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ink/ink1.xml" ContentType="application/inkml+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hidePivotFieldList="1"/>
  <mc:AlternateContent xmlns:mc="http://schemas.openxmlformats.org/markup-compatibility/2006">
    <mc:Choice Requires="x15">
      <x15ac:absPath xmlns:x15ac="http://schemas.microsoft.com/office/spreadsheetml/2010/11/ac" url="https://inrev.sharepoint.com/sites/INREVTeam/Shared Documents/Professional standards/04 INREV Guidelines/2023 Standardised templates Review Project/Consultation stage/01_INREV SDDS 4.0/"/>
    </mc:Choice>
  </mc:AlternateContent>
  <xr:revisionPtr revIDLastSave="429" documentId="8_{85B3D341-A1F1-44E9-B34C-3F05EF9D72A4}" xr6:coauthVersionLast="47" xr6:coauthVersionMax="47" xr10:uidLastSave="{C7B84400-DD84-4B7D-8A02-06FB85000BD8}"/>
  <bookViews>
    <workbookView xWindow="28680" yWindow="-120" windowWidth="29040" windowHeight="15840" tabRatio="893" activeTab="3" xr2:uid="{00000000-000D-0000-FFFF-FFFF00000000}"/>
  </bookViews>
  <sheets>
    <sheet name="Disclaimer" sheetId="19" r:id="rId1"/>
    <sheet name="Vehicle Dashboard" sheetId="15" state="veryHidden" r:id="rId2"/>
    <sheet name="Portfolio Dashboard" sheetId="18" state="veryHidden" r:id="rId3"/>
    <sheet name="Key Vehicle Terms" sheetId="8" r:id="rId4"/>
    <sheet name="Vehicle Level Data" sheetId="5" r:id="rId5"/>
    <sheet name="Portfolio Allocation" sheetId="10" r:id="rId6"/>
    <sheet name="Investor Level Data" sheetId="9" r:id="rId7"/>
    <sheet name="Overview" sheetId="1" state="veryHidden" r:id="rId8"/>
    <sheet name="Asset Level Data" sheetId="20" r:id="rId9"/>
    <sheet name="Asset Level Data Definitions" sheetId="27" r:id="rId10"/>
    <sheet name="Graph Tables" sheetId="12" state="veryHidden" r:id="rId11"/>
    <sheet name="Tables" sheetId="4" state="veryHidden" r:id="rId12"/>
  </sheets>
  <externalReferences>
    <externalReference r:id="rId13"/>
  </externalReferences>
  <definedNames>
    <definedName name="_xlnm._FilterDatabase" localSheetId="10" hidden="1">'Graph Tables'!$A$1:$G$241</definedName>
    <definedName name="_xlnm._FilterDatabase" localSheetId="7" hidden="1">Overview!$A$3:$P$446</definedName>
    <definedName name="_xlnm._FilterDatabase" localSheetId="11" hidden="1">Tables!$AH$1:$AM$241</definedName>
    <definedName name="AccountingBasis">[1]DropDownOptions!$E$186:$E$187</definedName>
    <definedName name="AccountingStandard">[1]DropDownOptions!$E$176:$E$185</definedName>
    <definedName name="AnyPartialAcquisitions">[1]DropDownOptions!$E$237:$E$238</definedName>
    <definedName name="AnyPartialDispositions">[1]DropDownOptions!$E$259:$E$260</definedName>
    <definedName name="AppraisalType">[1]DropDownOptions!$E$207:$E$210</definedName>
    <definedName name="Asset_Financing">[1]DropDownOptions!$E$223:$E$224</definedName>
    <definedName name="AssetLifeCycle">[1]DropDownOptions!$E$123:$E$129</definedName>
    <definedName name="AssetReportingCurrency">[1]DropDownOptions!$E$188:$E$204</definedName>
    <definedName name="AssetSold">[1]DropDownOptions!#REF!</definedName>
    <definedName name="AssetType">[1]DropDownOptions!$E$71:$E$84</definedName>
    <definedName name="Countries">Tables!$AI$1:$AM$241</definedName>
    <definedName name="Country">OFFSET('Graph Tables'!$BM$2,,,100-COUNTIF('Graph Tables'!$BM$2:$BM$101," "))</definedName>
    <definedName name="Countrydropdown">OFFSET('Graph Tables'!$AF$1,,,101-COUNTIF('Graph Tables'!$AF$1:$AF$101," "))</definedName>
    <definedName name="CountrySel">OFFSET('Graph Tables'!$AF$1,,,101-COUNTIF('Graph Tables'!$AF$1:$AF$101," "))</definedName>
    <definedName name="CountrySelTitle">'Graph Tables'!$AE$1:$AF$101</definedName>
    <definedName name="CountryTot">OFFSET('Graph Tables'!$BN$2,,,100-COUNTIF('Graph Tables'!$BN$2:$BN$101,0))</definedName>
    <definedName name="Currency">Tables!$H$1:$I$36</definedName>
    <definedName name="DebtValuationBasis">[1]DropDownOptions!$E$227:$E$228</definedName>
    <definedName name="Divide">'Graph Tables'!$FO$1:$FR$4</definedName>
    <definedName name="FinalDispositionType">[1]DropDownOptions!$E$252:$E$258</definedName>
    <definedName name="FundManager">#REF!</definedName>
    <definedName name="FundStructure">[1]DropDownOptions!$E$155:$E$156</definedName>
    <definedName name="FundStyle">[1]DropDownOptions!$E$152:$E$154</definedName>
    <definedName name="FundStyleifOwnedbyaFund">#REF!</definedName>
    <definedName name="GR1Range">OFFSET('Graph Tables'!$BM$2,,,100-COUNTIF('Graph Tables'!$BM$2:$BM$101," "),2)</definedName>
    <definedName name="GR2Range">OFFSET('Graph Tables'!#REF!,,,24-COUNTIF('Graph Tables'!#REF!," "),2)</definedName>
    <definedName name="GR3Range">OFFSET('Graph Tables'!$ET$2,,,10-COUNTIF('Graph Tables'!$ET$2:$ET$11," "),2)</definedName>
    <definedName name="Investor">#REF!</definedName>
    <definedName name="InvestorType">#REF!</definedName>
    <definedName name="MasterDefCol">[1]DropDownOptions!$C$6:$C$268</definedName>
    <definedName name="MasterDefinitions">[1]DropDownOptions!$B$6:$I$268</definedName>
    <definedName name="OwnerOccupied">[1]DropDownOptions!$E$138:$E$139</definedName>
    <definedName name="OwnershipType">[1]DropDownOptions!$E$136:$E$137</definedName>
    <definedName name="PA">'Portfolio Allocation'!$A$12:$M$111</definedName>
    <definedName name="PartOfVehicle">[1]DropDownOptions!$E$133:$E$134</definedName>
    <definedName name="Period">Tables!$AO$1:$AR$129</definedName>
    <definedName name="PeriodNr">Tables!$AP$1:$AR$129</definedName>
    <definedName name="Port">Tables!$N$1:$Q$63</definedName>
    <definedName name="_xlnm.Print_Area" localSheetId="6">'Investor Level Data'!$A$1:$O$85</definedName>
    <definedName name="_xlnm.Print_Area" localSheetId="3">'Key Vehicle Terms'!$A$1:$G$49</definedName>
    <definedName name="_xlnm.Print_Area" localSheetId="7">Overview!$A$1:$F$430</definedName>
    <definedName name="_xlnm.Print_Area" localSheetId="5">'Portfolio Allocation'!$A$1:$AD$111</definedName>
    <definedName name="_xlnm.Print_Area" localSheetId="2">'Portfolio Dashboard'!$A$1:$I$46</definedName>
    <definedName name="_xlnm.Print_Area" localSheetId="11">Tables!$A$2:$AG$63</definedName>
    <definedName name="_xlnm.Print_Area" localSheetId="1">'Vehicle Dashboard'!$A$1:$G$43</definedName>
    <definedName name="_xlnm.Print_Area" localSheetId="4">'Vehicle Level Data'!$A$1:$G$379</definedName>
    <definedName name="_xlnm.Print_Titles" localSheetId="6">'Investor Level Data'!$1:$2</definedName>
    <definedName name="_xlnm.Print_Titles" localSheetId="3">'Key Vehicle Terms'!$1:$2</definedName>
    <definedName name="_xlnm.Print_Titles" localSheetId="7">Overview!$1:$2</definedName>
    <definedName name="_xlnm.Print_Titles" localSheetId="5">'Portfolio Allocation'!$A:$A,'Portfolio Allocation'!$1:$4</definedName>
    <definedName name="_xlnm.Print_Titles" localSheetId="4">'Vehicle Level Data'!$1:$2</definedName>
    <definedName name="PropertyLifeCycle">#REF!</definedName>
    <definedName name="PropertyType">#REF!</definedName>
    <definedName name="Ranking1">'Graph Tables'!$AJ$1:$AK$241</definedName>
    <definedName name="Ranking2">'Graph Tables'!$D$1:$AC$241</definedName>
    <definedName name="Ranking3">'Graph Tables'!$DZ$1:$EB$25</definedName>
    <definedName name="Ranking4">'Graph Tables'!$EX$2:$FA$12</definedName>
    <definedName name="Ranking5">'Graph Tables'!$DU$1:$DV$25</definedName>
    <definedName name="Ranking6">'Graph Tables'!$EI$1:$EJ$25</definedName>
    <definedName name="Ranking7">'Graph Tables'!$C$1:$D$241</definedName>
    <definedName name="ReportingCurrency">#REF!</definedName>
    <definedName name="ReportingFrequency">[1]DropDownOptions!$E$8:$E$11</definedName>
    <definedName name="SCP">Tables!$E$1:$F$6</definedName>
    <definedName name="SCPa">Tables!$AE$1:$AF$5</definedName>
    <definedName name="SCPb">Tables!$AE$7:$AF$11</definedName>
    <definedName name="SCPc">Tables!$AE$13:$AF$16</definedName>
    <definedName name="SCPd">Tables!$AE$18:$AF$24</definedName>
    <definedName name="Sectordropdown">OFFSET('Graph Tables'!$EB$1:$EB$25,,,25-COUNTIF('Graph Tables'!$EB$1:$EB$25," "))</definedName>
    <definedName name="SectorGraph">OFFSET('Graph Tables'!$EP$1:$EQ25,,,25-COUNTIF('Graph Tables'!$EP$1:$EQ$25," "))</definedName>
    <definedName name="Sectorperc">'Portfolio Dashboard'!$D$97</definedName>
    <definedName name="SectorSel">OFFSET('Graph Tables'!$EP$2,,,24-COUNTIF('Graph Tables'!$EP$2:$EP$25," "))</definedName>
    <definedName name="SectorSelTitle">'Graph Tables'!$EA$1:$EB$25</definedName>
    <definedName name="SectorTot">OFFSET('Graph Tables'!$EQ$2,,,24-COUNTIF('Graph Tables'!$EQ$2:$EQ$25,0))</definedName>
    <definedName name="Tenant">OFFSET('Graph Tables'!$ET$2,,,10-COUNTIF('Graph Tables'!$ET$2:$ET$101," "))</definedName>
    <definedName name="Tenants">'Graph Tables'!$EY$2:$EZ$11</definedName>
    <definedName name="TenantsTot">OFFSET('Graph Tables'!$EU$2,,,10-COUNTIF('Graph Tables'!$EU$2:$EU$11,0))</definedName>
    <definedName name="TypeofOwnership">#REF!</definedName>
    <definedName name="TypeSale">#REF!</definedName>
    <definedName name="UnitAreaMeasurement">[1]DropDownOptions!$E$140:$E$142</definedName>
    <definedName name="UnitsofMeasurementsqmorsqf">#REF!</definedName>
    <definedName name="ValuationBasis">[1]DropDownOptions!$E$215:$E$216</definedName>
    <definedName name="ValuationStandard">[1]DropDownOptions!$E$211:$E$214</definedName>
    <definedName name="VehicleReportingCurrency">[1]DropDownOptions!$E$157:$E$173</definedName>
    <definedName name="VehicleType">[1]DropDownOptions!$E$148:$E$151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27" l="1"/>
  <c r="C84" i="5" l="1"/>
  <c r="C219" i="5"/>
  <c r="D38" i="5" l="1"/>
  <c r="B11" i="10" l="1"/>
  <c r="D157" i="5" l="1"/>
  <c r="T7" i="20" l="1"/>
  <c r="B7" i="20"/>
  <c r="D38" i="9"/>
  <c r="D235" i="5"/>
  <c r="C237" i="5"/>
  <c r="C236" i="5"/>
  <c r="D234" i="5"/>
  <c r="D218" i="5"/>
  <c r="C220" i="5"/>
  <c r="B7" i="10"/>
  <c r="C18" i="9"/>
  <c r="C47" i="5" l="1"/>
  <c r="D286" i="5"/>
  <c r="D270" i="5"/>
  <c r="D188" i="5"/>
  <c r="C212" i="5" l="1"/>
  <c r="C213" i="5"/>
  <c r="D78" i="5" l="1"/>
  <c r="D62" i="5"/>
  <c r="C49" i="5" l="1"/>
  <c r="C50" i="5"/>
  <c r="C56" i="5" l="1"/>
  <c r="E208" i="5" l="1"/>
  <c r="C210" i="5"/>
  <c r="C211" i="5"/>
  <c r="C159" i="5" l="1"/>
  <c r="D57" i="5"/>
  <c r="F417" i="1"/>
  <c r="E417" i="1"/>
  <c r="D417" i="1"/>
  <c r="F398" i="1"/>
  <c r="E398" i="1"/>
  <c r="D398" i="1"/>
  <c r="F392" i="1"/>
  <c r="E392" i="1"/>
  <c r="D392" i="1"/>
  <c r="F377" i="1"/>
  <c r="E377" i="1"/>
  <c r="D377" i="1"/>
  <c r="F369" i="1"/>
  <c r="E369" i="1"/>
  <c r="D369" i="1"/>
  <c r="F362" i="1"/>
  <c r="E362" i="1"/>
  <c r="D362" i="1"/>
  <c r="F339" i="1"/>
  <c r="E339" i="1"/>
  <c r="D339" i="1"/>
  <c r="F276" i="1"/>
  <c r="E276" i="1"/>
  <c r="D276" i="1"/>
  <c r="F263" i="1"/>
  <c r="E263" i="1"/>
  <c r="D263" i="1"/>
  <c r="F244" i="1"/>
  <c r="E244" i="1"/>
  <c r="D244" i="1"/>
  <c r="F235" i="1"/>
  <c r="E235" i="1"/>
  <c r="D235" i="1"/>
  <c r="F209" i="1"/>
  <c r="E209" i="1"/>
  <c r="D209" i="1"/>
  <c r="F204" i="1"/>
  <c r="E204" i="1"/>
  <c r="D204" i="1"/>
  <c r="F173" i="1"/>
  <c r="E173" i="1"/>
  <c r="D173" i="1"/>
  <c r="F165" i="1"/>
  <c r="E165" i="1"/>
  <c r="D165" i="1"/>
  <c r="F137" i="1"/>
  <c r="E137" i="1"/>
  <c r="D137" i="1"/>
  <c r="F109" i="1"/>
  <c r="E109" i="1"/>
  <c r="D109" i="1"/>
  <c r="F86" i="1"/>
  <c r="E86" i="1"/>
  <c r="D86" i="1"/>
  <c r="F57" i="1"/>
  <c r="E57" i="1"/>
  <c r="D57" i="1"/>
  <c r="F48" i="1"/>
  <c r="E48" i="1"/>
  <c r="D48" i="1"/>
  <c r="F35" i="1"/>
  <c r="E35" i="1"/>
  <c r="D35" i="1"/>
  <c r="D3" i="1"/>
  <c r="C156" i="5" l="1"/>
  <c r="C153" i="5"/>
  <c r="C17" i="9"/>
  <c r="C103" i="5"/>
  <c r="C155" i="5" l="1"/>
  <c r="C152" i="5"/>
  <c r="D261" i="5"/>
  <c r="C36" i="8"/>
  <c r="C35" i="8"/>
  <c r="C34" i="8"/>
  <c r="C187" i="5"/>
  <c r="C186" i="5"/>
  <c r="C185" i="5"/>
  <c r="C184" i="5"/>
  <c r="C183" i="5"/>
  <c r="C182" i="5"/>
  <c r="C181" i="5"/>
  <c r="C180" i="5"/>
  <c r="C179" i="5"/>
  <c r="C178" i="5"/>
  <c r="C177" i="5"/>
  <c r="C176" i="5"/>
  <c r="C189" i="5"/>
  <c r="F3" i="1"/>
  <c r="E3" i="1"/>
  <c r="D191" i="5"/>
  <c r="C35" i="9"/>
  <c r="C34" i="9"/>
  <c r="C33" i="9"/>
  <c r="C32" i="9"/>
  <c r="C232" i="5"/>
  <c r="C231" i="5"/>
  <c r="C230" i="5"/>
  <c r="C229" i="5"/>
  <c r="C238" i="5"/>
  <c r="C83" i="9"/>
  <c r="C46" i="9"/>
  <c r="C45" i="9"/>
  <c r="C15" i="9"/>
  <c r="C260" i="5"/>
  <c r="C116" i="5"/>
  <c r="C115" i="5"/>
  <c r="C114" i="5"/>
  <c r="C113" i="5"/>
  <c r="C167" i="5"/>
  <c r="C85" i="9"/>
  <c r="C84" i="9"/>
  <c r="C82" i="9"/>
  <c r="C259" i="5"/>
  <c r="C258" i="5"/>
  <c r="C143" i="5"/>
  <c r="C140" i="5"/>
  <c r="C139" i="5"/>
  <c r="C138" i="5"/>
  <c r="C137" i="5"/>
  <c r="C136" i="5"/>
  <c r="C129" i="5"/>
  <c r="C128" i="5"/>
  <c r="C127" i="5"/>
  <c r="C126" i="5"/>
  <c r="C125" i="5"/>
  <c r="C112" i="5"/>
  <c r="L78" i="9"/>
  <c r="L77" i="9"/>
  <c r="L76" i="9"/>
  <c r="L75" i="9"/>
  <c r="L74" i="9"/>
  <c r="L73" i="9"/>
  <c r="L72" i="9"/>
  <c r="L71" i="9"/>
  <c r="L70" i="9"/>
  <c r="L69" i="9"/>
  <c r="L65" i="9"/>
  <c r="L64" i="9"/>
  <c r="L63" i="9"/>
  <c r="L62" i="9"/>
  <c r="L61" i="9"/>
  <c r="L60" i="9"/>
  <c r="L59" i="9"/>
  <c r="L58" i="9"/>
  <c r="L57" i="9"/>
  <c r="L56" i="9"/>
  <c r="L55" i="9"/>
  <c r="L54" i="9"/>
  <c r="L53" i="9"/>
  <c r="L52" i="9"/>
  <c r="L51" i="9"/>
  <c r="L50" i="9"/>
  <c r="L44" i="9"/>
  <c r="L43" i="9"/>
  <c r="L42" i="9"/>
  <c r="L38" i="9"/>
  <c r="L36" i="9"/>
  <c r="L30" i="9"/>
  <c r="L29" i="9"/>
  <c r="L28" i="9"/>
  <c r="L27" i="9"/>
  <c r="L26" i="9"/>
  <c r="L8" i="9"/>
  <c r="L7" i="9"/>
  <c r="L6" i="9"/>
  <c r="L5" i="9"/>
  <c r="L17" i="9"/>
  <c r="L16" i="9"/>
  <c r="L14" i="9"/>
  <c r="L13" i="9"/>
  <c r="L12" i="9"/>
  <c r="L31" i="9"/>
  <c r="C7" i="10"/>
  <c r="L25" i="9"/>
  <c r="L23" i="9"/>
  <c r="L22" i="9"/>
  <c r="L24" i="9"/>
  <c r="C46" i="5"/>
  <c r="C45" i="5"/>
  <c r="C44" i="5"/>
  <c r="C43" i="5"/>
  <c r="C42" i="5"/>
  <c r="C41" i="5"/>
  <c r="C40" i="5"/>
  <c r="C39" i="5"/>
  <c r="C344" i="5"/>
  <c r="C345" i="5"/>
  <c r="C346" i="5"/>
  <c r="C347" i="5"/>
  <c r="C348" i="5"/>
  <c r="C349" i="5"/>
  <c r="C350" i="5"/>
  <c r="C351" i="5"/>
  <c r="C352" i="5"/>
  <c r="C353" i="5"/>
  <c r="C354" i="5"/>
  <c r="C325" i="5"/>
  <c r="C326" i="5"/>
  <c r="C327" i="5"/>
  <c r="C328" i="5"/>
  <c r="C329" i="5"/>
  <c r="C330" i="5"/>
  <c r="C331" i="5"/>
  <c r="C332" i="5"/>
  <c r="C333" i="5"/>
  <c r="C334" i="5"/>
  <c r="C307" i="5"/>
  <c r="C308" i="5"/>
  <c r="C309" i="5"/>
  <c r="C310" i="5"/>
  <c r="C311" i="5"/>
  <c r="C312" i="5"/>
  <c r="C313" i="5"/>
  <c r="C314" i="5"/>
  <c r="C305" i="5"/>
  <c r="C306" i="5"/>
  <c r="C315" i="5"/>
  <c r="C316" i="5"/>
  <c r="AR98" i="4"/>
  <c r="AV8" i="4"/>
  <c r="AV9" i="4" s="1"/>
  <c r="AV10" i="4" s="1"/>
  <c r="AV11" i="4" s="1"/>
  <c r="AV12" i="4" s="1"/>
  <c r="AV13" i="4" s="1"/>
  <c r="AV14" i="4" s="1"/>
  <c r="AV15" i="4" s="1"/>
  <c r="AV16" i="4" s="1"/>
  <c r="AV17" i="4" s="1"/>
  <c r="AV18" i="4" s="1"/>
  <c r="AV19" i="4" s="1"/>
  <c r="AV20" i="4" s="1"/>
  <c r="AV21" i="4" s="1"/>
  <c r="FE18" i="12"/>
  <c r="C9" i="18" s="1"/>
  <c r="C78" i="9" l="1"/>
  <c r="C73" i="9"/>
  <c r="C293" i="5"/>
  <c r="C288" i="5"/>
  <c r="AV22" i="4" l="1"/>
  <c r="AR13" i="4"/>
  <c r="AR19" i="4"/>
  <c r="AR25" i="4"/>
  <c r="AR31" i="4"/>
  <c r="AR38" i="4"/>
  <c r="AR44" i="4"/>
  <c r="AR50" i="4"/>
  <c r="AR56" i="4"/>
  <c r="AR62" i="4"/>
  <c r="AR68" i="4"/>
  <c r="AR74" i="4"/>
  <c r="AR86" i="4"/>
  <c r="AR92" i="4"/>
  <c r="AR6" i="4"/>
  <c r="AR12" i="4"/>
  <c r="AR18" i="4"/>
  <c r="AR24" i="4"/>
  <c r="AR30" i="4"/>
  <c r="AR36" i="4"/>
  <c r="AR43" i="4"/>
  <c r="AR49" i="4"/>
  <c r="AR55" i="4"/>
  <c r="AR61" i="4"/>
  <c r="AR67" i="4"/>
  <c r="AR73" i="4"/>
  <c r="AR79" i="4"/>
  <c r="AR85" i="4"/>
  <c r="AR91" i="4"/>
  <c r="AR37" i="4"/>
  <c r="AR7" i="4"/>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2" i="10"/>
  <c r="C1" i="18" l="1"/>
  <c r="B1" i="15"/>
  <c r="FE10" i="12" l="1"/>
  <c r="B23" i="15" s="1"/>
  <c r="FE26" i="12"/>
  <c r="B3" i="15" s="1"/>
  <c r="B172" i="5" l="1"/>
  <c r="FM22" i="12" l="1"/>
  <c r="FM20" i="12" s="1"/>
  <c r="FL22" i="12"/>
  <c r="FL20" i="12" s="1"/>
  <c r="FK22" i="12"/>
  <c r="FK20" i="12" s="1"/>
  <c r="FM14" i="12"/>
  <c r="FM12" i="12" s="1"/>
  <c r="FL14" i="12"/>
  <c r="FL12" i="12" s="1"/>
  <c r="FK14" i="12"/>
  <c r="FK12" i="12" s="1"/>
  <c r="FA2" i="12" l="1"/>
  <c r="FA3" i="12"/>
  <c r="FA4" i="12"/>
  <c r="FA5" i="12"/>
  <c r="FA6" i="12"/>
  <c r="FA7" i="12"/>
  <c r="FA8" i="12"/>
  <c r="FA9" i="12"/>
  <c r="FA10" i="12"/>
  <c r="FA11" i="12"/>
  <c r="L99" i="18" l="1"/>
  <c r="L98" i="18"/>
  <c r="D98" i="18" l="1"/>
  <c r="J95" i="18" s="1"/>
  <c r="D99" i="18"/>
  <c r="J96" i="18" s="1"/>
  <c r="C96" i="18" l="1"/>
  <c r="C95" i="18"/>
  <c r="BJ1" i="12" l="1"/>
  <c r="AN1" i="12"/>
  <c r="AO1" i="12"/>
  <c r="AP1" i="12"/>
  <c r="AQ1" i="12"/>
  <c r="AR1" i="12"/>
  <c r="AS1" i="12"/>
  <c r="AT1" i="12"/>
  <c r="AU1" i="12"/>
  <c r="AV1" i="12"/>
  <c r="AW1" i="12"/>
  <c r="AX1" i="12"/>
  <c r="AY1" i="12"/>
  <c r="AZ1" i="12"/>
  <c r="BA1" i="12"/>
  <c r="BB1" i="12"/>
  <c r="BC1" i="12"/>
  <c r="BD1" i="12"/>
  <c r="BE1" i="12"/>
  <c r="BF1" i="12"/>
  <c r="BG1" i="12"/>
  <c r="BH1" i="12"/>
  <c r="BI1" i="12"/>
  <c r="AM1" i="12"/>
  <c r="D2" i="12" l="1"/>
  <c r="D4" i="12"/>
  <c r="AK4" i="12" s="1"/>
  <c r="D5" i="12"/>
  <c r="F5" i="12" s="1"/>
  <c r="D6" i="12"/>
  <c r="AK6" i="12" s="1"/>
  <c r="D7" i="12"/>
  <c r="AK7" i="12" s="1"/>
  <c r="D8" i="12"/>
  <c r="AK8" i="12" s="1"/>
  <c r="D9" i="12"/>
  <c r="AK9" i="12" s="1"/>
  <c r="D10" i="12"/>
  <c r="AK10" i="12" s="1"/>
  <c r="D11" i="12"/>
  <c r="AK11" i="12" s="1"/>
  <c r="D12" i="12"/>
  <c r="AK12" i="12" s="1"/>
  <c r="D13" i="12"/>
  <c r="AK13" i="12" s="1"/>
  <c r="D14" i="12"/>
  <c r="AK14" i="12" s="1"/>
  <c r="D15" i="12"/>
  <c r="AK15" i="12" s="1"/>
  <c r="D16" i="12"/>
  <c r="AK16" i="12" s="1"/>
  <c r="D17" i="12"/>
  <c r="AK17" i="12" s="1"/>
  <c r="D18" i="12"/>
  <c r="AK18" i="12" s="1"/>
  <c r="D19" i="12"/>
  <c r="AK19" i="12" s="1"/>
  <c r="D20" i="12"/>
  <c r="AK20" i="12" s="1"/>
  <c r="D21" i="12"/>
  <c r="AK21" i="12" s="1"/>
  <c r="D22" i="12"/>
  <c r="AK22" i="12" s="1"/>
  <c r="D23" i="12"/>
  <c r="AK23" i="12" s="1"/>
  <c r="D24" i="12"/>
  <c r="AK24" i="12" s="1"/>
  <c r="D25" i="12"/>
  <c r="AK25" i="12" s="1"/>
  <c r="D26" i="12"/>
  <c r="AK26" i="12" s="1"/>
  <c r="D27" i="12"/>
  <c r="AK27" i="12" s="1"/>
  <c r="D28" i="12"/>
  <c r="AK28" i="12" s="1"/>
  <c r="D29" i="12"/>
  <c r="AK29" i="12" s="1"/>
  <c r="D30" i="12"/>
  <c r="AK30" i="12" s="1"/>
  <c r="D31" i="12"/>
  <c r="AK31" i="12" s="1"/>
  <c r="D32" i="12"/>
  <c r="AK32" i="12" s="1"/>
  <c r="D33" i="12"/>
  <c r="AK33" i="12" s="1"/>
  <c r="D34" i="12"/>
  <c r="AK34" i="12" s="1"/>
  <c r="D35" i="12"/>
  <c r="AK35" i="12" s="1"/>
  <c r="D36" i="12"/>
  <c r="AK36" i="12" s="1"/>
  <c r="D37" i="12"/>
  <c r="AK37" i="12" s="1"/>
  <c r="D38" i="12"/>
  <c r="AK38" i="12" s="1"/>
  <c r="D39" i="12"/>
  <c r="AK39" i="12" s="1"/>
  <c r="D40" i="12"/>
  <c r="AK40" i="12" s="1"/>
  <c r="D41" i="12"/>
  <c r="AK41" i="12" s="1"/>
  <c r="D42" i="12"/>
  <c r="AK42" i="12" s="1"/>
  <c r="D43" i="12"/>
  <c r="AK43" i="12" s="1"/>
  <c r="D44" i="12"/>
  <c r="AK44" i="12" s="1"/>
  <c r="D45" i="12"/>
  <c r="AK45" i="12" s="1"/>
  <c r="D46" i="12"/>
  <c r="AK46" i="12" s="1"/>
  <c r="D47" i="12"/>
  <c r="AK47" i="12" s="1"/>
  <c r="D48" i="12"/>
  <c r="AK48" i="12" s="1"/>
  <c r="D49" i="12"/>
  <c r="AK49" i="12" s="1"/>
  <c r="D50" i="12"/>
  <c r="AK50" i="12" s="1"/>
  <c r="D51" i="12"/>
  <c r="AK51" i="12" s="1"/>
  <c r="D52" i="12"/>
  <c r="AK52" i="12" s="1"/>
  <c r="D53" i="12"/>
  <c r="AK53" i="12" s="1"/>
  <c r="D54" i="12"/>
  <c r="AK54" i="12" s="1"/>
  <c r="D55" i="12"/>
  <c r="AK55" i="12" s="1"/>
  <c r="D56" i="12"/>
  <c r="AK56" i="12" s="1"/>
  <c r="D57" i="12"/>
  <c r="AK57" i="12" s="1"/>
  <c r="D58" i="12"/>
  <c r="AK58" i="12" s="1"/>
  <c r="D59" i="12"/>
  <c r="AK59" i="12" s="1"/>
  <c r="D60" i="12"/>
  <c r="AK60" i="12" s="1"/>
  <c r="D61" i="12"/>
  <c r="AK61" i="12" s="1"/>
  <c r="D62" i="12"/>
  <c r="AK62" i="12" s="1"/>
  <c r="D63" i="12"/>
  <c r="AK63" i="12" s="1"/>
  <c r="D64" i="12"/>
  <c r="AK64" i="12" s="1"/>
  <c r="D65" i="12"/>
  <c r="AK65" i="12" s="1"/>
  <c r="D66" i="12"/>
  <c r="AK66" i="12" s="1"/>
  <c r="D67" i="12"/>
  <c r="AK67" i="12" s="1"/>
  <c r="D68" i="12"/>
  <c r="AK68" i="12" s="1"/>
  <c r="D69" i="12"/>
  <c r="AK69" i="12" s="1"/>
  <c r="D70" i="12"/>
  <c r="AK70" i="12" s="1"/>
  <c r="D71" i="12"/>
  <c r="AK71" i="12" s="1"/>
  <c r="D72" i="12"/>
  <c r="AK72" i="12" s="1"/>
  <c r="D73" i="12"/>
  <c r="AK73" i="12" s="1"/>
  <c r="D74" i="12"/>
  <c r="AK74" i="12" s="1"/>
  <c r="D75" i="12"/>
  <c r="AK75" i="12" s="1"/>
  <c r="D76" i="12"/>
  <c r="AK76" i="12" s="1"/>
  <c r="D77" i="12"/>
  <c r="AK77" i="12" s="1"/>
  <c r="D78" i="12"/>
  <c r="AK78" i="12" s="1"/>
  <c r="D79" i="12"/>
  <c r="AK79" i="12" s="1"/>
  <c r="D80" i="12"/>
  <c r="AK80" i="12" s="1"/>
  <c r="D81" i="12"/>
  <c r="AK81" i="12" s="1"/>
  <c r="D82" i="12"/>
  <c r="AK82" i="12" s="1"/>
  <c r="D83" i="12"/>
  <c r="AK83" i="12" s="1"/>
  <c r="D84" i="12"/>
  <c r="AK84" i="12" s="1"/>
  <c r="D85" i="12"/>
  <c r="AK85" i="12" s="1"/>
  <c r="D86" i="12"/>
  <c r="AK86" i="12" s="1"/>
  <c r="D87" i="12"/>
  <c r="AK87" i="12" s="1"/>
  <c r="D88" i="12"/>
  <c r="AK88" i="12" s="1"/>
  <c r="D89" i="12"/>
  <c r="AK89" i="12" s="1"/>
  <c r="D90" i="12"/>
  <c r="AK90" i="12" s="1"/>
  <c r="D91" i="12"/>
  <c r="AK91" i="12" s="1"/>
  <c r="D92" i="12"/>
  <c r="AK92" i="12" s="1"/>
  <c r="D93" i="12"/>
  <c r="AK93" i="12" s="1"/>
  <c r="D94" i="12"/>
  <c r="AK94" i="12" s="1"/>
  <c r="D95" i="12"/>
  <c r="AK95" i="12" s="1"/>
  <c r="D96" i="12"/>
  <c r="AK96" i="12" s="1"/>
  <c r="D97" i="12"/>
  <c r="AK97" i="12" s="1"/>
  <c r="D98" i="12"/>
  <c r="AK98" i="12" s="1"/>
  <c r="D99" i="12"/>
  <c r="AK99" i="12" s="1"/>
  <c r="D100" i="12"/>
  <c r="AK100" i="12" s="1"/>
  <c r="D101" i="12"/>
  <c r="AK101" i="12" s="1"/>
  <c r="D102" i="12"/>
  <c r="AK102" i="12" s="1"/>
  <c r="D103" i="12"/>
  <c r="AK103" i="12" s="1"/>
  <c r="D104" i="12"/>
  <c r="AK104" i="12" s="1"/>
  <c r="D105" i="12"/>
  <c r="AK105" i="12" s="1"/>
  <c r="D106" i="12"/>
  <c r="AK106" i="12" s="1"/>
  <c r="D107" i="12"/>
  <c r="AK107" i="12" s="1"/>
  <c r="D108" i="12"/>
  <c r="AK108" i="12" s="1"/>
  <c r="D109" i="12"/>
  <c r="AK109" i="12" s="1"/>
  <c r="D110" i="12"/>
  <c r="AK110" i="12" s="1"/>
  <c r="D111" i="12"/>
  <c r="AK111" i="12" s="1"/>
  <c r="D112" i="12"/>
  <c r="AK112" i="12" s="1"/>
  <c r="D113" i="12"/>
  <c r="AK113" i="12" s="1"/>
  <c r="D114" i="12"/>
  <c r="AK114" i="12" s="1"/>
  <c r="D115" i="12"/>
  <c r="AK115" i="12" s="1"/>
  <c r="D116" i="12"/>
  <c r="AK116" i="12" s="1"/>
  <c r="D117" i="12"/>
  <c r="AK117" i="12" s="1"/>
  <c r="D118" i="12"/>
  <c r="AK118" i="12" s="1"/>
  <c r="D119" i="12"/>
  <c r="AK119" i="12" s="1"/>
  <c r="D120" i="12"/>
  <c r="AK120" i="12" s="1"/>
  <c r="D121" i="12"/>
  <c r="AK121" i="12" s="1"/>
  <c r="D122" i="12"/>
  <c r="AK122" i="12" s="1"/>
  <c r="D123" i="12"/>
  <c r="AK123" i="12" s="1"/>
  <c r="D124" i="12"/>
  <c r="AK124" i="12" s="1"/>
  <c r="D125" i="12"/>
  <c r="AK125" i="12" s="1"/>
  <c r="D126" i="12"/>
  <c r="AK126" i="12" s="1"/>
  <c r="D127" i="12"/>
  <c r="AK127" i="12" s="1"/>
  <c r="D128" i="12"/>
  <c r="AK128" i="12" s="1"/>
  <c r="D129" i="12"/>
  <c r="AK129" i="12" s="1"/>
  <c r="D130" i="12"/>
  <c r="AK130" i="12" s="1"/>
  <c r="D131" i="12"/>
  <c r="AK131" i="12" s="1"/>
  <c r="D132" i="12"/>
  <c r="AK132" i="12" s="1"/>
  <c r="D133" i="12"/>
  <c r="AK133" i="12" s="1"/>
  <c r="D134" i="12"/>
  <c r="AK134" i="12" s="1"/>
  <c r="D135" i="12"/>
  <c r="AK135" i="12" s="1"/>
  <c r="D136" i="12"/>
  <c r="AK136" i="12" s="1"/>
  <c r="D137" i="12"/>
  <c r="AK137" i="12" s="1"/>
  <c r="D138" i="12"/>
  <c r="AK138" i="12" s="1"/>
  <c r="D139" i="12"/>
  <c r="AK139" i="12" s="1"/>
  <c r="D140" i="12"/>
  <c r="AK140" i="12" s="1"/>
  <c r="D141" i="12"/>
  <c r="AK141" i="12" s="1"/>
  <c r="D142" i="12"/>
  <c r="AK142" i="12" s="1"/>
  <c r="D143" i="12"/>
  <c r="AK143" i="12" s="1"/>
  <c r="D144" i="12"/>
  <c r="AK144" i="12" s="1"/>
  <c r="D145" i="12"/>
  <c r="AK145" i="12" s="1"/>
  <c r="D146" i="12"/>
  <c r="AK146" i="12" s="1"/>
  <c r="D147" i="12"/>
  <c r="AK147" i="12" s="1"/>
  <c r="D148" i="12"/>
  <c r="AK148" i="12" s="1"/>
  <c r="D149" i="12"/>
  <c r="AK149" i="12" s="1"/>
  <c r="D150" i="12"/>
  <c r="AK150" i="12" s="1"/>
  <c r="D151" i="12"/>
  <c r="AK151" i="12" s="1"/>
  <c r="D152" i="12"/>
  <c r="AK152" i="12" s="1"/>
  <c r="D153" i="12"/>
  <c r="AK153" i="12" s="1"/>
  <c r="D154" i="12"/>
  <c r="AK154" i="12" s="1"/>
  <c r="D155" i="12"/>
  <c r="AK155" i="12" s="1"/>
  <c r="D156" i="12"/>
  <c r="AK156" i="12" s="1"/>
  <c r="D157" i="12"/>
  <c r="AK157" i="12" s="1"/>
  <c r="D158" i="12"/>
  <c r="AK158" i="12" s="1"/>
  <c r="D159" i="12"/>
  <c r="AK159" i="12" s="1"/>
  <c r="D160" i="12"/>
  <c r="AK160" i="12" s="1"/>
  <c r="D161" i="12"/>
  <c r="AK161" i="12" s="1"/>
  <c r="D162" i="12"/>
  <c r="AK162" i="12" s="1"/>
  <c r="D163" i="12"/>
  <c r="AK163" i="12" s="1"/>
  <c r="D164" i="12"/>
  <c r="AK164" i="12" s="1"/>
  <c r="D165" i="12"/>
  <c r="AK165" i="12" s="1"/>
  <c r="D166" i="12"/>
  <c r="AK166" i="12" s="1"/>
  <c r="D167" i="12"/>
  <c r="AK167" i="12" s="1"/>
  <c r="D168" i="12"/>
  <c r="AK168" i="12" s="1"/>
  <c r="D169" i="12"/>
  <c r="AK169" i="12" s="1"/>
  <c r="D170" i="12"/>
  <c r="AK170" i="12" s="1"/>
  <c r="D171" i="12"/>
  <c r="AK171" i="12" s="1"/>
  <c r="D172" i="12"/>
  <c r="AK172" i="12" s="1"/>
  <c r="D173" i="12"/>
  <c r="AK173" i="12" s="1"/>
  <c r="D174" i="12"/>
  <c r="AK174" i="12" s="1"/>
  <c r="D175" i="12"/>
  <c r="AK175" i="12" s="1"/>
  <c r="D176" i="12"/>
  <c r="AK176" i="12" s="1"/>
  <c r="D177" i="12"/>
  <c r="AK177" i="12" s="1"/>
  <c r="D178" i="12"/>
  <c r="AK178" i="12" s="1"/>
  <c r="D179" i="12"/>
  <c r="AK179" i="12" s="1"/>
  <c r="D180" i="12"/>
  <c r="AK180" i="12" s="1"/>
  <c r="D181" i="12"/>
  <c r="AK181" i="12" s="1"/>
  <c r="D182" i="12"/>
  <c r="AK182" i="12" s="1"/>
  <c r="D183" i="12"/>
  <c r="AK183" i="12" s="1"/>
  <c r="D184" i="12"/>
  <c r="AK184" i="12" s="1"/>
  <c r="D185" i="12"/>
  <c r="AK185" i="12" s="1"/>
  <c r="D186" i="12"/>
  <c r="AK186" i="12" s="1"/>
  <c r="D187" i="12"/>
  <c r="AK187" i="12" s="1"/>
  <c r="D188" i="12"/>
  <c r="AK188" i="12" s="1"/>
  <c r="D189" i="12"/>
  <c r="AK189" i="12" s="1"/>
  <c r="D190" i="12"/>
  <c r="AK190" i="12" s="1"/>
  <c r="D191" i="12"/>
  <c r="AK191" i="12" s="1"/>
  <c r="D192" i="12"/>
  <c r="AK192" i="12" s="1"/>
  <c r="D193" i="12"/>
  <c r="AK193" i="12" s="1"/>
  <c r="D194" i="12"/>
  <c r="AK194" i="12" s="1"/>
  <c r="D195" i="12"/>
  <c r="AK195" i="12" s="1"/>
  <c r="D196" i="12"/>
  <c r="AK196" i="12" s="1"/>
  <c r="D197" i="12"/>
  <c r="AK197" i="12" s="1"/>
  <c r="D198" i="12"/>
  <c r="AK198" i="12" s="1"/>
  <c r="D199" i="12"/>
  <c r="AK199" i="12" s="1"/>
  <c r="D200" i="12"/>
  <c r="AK200" i="12" s="1"/>
  <c r="D201" i="12"/>
  <c r="AK201" i="12" s="1"/>
  <c r="D202" i="12"/>
  <c r="AK202" i="12" s="1"/>
  <c r="D203" i="12"/>
  <c r="AK203" i="12" s="1"/>
  <c r="D204" i="12"/>
  <c r="AK204" i="12" s="1"/>
  <c r="D205" i="12"/>
  <c r="AK205" i="12" s="1"/>
  <c r="D206" i="12"/>
  <c r="AK206" i="12" s="1"/>
  <c r="D207" i="12"/>
  <c r="AK207" i="12" s="1"/>
  <c r="D208" i="12"/>
  <c r="AK208" i="12" s="1"/>
  <c r="D209" i="12"/>
  <c r="AK209" i="12" s="1"/>
  <c r="D210" i="12"/>
  <c r="AK210" i="12" s="1"/>
  <c r="D211" i="12"/>
  <c r="AK211" i="12" s="1"/>
  <c r="D212" i="12"/>
  <c r="AK212" i="12" s="1"/>
  <c r="D213" i="12"/>
  <c r="AK213" i="12" s="1"/>
  <c r="D214" i="12"/>
  <c r="AK214" i="12" s="1"/>
  <c r="D215" i="12"/>
  <c r="AK215" i="12" s="1"/>
  <c r="D216" i="12"/>
  <c r="AK216" i="12" s="1"/>
  <c r="D217" i="12"/>
  <c r="AK217" i="12" s="1"/>
  <c r="D218" i="12"/>
  <c r="AK218" i="12" s="1"/>
  <c r="D219" i="12"/>
  <c r="AK219" i="12" s="1"/>
  <c r="D220" i="12"/>
  <c r="AK220" i="12" s="1"/>
  <c r="D221" i="12"/>
  <c r="AK221" i="12" s="1"/>
  <c r="D222" i="12"/>
  <c r="AK222" i="12" s="1"/>
  <c r="D223" i="12"/>
  <c r="AK223" i="12" s="1"/>
  <c r="D224" i="12"/>
  <c r="AK224" i="12" s="1"/>
  <c r="D225" i="12"/>
  <c r="AK225" i="12" s="1"/>
  <c r="D226" i="12"/>
  <c r="AK226" i="12" s="1"/>
  <c r="D227" i="12"/>
  <c r="AK227" i="12" s="1"/>
  <c r="D228" i="12"/>
  <c r="AK228" i="12" s="1"/>
  <c r="D229" i="12"/>
  <c r="AK229" i="12" s="1"/>
  <c r="D230" i="12"/>
  <c r="AK230" i="12" s="1"/>
  <c r="D231" i="12"/>
  <c r="AK231" i="12" s="1"/>
  <c r="D232" i="12"/>
  <c r="AK232" i="12" s="1"/>
  <c r="D233" i="12"/>
  <c r="AK233" i="12" s="1"/>
  <c r="D234" i="12"/>
  <c r="AK234" i="12" s="1"/>
  <c r="D235" i="12"/>
  <c r="AK235" i="12" s="1"/>
  <c r="D236" i="12"/>
  <c r="AK236" i="12" s="1"/>
  <c r="D237" i="12"/>
  <c r="AK237" i="12" s="1"/>
  <c r="D238" i="12"/>
  <c r="AK238" i="12" s="1"/>
  <c r="D239" i="12"/>
  <c r="AK239" i="12" s="1"/>
  <c r="D240" i="12"/>
  <c r="AK240" i="12" s="1"/>
  <c r="D241" i="12"/>
  <c r="AK241" i="12" s="1"/>
  <c r="D3" i="12"/>
  <c r="AK3" i="12" s="1"/>
  <c r="AK5" i="12" l="1"/>
  <c r="AC5" i="12"/>
  <c r="CR2" i="12"/>
  <c r="AK2" i="12"/>
  <c r="CR233" i="12"/>
  <c r="J233" i="12"/>
  <c r="R233" i="12"/>
  <c r="Z233" i="12"/>
  <c r="K233" i="12"/>
  <c r="S233" i="12"/>
  <c r="AA233" i="12"/>
  <c r="L233" i="12"/>
  <c r="T233" i="12"/>
  <c r="AB233" i="12"/>
  <c r="M233" i="12"/>
  <c r="U233" i="12"/>
  <c r="AC233" i="12"/>
  <c r="F233" i="12"/>
  <c r="N233" i="12"/>
  <c r="V233" i="12"/>
  <c r="G233" i="12"/>
  <c r="O233" i="12"/>
  <c r="W233" i="12"/>
  <c r="H233" i="12"/>
  <c r="P233" i="12"/>
  <c r="X233" i="12"/>
  <c r="I233" i="12"/>
  <c r="Q233" i="12"/>
  <c r="Y233" i="12"/>
  <c r="CR225" i="12"/>
  <c r="J225" i="12"/>
  <c r="R225" i="12"/>
  <c r="Z225" i="12"/>
  <c r="K225" i="12"/>
  <c r="S225" i="12"/>
  <c r="AA225" i="12"/>
  <c r="L225" i="12"/>
  <c r="T225" i="12"/>
  <c r="AB225" i="12"/>
  <c r="M225" i="12"/>
  <c r="U225" i="12"/>
  <c r="AC225" i="12"/>
  <c r="F225" i="12"/>
  <c r="N225" i="12"/>
  <c r="V225" i="12"/>
  <c r="G225" i="12"/>
  <c r="O225" i="12"/>
  <c r="W225" i="12"/>
  <c r="H225" i="12"/>
  <c r="P225" i="12"/>
  <c r="X225" i="12"/>
  <c r="I225" i="12"/>
  <c r="Q225" i="12"/>
  <c r="Y225" i="12"/>
  <c r="CR217" i="12"/>
  <c r="J217" i="12"/>
  <c r="R217" i="12"/>
  <c r="Z217" i="12"/>
  <c r="K217" i="12"/>
  <c r="S217" i="12"/>
  <c r="AA217" i="12"/>
  <c r="L217" i="12"/>
  <c r="T217" i="12"/>
  <c r="AB217" i="12"/>
  <c r="M217" i="12"/>
  <c r="U217" i="12"/>
  <c r="AC217" i="12"/>
  <c r="F217" i="12"/>
  <c r="N217" i="12"/>
  <c r="V217" i="12"/>
  <c r="G217" i="12"/>
  <c r="O217" i="12"/>
  <c r="W217" i="12"/>
  <c r="H217" i="12"/>
  <c r="P217" i="12"/>
  <c r="X217" i="12"/>
  <c r="I217" i="12"/>
  <c r="Q217" i="12"/>
  <c r="Y217" i="12"/>
  <c r="CR209" i="12"/>
  <c r="J209" i="12"/>
  <c r="R209" i="12"/>
  <c r="Z209" i="12"/>
  <c r="K209" i="12"/>
  <c r="S209" i="12"/>
  <c r="AA209" i="12"/>
  <c r="L209" i="12"/>
  <c r="T209" i="12"/>
  <c r="AB209" i="12"/>
  <c r="M209" i="12"/>
  <c r="U209" i="12"/>
  <c r="AC209" i="12"/>
  <c r="F209" i="12"/>
  <c r="N209" i="12"/>
  <c r="V209" i="12"/>
  <c r="G209" i="12"/>
  <c r="O209" i="12"/>
  <c r="W209" i="12"/>
  <c r="H209" i="12"/>
  <c r="P209" i="12"/>
  <c r="X209" i="12"/>
  <c r="I209" i="12"/>
  <c r="Q209" i="12"/>
  <c r="Y209" i="12"/>
  <c r="CR201" i="12"/>
  <c r="L201" i="12"/>
  <c r="T201" i="12"/>
  <c r="AB201" i="12"/>
  <c r="M201" i="12"/>
  <c r="U201" i="12"/>
  <c r="AC201" i="12"/>
  <c r="H201" i="12"/>
  <c r="P201" i="12"/>
  <c r="X201" i="12"/>
  <c r="I201" i="12"/>
  <c r="Q201" i="12"/>
  <c r="Y201" i="12"/>
  <c r="S201" i="12"/>
  <c r="F201" i="12"/>
  <c r="V201" i="12"/>
  <c r="G201" i="12"/>
  <c r="W201" i="12"/>
  <c r="J201" i="12"/>
  <c r="Z201" i="12"/>
  <c r="K201" i="12"/>
  <c r="AA201" i="12"/>
  <c r="N201" i="12"/>
  <c r="O201" i="12"/>
  <c r="R201" i="12"/>
  <c r="CR193" i="12"/>
  <c r="L193" i="12"/>
  <c r="T193" i="12"/>
  <c r="AB193" i="12"/>
  <c r="M193" i="12"/>
  <c r="U193" i="12"/>
  <c r="AC193" i="12"/>
  <c r="H193" i="12"/>
  <c r="P193" i="12"/>
  <c r="X193" i="12"/>
  <c r="I193" i="12"/>
  <c r="Q193" i="12"/>
  <c r="Y193" i="12"/>
  <c r="S193" i="12"/>
  <c r="F193" i="12"/>
  <c r="V193" i="12"/>
  <c r="G193" i="12"/>
  <c r="W193" i="12"/>
  <c r="J193" i="12"/>
  <c r="Z193" i="12"/>
  <c r="K193" i="12"/>
  <c r="AA193" i="12"/>
  <c r="N193" i="12"/>
  <c r="O193" i="12"/>
  <c r="R193" i="12"/>
  <c r="CR185" i="12"/>
  <c r="J185" i="12"/>
  <c r="R185" i="12"/>
  <c r="Z185" i="12"/>
  <c r="K185" i="12"/>
  <c r="S185" i="12"/>
  <c r="AA185" i="12"/>
  <c r="L185" i="12"/>
  <c r="T185" i="12"/>
  <c r="AB185" i="12"/>
  <c r="M185" i="12"/>
  <c r="U185" i="12"/>
  <c r="AC185" i="12"/>
  <c r="F185" i="12"/>
  <c r="N185" i="12"/>
  <c r="V185" i="12"/>
  <c r="G185" i="12"/>
  <c r="O185" i="12"/>
  <c r="W185" i="12"/>
  <c r="H185" i="12"/>
  <c r="P185" i="12"/>
  <c r="X185" i="12"/>
  <c r="I185" i="12"/>
  <c r="Q185" i="12"/>
  <c r="Y185" i="12"/>
  <c r="CR177" i="12"/>
  <c r="J177" i="12"/>
  <c r="R177" i="12"/>
  <c r="Z177" i="12"/>
  <c r="K177" i="12"/>
  <c r="S177" i="12"/>
  <c r="AA177" i="12"/>
  <c r="L177" i="12"/>
  <c r="T177" i="12"/>
  <c r="AB177" i="12"/>
  <c r="M177" i="12"/>
  <c r="U177" i="12"/>
  <c r="AC177" i="12"/>
  <c r="F177" i="12"/>
  <c r="N177" i="12"/>
  <c r="V177" i="12"/>
  <c r="G177" i="12"/>
  <c r="O177" i="12"/>
  <c r="W177" i="12"/>
  <c r="H177" i="12"/>
  <c r="P177" i="12"/>
  <c r="X177" i="12"/>
  <c r="I177" i="12"/>
  <c r="Q177" i="12"/>
  <c r="Y177" i="12"/>
  <c r="CR169" i="12"/>
  <c r="J169" i="12"/>
  <c r="R169" i="12"/>
  <c r="Z169" i="12"/>
  <c r="K169" i="12"/>
  <c r="S169" i="12"/>
  <c r="AA169" i="12"/>
  <c r="L169" i="12"/>
  <c r="T169" i="12"/>
  <c r="AB169" i="12"/>
  <c r="M169" i="12"/>
  <c r="U169" i="12"/>
  <c r="AC169" i="12"/>
  <c r="F169" i="12"/>
  <c r="N169" i="12"/>
  <c r="V169" i="12"/>
  <c r="G169" i="12"/>
  <c r="O169" i="12"/>
  <c r="W169" i="12"/>
  <c r="H169" i="12"/>
  <c r="P169" i="12"/>
  <c r="X169" i="12"/>
  <c r="I169" i="12"/>
  <c r="Q169" i="12"/>
  <c r="Y169" i="12"/>
  <c r="CR161" i="12"/>
  <c r="J161" i="12"/>
  <c r="R161" i="12"/>
  <c r="Z161" i="12"/>
  <c r="K161" i="12"/>
  <c r="S161" i="12"/>
  <c r="AA161" i="12"/>
  <c r="L161" i="12"/>
  <c r="T161" i="12"/>
  <c r="AB161" i="12"/>
  <c r="M161" i="12"/>
  <c r="U161" i="12"/>
  <c r="AC161" i="12"/>
  <c r="F161" i="12"/>
  <c r="N161" i="12"/>
  <c r="V161" i="12"/>
  <c r="G161" i="12"/>
  <c r="O161" i="12"/>
  <c r="W161" i="12"/>
  <c r="H161" i="12"/>
  <c r="P161" i="12"/>
  <c r="X161" i="12"/>
  <c r="I161" i="12"/>
  <c r="Q161" i="12"/>
  <c r="Y161" i="12"/>
  <c r="CR153" i="12"/>
  <c r="J153" i="12"/>
  <c r="R153" i="12"/>
  <c r="Z153" i="12"/>
  <c r="K153" i="12"/>
  <c r="S153" i="12"/>
  <c r="AA153" i="12"/>
  <c r="L153" i="12"/>
  <c r="T153" i="12"/>
  <c r="AB153" i="12"/>
  <c r="M153" i="12"/>
  <c r="U153" i="12"/>
  <c r="AC153" i="12"/>
  <c r="F153" i="12"/>
  <c r="N153" i="12"/>
  <c r="V153" i="12"/>
  <c r="G153" i="12"/>
  <c r="O153" i="12"/>
  <c r="W153" i="12"/>
  <c r="H153" i="12"/>
  <c r="P153" i="12"/>
  <c r="X153" i="12"/>
  <c r="I153" i="12"/>
  <c r="Q153" i="12"/>
  <c r="Y153" i="12"/>
  <c r="CR145" i="12"/>
  <c r="I145" i="12"/>
  <c r="Q145" i="12"/>
  <c r="Y145" i="12"/>
  <c r="J145" i="12"/>
  <c r="R145" i="12"/>
  <c r="Z145" i="12"/>
  <c r="M145" i="12"/>
  <c r="U145" i="12"/>
  <c r="AC145" i="12"/>
  <c r="F145" i="12"/>
  <c r="N145" i="12"/>
  <c r="V145" i="12"/>
  <c r="L145" i="12"/>
  <c r="AB145" i="12"/>
  <c r="O145" i="12"/>
  <c r="P145" i="12"/>
  <c r="S145" i="12"/>
  <c r="T145" i="12"/>
  <c r="G145" i="12"/>
  <c r="W145" i="12"/>
  <c r="H145" i="12"/>
  <c r="X145" i="12"/>
  <c r="K145" i="12"/>
  <c r="AA145" i="12"/>
  <c r="CR137" i="12"/>
  <c r="G137" i="12"/>
  <c r="O137" i="12"/>
  <c r="W137" i="12"/>
  <c r="H137" i="12"/>
  <c r="P137" i="12"/>
  <c r="X137" i="12"/>
  <c r="I137" i="12"/>
  <c r="Q137" i="12"/>
  <c r="Y137" i="12"/>
  <c r="J137" i="12"/>
  <c r="R137" i="12"/>
  <c r="Z137" i="12"/>
  <c r="K137" i="12"/>
  <c r="S137" i="12"/>
  <c r="AA137" i="12"/>
  <c r="L137" i="12"/>
  <c r="T137" i="12"/>
  <c r="AB137" i="12"/>
  <c r="M137" i="12"/>
  <c r="U137" i="12"/>
  <c r="AC137" i="12"/>
  <c r="F137" i="12"/>
  <c r="N137" i="12"/>
  <c r="V137" i="12"/>
  <c r="CR129" i="12"/>
  <c r="G129" i="12"/>
  <c r="O129" i="12"/>
  <c r="W129" i="12"/>
  <c r="H129" i="12"/>
  <c r="P129" i="12"/>
  <c r="X129" i="12"/>
  <c r="I129" i="12"/>
  <c r="Q129" i="12"/>
  <c r="Y129" i="12"/>
  <c r="J129" i="12"/>
  <c r="R129" i="12"/>
  <c r="Z129" i="12"/>
  <c r="K129" i="12"/>
  <c r="S129" i="12"/>
  <c r="AA129" i="12"/>
  <c r="L129" i="12"/>
  <c r="T129" i="12"/>
  <c r="AB129" i="12"/>
  <c r="M129" i="12"/>
  <c r="U129" i="12"/>
  <c r="AC129" i="12"/>
  <c r="F129" i="12"/>
  <c r="N129" i="12"/>
  <c r="V129" i="12"/>
  <c r="CR121" i="12"/>
  <c r="J121" i="12"/>
  <c r="R121" i="12"/>
  <c r="Z121" i="12"/>
  <c r="L121" i="12"/>
  <c r="T121" i="12"/>
  <c r="AB121" i="12"/>
  <c r="M121" i="12"/>
  <c r="U121" i="12"/>
  <c r="AC121" i="12"/>
  <c r="F121" i="12"/>
  <c r="N121" i="12"/>
  <c r="V121" i="12"/>
  <c r="G121" i="12"/>
  <c r="O121" i="12"/>
  <c r="W121" i="12"/>
  <c r="H121" i="12"/>
  <c r="P121" i="12"/>
  <c r="X121" i="12"/>
  <c r="I121" i="12"/>
  <c r="K121" i="12"/>
  <c r="Q121" i="12"/>
  <c r="S121" i="12"/>
  <c r="Y121" i="12"/>
  <c r="AA121" i="12"/>
  <c r="CR113" i="12"/>
  <c r="J113" i="12"/>
  <c r="R113" i="12"/>
  <c r="Z113" i="12"/>
  <c r="K113" i="12"/>
  <c r="S113" i="12"/>
  <c r="AA113" i="12"/>
  <c r="L113" i="12"/>
  <c r="T113" i="12"/>
  <c r="AB113" i="12"/>
  <c r="M113" i="12"/>
  <c r="U113" i="12"/>
  <c r="AC113" i="12"/>
  <c r="F113" i="12"/>
  <c r="N113" i="12"/>
  <c r="V113" i="12"/>
  <c r="G113" i="12"/>
  <c r="O113" i="12"/>
  <c r="W113" i="12"/>
  <c r="H113" i="12"/>
  <c r="P113" i="12"/>
  <c r="X113" i="12"/>
  <c r="I113" i="12"/>
  <c r="Q113" i="12"/>
  <c r="Y113" i="12"/>
  <c r="CR105" i="12"/>
  <c r="F105" i="12"/>
  <c r="N105" i="12"/>
  <c r="V105" i="12"/>
  <c r="H105" i="12"/>
  <c r="P105" i="12"/>
  <c r="X105" i="12"/>
  <c r="K105" i="12"/>
  <c r="U105" i="12"/>
  <c r="L105" i="12"/>
  <c r="W105" i="12"/>
  <c r="M105" i="12"/>
  <c r="Y105" i="12"/>
  <c r="O105" i="12"/>
  <c r="Z105" i="12"/>
  <c r="Q105" i="12"/>
  <c r="AA105" i="12"/>
  <c r="G105" i="12"/>
  <c r="R105" i="12"/>
  <c r="AB105" i="12"/>
  <c r="I105" i="12"/>
  <c r="S105" i="12"/>
  <c r="AC105" i="12"/>
  <c r="J105" i="12"/>
  <c r="T105" i="12"/>
  <c r="CR97" i="12"/>
  <c r="I97" i="12"/>
  <c r="Q97" i="12"/>
  <c r="Y97" i="12"/>
  <c r="K97" i="12"/>
  <c r="S97" i="12"/>
  <c r="AA97" i="12"/>
  <c r="L97" i="12"/>
  <c r="T97" i="12"/>
  <c r="AB97" i="12"/>
  <c r="M97" i="12"/>
  <c r="U97" i="12"/>
  <c r="AC97" i="12"/>
  <c r="F97" i="12"/>
  <c r="N97" i="12"/>
  <c r="V97" i="12"/>
  <c r="H97" i="12"/>
  <c r="P97" i="12"/>
  <c r="X97" i="12"/>
  <c r="Z97" i="12"/>
  <c r="G97" i="12"/>
  <c r="J97" i="12"/>
  <c r="O97" i="12"/>
  <c r="R97" i="12"/>
  <c r="W97" i="12"/>
  <c r="CR89" i="12"/>
  <c r="I89" i="12"/>
  <c r="Q89" i="12"/>
  <c r="Y89" i="12"/>
  <c r="K89" i="12"/>
  <c r="S89" i="12"/>
  <c r="AA89" i="12"/>
  <c r="L89" i="12"/>
  <c r="T89" i="12"/>
  <c r="AB89" i="12"/>
  <c r="M89" i="12"/>
  <c r="U89" i="12"/>
  <c r="AC89" i="12"/>
  <c r="F89" i="12"/>
  <c r="N89" i="12"/>
  <c r="V89" i="12"/>
  <c r="H89" i="12"/>
  <c r="P89" i="12"/>
  <c r="X89" i="12"/>
  <c r="Z89" i="12"/>
  <c r="G89" i="12"/>
  <c r="J89" i="12"/>
  <c r="O89" i="12"/>
  <c r="R89" i="12"/>
  <c r="W89" i="12"/>
  <c r="CR81" i="12"/>
  <c r="K81" i="12"/>
  <c r="S81" i="12"/>
  <c r="AA81" i="12"/>
  <c r="M81" i="12"/>
  <c r="U81" i="12"/>
  <c r="AC81" i="12"/>
  <c r="F81" i="12"/>
  <c r="N81" i="12"/>
  <c r="V81" i="12"/>
  <c r="G81" i="12"/>
  <c r="O81" i="12"/>
  <c r="W81" i="12"/>
  <c r="H81" i="12"/>
  <c r="P81" i="12"/>
  <c r="X81" i="12"/>
  <c r="T81" i="12"/>
  <c r="Z81" i="12"/>
  <c r="I81" i="12"/>
  <c r="AB81" i="12"/>
  <c r="J81" i="12"/>
  <c r="L81" i="12"/>
  <c r="R81" i="12"/>
  <c r="Q81" i="12"/>
  <c r="Y81" i="12"/>
  <c r="CR240" i="12"/>
  <c r="J240" i="12"/>
  <c r="R240" i="12"/>
  <c r="Z240" i="12"/>
  <c r="K240" i="12"/>
  <c r="S240" i="12"/>
  <c r="AA240" i="12"/>
  <c r="L240" i="12"/>
  <c r="T240" i="12"/>
  <c r="AB240" i="12"/>
  <c r="M240" i="12"/>
  <c r="U240" i="12"/>
  <c r="AC240" i="12"/>
  <c r="F240" i="12"/>
  <c r="N240" i="12"/>
  <c r="V240" i="12"/>
  <c r="G240" i="12"/>
  <c r="O240" i="12"/>
  <c r="W240" i="12"/>
  <c r="H240" i="12"/>
  <c r="P240" i="12"/>
  <c r="X240" i="12"/>
  <c r="I240" i="12"/>
  <c r="Q240" i="12"/>
  <c r="Y240" i="12"/>
  <c r="CR216" i="12"/>
  <c r="J216" i="12"/>
  <c r="R216" i="12"/>
  <c r="Z216" i="12"/>
  <c r="K216" i="12"/>
  <c r="S216" i="12"/>
  <c r="AA216" i="12"/>
  <c r="L216" i="12"/>
  <c r="T216" i="12"/>
  <c r="AB216" i="12"/>
  <c r="M216" i="12"/>
  <c r="U216" i="12"/>
  <c r="AC216" i="12"/>
  <c r="F216" i="12"/>
  <c r="N216" i="12"/>
  <c r="V216" i="12"/>
  <c r="G216" i="12"/>
  <c r="O216" i="12"/>
  <c r="W216" i="12"/>
  <c r="H216" i="12"/>
  <c r="P216" i="12"/>
  <c r="X216" i="12"/>
  <c r="I216" i="12"/>
  <c r="Q216" i="12"/>
  <c r="Y216" i="12"/>
  <c r="CR200" i="12"/>
  <c r="L200" i="12"/>
  <c r="T200" i="12"/>
  <c r="AB200" i="12"/>
  <c r="M200" i="12"/>
  <c r="U200" i="12"/>
  <c r="AC200" i="12"/>
  <c r="H200" i="12"/>
  <c r="P200" i="12"/>
  <c r="X200" i="12"/>
  <c r="I200" i="12"/>
  <c r="Q200" i="12"/>
  <c r="Y200" i="12"/>
  <c r="K200" i="12"/>
  <c r="AA200" i="12"/>
  <c r="N200" i="12"/>
  <c r="O200" i="12"/>
  <c r="R200" i="12"/>
  <c r="S200" i="12"/>
  <c r="F200" i="12"/>
  <c r="V200" i="12"/>
  <c r="G200" i="12"/>
  <c r="W200" i="12"/>
  <c r="J200" i="12"/>
  <c r="Z200" i="12"/>
  <c r="CR192" i="12"/>
  <c r="L192" i="12"/>
  <c r="T192" i="12"/>
  <c r="AB192" i="12"/>
  <c r="M192" i="12"/>
  <c r="U192" i="12"/>
  <c r="AC192" i="12"/>
  <c r="H192" i="12"/>
  <c r="P192" i="12"/>
  <c r="X192" i="12"/>
  <c r="I192" i="12"/>
  <c r="Q192" i="12"/>
  <c r="Y192" i="12"/>
  <c r="K192" i="12"/>
  <c r="AA192" i="12"/>
  <c r="N192" i="12"/>
  <c r="O192" i="12"/>
  <c r="R192" i="12"/>
  <c r="S192" i="12"/>
  <c r="F192" i="12"/>
  <c r="V192" i="12"/>
  <c r="G192" i="12"/>
  <c r="W192" i="12"/>
  <c r="J192" i="12"/>
  <c r="Z192" i="12"/>
  <c r="CR184" i="12"/>
  <c r="J184" i="12"/>
  <c r="R184" i="12"/>
  <c r="Z184" i="12"/>
  <c r="K184" i="12"/>
  <c r="S184" i="12"/>
  <c r="AA184" i="12"/>
  <c r="L184" i="12"/>
  <c r="T184" i="12"/>
  <c r="AB184" i="12"/>
  <c r="M184" i="12"/>
  <c r="U184" i="12"/>
  <c r="AC184" i="12"/>
  <c r="F184" i="12"/>
  <c r="N184" i="12"/>
  <c r="V184" i="12"/>
  <c r="G184" i="12"/>
  <c r="O184" i="12"/>
  <c r="W184" i="12"/>
  <c r="H184" i="12"/>
  <c r="P184" i="12"/>
  <c r="X184" i="12"/>
  <c r="I184" i="12"/>
  <c r="Q184" i="12"/>
  <c r="Y184" i="12"/>
  <c r="CR176" i="12"/>
  <c r="J176" i="12"/>
  <c r="R176" i="12"/>
  <c r="Z176" i="12"/>
  <c r="K176" i="12"/>
  <c r="S176" i="12"/>
  <c r="AA176" i="12"/>
  <c r="L176" i="12"/>
  <c r="T176" i="12"/>
  <c r="AB176" i="12"/>
  <c r="M176" i="12"/>
  <c r="U176" i="12"/>
  <c r="AC176" i="12"/>
  <c r="F176" i="12"/>
  <c r="N176" i="12"/>
  <c r="V176" i="12"/>
  <c r="G176" i="12"/>
  <c r="O176" i="12"/>
  <c r="W176" i="12"/>
  <c r="H176" i="12"/>
  <c r="P176" i="12"/>
  <c r="X176" i="12"/>
  <c r="I176" i="12"/>
  <c r="Q176" i="12"/>
  <c r="Y176" i="12"/>
  <c r="CR168" i="12"/>
  <c r="J168" i="12"/>
  <c r="R168" i="12"/>
  <c r="Z168" i="12"/>
  <c r="K168" i="12"/>
  <c r="S168" i="12"/>
  <c r="AA168" i="12"/>
  <c r="L168" i="12"/>
  <c r="T168" i="12"/>
  <c r="AB168" i="12"/>
  <c r="M168" i="12"/>
  <c r="U168" i="12"/>
  <c r="AC168" i="12"/>
  <c r="F168" i="12"/>
  <c r="N168" i="12"/>
  <c r="V168" i="12"/>
  <c r="G168" i="12"/>
  <c r="O168" i="12"/>
  <c r="W168" i="12"/>
  <c r="H168" i="12"/>
  <c r="P168" i="12"/>
  <c r="X168" i="12"/>
  <c r="I168" i="12"/>
  <c r="Q168" i="12"/>
  <c r="Y168" i="12"/>
  <c r="CR160" i="12"/>
  <c r="J160" i="12"/>
  <c r="R160" i="12"/>
  <c r="Z160" i="12"/>
  <c r="K160" i="12"/>
  <c r="S160" i="12"/>
  <c r="AA160" i="12"/>
  <c r="L160" i="12"/>
  <c r="T160" i="12"/>
  <c r="AB160" i="12"/>
  <c r="M160" i="12"/>
  <c r="U160" i="12"/>
  <c r="AC160" i="12"/>
  <c r="F160" i="12"/>
  <c r="N160" i="12"/>
  <c r="V160" i="12"/>
  <c r="G160" i="12"/>
  <c r="O160" i="12"/>
  <c r="W160" i="12"/>
  <c r="H160" i="12"/>
  <c r="P160" i="12"/>
  <c r="X160" i="12"/>
  <c r="I160" i="12"/>
  <c r="Q160" i="12"/>
  <c r="Y160" i="12"/>
  <c r="CR152" i="12"/>
  <c r="J152" i="12"/>
  <c r="R152" i="12"/>
  <c r="Z152" i="12"/>
  <c r="K152" i="12"/>
  <c r="S152" i="12"/>
  <c r="AA152" i="12"/>
  <c r="L152" i="12"/>
  <c r="T152" i="12"/>
  <c r="AB152" i="12"/>
  <c r="M152" i="12"/>
  <c r="U152" i="12"/>
  <c r="AC152" i="12"/>
  <c r="F152" i="12"/>
  <c r="N152" i="12"/>
  <c r="V152" i="12"/>
  <c r="G152" i="12"/>
  <c r="O152" i="12"/>
  <c r="W152" i="12"/>
  <c r="H152" i="12"/>
  <c r="P152" i="12"/>
  <c r="X152" i="12"/>
  <c r="I152" i="12"/>
  <c r="Q152" i="12"/>
  <c r="Y152" i="12"/>
  <c r="CR239" i="12"/>
  <c r="J239" i="12"/>
  <c r="R239" i="12"/>
  <c r="Z239" i="12"/>
  <c r="K239" i="12"/>
  <c r="S239" i="12"/>
  <c r="AA239" i="12"/>
  <c r="L239" i="12"/>
  <c r="T239" i="12"/>
  <c r="AB239" i="12"/>
  <c r="M239" i="12"/>
  <c r="U239" i="12"/>
  <c r="AC239" i="12"/>
  <c r="F239" i="12"/>
  <c r="N239" i="12"/>
  <c r="V239" i="12"/>
  <c r="G239" i="12"/>
  <c r="O239" i="12"/>
  <c r="W239" i="12"/>
  <c r="H239" i="12"/>
  <c r="P239" i="12"/>
  <c r="X239" i="12"/>
  <c r="I239" i="12"/>
  <c r="Q239" i="12"/>
  <c r="Y239" i="12"/>
  <c r="CR231" i="12"/>
  <c r="J231" i="12"/>
  <c r="R231" i="12"/>
  <c r="Z231" i="12"/>
  <c r="K231" i="12"/>
  <c r="S231" i="12"/>
  <c r="AA231" i="12"/>
  <c r="L231" i="12"/>
  <c r="T231" i="12"/>
  <c r="AB231" i="12"/>
  <c r="M231" i="12"/>
  <c r="U231" i="12"/>
  <c r="AC231" i="12"/>
  <c r="F231" i="12"/>
  <c r="N231" i="12"/>
  <c r="V231" i="12"/>
  <c r="G231" i="12"/>
  <c r="O231" i="12"/>
  <c r="W231" i="12"/>
  <c r="H231" i="12"/>
  <c r="P231" i="12"/>
  <c r="X231" i="12"/>
  <c r="I231" i="12"/>
  <c r="Q231" i="12"/>
  <c r="Y231" i="12"/>
  <c r="CR223" i="12"/>
  <c r="J223" i="12"/>
  <c r="R223" i="12"/>
  <c r="Z223" i="12"/>
  <c r="K223" i="12"/>
  <c r="S223" i="12"/>
  <c r="AA223" i="12"/>
  <c r="L223" i="12"/>
  <c r="T223" i="12"/>
  <c r="AB223" i="12"/>
  <c r="M223" i="12"/>
  <c r="U223" i="12"/>
  <c r="AC223" i="12"/>
  <c r="F223" i="12"/>
  <c r="N223" i="12"/>
  <c r="V223" i="12"/>
  <c r="G223" i="12"/>
  <c r="O223" i="12"/>
  <c r="W223" i="12"/>
  <c r="H223" i="12"/>
  <c r="P223" i="12"/>
  <c r="X223" i="12"/>
  <c r="I223" i="12"/>
  <c r="Q223" i="12"/>
  <c r="Y223" i="12"/>
  <c r="CR215" i="12"/>
  <c r="J215" i="12"/>
  <c r="R215" i="12"/>
  <c r="Z215" i="12"/>
  <c r="K215" i="12"/>
  <c r="S215" i="12"/>
  <c r="AA215" i="12"/>
  <c r="L215" i="12"/>
  <c r="T215" i="12"/>
  <c r="AB215" i="12"/>
  <c r="M215" i="12"/>
  <c r="U215" i="12"/>
  <c r="AC215" i="12"/>
  <c r="F215" i="12"/>
  <c r="N215" i="12"/>
  <c r="V215" i="12"/>
  <c r="G215" i="12"/>
  <c r="O215" i="12"/>
  <c r="W215" i="12"/>
  <c r="H215" i="12"/>
  <c r="P215" i="12"/>
  <c r="X215" i="12"/>
  <c r="I215" i="12"/>
  <c r="Q215" i="12"/>
  <c r="Y215" i="12"/>
  <c r="CR207" i="12"/>
  <c r="J207" i="12"/>
  <c r="R207" i="12"/>
  <c r="Z207" i="12"/>
  <c r="K207" i="12"/>
  <c r="S207" i="12"/>
  <c r="AA207" i="12"/>
  <c r="L207" i="12"/>
  <c r="T207" i="12"/>
  <c r="AB207" i="12"/>
  <c r="M207" i="12"/>
  <c r="U207" i="12"/>
  <c r="AC207" i="12"/>
  <c r="F207" i="12"/>
  <c r="N207" i="12"/>
  <c r="V207" i="12"/>
  <c r="G207" i="12"/>
  <c r="O207" i="12"/>
  <c r="W207" i="12"/>
  <c r="H207" i="12"/>
  <c r="P207" i="12"/>
  <c r="X207" i="12"/>
  <c r="I207" i="12"/>
  <c r="Q207" i="12"/>
  <c r="Y207" i="12"/>
  <c r="CR199" i="12"/>
  <c r="L199" i="12"/>
  <c r="T199" i="12"/>
  <c r="AB199" i="12"/>
  <c r="M199" i="12"/>
  <c r="U199" i="12"/>
  <c r="AC199" i="12"/>
  <c r="H199" i="12"/>
  <c r="P199" i="12"/>
  <c r="X199" i="12"/>
  <c r="I199" i="12"/>
  <c r="Q199" i="12"/>
  <c r="Y199" i="12"/>
  <c r="S199" i="12"/>
  <c r="F199" i="12"/>
  <c r="V199" i="12"/>
  <c r="G199" i="12"/>
  <c r="W199" i="12"/>
  <c r="J199" i="12"/>
  <c r="Z199" i="12"/>
  <c r="K199" i="12"/>
  <c r="AA199" i="12"/>
  <c r="N199" i="12"/>
  <c r="O199" i="12"/>
  <c r="R199" i="12"/>
  <c r="CR191" i="12"/>
  <c r="J191" i="12"/>
  <c r="R191" i="12"/>
  <c r="K191" i="12"/>
  <c r="S191" i="12"/>
  <c r="L191" i="12"/>
  <c r="T191" i="12"/>
  <c r="AB191" i="12"/>
  <c r="M191" i="12"/>
  <c r="U191" i="12"/>
  <c r="AC191" i="12"/>
  <c r="F191" i="12"/>
  <c r="G191" i="12"/>
  <c r="O191" i="12"/>
  <c r="H191" i="12"/>
  <c r="P191" i="12"/>
  <c r="X191" i="12"/>
  <c r="I191" i="12"/>
  <c r="Q191" i="12"/>
  <c r="Y191" i="12"/>
  <c r="N191" i="12"/>
  <c r="V191" i="12"/>
  <c r="W191" i="12"/>
  <c r="Z191" i="12"/>
  <c r="AA191" i="12"/>
  <c r="CR183" i="12"/>
  <c r="J183" i="12"/>
  <c r="R183" i="12"/>
  <c r="Z183" i="12"/>
  <c r="K183" i="12"/>
  <c r="S183" i="12"/>
  <c r="AA183" i="12"/>
  <c r="L183" i="12"/>
  <c r="T183" i="12"/>
  <c r="AB183" i="12"/>
  <c r="M183" i="12"/>
  <c r="U183" i="12"/>
  <c r="AC183" i="12"/>
  <c r="F183" i="12"/>
  <c r="N183" i="12"/>
  <c r="V183" i="12"/>
  <c r="G183" i="12"/>
  <c r="O183" i="12"/>
  <c r="W183" i="12"/>
  <c r="H183" i="12"/>
  <c r="P183" i="12"/>
  <c r="X183" i="12"/>
  <c r="I183" i="12"/>
  <c r="Q183" i="12"/>
  <c r="Y183" i="12"/>
  <c r="CR175" i="12"/>
  <c r="J175" i="12"/>
  <c r="R175" i="12"/>
  <c r="Z175" i="12"/>
  <c r="K175" i="12"/>
  <c r="S175" i="12"/>
  <c r="AA175" i="12"/>
  <c r="L175" i="12"/>
  <c r="T175" i="12"/>
  <c r="AB175" i="12"/>
  <c r="M175" i="12"/>
  <c r="U175" i="12"/>
  <c r="AC175" i="12"/>
  <c r="F175" i="12"/>
  <c r="N175" i="12"/>
  <c r="V175" i="12"/>
  <c r="G175" i="12"/>
  <c r="O175" i="12"/>
  <c r="W175" i="12"/>
  <c r="H175" i="12"/>
  <c r="P175" i="12"/>
  <c r="X175" i="12"/>
  <c r="I175" i="12"/>
  <c r="Q175" i="12"/>
  <c r="Y175" i="12"/>
  <c r="CR241" i="12"/>
  <c r="J241" i="12"/>
  <c r="R241" i="12"/>
  <c r="Z241" i="12"/>
  <c r="K241" i="12"/>
  <c r="S241" i="12"/>
  <c r="AA241" i="12"/>
  <c r="L241" i="12"/>
  <c r="T241" i="12"/>
  <c r="AB241" i="12"/>
  <c r="M241" i="12"/>
  <c r="U241" i="12"/>
  <c r="AC241" i="12"/>
  <c r="F241" i="12"/>
  <c r="N241" i="12"/>
  <c r="V241" i="12"/>
  <c r="G241" i="12"/>
  <c r="O241" i="12"/>
  <c r="W241" i="12"/>
  <c r="H241" i="12"/>
  <c r="P241" i="12"/>
  <c r="X241" i="12"/>
  <c r="I241" i="12"/>
  <c r="Q241" i="12"/>
  <c r="Y241" i="12"/>
  <c r="CR232" i="12"/>
  <c r="J232" i="12"/>
  <c r="R232" i="12"/>
  <c r="Z232" i="12"/>
  <c r="K232" i="12"/>
  <c r="S232" i="12"/>
  <c r="AA232" i="12"/>
  <c r="L232" i="12"/>
  <c r="T232" i="12"/>
  <c r="AB232" i="12"/>
  <c r="M232" i="12"/>
  <c r="U232" i="12"/>
  <c r="AC232" i="12"/>
  <c r="F232" i="12"/>
  <c r="N232" i="12"/>
  <c r="V232" i="12"/>
  <c r="G232" i="12"/>
  <c r="O232" i="12"/>
  <c r="W232" i="12"/>
  <c r="H232" i="12"/>
  <c r="P232" i="12"/>
  <c r="X232" i="12"/>
  <c r="I232" i="12"/>
  <c r="Q232" i="12"/>
  <c r="Y232" i="12"/>
  <c r="CR208" i="12"/>
  <c r="J208" i="12"/>
  <c r="R208" i="12"/>
  <c r="Z208" i="12"/>
  <c r="K208" i="12"/>
  <c r="S208" i="12"/>
  <c r="AA208" i="12"/>
  <c r="L208" i="12"/>
  <c r="T208" i="12"/>
  <c r="AB208" i="12"/>
  <c r="M208" i="12"/>
  <c r="U208" i="12"/>
  <c r="AC208" i="12"/>
  <c r="F208" i="12"/>
  <c r="N208" i="12"/>
  <c r="V208" i="12"/>
  <c r="G208" i="12"/>
  <c r="O208" i="12"/>
  <c r="W208" i="12"/>
  <c r="H208" i="12"/>
  <c r="P208" i="12"/>
  <c r="X208" i="12"/>
  <c r="I208" i="12"/>
  <c r="Q208" i="12"/>
  <c r="Y208" i="12"/>
  <c r="CR238" i="12"/>
  <c r="J238" i="12"/>
  <c r="R238" i="12"/>
  <c r="Z238" i="12"/>
  <c r="K238" i="12"/>
  <c r="S238" i="12"/>
  <c r="AA238" i="12"/>
  <c r="L238" i="12"/>
  <c r="T238" i="12"/>
  <c r="AB238" i="12"/>
  <c r="M238" i="12"/>
  <c r="U238" i="12"/>
  <c r="AC238" i="12"/>
  <c r="F238" i="12"/>
  <c r="N238" i="12"/>
  <c r="V238" i="12"/>
  <c r="G238" i="12"/>
  <c r="O238" i="12"/>
  <c r="W238" i="12"/>
  <c r="H238" i="12"/>
  <c r="P238" i="12"/>
  <c r="X238" i="12"/>
  <c r="I238" i="12"/>
  <c r="Q238" i="12"/>
  <c r="Y238" i="12"/>
  <c r="CR230" i="12"/>
  <c r="J230" i="12"/>
  <c r="R230" i="12"/>
  <c r="Z230" i="12"/>
  <c r="K230" i="12"/>
  <c r="S230" i="12"/>
  <c r="AA230" i="12"/>
  <c r="L230" i="12"/>
  <c r="T230" i="12"/>
  <c r="AB230" i="12"/>
  <c r="M230" i="12"/>
  <c r="U230" i="12"/>
  <c r="AC230" i="12"/>
  <c r="F230" i="12"/>
  <c r="N230" i="12"/>
  <c r="V230" i="12"/>
  <c r="G230" i="12"/>
  <c r="O230" i="12"/>
  <c r="W230" i="12"/>
  <c r="H230" i="12"/>
  <c r="P230" i="12"/>
  <c r="X230" i="12"/>
  <c r="I230" i="12"/>
  <c r="Q230" i="12"/>
  <c r="Y230" i="12"/>
  <c r="CR222" i="12"/>
  <c r="J222" i="12"/>
  <c r="R222" i="12"/>
  <c r="Z222" i="12"/>
  <c r="K222" i="12"/>
  <c r="S222" i="12"/>
  <c r="AA222" i="12"/>
  <c r="L222" i="12"/>
  <c r="T222" i="12"/>
  <c r="AB222" i="12"/>
  <c r="M222" i="12"/>
  <c r="U222" i="12"/>
  <c r="AC222" i="12"/>
  <c r="F222" i="12"/>
  <c r="N222" i="12"/>
  <c r="V222" i="12"/>
  <c r="G222" i="12"/>
  <c r="O222" i="12"/>
  <c r="W222" i="12"/>
  <c r="H222" i="12"/>
  <c r="P222" i="12"/>
  <c r="X222" i="12"/>
  <c r="I222" i="12"/>
  <c r="Q222" i="12"/>
  <c r="Y222" i="12"/>
  <c r="CR214" i="12"/>
  <c r="J214" i="12"/>
  <c r="R214" i="12"/>
  <c r="Z214" i="12"/>
  <c r="K214" i="12"/>
  <c r="S214" i="12"/>
  <c r="AA214" i="12"/>
  <c r="L214" i="12"/>
  <c r="T214" i="12"/>
  <c r="AB214" i="12"/>
  <c r="M214" i="12"/>
  <c r="U214" i="12"/>
  <c r="AC214" i="12"/>
  <c r="F214" i="12"/>
  <c r="N214" i="12"/>
  <c r="V214" i="12"/>
  <c r="G214" i="12"/>
  <c r="O214" i="12"/>
  <c r="W214" i="12"/>
  <c r="H214" i="12"/>
  <c r="P214" i="12"/>
  <c r="X214" i="12"/>
  <c r="I214" i="12"/>
  <c r="Q214" i="12"/>
  <c r="Y214" i="12"/>
  <c r="CR206" i="12"/>
  <c r="J206" i="12"/>
  <c r="R206" i="12"/>
  <c r="Z206" i="12"/>
  <c r="K206" i="12"/>
  <c r="S206" i="12"/>
  <c r="AA206" i="12"/>
  <c r="L206" i="12"/>
  <c r="T206" i="12"/>
  <c r="AB206" i="12"/>
  <c r="M206" i="12"/>
  <c r="U206" i="12"/>
  <c r="AC206" i="12"/>
  <c r="F206" i="12"/>
  <c r="N206" i="12"/>
  <c r="V206" i="12"/>
  <c r="G206" i="12"/>
  <c r="O206" i="12"/>
  <c r="W206" i="12"/>
  <c r="H206" i="12"/>
  <c r="P206" i="12"/>
  <c r="X206" i="12"/>
  <c r="I206" i="12"/>
  <c r="Q206" i="12"/>
  <c r="Y206" i="12"/>
  <c r="CR198" i="12"/>
  <c r="L198" i="12"/>
  <c r="T198" i="12"/>
  <c r="AB198" i="12"/>
  <c r="M198" i="12"/>
  <c r="U198" i="12"/>
  <c r="AC198" i="12"/>
  <c r="H198" i="12"/>
  <c r="P198" i="12"/>
  <c r="X198" i="12"/>
  <c r="I198" i="12"/>
  <c r="Q198" i="12"/>
  <c r="Y198" i="12"/>
  <c r="K198" i="12"/>
  <c r="AA198" i="12"/>
  <c r="N198" i="12"/>
  <c r="O198" i="12"/>
  <c r="R198" i="12"/>
  <c r="S198" i="12"/>
  <c r="F198" i="12"/>
  <c r="V198" i="12"/>
  <c r="G198" i="12"/>
  <c r="W198" i="12"/>
  <c r="J198" i="12"/>
  <c r="Z198" i="12"/>
  <c r="CR190" i="12"/>
  <c r="J190" i="12"/>
  <c r="R190" i="12"/>
  <c r="Z190" i="12"/>
  <c r="K190" i="12"/>
  <c r="S190" i="12"/>
  <c r="AA190" i="12"/>
  <c r="L190" i="12"/>
  <c r="T190" i="12"/>
  <c r="AB190" i="12"/>
  <c r="M190" i="12"/>
  <c r="U190" i="12"/>
  <c r="AC190" i="12"/>
  <c r="F190" i="12"/>
  <c r="N190" i="12"/>
  <c r="V190" i="12"/>
  <c r="G190" i="12"/>
  <c r="O190" i="12"/>
  <c r="W190" i="12"/>
  <c r="H190" i="12"/>
  <c r="P190" i="12"/>
  <c r="X190" i="12"/>
  <c r="I190" i="12"/>
  <c r="Q190" i="12"/>
  <c r="Y190" i="12"/>
  <c r="CR182" i="12"/>
  <c r="J182" i="12"/>
  <c r="R182" i="12"/>
  <c r="Z182" i="12"/>
  <c r="K182" i="12"/>
  <c r="S182" i="12"/>
  <c r="AA182" i="12"/>
  <c r="L182" i="12"/>
  <c r="T182" i="12"/>
  <c r="AB182" i="12"/>
  <c r="M182" i="12"/>
  <c r="U182" i="12"/>
  <c r="AC182" i="12"/>
  <c r="F182" i="12"/>
  <c r="N182" i="12"/>
  <c r="V182" i="12"/>
  <c r="G182" i="12"/>
  <c r="O182" i="12"/>
  <c r="W182" i="12"/>
  <c r="H182" i="12"/>
  <c r="P182" i="12"/>
  <c r="X182" i="12"/>
  <c r="I182" i="12"/>
  <c r="Q182" i="12"/>
  <c r="Y182" i="12"/>
  <c r="CR174" i="12"/>
  <c r="J174" i="12"/>
  <c r="R174" i="12"/>
  <c r="Z174" i="12"/>
  <c r="K174" i="12"/>
  <c r="S174" i="12"/>
  <c r="AA174" i="12"/>
  <c r="L174" i="12"/>
  <c r="T174" i="12"/>
  <c r="AB174" i="12"/>
  <c r="M174" i="12"/>
  <c r="U174" i="12"/>
  <c r="AC174" i="12"/>
  <c r="F174" i="12"/>
  <c r="N174" i="12"/>
  <c r="V174" i="12"/>
  <c r="G174" i="12"/>
  <c r="O174" i="12"/>
  <c r="W174" i="12"/>
  <c r="H174" i="12"/>
  <c r="P174" i="12"/>
  <c r="X174" i="12"/>
  <c r="I174" i="12"/>
  <c r="Q174" i="12"/>
  <c r="Y174" i="12"/>
  <c r="CR224" i="12"/>
  <c r="J224" i="12"/>
  <c r="R224" i="12"/>
  <c r="Z224" i="12"/>
  <c r="K224" i="12"/>
  <c r="S224" i="12"/>
  <c r="AA224" i="12"/>
  <c r="L224" i="12"/>
  <c r="T224" i="12"/>
  <c r="AB224" i="12"/>
  <c r="M224" i="12"/>
  <c r="U224" i="12"/>
  <c r="AC224" i="12"/>
  <c r="F224" i="12"/>
  <c r="N224" i="12"/>
  <c r="V224" i="12"/>
  <c r="G224" i="12"/>
  <c r="O224" i="12"/>
  <c r="W224" i="12"/>
  <c r="H224" i="12"/>
  <c r="P224" i="12"/>
  <c r="X224" i="12"/>
  <c r="I224" i="12"/>
  <c r="Q224" i="12"/>
  <c r="Y224" i="12"/>
  <c r="CR237" i="12"/>
  <c r="J237" i="12"/>
  <c r="R237" i="12"/>
  <c r="Z237" i="12"/>
  <c r="K237" i="12"/>
  <c r="S237" i="12"/>
  <c r="AA237" i="12"/>
  <c r="L237" i="12"/>
  <c r="T237" i="12"/>
  <c r="AB237" i="12"/>
  <c r="M237" i="12"/>
  <c r="U237" i="12"/>
  <c r="AC237" i="12"/>
  <c r="F237" i="12"/>
  <c r="N237" i="12"/>
  <c r="V237" i="12"/>
  <c r="G237" i="12"/>
  <c r="O237" i="12"/>
  <c r="W237" i="12"/>
  <c r="H237" i="12"/>
  <c r="P237" i="12"/>
  <c r="X237" i="12"/>
  <c r="I237" i="12"/>
  <c r="Q237" i="12"/>
  <c r="Y237" i="12"/>
  <c r="CR229" i="12"/>
  <c r="J229" i="12"/>
  <c r="R229" i="12"/>
  <c r="Z229" i="12"/>
  <c r="K229" i="12"/>
  <c r="S229" i="12"/>
  <c r="AA229" i="12"/>
  <c r="L229" i="12"/>
  <c r="T229" i="12"/>
  <c r="AB229" i="12"/>
  <c r="M229" i="12"/>
  <c r="U229" i="12"/>
  <c r="AC229" i="12"/>
  <c r="F229" i="12"/>
  <c r="N229" i="12"/>
  <c r="V229" i="12"/>
  <c r="G229" i="12"/>
  <c r="O229" i="12"/>
  <c r="W229" i="12"/>
  <c r="H229" i="12"/>
  <c r="P229" i="12"/>
  <c r="X229" i="12"/>
  <c r="I229" i="12"/>
  <c r="Q229" i="12"/>
  <c r="Y229" i="12"/>
  <c r="CR221" i="12"/>
  <c r="J221" i="12"/>
  <c r="R221" i="12"/>
  <c r="Z221" i="12"/>
  <c r="K221" i="12"/>
  <c r="S221" i="12"/>
  <c r="AA221" i="12"/>
  <c r="L221" i="12"/>
  <c r="T221" i="12"/>
  <c r="AB221" i="12"/>
  <c r="M221" i="12"/>
  <c r="U221" i="12"/>
  <c r="AC221" i="12"/>
  <c r="F221" i="12"/>
  <c r="N221" i="12"/>
  <c r="V221" i="12"/>
  <c r="G221" i="12"/>
  <c r="O221" i="12"/>
  <c r="W221" i="12"/>
  <c r="H221" i="12"/>
  <c r="P221" i="12"/>
  <c r="X221" i="12"/>
  <c r="I221" i="12"/>
  <c r="Q221" i="12"/>
  <c r="Y221" i="12"/>
  <c r="CR213" i="12"/>
  <c r="J213" i="12"/>
  <c r="R213" i="12"/>
  <c r="Z213" i="12"/>
  <c r="K213" i="12"/>
  <c r="S213" i="12"/>
  <c r="AA213" i="12"/>
  <c r="L213" i="12"/>
  <c r="T213" i="12"/>
  <c r="AB213" i="12"/>
  <c r="M213" i="12"/>
  <c r="U213" i="12"/>
  <c r="AC213" i="12"/>
  <c r="F213" i="12"/>
  <c r="N213" i="12"/>
  <c r="V213" i="12"/>
  <c r="G213" i="12"/>
  <c r="O213" i="12"/>
  <c r="W213" i="12"/>
  <c r="H213" i="12"/>
  <c r="P213" i="12"/>
  <c r="X213" i="12"/>
  <c r="I213" i="12"/>
  <c r="Q213" i="12"/>
  <c r="Y213" i="12"/>
  <c r="CR205" i="12"/>
  <c r="J205" i="12"/>
  <c r="R205" i="12"/>
  <c r="Z205" i="12"/>
  <c r="K205" i="12"/>
  <c r="S205" i="12"/>
  <c r="AA205" i="12"/>
  <c r="L205" i="12"/>
  <c r="T205" i="12"/>
  <c r="AB205" i="12"/>
  <c r="M205" i="12"/>
  <c r="U205" i="12"/>
  <c r="AC205" i="12"/>
  <c r="F205" i="12"/>
  <c r="N205" i="12"/>
  <c r="V205" i="12"/>
  <c r="G205" i="12"/>
  <c r="O205" i="12"/>
  <c r="W205" i="12"/>
  <c r="H205" i="12"/>
  <c r="P205" i="12"/>
  <c r="X205" i="12"/>
  <c r="I205" i="12"/>
  <c r="Q205" i="12"/>
  <c r="Y205" i="12"/>
  <c r="CR197" i="12"/>
  <c r="L197" i="12"/>
  <c r="T197" i="12"/>
  <c r="AB197" i="12"/>
  <c r="M197" i="12"/>
  <c r="U197" i="12"/>
  <c r="AC197" i="12"/>
  <c r="H197" i="12"/>
  <c r="P197" i="12"/>
  <c r="X197" i="12"/>
  <c r="I197" i="12"/>
  <c r="Q197" i="12"/>
  <c r="Y197" i="12"/>
  <c r="S197" i="12"/>
  <c r="F197" i="12"/>
  <c r="V197" i="12"/>
  <c r="G197" i="12"/>
  <c r="W197" i="12"/>
  <c r="J197" i="12"/>
  <c r="Z197" i="12"/>
  <c r="K197" i="12"/>
  <c r="AA197" i="12"/>
  <c r="N197" i="12"/>
  <c r="O197" i="12"/>
  <c r="R197" i="12"/>
  <c r="CR189" i="12"/>
  <c r="J189" i="12"/>
  <c r="R189" i="12"/>
  <c r="Z189" i="12"/>
  <c r="K189" i="12"/>
  <c r="S189" i="12"/>
  <c r="AA189" i="12"/>
  <c r="L189" i="12"/>
  <c r="T189" i="12"/>
  <c r="AB189" i="12"/>
  <c r="M189" i="12"/>
  <c r="U189" i="12"/>
  <c r="AC189" i="12"/>
  <c r="F189" i="12"/>
  <c r="N189" i="12"/>
  <c r="V189" i="12"/>
  <c r="G189" i="12"/>
  <c r="O189" i="12"/>
  <c r="W189" i="12"/>
  <c r="H189" i="12"/>
  <c r="P189" i="12"/>
  <c r="X189" i="12"/>
  <c r="I189" i="12"/>
  <c r="Q189" i="12"/>
  <c r="Y189" i="12"/>
  <c r="CR181" i="12"/>
  <c r="J181" i="12"/>
  <c r="R181" i="12"/>
  <c r="Z181" i="12"/>
  <c r="K181" i="12"/>
  <c r="S181" i="12"/>
  <c r="AA181" i="12"/>
  <c r="L181" i="12"/>
  <c r="T181" i="12"/>
  <c r="AB181" i="12"/>
  <c r="M181" i="12"/>
  <c r="U181" i="12"/>
  <c r="AC181" i="12"/>
  <c r="F181" i="12"/>
  <c r="N181" i="12"/>
  <c r="V181" i="12"/>
  <c r="G181" i="12"/>
  <c r="O181" i="12"/>
  <c r="W181" i="12"/>
  <c r="H181" i="12"/>
  <c r="P181" i="12"/>
  <c r="X181" i="12"/>
  <c r="I181" i="12"/>
  <c r="Q181" i="12"/>
  <c r="Y181" i="12"/>
  <c r="CR173" i="12"/>
  <c r="J173" i="12"/>
  <c r="R173" i="12"/>
  <c r="Z173" i="12"/>
  <c r="K173" i="12"/>
  <c r="S173" i="12"/>
  <c r="AA173" i="12"/>
  <c r="L173" i="12"/>
  <c r="T173" i="12"/>
  <c r="AB173" i="12"/>
  <c r="M173" i="12"/>
  <c r="U173" i="12"/>
  <c r="AC173" i="12"/>
  <c r="F173" i="12"/>
  <c r="N173" i="12"/>
  <c r="V173" i="12"/>
  <c r="G173" i="12"/>
  <c r="O173" i="12"/>
  <c r="W173" i="12"/>
  <c r="H173" i="12"/>
  <c r="P173" i="12"/>
  <c r="X173" i="12"/>
  <c r="I173" i="12"/>
  <c r="Q173" i="12"/>
  <c r="Y173" i="12"/>
  <c r="CR165" i="12"/>
  <c r="J165" i="12"/>
  <c r="R165" i="12"/>
  <c r="Z165" i="12"/>
  <c r="K165" i="12"/>
  <c r="S165" i="12"/>
  <c r="AA165" i="12"/>
  <c r="L165" i="12"/>
  <c r="T165" i="12"/>
  <c r="AB165" i="12"/>
  <c r="M165" i="12"/>
  <c r="U165" i="12"/>
  <c r="AC165" i="12"/>
  <c r="F165" i="12"/>
  <c r="N165" i="12"/>
  <c r="V165" i="12"/>
  <c r="G165" i="12"/>
  <c r="O165" i="12"/>
  <c r="W165" i="12"/>
  <c r="H165" i="12"/>
  <c r="P165" i="12"/>
  <c r="X165" i="12"/>
  <c r="I165" i="12"/>
  <c r="Q165" i="12"/>
  <c r="Y165" i="12"/>
  <c r="CR157" i="12"/>
  <c r="J157" i="12"/>
  <c r="R157" i="12"/>
  <c r="Z157" i="12"/>
  <c r="K157" i="12"/>
  <c r="S157" i="12"/>
  <c r="AA157" i="12"/>
  <c r="L157" i="12"/>
  <c r="T157" i="12"/>
  <c r="AB157" i="12"/>
  <c r="M157" i="12"/>
  <c r="U157" i="12"/>
  <c r="AC157" i="12"/>
  <c r="F157" i="12"/>
  <c r="N157" i="12"/>
  <c r="V157" i="12"/>
  <c r="G157" i="12"/>
  <c r="O157" i="12"/>
  <c r="W157" i="12"/>
  <c r="H157" i="12"/>
  <c r="P157" i="12"/>
  <c r="X157" i="12"/>
  <c r="I157" i="12"/>
  <c r="Q157" i="12"/>
  <c r="Y157" i="12"/>
  <c r="CR149" i="12"/>
  <c r="I149" i="12"/>
  <c r="Q149" i="12"/>
  <c r="Y149" i="12"/>
  <c r="J149" i="12"/>
  <c r="R149" i="12"/>
  <c r="Z149" i="12"/>
  <c r="M149" i="12"/>
  <c r="U149" i="12"/>
  <c r="AC149" i="12"/>
  <c r="F149" i="12"/>
  <c r="N149" i="12"/>
  <c r="V149" i="12"/>
  <c r="L149" i="12"/>
  <c r="AB149" i="12"/>
  <c r="O149" i="12"/>
  <c r="P149" i="12"/>
  <c r="S149" i="12"/>
  <c r="T149" i="12"/>
  <c r="G149" i="12"/>
  <c r="W149" i="12"/>
  <c r="H149" i="12"/>
  <c r="X149" i="12"/>
  <c r="K149" i="12"/>
  <c r="AA149" i="12"/>
  <c r="CR141" i="12"/>
  <c r="I141" i="12"/>
  <c r="Q141" i="12"/>
  <c r="Y141" i="12"/>
  <c r="J141" i="12"/>
  <c r="R141" i="12"/>
  <c r="Z141" i="12"/>
  <c r="M141" i="12"/>
  <c r="U141" i="12"/>
  <c r="AC141" i="12"/>
  <c r="F141" i="12"/>
  <c r="N141" i="12"/>
  <c r="V141" i="12"/>
  <c r="L141" i="12"/>
  <c r="AB141" i="12"/>
  <c r="O141" i="12"/>
  <c r="P141" i="12"/>
  <c r="S141" i="12"/>
  <c r="T141" i="12"/>
  <c r="G141" i="12"/>
  <c r="W141" i="12"/>
  <c r="H141" i="12"/>
  <c r="X141" i="12"/>
  <c r="K141" i="12"/>
  <c r="AA141" i="12"/>
  <c r="CR133" i="12"/>
  <c r="G133" i="12"/>
  <c r="O133" i="12"/>
  <c r="W133" i="12"/>
  <c r="H133" i="12"/>
  <c r="P133" i="12"/>
  <c r="X133" i="12"/>
  <c r="I133" i="12"/>
  <c r="Q133" i="12"/>
  <c r="Y133" i="12"/>
  <c r="J133" i="12"/>
  <c r="R133" i="12"/>
  <c r="Z133" i="12"/>
  <c r="K133" i="12"/>
  <c r="S133" i="12"/>
  <c r="AA133" i="12"/>
  <c r="L133" i="12"/>
  <c r="T133" i="12"/>
  <c r="AB133" i="12"/>
  <c r="M133" i="12"/>
  <c r="U133" i="12"/>
  <c r="AC133" i="12"/>
  <c r="F133" i="12"/>
  <c r="N133" i="12"/>
  <c r="V133" i="12"/>
  <c r="CR125" i="12"/>
  <c r="F125" i="12"/>
  <c r="G125" i="12"/>
  <c r="H125" i="12"/>
  <c r="O125" i="12"/>
  <c r="W125" i="12"/>
  <c r="P125" i="12"/>
  <c r="X125" i="12"/>
  <c r="I125" i="12"/>
  <c r="Q125" i="12"/>
  <c r="Y125" i="12"/>
  <c r="J125" i="12"/>
  <c r="R125" i="12"/>
  <c r="Z125" i="12"/>
  <c r="K125" i="12"/>
  <c r="S125" i="12"/>
  <c r="AA125" i="12"/>
  <c r="L125" i="12"/>
  <c r="T125" i="12"/>
  <c r="AB125" i="12"/>
  <c r="M125" i="12"/>
  <c r="U125" i="12"/>
  <c r="AC125" i="12"/>
  <c r="N125" i="12"/>
  <c r="V125" i="12"/>
  <c r="CR117" i="12"/>
  <c r="J117" i="12"/>
  <c r="R117" i="12"/>
  <c r="Z117" i="12"/>
  <c r="K117" i="12"/>
  <c r="S117" i="12"/>
  <c r="AA117" i="12"/>
  <c r="L117" i="12"/>
  <c r="T117" i="12"/>
  <c r="AB117" i="12"/>
  <c r="M117" i="12"/>
  <c r="U117" i="12"/>
  <c r="AC117" i="12"/>
  <c r="F117" i="12"/>
  <c r="N117" i="12"/>
  <c r="V117" i="12"/>
  <c r="G117" i="12"/>
  <c r="O117" i="12"/>
  <c r="W117" i="12"/>
  <c r="H117" i="12"/>
  <c r="P117" i="12"/>
  <c r="X117" i="12"/>
  <c r="Y117" i="12"/>
  <c r="I117" i="12"/>
  <c r="Q117" i="12"/>
  <c r="CR109" i="12"/>
  <c r="J109" i="12"/>
  <c r="R109" i="12"/>
  <c r="Z109" i="12"/>
  <c r="K109" i="12"/>
  <c r="S109" i="12"/>
  <c r="AA109" i="12"/>
  <c r="L109" i="12"/>
  <c r="T109" i="12"/>
  <c r="AB109" i="12"/>
  <c r="M109" i="12"/>
  <c r="U109" i="12"/>
  <c r="AC109" i="12"/>
  <c r="F109" i="12"/>
  <c r="N109" i="12"/>
  <c r="V109" i="12"/>
  <c r="G109" i="12"/>
  <c r="O109" i="12"/>
  <c r="W109" i="12"/>
  <c r="H109" i="12"/>
  <c r="P109" i="12"/>
  <c r="X109" i="12"/>
  <c r="Y109" i="12"/>
  <c r="I109" i="12"/>
  <c r="Q109" i="12"/>
  <c r="CR101" i="12"/>
  <c r="F101" i="12"/>
  <c r="N101" i="12"/>
  <c r="V101" i="12"/>
  <c r="H101" i="12"/>
  <c r="P101" i="12"/>
  <c r="X101" i="12"/>
  <c r="K101" i="12"/>
  <c r="U101" i="12"/>
  <c r="L101" i="12"/>
  <c r="W101" i="12"/>
  <c r="M101" i="12"/>
  <c r="Y101" i="12"/>
  <c r="O101" i="12"/>
  <c r="Z101" i="12"/>
  <c r="Q101" i="12"/>
  <c r="AA101" i="12"/>
  <c r="G101" i="12"/>
  <c r="R101" i="12"/>
  <c r="AB101" i="12"/>
  <c r="I101" i="12"/>
  <c r="S101" i="12"/>
  <c r="AC101" i="12"/>
  <c r="J101" i="12"/>
  <c r="T101" i="12"/>
  <c r="CR93" i="12"/>
  <c r="I93" i="12"/>
  <c r="Q93" i="12"/>
  <c r="Y93" i="12"/>
  <c r="K93" i="12"/>
  <c r="S93" i="12"/>
  <c r="AA93" i="12"/>
  <c r="L93" i="12"/>
  <c r="T93" i="12"/>
  <c r="AB93" i="12"/>
  <c r="M93" i="12"/>
  <c r="U93" i="12"/>
  <c r="AC93" i="12"/>
  <c r="F93" i="12"/>
  <c r="N93" i="12"/>
  <c r="V93" i="12"/>
  <c r="H93" i="12"/>
  <c r="P93" i="12"/>
  <c r="X93" i="12"/>
  <c r="Z93" i="12"/>
  <c r="G93" i="12"/>
  <c r="J93" i="12"/>
  <c r="O93" i="12"/>
  <c r="R93" i="12"/>
  <c r="W93" i="12"/>
  <c r="CR85" i="12"/>
  <c r="K85" i="12"/>
  <c r="S85" i="12"/>
  <c r="M85" i="12"/>
  <c r="U85" i="12"/>
  <c r="AC85" i="12"/>
  <c r="G85" i="12"/>
  <c r="O85" i="12"/>
  <c r="W85" i="12"/>
  <c r="H85" i="12"/>
  <c r="P85" i="12"/>
  <c r="X85" i="12"/>
  <c r="F85" i="12"/>
  <c r="V85" i="12"/>
  <c r="J85" i="12"/>
  <c r="Z85" i="12"/>
  <c r="L85" i="12"/>
  <c r="AA85" i="12"/>
  <c r="N85" i="12"/>
  <c r="AB85" i="12"/>
  <c r="Q85" i="12"/>
  <c r="T85" i="12"/>
  <c r="Y85" i="12"/>
  <c r="I85" i="12"/>
  <c r="R85" i="12"/>
  <c r="CR228" i="12"/>
  <c r="J228" i="12"/>
  <c r="R228" i="12"/>
  <c r="Z228" i="12"/>
  <c r="K228" i="12"/>
  <c r="S228" i="12"/>
  <c r="AA228" i="12"/>
  <c r="L228" i="12"/>
  <c r="T228" i="12"/>
  <c r="AB228" i="12"/>
  <c r="M228" i="12"/>
  <c r="U228" i="12"/>
  <c r="AC228" i="12"/>
  <c r="F228" i="12"/>
  <c r="N228" i="12"/>
  <c r="V228" i="12"/>
  <c r="G228" i="12"/>
  <c r="O228" i="12"/>
  <c r="W228" i="12"/>
  <c r="H228" i="12"/>
  <c r="P228" i="12"/>
  <c r="X228" i="12"/>
  <c r="I228" i="12"/>
  <c r="Q228" i="12"/>
  <c r="Y228" i="12"/>
  <c r="CR212" i="12"/>
  <c r="J212" i="12"/>
  <c r="R212" i="12"/>
  <c r="Z212" i="12"/>
  <c r="K212" i="12"/>
  <c r="S212" i="12"/>
  <c r="AA212" i="12"/>
  <c r="L212" i="12"/>
  <c r="T212" i="12"/>
  <c r="AB212" i="12"/>
  <c r="M212" i="12"/>
  <c r="U212" i="12"/>
  <c r="AC212" i="12"/>
  <c r="F212" i="12"/>
  <c r="N212" i="12"/>
  <c r="V212" i="12"/>
  <c r="G212" i="12"/>
  <c r="O212" i="12"/>
  <c r="W212" i="12"/>
  <c r="H212" i="12"/>
  <c r="P212" i="12"/>
  <c r="X212" i="12"/>
  <c r="I212" i="12"/>
  <c r="Q212" i="12"/>
  <c r="Y212" i="12"/>
  <c r="CR196" i="12"/>
  <c r="L196" i="12"/>
  <c r="T196" i="12"/>
  <c r="AB196" i="12"/>
  <c r="M196" i="12"/>
  <c r="U196" i="12"/>
  <c r="AC196" i="12"/>
  <c r="H196" i="12"/>
  <c r="P196" i="12"/>
  <c r="X196" i="12"/>
  <c r="I196" i="12"/>
  <c r="Q196" i="12"/>
  <c r="Y196" i="12"/>
  <c r="K196" i="12"/>
  <c r="AA196" i="12"/>
  <c r="N196" i="12"/>
  <c r="O196" i="12"/>
  <c r="R196" i="12"/>
  <c r="S196" i="12"/>
  <c r="F196" i="12"/>
  <c r="V196" i="12"/>
  <c r="G196" i="12"/>
  <c r="W196" i="12"/>
  <c r="J196" i="12"/>
  <c r="Z196" i="12"/>
  <c r="CR188" i="12"/>
  <c r="J188" i="12"/>
  <c r="R188" i="12"/>
  <c r="Z188" i="12"/>
  <c r="K188" i="12"/>
  <c r="S188" i="12"/>
  <c r="AA188" i="12"/>
  <c r="L188" i="12"/>
  <c r="T188" i="12"/>
  <c r="AB188" i="12"/>
  <c r="M188" i="12"/>
  <c r="U188" i="12"/>
  <c r="AC188" i="12"/>
  <c r="F188" i="12"/>
  <c r="N188" i="12"/>
  <c r="V188" i="12"/>
  <c r="G188" i="12"/>
  <c r="O188" i="12"/>
  <c r="W188" i="12"/>
  <c r="H188" i="12"/>
  <c r="P188" i="12"/>
  <c r="X188" i="12"/>
  <c r="I188" i="12"/>
  <c r="Q188" i="12"/>
  <c r="Y188" i="12"/>
  <c r="CR180" i="12"/>
  <c r="J180" i="12"/>
  <c r="R180" i="12"/>
  <c r="Z180" i="12"/>
  <c r="K180" i="12"/>
  <c r="S180" i="12"/>
  <c r="AA180" i="12"/>
  <c r="L180" i="12"/>
  <c r="T180" i="12"/>
  <c r="AB180" i="12"/>
  <c r="M180" i="12"/>
  <c r="U180" i="12"/>
  <c r="AC180" i="12"/>
  <c r="F180" i="12"/>
  <c r="N180" i="12"/>
  <c r="V180" i="12"/>
  <c r="G180" i="12"/>
  <c r="O180" i="12"/>
  <c r="W180" i="12"/>
  <c r="H180" i="12"/>
  <c r="P180" i="12"/>
  <c r="X180" i="12"/>
  <c r="I180" i="12"/>
  <c r="Q180" i="12"/>
  <c r="Y180" i="12"/>
  <c r="CR172" i="12"/>
  <c r="J172" i="12"/>
  <c r="R172" i="12"/>
  <c r="Z172" i="12"/>
  <c r="K172" i="12"/>
  <c r="S172" i="12"/>
  <c r="AA172" i="12"/>
  <c r="L172" i="12"/>
  <c r="T172" i="12"/>
  <c r="AB172" i="12"/>
  <c r="M172" i="12"/>
  <c r="U172" i="12"/>
  <c r="AC172" i="12"/>
  <c r="F172" i="12"/>
  <c r="N172" i="12"/>
  <c r="V172" i="12"/>
  <c r="G172" i="12"/>
  <c r="O172" i="12"/>
  <c r="W172" i="12"/>
  <c r="H172" i="12"/>
  <c r="P172" i="12"/>
  <c r="X172" i="12"/>
  <c r="I172" i="12"/>
  <c r="Q172" i="12"/>
  <c r="Y172" i="12"/>
  <c r="CR164" i="12"/>
  <c r="J164" i="12"/>
  <c r="R164" i="12"/>
  <c r="Z164" i="12"/>
  <c r="K164" i="12"/>
  <c r="S164" i="12"/>
  <c r="AA164" i="12"/>
  <c r="L164" i="12"/>
  <c r="T164" i="12"/>
  <c r="AB164" i="12"/>
  <c r="M164" i="12"/>
  <c r="U164" i="12"/>
  <c r="AC164" i="12"/>
  <c r="F164" i="12"/>
  <c r="N164" i="12"/>
  <c r="V164" i="12"/>
  <c r="G164" i="12"/>
  <c r="O164" i="12"/>
  <c r="W164" i="12"/>
  <c r="H164" i="12"/>
  <c r="P164" i="12"/>
  <c r="X164" i="12"/>
  <c r="I164" i="12"/>
  <c r="Q164" i="12"/>
  <c r="Y164" i="12"/>
  <c r="CR156" i="12"/>
  <c r="J156" i="12"/>
  <c r="R156" i="12"/>
  <c r="Z156" i="12"/>
  <c r="K156" i="12"/>
  <c r="S156" i="12"/>
  <c r="AA156" i="12"/>
  <c r="L156" i="12"/>
  <c r="T156" i="12"/>
  <c r="AB156" i="12"/>
  <c r="M156" i="12"/>
  <c r="U156" i="12"/>
  <c r="AC156" i="12"/>
  <c r="F156" i="12"/>
  <c r="N156" i="12"/>
  <c r="V156" i="12"/>
  <c r="G156" i="12"/>
  <c r="O156" i="12"/>
  <c r="W156" i="12"/>
  <c r="H156" i="12"/>
  <c r="P156" i="12"/>
  <c r="X156" i="12"/>
  <c r="I156" i="12"/>
  <c r="Q156" i="12"/>
  <c r="Y156" i="12"/>
  <c r="CR148" i="12"/>
  <c r="I148" i="12"/>
  <c r="Q148" i="12"/>
  <c r="Y148" i="12"/>
  <c r="J148" i="12"/>
  <c r="R148" i="12"/>
  <c r="Z148" i="12"/>
  <c r="M148" i="12"/>
  <c r="U148" i="12"/>
  <c r="AC148" i="12"/>
  <c r="F148" i="12"/>
  <c r="N148" i="12"/>
  <c r="V148" i="12"/>
  <c r="T148" i="12"/>
  <c r="G148" i="12"/>
  <c r="W148" i="12"/>
  <c r="H148" i="12"/>
  <c r="X148" i="12"/>
  <c r="K148" i="12"/>
  <c r="AA148" i="12"/>
  <c r="L148" i="12"/>
  <c r="AB148" i="12"/>
  <c r="O148" i="12"/>
  <c r="P148" i="12"/>
  <c r="S148" i="12"/>
  <c r="CR235" i="12"/>
  <c r="J235" i="12"/>
  <c r="R235" i="12"/>
  <c r="Z235" i="12"/>
  <c r="K235" i="12"/>
  <c r="S235" i="12"/>
  <c r="AA235" i="12"/>
  <c r="L235" i="12"/>
  <c r="T235" i="12"/>
  <c r="AB235" i="12"/>
  <c r="M235" i="12"/>
  <c r="U235" i="12"/>
  <c r="AC235" i="12"/>
  <c r="F235" i="12"/>
  <c r="N235" i="12"/>
  <c r="V235" i="12"/>
  <c r="G235" i="12"/>
  <c r="O235" i="12"/>
  <c r="W235" i="12"/>
  <c r="H235" i="12"/>
  <c r="P235" i="12"/>
  <c r="X235" i="12"/>
  <c r="I235" i="12"/>
  <c r="Q235" i="12"/>
  <c r="Y235" i="12"/>
  <c r="CR227" i="12"/>
  <c r="J227" i="12"/>
  <c r="R227" i="12"/>
  <c r="Z227" i="12"/>
  <c r="K227" i="12"/>
  <c r="S227" i="12"/>
  <c r="AA227" i="12"/>
  <c r="L227" i="12"/>
  <c r="T227" i="12"/>
  <c r="AB227" i="12"/>
  <c r="M227" i="12"/>
  <c r="U227" i="12"/>
  <c r="AC227" i="12"/>
  <c r="F227" i="12"/>
  <c r="N227" i="12"/>
  <c r="V227" i="12"/>
  <c r="G227" i="12"/>
  <c r="O227" i="12"/>
  <c r="W227" i="12"/>
  <c r="H227" i="12"/>
  <c r="P227" i="12"/>
  <c r="X227" i="12"/>
  <c r="I227" i="12"/>
  <c r="Q227" i="12"/>
  <c r="Y227" i="12"/>
  <c r="CR219" i="12"/>
  <c r="J219" i="12"/>
  <c r="R219" i="12"/>
  <c r="Z219" i="12"/>
  <c r="K219" i="12"/>
  <c r="S219" i="12"/>
  <c r="AA219" i="12"/>
  <c r="L219" i="12"/>
  <c r="T219" i="12"/>
  <c r="AB219" i="12"/>
  <c r="M219" i="12"/>
  <c r="U219" i="12"/>
  <c r="AC219" i="12"/>
  <c r="F219" i="12"/>
  <c r="N219" i="12"/>
  <c r="V219" i="12"/>
  <c r="G219" i="12"/>
  <c r="O219" i="12"/>
  <c r="W219" i="12"/>
  <c r="H219" i="12"/>
  <c r="P219" i="12"/>
  <c r="X219" i="12"/>
  <c r="I219" i="12"/>
  <c r="Q219" i="12"/>
  <c r="Y219" i="12"/>
  <c r="CR211" i="12"/>
  <c r="J211" i="12"/>
  <c r="R211" i="12"/>
  <c r="Z211" i="12"/>
  <c r="K211" i="12"/>
  <c r="S211" i="12"/>
  <c r="AA211" i="12"/>
  <c r="L211" i="12"/>
  <c r="T211" i="12"/>
  <c r="AB211" i="12"/>
  <c r="M211" i="12"/>
  <c r="U211" i="12"/>
  <c r="AC211" i="12"/>
  <c r="F211" i="12"/>
  <c r="N211" i="12"/>
  <c r="V211" i="12"/>
  <c r="G211" i="12"/>
  <c r="O211" i="12"/>
  <c r="W211" i="12"/>
  <c r="H211" i="12"/>
  <c r="P211" i="12"/>
  <c r="X211" i="12"/>
  <c r="I211" i="12"/>
  <c r="Q211" i="12"/>
  <c r="Y211" i="12"/>
  <c r="CR203" i="12"/>
  <c r="J203" i="12"/>
  <c r="R203" i="12"/>
  <c r="Z203" i="12"/>
  <c r="K203" i="12"/>
  <c r="S203" i="12"/>
  <c r="AA203" i="12"/>
  <c r="L203" i="12"/>
  <c r="T203" i="12"/>
  <c r="AB203" i="12"/>
  <c r="M203" i="12"/>
  <c r="U203" i="12"/>
  <c r="AC203" i="12"/>
  <c r="F203" i="12"/>
  <c r="N203" i="12"/>
  <c r="V203" i="12"/>
  <c r="G203" i="12"/>
  <c r="O203" i="12"/>
  <c r="W203" i="12"/>
  <c r="H203" i="12"/>
  <c r="P203" i="12"/>
  <c r="X203" i="12"/>
  <c r="I203" i="12"/>
  <c r="Q203" i="12"/>
  <c r="Y203" i="12"/>
  <c r="CR195" i="12"/>
  <c r="L195" i="12"/>
  <c r="T195" i="12"/>
  <c r="AB195" i="12"/>
  <c r="M195" i="12"/>
  <c r="U195" i="12"/>
  <c r="AC195" i="12"/>
  <c r="H195" i="12"/>
  <c r="P195" i="12"/>
  <c r="X195" i="12"/>
  <c r="I195" i="12"/>
  <c r="Q195" i="12"/>
  <c r="Y195" i="12"/>
  <c r="S195" i="12"/>
  <c r="F195" i="12"/>
  <c r="V195" i="12"/>
  <c r="G195" i="12"/>
  <c r="W195" i="12"/>
  <c r="J195" i="12"/>
  <c r="Z195" i="12"/>
  <c r="K195" i="12"/>
  <c r="AA195" i="12"/>
  <c r="N195" i="12"/>
  <c r="O195" i="12"/>
  <c r="R195" i="12"/>
  <c r="CR187" i="12"/>
  <c r="J187" i="12"/>
  <c r="R187" i="12"/>
  <c r="Z187" i="12"/>
  <c r="K187" i="12"/>
  <c r="S187" i="12"/>
  <c r="AA187" i="12"/>
  <c r="L187" i="12"/>
  <c r="T187" i="12"/>
  <c r="AB187" i="12"/>
  <c r="M187" i="12"/>
  <c r="U187" i="12"/>
  <c r="AC187" i="12"/>
  <c r="F187" i="12"/>
  <c r="N187" i="12"/>
  <c r="V187" i="12"/>
  <c r="G187" i="12"/>
  <c r="O187" i="12"/>
  <c r="W187" i="12"/>
  <c r="H187" i="12"/>
  <c r="P187" i="12"/>
  <c r="X187" i="12"/>
  <c r="I187" i="12"/>
  <c r="Q187" i="12"/>
  <c r="Y187" i="12"/>
  <c r="CR179" i="12"/>
  <c r="J179" i="12"/>
  <c r="R179" i="12"/>
  <c r="Z179" i="12"/>
  <c r="K179" i="12"/>
  <c r="S179" i="12"/>
  <c r="AA179" i="12"/>
  <c r="L179" i="12"/>
  <c r="T179" i="12"/>
  <c r="AB179" i="12"/>
  <c r="M179" i="12"/>
  <c r="U179" i="12"/>
  <c r="AC179" i="12"/>
  <c r="F179" i="12"/>
  <c r="N179" i="12"/>
  <c r="V179" i="12"/>
  <c r="G179" i="12"/>
  <c r="O179" i="12"/>
  <c r="W179" i="12"/>
  <c r="H179" i="12"/>
  <c r="P179" i="12"/>
  <c r="X179" i="12"/>
  <c r="I179" i="12"/>
  <c r="Q179" i="12"/>
  <c r="Y179" i="12"/>
  <c r="CR171" i="12"/>
  <c r="J171" i="12"/>
  <c r="R171" i="12"/>
  <c r="Z171" i="12"/>
  <c r="K171" i="12"/>
  <c r="S171" i="12"/>
  <c r="AA171" i="12"/>
  <c r="L171" i="12"/>
  <c r="T171" i="12"/>
  <c r="AB171" i="12"/>
  <c r="M171" i="12"/>
  <c r="U171" i="12"/>
  <c r="AC171" i="12"/>
  <c r="F171" i="12"/>
  <c r="N171" i="12"/>
  <c r="V171" i="12"/>
  <c r="G171" i="12"/>
  <c r="O171" i="12"/>
  <c r="W171" i="12"/>
  <c r="H171" i="12"/>
  <c r="P171" i="12"/>
  <c r="X171" i="12"/>
  <c r="I171" i="12"/>
  <c r="Q171" i="12"/>
  <c r="Y171" i="12"/>
  <c r="CR163" i="12"/>
  <c r="J163" i="12"/>
  <c r="R163" i="12"/>
  <c r="Z163" i="12"/>
  <c r="K163" i="12"/>
  <c r="S163" i="12"/>
  <c r="AA163" i="12"/>
  <c r="L163" i="12"/>
  <c r="T163" i="12"/>
  <c r="AB163" i="12"/>
  <c r="M163" i="12"/>
  <c r="U163" i="12"/>
  <c r="AC163" i="12"/>
  <c r="F163" i="12"/>
  <c r="N163" i="12"/>
  <c r="V163" i="12"/>
  <c r="G163" i="12"/>
  <c r="O163" i="12"/>
  <c r="W163" i="12"/>
  <c r="H163" i="12"/>
  <c r="P163" i="12"/>
  <c r="X163" i="12"/>
  <c r="I163" i="12"/>
  <c r="Q163" i="12"/>
  <c r="Y163" i="12"/>
  <c r="CR155" i="12"/>
  <c r="J155" i="12"/>
  <c r="R155" i="12"/>
  <c r="Z155" i="12"/>
  <c r="K155" i="12"/>
  <c r="S155" i="12"/>
  <c r="AA155" i="12"/>
  <c r="L155" i="12"/>
  <c r="T155" i="12"/>
  <c r="AB155" i="12"/>
  <c r="M155" i="12"/>
  <c r="U155" i="12"/>
  <c r="AC155" i="12"/>
  <c r="F155" i="12"/>
  <c r="N155" i="12"/>
  <c r="V155" i="12"/>
  <c r="G155" i="12"/>
  <c r="O155" i="12"/>
  <c r="W155" i="12"/>
  <c r="H155" i="12"/>
  <c r="P155" i="12"/>
  <c r="X155" i="12"/>
  <c r="I155" i="12"/>
  <c r="Q155" i="12"/>
  <c r="Y155" i="12"/>
  <c r="CR147" i="12"/>
  <c r="I147" i="12"/>
  <c r="Q147" i="12"/>
  <c r="Y147" i="12"/>
  <c r="J147" i="12"/>
  <c r="R147" i="12"/>
  <c r="Z147" i="12"/>
  <c r="M147" i="12"/>
  <c r="U147" i="12"/>
  <c r="AC147" i="12"/>
  <c r="F147" i="12"/>
  <c r="N147" i="12"/>
  <c r="V147" i="12"/>
  <c r="L147" i="12"/>
  <c r="AB147" i="12"/>
  <c r="O147" i="12"/>
  <c r="P147" i="12"/>
  <c r="S147" i="12"/>
  <c r="T147" i="12"/>
  <c r="G147" i="12"/>
  <c r="W147" i="12"/>
  <c r="H147" i="12"/>
  <c r="X147" i="12"/>
  <c r="K147" i="12"/>
  <c r="AA147" i="12"/>
  <c r="CR139" i="12"/>
  <c r="G139" i="12"/>
  <c r="O139" i="12"/>
  <c r="W139" i="12"/>
  <c r="H139" i="12"/>
  <c r="P139" i="12"/>
  <c r="X139" i="12"/>
  <c r="I139" i="12"/>
  <c r="Q139" i="12"/>
  <c r="Y139" i="12"/>
  <c r="J139" i="12"/>
  <c r="R139" i="12"/>
  <c r="Z139" i="12"/>
  <c r="K139" i="12"/>
  <c r="S139" i="12"/>
  <c r="AA139" i="12"/>
  <c r="L139" i="12"/>
  <c r="T139" i="12"/>
  <c r="AB139" i="12"/>
  <c r="M139" i="12"/>
  <c r="U139" i="12"/>
  <c r="AC139" i="12"/>
  <c r="F139" i="12"/>
  <c r="N139" i="12"/>
  <c r="V139" i="12"/>
  <c r="CR236" i="12"/>
  <c r="J236" i="12"/>
  <c r="R236" i="12"/>
  <c r="Z236" i="12"/>
  <c r="K236" i="12"/>
  <c r="S236" i="12"/>
  <c r="AA236" i="12"/>
  <c r="L236" i="12"/>
  <c r="T236" i="12"/>
  <c r="AB236" i="12"/>
  <c r="M236" i="12"/>
  <c r="U236" i="12"/>
  <c r="AC236" i="12"/>
  <c r="F236" i="12"/>
  <c r="N236" i="12"/>
  <c r="V236" i="12"/>
  <c r="G236" i="12"/>
  <c r="O236" i="12"/>
  <c r="W236" i="12"/>
  <c r="H236" i="12"/>
  <c r="P236" i="12"/>
  <c r="X236" i="12"/>
  <c r="I236" i="12"/>
  <c r="Q236" i="12"/>
  <c r="Y236" i="12"/>
  <c r="CR220" i="12"/>
  <c r="J220" i="12"/>
  <c r="R220" i="12"/>
  <c r="Z220" i="12"/>
  <c r="K220" i="12"/>
  <c r="S220" i="12"/>
  <c r="AA220" i="12"/>
  <c r="L220" i="12"/>
  <c r="T220" i="12"/>
  <c r="AB220" i="12"/>
  <c r="M220" i="12"/>
  <c r="U220" i="12"/>
  <c r="AC220" i="12"/>
  <c r="F220" i="12"/>
  <c r="N220" i="12"/>
  <c r="V220" i="12"/>
  <c r="G220" i="12"/>
  <c r="O220" i="12"/>
  <c r="W220" i="12"/>
  <c r="H220" i="12"/>
  <c r="P220" i="12"/>
  <c r="X220" i="12"/>
  <c r="I220" i="12"/>
  <c r="Q220" i="12"/>
  <c r="Y220" i="12"/>
  <c r="CR204" i="12"/>
  <c r="J204" i="12"/>
  <c r="R204" i="12"/>
  <c r="Z204" i="12"/>
  <c r="K204" i="12"/>
  <c r="S204" i="12"/>
  <c r="AA204" i="12"/>
  <c r="L204" i="12"/>
  <c r="T204" i="12"/>
  <c r="AB204" i="12"/>
  <c r="M204" i="12"/>
  <c r="U204" i="12"/>
  <c r="AC204" i="12"/>
  <c r="F204" i="12"/>
  <c r="N204" i="12"/>
  <c r="V204" i="12"/>
  <c r="G204" i="12"/>
  <c r="O204" i="12"/>
  <c r="W204" i="12"/>
  <c r="H204" i="12"/>
  <c r="P204" i="12"/>
  <c r="X204" i="12"/>
  <c r="I204" i="12"/>
  <c r="Q204" i="12"/>
  <c r="Y204" i="12"/>
  <c r="G3" i="12"/>
  <c r="O3" i="12"/>
  <c r="W3" i="12"/>
  <c r="K3" i="12"/>
  <c r="T3" i="12"/>
  <c r="AC3" i="12"/>
  <c r="L3" i="12"/>
  <c r="U3" i="12"/>
  <c r="M3" i="12"/>
  <c r="V3" i="12"/>
  <c r="CR3" i="12"/>
  <c r="N3" i="12"/>
  <c r="X3" i="12"/>
  <c r="F3" i="12"/>
  <c r="P3" i="12"/>
  <c r="Y3" i="12"/>
  <c r="H3" i="12"/>
  <c r="Q3" i="12"/>
  <c r="Z3" i="12"/>
  <c r="I3" i="12"/>
  <c r="R3" i="12"/>
  <c r="AA3" i="12"/>
  <c r="J3" i="12"/>
  <c r="S3" i="12"/>
  <c r="AB3" i="12"/>
  <c r="CR234" i="12"/>
  <c r="J234" i="12"/>
  <c r="R234" i="12"/>
  <c r="Z234" i="12"/>
  <c r="K234" i="12"/>
  <c r="S234" i="12"/>
  <c r="AA234" i="12"/>
  <c r="L234" i="12"/>
  <c r="T234" i="12"/>
  <c r="AB234" i="12"/>
  <c r="M234" i="12"/>
  <c r="U234" i="12"/>
  <c r="AC234" i="12"/>
  <c r="F234" i="12"/>
  <c r="N234" i="12"/>
  <c r="V234" i="12"/>
  <c r="G234" i="12"/>
  <c r="O234" i="12"/>
  <c r="W234" i="12"/>
  <c r="H234" i="12"/>
  <c r="P234" i="12"/>
  <c r="X234" i="12"/>
  <c r="I234" i="12"/>
  <c r="Q234" i="12"/>
  <c r="Y234" i="12"/>
  <c r="CR226" i="12"/>
  <c r="J226" i="12"/>
  <c r="R226" i="12"/>
  <c r="Z226" i="12"/>
  <c r="K226" i="12"/>
  <c r="S226" i="12"/>
  <c r="AA226" i="12"/>
  <c r="L226" i="12"/>
  <c r="T226" i="12"/>
  <c r="AB226" i="12"/>
  <c r="M226" i="12"/>
  <c r="U226" i="12"/>
  <c r="AC226" i="12"/>
  <c r="F226" i="12"/>
  <c r="N226" i="12"/>
  <c r="V226" i="12"/>
  <c r="G226" i="12"/>
  <c r="O226" i="12"/>
  <c r="W226" i="12"/>
  <c r="H226" i="12"/>
  <c r="P226" i="12"/>
  <c r="X226" i="12"/>
  <c r="I226" i="12"/>
  <c r="Q226" i="12"/>
  <c r="Y226" i="12"/>
  <c r="CR218" i="12"/>
  <c r="J218" i="12"/>
  <c r="R218" i="12"/>
  <c r="Z218" i="12"/>
  <c r="K218" i="12"/>
  <c r="S218" i="12"/>
  <c r="AA218" i="12"/>
  <c r="L218" i="12"/>
  <c r="T218" i="12"/>
  <c r="AB218" i="12"/>
  <c r="M218" i="12"/>
  <c r="U218" i="12"/>
  <c r="AC218" i="12"/>
  <c r="F218" i="12"/>
  <c r="N218" i="12"/>
  <c r="V218" i="12"/>
  <c r="G218" i="12"/>
  <c r="O218" i="12"/>
  <c r="W218" i="12"/>
  <c r="H218" i="12"/>
  <c r="P218" i="12"/>
  <c r="X218" i="12"/>
  <c r="I218" i="12"/>
  <c r="Q218" i="12"/>
  <c r="Y218" i="12"/>
  <c r="CR210" i="12"/>
  <c r="J210" i="12"/>
  <c r="R210" i="12"/>
  <c r="Z210" i="12"/>
  <c r="K210" i="12"/>
  <c r="S210" i="12"/>
  <c r="AA210" i="12"/>
  <c r="L210" i="12"/>
  <c r="T210" i="12"/>
  <c r="AB210" i="12"/>
  <c r="M210" i="12"/>
  <c r="U210" i="12"/>
  <c r="AC210" i="12"/>
  <c r="F210" i="12"/>
  <c r="N210" i="12"/>
  <c r="V210" i="12"/>
  <c r="G210" i="12"/>
  <c r="O210" i="12"/>
  <c r="W210" i="12"/>
  <c r="H210" i="12"/>
  <c r="P210" i="12"/>
  <c r="X210" i="12"/>
  <c r="I210" i="12"/>
  <c r="Q210" i="12"/>
  <c r="Y210" i="12"/>
  <c r="CR202" i="12"/>
  <c r="H202" i="12"/>
  <c r="J202" i="12"/>
  <c r="R202" i="12"/>
  <c r="Z202" i="12"/>
  <c r="K202" i="12"/>
  <c r="S202" i="12"/>
  <c r="AA202" i="12"/>
  <c r="L202" i="12"/>
  <c r="T202" i="12"/>
  <c r="AB202" i="12"/>
  <c r="M202" i="12"/>
  <c r="U202" i="12"/>
  <c r="AC202" i="12"/>
  <c r="N202" i="12"/>
  <c r="V202" i="12"/>
  <c r="F202" i="12"/>
  <c r="O202" i="12"/>
  <c r="W202" i="12"/>
  <c r="G202" i="12"/>
  <c r="P202" i="12"/>
  <c r="X202" i="12"/>
  <c r="I202" i="12"/>
  <c r="Q202" i="12"/>
  <c r="Y202" i="12"/>
  <c r="CR194" i="12"/>
  <c r="L194" i="12"/>
  <c r="T194" i="12"/>
  <c r="AB194" i="12"/>
  <c r="M194" i="12"/>
  <c r="U194" i="12"/>
  <c r="AC194" i="12"/>
  <c r="H194" i="12"/>
  <c r="P194" i="12"/>
  <c r="X194" i="12"/>
  <c r="I194" i="12"/>
  <c r="Q194" i="12"/>
  <c r="Y194" i="12"/>
  <c r="K194" i="12"/>
  <c r="AA194" i="12"/>
  <c r="N194" i="12"/>
  <c r="O194" i="12"/>
  <c r="R194" i="12"/>
  <c r="S194" i="12"/>
  <c r="F194" i="12"/>
  <c r="V194" i="12"/>
  <c r="G194" i="12"/>
  <c r="W194" i="12"/>
  <c r="J194" i="12"/>
  <c r="Z194" i="12"/>
  <c r="CR186" i="12"/>
  <c r="J186" i="12"/>
  <c r="R186" i="12"/>
  <c r="Z186" i="12"/>
  <c r="K186" i="12"/>
  <c r="S186" i="12"/>
  <c r="AA186" i="12"/>
  <c r="L186" i="12"/>
  <c r="T186" i="12"/>
  <c r="AB186" i="12"/>
  <c r="M186" i="12"/>
  <c r="U186" i="12"/>
  <c r="AC186" i="12"/>
  <c r="F186" i="12"/>
  <c r="N186" i="12"/>
  <c r="V186" i="12"/>
  <c r="G186" i="12"/>
  <c r="O186" i="12"/>
  <c r="W186" i="12"/>
  <c r="H186" i="12"/>
  <c r="P186" i="12"/>
  <c r="X186" i="12"/>
  <c r="I186" i="12"/>
  <c r="Q186" i="12"/>
  <c r="Y186" i="12"/>
  <c r="CR178" i="12"/>
  <c r="J178" i="12"/>
  <c r="R178" i="12"/>
  <c r="Z178" i="12"/>
  <c r="K178" i="12"/>
  <c r="S178" i="12"/>
  <c r="AA178" i="12"/>
  <c r="L178" i="12"/>
  <c r="T178" i="12"/>
  <c r="AB178" i="12"/>
  <c r="M178" i="12"/>
  <c r="U178" i="12"/>
  <c r="AC178" i="12"/>
  <c r="F178" i="12"/>
  <c r="N178" i="12"/>
  <c r="V178" i="12"/>
  <c r="G178" i="12"/>
  <c r="O178" i="12"/>
  <c r="W178" i="12"/>
  <c r="H178" i="12"/>
  <c r="P178" i="12"/>
  <c r="X178" i="12"/>
  <c r="I178" i="12"/>
  <c r="Q178" i="12"/>
  <c r="Y178" i="12"/>
  <c r="CR170" i="12"/>
  <c r="J170" i="12"/>
  <c r="R170" i="12"/>
  <c r="Z170" i="12"/>
  <c r="K170" i="12"/>
  <c r="S170" i="12"/>
  <c r="AA170" i="12"/>
  <c r="L170" i="12"/>
  <c r="T170" i="12"/>
  <c r="AB170" i="12"/>
  <c r="M170" i="12"/>
  <c r="U170" i="12"/>
  <c r="AC170" i="12"/>
  <c r="F170" i="12"/>
  <c r="N170" i="12"/>
  <c r="V170" i="12"/>
  <c r="G170" i="12"/>
  <c r="O170" i="12"/>
  <c r="W170" i="12"/>
  <c r="H170" i="12"/>
  <c r="P170" i="12"/>
  <c r="X170" i="12"/>
  <c r="I170" i="12"/>
  <c r="Q170" i="12"/>
  <c r="Y170" i="12"/>
  <c r="CR162" i="12"/>
  <c r="J162" i="12"/>
  <c r="R162" i="12"/>
  <c r="Z162" i="12"/>
  <c r="K162" i="12"/>
  <c r="S162" i="12"/>
  <c r="AA162" i="12"/>
  <c r="L162" i="12"/>
  <c r="T162" i="12"/>
  <c r="AB162" i="12"/>
  <c r="M162" i="12"/>
  <c r="U162" i="12"/>
  <c r="AC162" i="12"/>
  <c r="F162" i="12"/>
  <c r="N162" i="12"/>
  <c r="V162" i="12"/>
  <c r="G162" i="12"/>
  <c r="O162" i="12"/>
  <c r="W162" i="12"/>
  <c r="H162" i="12"/>
  <c r="P162" i="12"/>
  <c r="X162" i="12"/>
  <c r="I162" i="12"/>
  <c r="Q162" i="12"/>
  <c r="Y162" i="12"/>
  <c r="CR154" i="12"/>
  <c r="J154" i="12"/>
  <c r="R154" i="12"/>
  <c r="Z154" i="12"/>
  <c r="K154" i="12"/>
  <c r="S154" i="12"/>
  <c r="AA154" i="12"/>
  <c r="L154" i="12"/>
  <c r="T154" i="12"/>
  <c r="AB154" i="12"/>
  <c r="M154" i="12"/>
  <c r="U154" i="12"/>
  <c r="AC154" i="12"/>
  <c r="F154" i="12"/>
  <c r="N154" i="12"/>
  <c r="V154" i="12"/>
  <c r="G154" i="12"/>
  <c r="O154" i="12"/>
  <c r="W154" i="12"/>
  <c r="H154" i="12"/>
  <c r="P154" i="12"/>
  <c r="X154" i="12"/>
  <c r="I154" i="12"/>
  <c r="Q154" i="12"/>
  <c r="Y154" i="12"/>
  <c r="CR131" i="12"/>
  <c r="G131" i="12"/>
  <c r="O131" i="12"/>
  <c r="W131" i="12"/>
  <c r="H131" i="12"/>
  <c r="P131" i="12"/>
  <c r="X131" i="12"/>
  <c r="I131" i="12"/>
  <c r="Q131" i="12"/>
  <c r="Y131" i="12"/>
  <c r="J131" i="12"/>
  <c r="R131" i="12"/>
  <c r="Z131" i="12"/>
  <c r="K131" i="12"/>
  <c r="S131" i="12"/>
  <c r="AA131" i="12"/>
  <c r="L131" i="12"/>
  <c r="T131" i="12"/>
  <c r="AB131" i="12"/>
  <c r="M131" i="12"/>
  <c r="U131" i="12"/>
  <c r="AC131" i="12"/>
  <c r="F131" i="12"/>
  <c r="N131" i="12"/>
  <c r="V131" i="12"/>
  <c r="CR123" i="12"/>
  <c r="J123" i="12"/>
  <c r="R123" i="12"/>
  <c r="Z123" i="12"/>
  <c r="L123" i="12"/>
  <c r="T123" i="12"/>
  <c r="AB123" i="12"/>
  <c r="M123" i="12"/>
  <c r="U123" i="12"/>
  <c r="AC123" i="12"/>
  <c r="F123" i="12"/>
  <c r="N123" i="12"/>
  <c r="V123" i="12"/>
  <c r="G123" i="12"/>
  <c r="O123" i="12"/>
  <c r="W123" i="12"/>
  <c r="H123" i="12"/>
  <c r="P123" i="12"/>
  <c r="X123" i="12"/>
  <c r="Q123" i="12"/>
  <c r="S123" i="12"/>
  <c r="Y123" i="12"/>
  <c r="AA123" i="12"/>
  <c r="I123" i="12"/>
  <c r="K123" i="12"/>
  <c r="CR115" i="12"/>
  <c r="J115" i="12"/>
  <c r="R115" i="12"/>
  <c r="Z115" i="12"/>
  <c r="K115" i="12"/>
  <c r="S115" i="12"/>
  <c r="AA115" i="12"/>
  <c r="L115" i="12"/>
  <c r="T115" i="12"/>
  <c r="AB115" i="12"/>
  <c r="M115" i="12"/>
  <c r="U115" i="12"/>
  <c r="AC115" i="12"/>
  <c r="F115" i="12"/>
  <c r="N115" i="12"/>
  <c r="V115" i="12"/>
  <c r="G115" i="12"/>
  <c r="O115" i="12"/>
  <c r="W115" i="12"/>
  <c r="H115" i="12"/>
  <c r="P115" i="12"/>
  <c r="X115" i="12"/>
  <c r="I115" i="12"/>
  <c r="Q115" i="12"/>
  <c r="Y115" i="12"/>
  <c r="CR107" i="12"/>
  <c r="F107" i="12"/>
  <c r="N107" i="12"/>
  <c r="V107" i="12"/>
  <c r="H107" i="12"/>
  <c r="P107" i="12"/>
  <c r="Q107" i="12"/>
  <c r="Z107" i="12"/>
  <c r="G107" i="12"/>
  <c r="R107" i="12"/>
  <c r="AA107" i="12"/>
  <c r="I107" i="12"/>
  <c r="S107" i="12"/>
  <c r="AB107" i="12"/>
  <c r="J107" i="12"/>
  <c r="T107" i="12"/>
  <c r="AC107" i="12"/>
  <c r="K107" i="12"/>
  <c r="U107" i="12"/>
  <c r="L107" i="12"/>
  <c r="W107" i="12"/>
  <c r="M107" i="12"/>
  <c r="X107" i="12"/>
  <c r="O107" i="12"/>
  <c r="Y107" i="12"/>
  <c r="CR99" i="12"/>
  <c r="I99" i="12"/>
  <c r="Q99" i="12"/>
  <c r="K99" i="12"/>
  <c r="L99" i="12"/>
  <c r="M99" i="12"/>
  <c r="U99" i="12"/>
  <c r="F99" i="12"/>
  <c r="N99" i="12"/>
  <c r="V99" i="12"/>
  <c r="H99" i="12"/>
  <c r="P99" i="12"/>
  <c r="X99" i="12"/>
  <c r="J99" i="12"/>
  <c r="AA99" i="12"/>
  <c r="O99" i="12"/>
  <c r="AB99" i="12"/>
  <c r="R99" i="12"/>
  <c r="AC99" i="12"/>
  <c r="S99" i="12"/>
  <c r="T99" i="12"/>
  <c r="W99" i="12"/>
  <c r="Y99" i="12"/>
  <c r="G99" i="12"/>
  <c r="Z99" i="12"/>
  <c r="CR91" i="12"/>
  <c r="I91" i="12"/>
  <c r="Q91" i="12"/>
  <c r="Y91" i="12"/>
  <c r="K91" i="12"/>
  <c r="S91" i="12"/>
  <c r="AA91" i="12"/>
  <c r="L91" i="12"/>
  <c r="T91" i="12"/>
  <c r="AB91" i="12"/>
  <c r="M91" i="12"/>
  <c r="U91" i="12"/>
  <c r="AC91" i="12"/>
  <c r="F91" i="12"/>
  <c r="N91" i="12"/>
  <c r="V91" i="12"/>
  <c r="H91" i="12"/>
  <c r="P91" i="12"/>
  <c r="X91" i="12"/>
  <c r="J91" i="12"/>
  <c r="O91" i="12"/>
  <c r="R91" i="12"/>
  <c r="W91" i="12"/>
  <c r="Z91" i="12"/>
  <c r="G91" i="12"/>
  <c r="CR83" i="12"/>
  <c r="K83" i="12"/>
  <c r="S83" i="12"/>
  <c r="AA83" i="12"/>
  <c r="M83" i="12"/>
  <c r="U83" i="12"/>
  <c r="AC83" i="12"/>
  <c r="G83" i="12"/>
  <c r="O83" i="12"/>
  <c r="W83" i="12"/>
  <c r="H83" i="12"/>
  <c r="P83" i="12"/>
  <c r="X83" i="12"/>
  <c r="F83" i="12"/>
  <c r="V83" i="12"/>
  <c r="J83" i="12"/>
  <c r="Z83" i="12"/>
  <c r="L83" i="12"/>
  <c r="AB83" i="12"/>
  <c r="N83" i="12"/>
  <c r="Q83" i="12"/>
  <c r="T83" i="12"/>
  <c r="I83" i="12"/>
  <c r="R83" i="12"/>
  <c r="Y83" i="12"/>
  <c r="CR75" i="12"/>
  <c r="K75" i="12"/>
  <c r="S75" i="12"/>
  <c r="AA75" i="12"/>
  <c r="M75" i="12"/>
  <c r="U75" i="12"/>
  <c r="AC75" i="12"/>
  <c r="F75" i="12"/>
  <c r="N75" i="12"/>
  <c r="V75" i="12"/>
  <c r="G75" i="12"/>
  <c r="O75" i="12"/>
  <c r="W75" i="12"/>
  <c r="H75" i="12"/>
  <c r="P75" i="12"/>
  <c r="X75" i="12"/>
  <c r="Q75" i="12"/>
  <c r="T75" i="12"/>
  <c r="Y75" i="12"/>
  <c r="Z75" i="12"/>
  <c r="I75" i="12"/>
  <c r="AB75" i="12"/>
  <c r="J75" i="12"/>
  <c r="L75" i="12"/>
  <c r="R75" i="12"/>
  <c r="CR67" i="12"/>
  <c r="J67" i="12"/>
  <c r="R67" i="12"/>
  <c r="Z67" i="12"/>
  <c r="K67" i="12"/>
  <c r="S67" i="12"/>
  <c r="AA67" i="12"/>
  <c r="L67" i="12"/>
  <c r="T67" i="12"/>
  <c r="AB67" i="12"/>
  <c r="M67" i="12"/>
  <c r="U67" i="12"/>
  <c r="AC67" i="12"/>
  <c r="F67" i="12"/>
  <c r="N67" i="12"/>
  <c r="V67" i="12"/>
  <c r="G67" i="12"/>
  <c r="O67" i="12"/>
  <c r="W67" i="12"/>
  <c r="H67" i="12"/>
  <c r="P67" i="12"/>
  <c r="X67" i="12"/>
  <c r="Q67" i="12"/>
  <c r="Y67" i="12"/>
  <c r="I67" i="12"/>
  <c r="CR59" i="12"/>
  <c r="L59" i="12"/>
  <c r="T59" i="12"/>
  <c r="AB59" i="12"/>
  <c r="F59" i="12"/>
  <c r="N59" i="12"/>
  <c r="H59" i="12"/>
  <c r="P59" i="12"/>
  <c r="X59" i="12"/>
  <c r="I59" i="12"/>
  <c r="Q59" i="12"/>
  <c r="Y59" i="12"/>
  <c r="J59" i="12"/>
  <c r="R59" i="12"/>
  <c r="Z59" i="12"/>
  <c r="M59" i="12"/>
  <c r="O59" i="12"/>
  <c r="S59" i="12"/>
  <c r="U59" i="12"/>
  <c r="V59" i="12"/>
  <c r="W59" i="12"/>
  <c r="G59" i="12"/>
  <c r="AA59" i="12"/>
  <c r="K59" i="12"/>
  <c r="AC59" i="12"/>
  <c r="CR51" i="12"/>
  <c r="L51" i="12"/>
  <c r="T51" i="12"/>
  <c r="AB51" i="12"/>
  <c r="M51" i="12"/>
  <c r="U51" i="12"/>
  <c r="AC51" i="12"/>
  <c r="F51" i="12"/>
  <c r="N51" i="12"/>
  <c r="V51" i="12"/>
  <c r="G51" i="12"/>
  <c r="O51" i="12"/>
  <c r="W51" i="12"/>
  <c r="H51" i="12"/>
  <c r="P51" i="12"/>
  <c r="X51" i="12"/>
  <c r="I51" i="12"/>
  <c r="Q51" i="12"/>
  <c r="Y51" i="12"/>
  <c r="J51" i="12"/>
  <c r="R51" i="12"/>
  <c r="Z51" i="12"/>
  <c r="K51" i="12"/>
  <c r="S51" i="12"/>
  <c r="AA51" i="12"/>
  <c r="CR43" i="12"/>
  <c r="K43" i="12"/>
  <c r="S43" i="12"/>
  <c r="AA43" i="12"/>
  <c r="M43" i="12"/>
  <c r="U43" i="12"/>
  <c r="AC43" i="12"/>
  <c r="F43" i="12"/>
  <c r="N43" i="12"/>
  <c r="V43" i="12"/>
  <c r="J43" i="12"/>
  <c r="X43" i="12"/>
  <c r="L43" i="12"/>
  <c r="Y43" i="12"/>
  <c r="O43" i="12"/>
  <c r="Z43" i="12"/>
  <c r="P43" i="12"/>
  <c r="AB43" i="12"/>
  <c r="Q43" i="12"/>
  <c r="G43" i="12"/>
  <c r="R43" i="12"/>
  <c r="H43" i="12"/>
  <c r="T43" i="12"/>
  <c r="I43" i="12"/>
  <c r="W43" i="12"/>
  <c r="CR35" i="12"/>
  <c r="K35" i="12"/>
  <c r="S35" i="12"/>
  <c r="AA35" i="12"/>
  <c r="M35" i="12"/>
  <c r="U35" i="12"/>
  <c r="AC35" i="12"/>
  <c r="F35" i="12"/>
  <c r="N35" i="12"/>
  <c r="V35" i="12"/>
  <c r="J35" i="12"/>
  <c r="X35" i="12"/>
  <c r="L35" i="12"/>
  <c r="Y35" i="12"/>
  <c r="O35" i="12"/>
  <c r="Z35" i="12"/>
  <c r="P35" i="12"/>
  <c r="AB35" i="12"/>
  <c r="Q35" i="12"/>
  <c r="G35" i="12"/>
  <c r="R35" i="12"/>
  <c r="H35" i="12"/>
  <c r="T35" i="12"/>
  <c r="I35" i="12"/>
  <c r="W35" i="12"/>
  <c r="CR27" i="12"/>
  <c r="H27" i="12"/>
  <c r="P27" i="12"/>
  <c r="X27" i="12"/>
  <c r="I27" i="12"/>
  <c r="Q27" i="12"/>
  <c r="Y27" i="12"/>
  <c r="J27" i="12"/>
  <c r="R27" i="12"/>
  <c r="Z27" i="12"/>
  <c r="K27" i="12"/>
  <c r="S27" i="12"/>
  <c r="AA27" i="12"/>
  <c r="L27" i="12"/>
  <c r="T27" i="12"/>
  <c r="AB27" i="12"/>
  <c r="M27" i="12"/>
  <c r="U27" i="12"/>
  <c r="AC27" i="12"/>
  <c r="F27" i="12"/>
  <c r="N27" i="12"/>
  <c r="V27" i="12"/>
  <c r="G27" i="12"/>
  <c r="O27" i="12"/>
  <c r="W27" i="12"/>
  <c r="G19" i="12"/>
  <c r="O19" i="12"/>
  <c r="W19" i="12"/>
  <c r="K19" i="12"/>
  <c r="T19" i="12"/>
  <c r="AC19" i="12"/>
  <c r="CR19" i="12"/>
  <c r="N19" i="12"/>
  <c r="X19" i="12"/>
  <c r="F19" i="12"/>
  <c r="P19" i="12"/>
  <c r="Y19" i="12"/>
  <c r="H19" i="12"/>
  <c r="Q19" i="12"/>
  <c r="Z19" i="12"/>
  <c r="I19" i="12"/>
  <c r="R19" i="12"/>
  <c r="AA19" i="12"/>
  <c r="U19" i="12"/>
  <c r="V19" i="12"/>
  <c r="AB19" i="12"/>
  <c r="J19" i="12"/>
  <c r="L19" i="12"/>
  <c r="M19" i="12"/>
  <c r="S19" i="12"/>
  <c r="G11" i="12"/>
  <c r="O11" i="12"/>
  <c r="W11" i="12"/>
  <c r="K11" i="12"/>
  <c r="T11" i="12"/>
  <c r="AC11" i="12"/>
  <c r="L11" i="12"/>
  <c r="U11" i="12"/>
  <c r="CR11" i="12"/>
  <c r="M11" i="12"/>
  <c r="V11" i="12"/>
  <c r="N11" i="12"/>
  <c r="X11" i="12"/>
  <c r="F11" i="12"/>
  <c r="P11" i="12"/>
  <c r="Y11" i="12"/>
  <c r="H11" i="12"/>
  <c r="Q11" i="12"/>
  <c r="Z11" i="12"/>
  <c r="I11" i="12"/>
  <c r="R11" i="12"/>
  <c r="AA11" i="12"/>
  <c r="S11" i="12"/>
  <c r="AB11" i="12"/>
  <c r="J11" i="12"/>
  <c r="Z2" i="12"/>
  <c r="R2" i="12"/>
  <c r="J2" i="12"/>
  <c r="CR146" i="12"/>
  <c r="I146" i="12"/>
  <c r="Q146" i="12"/>
  <c r="Y146" i="12"/>
  <c r="J146" i="12"/>
  <c r="R146" i="12"/>
  <c r="Z146" i="12"/>
  <c r="M146" i="12"/>
  <c r="U146" i="12"/>
  <c r="AC146" i="12"/>
  <c r="F146" i="12"/>
  <c r="N146" i="12"/>
  <c r="V146" i="12"/>
  <c r="T146" i="12"/>
  <c r="G146" i="12"/>
  <c r="W146" i="12"/>
  <c r="H146" i="12"/>
  <c r="X146" i="12"/>
  <c r="K146" i="12"/>
  <c r="AA146" i="12"/>
  <c r="L146" i="12"/>
  <c r="AB146" i="12"/>
  <c r="O146" i="12"/>
  <c r="P146" i="12"/>
  <c r="S146" i="12"/>
  <c r="CR138" i="12"/>
  <c r="G138" i="12"/>
  <c r="O138" i="12"/>
  <c r="W138" i="12"/>
  <c r="H138" i="12"/>
  <c r="P138" i="12"/>
  <c r="X138" i="12"/>
  <c r="I138" i="12"/>
  <c r="Q138" i="12"/>
  <c r="Y138" i="12"/>
  <c r="J138" i="12"/>
  <c r="R138" i="12"/>
  <c r="Z138" i="12"/>
  <c r="K138" i="12"/>
  <c r="S138" i="12"/>
  <c r="AA138" i="12"/>
  <c r="L138" i="12"/>
  <c r="T138" i="12"/>
  <c r="AB138" i="12"/>
  <c r="M138" i="12"/>
  <c r="U138" i="12"/>
  <c r="AC138" i="12"/>
  <c r="F138" i="12"/>
  <c r="N138" i="12"/>
  <c r="V138" i="12"/>
  <c r="CR130" i="12"/>
  <c r="G130" i="12"/>
  <c r="O130" i="12"/>
  <c r="W130" i="12"/>
  <c r="H130" i="12"/>
  <c r="P130" i="12"/>
  <c r="X130" i="12"/>
  <c r="I130" i="12"/>
  <c r="Q130" i="12"/>
  <c r="Y130" i="12"/>
  <c r="J130" i="12"/>
  <c r="R130" i="12"/>
  <c r="Z130" i="12"/>
  <c r="K130" i="12"/>
  <c r="S130" i="12"/>
  <c r="AA130" i="12"/>
  <c r="L130" i="12"/>
  <c r="T130" i="12"/>
  <c r="AB130" i="12"/>
  <c r="M130" i="12"/>
  <c r="U130" i="12"/>
  <c r="AC130" i="12"/>
  <c r="F130" i="12"/>
  <c r="N130" i="12"/>
  <c r="V130" i="12"/>
  <c r="CR122" i="12"/>
  <c r="J122" i="12"/>
  <c r="R122" i="12"/>
  <c r="Z122" i="12"/>
  <c r="L122" i="12"/>
  <c r="T122" i="12"/>
  <c r="AB122" i="12"/>
  <c r="M122" i="12"/>
  <c r="U122" i="12"/>
  <c r="AC122" i="12"/>
  <c r="F122" i="12"/>
  <c r="N122" i="12"/>
  <c r="V122" i="12"/>
  <c r="G122" i="12"/>
  <c r="O122" i="12"/>
  <c r="W122" i="12"/>
  <c r="H122" i="12"/>
  <c r="P122" i="12"/>
  <c r="X122" i="12"/>
  <c r="I122" i="12"/>
  <c r="K122" i="12"/>
  <c r="Q122" i="12"/>
  <c r="S122" i="12"/>
  <c r="Y122" i="12"/>
  <c r="AA122" i="12"/>
  <c r="CR114" i="12"/>
  <c r="J114" i="12"/>
  <c r="R114" i="12"/>
  <c r="Z114" i="12"/>
  <c r="K114" i="12"/>
  <c r="S114" i="12"/>
  <c r="AA114" i="12"/>
  <c r="L114" i="12"/>
  <c r="T114" i="12"/>
  <c r="AB114" i="12"/>
  <c r="M114" i="12"/>
  <c r="U114" i="12"/>
  <c r="AC114" i="12"/>
  <c r="F114" i="12"/>
  <c r="N114" i="12"/>
  <c r="V114" i="12"/>
  <c r="G114" i="12"/>
  <c r="O114" i="12"/>
  <c r="W114" i="12"/>
  <c r="H114" i="12"/>
  <c r="P114" i="12"/>
  <c r="X114" i="12"/>
  <c r="I114" i="12"/>
  <c r="Q114" i="12"/>
  <c r="Y114" i="12"/>
  <c r="CR106" i="12"/>
  <c r="F106" i="12"/>
  <c r="N106" i="12"/>
  <c r="V106" i="12"/>
  <c r="H106" i="12"/>
  <c r="P106" i="12"/>
  <c r="X106" i="12"/>
  <c r="I106" i="12"/>
  <c r="S106" i="12"/>
  <c r="AC106" i="12"/>
  <c r="J106" i="12"/>
  <c r="T106" i="12"/>
  <c r="K106" i="12"/>
  <c r="U106" i="12"/>
  <c r="L106" i="12"/>
  <c r="W106" i="12"/>
  <c r="M106" i="12"/>
  <c r="Y106" i="12"/>
  <c r="O106" i="12"/>
  <c r="Z106" i="12"/>
  <c r="Q106" i="12"/>
  <c r="AA106" i="12"/>
  <c r="AB106" i="12"/>
  <c r="G106" i="12"/>
  <c r="R106" i="12"/>
  <c r="CR98" i="12"/>
  <c r="I98" i="12"/>
  <c r="Q98" i="12"/>
  <c r="Y98" i="12"/>
  <c r="K98" i="12"/>
  <c r="S98" i="12"/>
  <c r="AA98" i="12"/>
  <c r="L98" i="12"/>
  <c r="T98" i="12"/>
  <c r="AB98" i="12"/>
  <c r="M98" i="12"/>
  <c r="U98" i="12"/>
  <c r="AC98" i="12"/>
  <c r="F98" i="12"/>
  <c r="N98" i="12"/>
  <c r="V98" i="12"/>
  <c r="H98" i="12"/>
  <c r="P98" i="12"/>
  <c r="X98" i="12"/>
  <c r="G98" i="12"/>
  <c r="J98" i="12"/>
  <c r="O98" i="12"/>
  <c r="R98" i="12"/>
  <c r="W98" i="12"/>
  <c r="Z98" i="12"/>
  <c r="CR90" i="12"/>
  <c r="I90" i="12"/>
  <c r="Q90" i="12"/>
  <c r="Y90" i="12"/>
  <c r="K90" i="12"/>
  <c r="S90" i="12"/>
  <c r="AA90" i="12"/>
  <c r="L90" i="12"/>
  <c r="T90" i="12"/>
  <c r="AB90" i="12"/>
  <c r="M90" i="12"/>
  <c r="U90" i="12"/>
  <c r="AC90" i="12"/>
  <c r="F90" i="12"/>
  <c r="N90" i="12"/>
  <c r="V90" i="12"/>
  <c r="H90" i="12"/>
  <c r="P90" i="12"/>
  <c r="X90" i="12"/>
  <c r="G90" i="12"/>
  <c r="J90" i="12"/>
  <c r="O90" i="12"/>
  <c r="R90" i="12"/>
  <c r="W90" i="12"/>
  <c r="Z90" i="12"/>
  <c r="CR82" i="12"/>
  <c r="K82" i="12"/>
  <c r="S82" i="12"/>
  <c r="AA82" i="12"/>
  <c r="M82" i="12"/>
  <c r="U82" i="12"/>
  <c r="AC82" i="12"/>
  <c r="G82" i="12"/>
  <c r="O82" i="12"/>
  <c r="W82" i="12"/>
  <c r="H82" i="12"/>
  <c r="P82" i="12"/>
  <c r="X82" i="12"/>
  <c r="N82" i="12"/>
  <c r="R82" i="12"/>
  <c r="T82" i="12"/>
  <c r="F82" i="12"/>
  <c r="V82" i="12"/>
  <c r="I82" i="12"/>
  <c r="Y82" i="12"/>
  <c r="L82" i="12"/>
  <c r="AB82" i="12"/>
  <c r="J82" i="12"/>
  <c r="Q82" i="12"/>
  <c r="Z82" i="12"/>
  <c r="CR74" i="12"/>
  <c r="K74" i="12"/>
  <c r="S74" i="12"/>
  <c r="AA74" i="12"/>
  <c r="M74" i="12"/>
  <c r="U74" i="12"/>
  <c r="AC74" i="12"/>
  <c r="F74" i="12"/>
  <c r="N74" i="12"/>
  <c r="V74" i="12"/>
  <c r="G74" i="12"/>
  <c r="O74" i="12"/>
  <c r="W74" i="12"/>
  <c r="H74" i="12"/>
  <c r="P74" i="12"/>
  <c r="X74" i="12"/>
  <c r="R74" i="12"/>
  <c r="Y74" i="12"/>
  <c r="Z74" i="12"/>
  <c r="I74" i="12"/>
  <c r="AB74" i="12"/>
  <c r="J74" i="12"/>
  <c r="L74" i="12"/>
  <c r="Q74" i="12"/>
  <c r="T74" i="12"/>
  <c r="CR66" i="12"/>
  <c r="J66" i="12"/>
  <c r="R66" i="12"/>
  <c r="Z66" i="12"/>
  <c r="K66" i="12"/>
  <c r="S66" i="12"/>
  <c r="AA66" i="12"/>
  <c r="L66" i="12"/>
  <c r="T66" i="12"/>
  <c r="AB66" i="12"/>
  <c r="M66" i="12"/>
  <c r="U66" i="12"/>
  <c r="AC66" i="12"/>
  <c r="F66" i="12"/>
  <c r="N66" i="12"/>
  <c r="V66" i="12"/>
  <c r="G66" i="12"/>
  <c r="O66" i="12"/>
  <c r="W66" i="12"/>
  <c r="H66" i="12"/>
  <c r="P66" i="12"/>
  <c r="X66" i="12"/>
  <c r="Y66" i="12"/>
  <c r="I66" i="12"/>
  <c r="Q66" i="12"/>
  <c r="CR58" i="12"/>
  <c r="L58" i="12"/>
  <c r="T58" i="12"/>
  <c r="AB58" i="12"/>
  <c r="F58" i="12"/>
  <c r="N58" i="12"/>
  <c r="V58" i="12"/>
  <c r="H58" i="12"/>
  <c r="P58" i="12"/>
  <c r="X58" i="12"/>
  <c r="I58" i="12"/>
  <c r="Q58" i="12"/>
  <c r="Y58" i="12"/>
  <c r="J58" i="12"/>
  <c r="R58" i="12"/>
  <c r="Z58" i="12"/>
  <c r="O58" i="12"/>
  <c r="S58" i="12"/>
  <c r="U58" i="12"/>
  <c r="W58" i="12"/>
  <c r="AA58" i="12"/>
  <c r="G58" i="12"/>
  <c r="AC58" i="12"/>
  <c r="K58" i="12"/>
  <c r="M58" i="12"/>
  <c r="CR50" i="12"/>
  <c r="L50" i="12"/>
  <c r="T50" i="12"/>
  <c r="AB50" i="12"/>
  <c r="M50" i="12"/>
  <c r="U50" i="12"/>
  <c r="AC50" i="12"/>
  <c r="F50" i="12"/>
  <c r="N50" i="12"/>
  <c r="V50" i="12"/>
  <c r="G50" i="12"/>
  <c r="O50" i="12"/>
  <c r="W50" i="12"/>
  <c r="H50" i="12"/>
  <c r="P50" i="12"/>
  <c r="X50" i="12"/>
  <c r="I50" i="12"/>
  <c r="Q50" i="12"/>
  <c r="Y50" i="12"/>
  <c r="J50" i="12"/>
  <c r="R50" i="12"/>
  <c r="Z50" i="12"/>
  <c r="AA50" i="12"/>
  <c r="K50" i="12"/>
  <c r="S50" i="12"/>
  <c r="CR42" i="12"/>
  <c r="K42" i="12"/>
  <c r="S42" i="12"/>
  <c r="AA42" i="12"/>
  <c r="M42" i="12"/>
  <c r="U42" i="12"/>
  <c r="AC42" i="12"/>
  <c r="F42" i="12"/>
  <c r="N42" i="12"/>
  <c r="V42" i="12"/>
  <c r="I42" i="12"/>
  <c r="W42" i="12"/>
  <c r="J42" i="12"/>
  <c r="X42" i="12"/>
  <c r="L42" i="12"/>
  <c r="Y42" i="12"/>
  <c r="O42" i="12"/>
  <c r="Z42" i="12"/>
  <c r="P42" i="12"/>
  <c r="AB42" i="12"/>
  <c r="Q42" i="12"/>
  <c r="G42" i="12"/>
  <c r="R42" i="12"/>
  <c r="H42" i="12"/>
  <c r="T42" i="12"/>
  <c r="CR34" i="12"/>
  <c r="H34" i="12"/>
  <c r="P34" i="12"/>
  <c r="X34" i="12"/>
  <c r="I34" i="12"/>
  <c r="Q34" i="12"/>
  <c r="Y34" i="12"/>
  <c r="J34" i="12"/>
  <c r="R34" i="12"/>
  <c r="Z34" i="12"/>
  <c r="K34" i="12"/>
  <c r="S34" i="12"/>
  <c r="AA34" i="12"/>
  <c r="L34" i="12"/>
  <c r="T34" i="12"/>
  <c r="AB34" i="12"/>
  <c r="M34" i="12"/>
  <c r="U34" i="12"/>
  <c r="AC34" i="12"/>
  <c r="F34" i="12"/>
  <c r="N34" i="12"/>
  <c r="V34" i="12"/>
  <c r="G34" i="12"/>
  <c r="O34" i="12"/>
  <c r="W34" i="12"/>
  <c r="CR26" i="12"/>
  <c r="H26" i="12"/>
  <c r="P26" i="12"/>
  <c r="X26" i="12"/>
  <c r="I26" i="12"/>
  <c r="Q26" i="12"/>
  <c r="Y26" i="12"/>
  <c r="J26" i="12"/>
  <c r="R26" i="12"/>
  <c r="Z26" i="12"/>
  <c r="K26" i="12"/>
  <c r="S26" i="12"/>
  <c r="AA26" i="12"/>
  <c r="L26" i="12"/>
  <c r="T26" i="12"/>
  <c r="AB26" i="12"/>
  <c r="M26" i="12"/>
  <c r="U26" i="12"/>
  <c r="AC26" i="12"/>
  <c r="F26" i="12"/>
  <c r="N26" i="12"/>
  <c r="V26" i="12"/>
  <c r="G26" i="12"/>
  <c r="O26" i="12"/>
  <c r="W26" i="12"/>
  <c r="CR18" i="12"/>
  <c r="G18" i="12"/>
  <c r="O18" i="12"/>
  <c r="W18" i="12"/>
  <c r="H18" i="12"/>
  <c r="Q18" i="12"/>
  <c r="Z18" i="12"/>
  <c r="K18" i="12"/>
  <c r="T18" i="12"/>
  <c r="AC18" i="12"/>
  <c r="L18" i="12"/>
  <c r="U18" i="12"/>
  <c r="M18" i="12"/>
  <c r="V18" i="12"/>
  <c r="N18" i="12"/>
  <c r="X18" i="12"/>
  <c r="S18" i="12"/>
  <c r="Y18" i="12"/>
  <c r="AA18" i="12"/>
  <c r="F18" i="12"/>
  <c r="AB18" i="12"/>
  <c r="I18" i="12"/>
  <c r="J18" i="12"/>
  <c r="P18" i="12"/>
  <c r="R18" i="12"/>
  <c r="CR10" i="12"/>
  <c r="G10" i="12"/>
  <c r="O10" i="12"/>
  <c r="W10" i="12"/>
  <c r="H10" i="12"/>
  <c r="Q10" i="12"/>
  <c r="Z10" i="12"/>
  <c r="I10" i="12"/>
  <c r="R10" i="12"/>
  <c r="AA10" i="12"/>
  <c r="J10" i="12"/>
  <c r="S10" i="12"/>
  <c r="AB10" i="12"/>
  <c r="K10" i="12"/>
  <c r="T10" i="12"/>
  <c r="AC10" i="12"/>
  <c r="L10" i="12"/>
  <c r="U10" i="12"/>
  <c r="M10" i="12"/>
  <c r="V10" i="12"/>
  <c r="N10" i="12"/>
  <c r="X10" i="12"/>
  <c r="F10" i="12"/>
  <c r="P10" i="12"/>
  <c r="Y10" i="12"/>
  <c r="Y2" i="12"/>
  <c r="Q2" i="12"/>
  <c r="I2" i="12"/>
  <c r="CR73" i="12"/>
  <c r="K73" i="12"/>
  <c r="S73" i="12"/>
  <c r="AA73" i="12"/>
  <c r="M73" i="12"/>
  <c r="U73" i="12"/>
  <c r="AC73" i="12"/>
  <c r="F73" i="12"/>
  <c r="N73" i="12"/>
  <c r="V73" i="12"/>
  <c r="G73" i="12"/>
  <c r="O73" i="12"/>
  <c r="W73" i="12"/>
  <c r="H73" i="12"/>
  <c r="P73" i="12"/>
  <c r="X73" i="12"/>
  <c r="T73" i="12"/>
  <c r="Z73" i="12"/>
  <c r="I73" i="12"/>
  <c r="AB73" i="12"/>
  <c r="J73" i="12"/>
  <c r="L73" i="12"/>
  <c r="Q73" i="12"/>
  <c r="R73" i="12"/>
  <c r="Y73" i="12"/>
  <c r="CR65" i="12"/>
  <c r="H65" i="12"/>
  <c r="P65" i="12"/>
  <c r="I65" i="12"/>
  <c r="Q65" i="12"/>
  <c r="J65" i="12"/>
  <c r="R65" i="12"/>
  <c r="Z65" i="12"/>
  <c r="N65" i="12"/>
  <c r="Y65" i="12"/>
  <c r="O65" i="12"/>
  <c r="AA65" i="12"/>
  <c r="S65" i="12"/>
  <c r="AB65" i="12"/>
  <c r="F65" i="12"/>
  <c r="T65" i="12"/>
  <c r="AC65" i="12"/>
  <c r="G65" i="12"/>
  <c r="U65" i="12"/>
  <c r="K65" i="12"/>
  <c r="V65" i="12"/>
  <c r="L65" i="12"/>
  <c r="W65" i="12"/>
  <c r="M65" i="12"/>
  <c r="X65" i="12"/>
  <c r="CR57" i="12"/>
  <c r="L57" i="12"/>
  <c r="T57" i="12"/>
  <c r="AB57" i="12"/>
  <c r="F57" i="12"/>
  <c r="N57" i="12"/>
  <c r="V57" i="12"/>
  <c r="H57" i="12"/>
  <c r="P57" i="12"/>
  <c r="X57" i="12"/>
  <c r="I57" i="12"/>
  <c r="Q57" i="12"/>
  <c r="Y57" i="12"/>
  <c r="J57" i="12"/>
  <c r="R57" i="12"/>
  <c r="Z57" i="12"/>
  <c r="S57" i="12"/>
  <c r="U57" i="12"/>
  <c r="W57" i="12"/>
  <c r="AA57" i="12"/>
  <c r="G57" i="12"/>
  <c r="AC57" i="12"/>
  <c r="K57" i="12"/>
  <c r="M57" i="12"/>
  <c r="O57" i="12"/>
  <c r="CR49" i="12"/>
  <c r="L49" i="12"/>
  <c r="T49" i="12"/>
  <c r="AB49" i="12"/>
  <c r="M49" i="12"/>
  <c r="U49" i="12"/>
  <c r="AC49" i="12"/>
  <c r="F49" i="12"/>
  <c r="N49" i="12"/>
  <c r="V49" i="12"/>
  <c r="G49" i="12"/>
  <c r="O49" i="12"/>
  <c r="W49" i="12"/>
  <c r="H49" i="12"/>
  <c r="P49" i="12"/>
  <c r="X49" i="12"/>
  <c r="I49" i="12"/>
  <c r="Q49" i="12"/>
  <c r="Y49" i="12"/>
  <c r="J49" i="12"/>
  <c r="R49" i="12"/>
  <c r="Z49" i="12"/>
  <c r="K49" i="12"/>
  <c r="S49" i="12"/>
  <c r="AA49" i="12"/>
  <c r="CR41" i="12"/>
  <c r="K41" i="12"/>
  <c r="S41" i="12"/>
  <c r="AA41" i="12"/>
  <c r="M41" i="12"/>
  <c r="U41" i="12"/>
  <c r="AC41" i="12"/>
  <c r="F41" i="12"/>
  <c r="N41" i="12"/>
  <c r="V41" i="12"/>
  <c r="H41" i="12"/>
  <c r="T41" i="12"/>
  <c r="I41" i="12"/>
  <c r="W41" i="12"/>
  <c r="J41" i="12"/>
  <c r="X41" i="12"/>
  <c r="L41" i="12"/>
  <c r="Y41" i="12"/>
  <c r="O41" i="12"/>
  <c r="Z41" i="12"/>
  <c r="P41" i="12"/>
  <c r="AB41" i="12"/>
  <c r="Q41" i="12"/>
  <c r="G41" i="12"/>
  <c r="R41" i="12"/>
  <c r="CR33" i="12"/>
  <c r="H33" i="12"/>
  <c r="P33" i="12"/>
  <c r="X33" i="12"/>
  <c r="I33" i="12"/>
  <c r="Q33" i="12"/>
  <c r="Y33" i="12"/>
  <c r="J33" i="12"/>
  <c r="R33" i="12"/>
  <c r="Z33" i="12"/>
  <c r="K33" i="12"/>
  <c r="S33" i="12"/>
  <c r="AA33" i="12"/>
  <c r="L33" i="12"/>
  <c r="T33" i="12"/>
  <c r="AB33" i="12"/>
  <c r="M33" i="12"/>
  <c r="U33" i="12"/>
  <c r="AC33" i="12"/>
  <c r="F33" i="12"/>
  <c r="N33" i="12"/>
  <c r="V33" i="12"/>
  <c r="O33" i="12"/>
  <c r="W33" i="12"/>
  <c r="G33" i="12"/>
  <c r="H25" i="12"/>
  <c r="P25" i="12"/>
  <c r="X25" i="12"/>
  <c r="I25" i="12"/>
  <c r="Q25" i="12"/>
  <c r="Y25" i="12"/>
  <c r="CR25" i="12"/>
  <c r="J25" i="12"/>
  <c r="R25" i="12"/>
  <c r="Z25" i="12"/>
  <c r="K25" i="12"/>
  <c r="S25" i="12"/>
  <c r="AA25" i="12"/>
  <c r="L25" i="12"/>
  <c r="T25" i="12"/>
  <c r="AB25" i="12"/>
  <c r="M25" i="12"/>
  <c r="U25" i="12"/>
  <c r="AC25" i="12"/>
  <c r="F25" i="12"/>
  <c r="N25" i="12"/>
  <c r="V25" i="12"/>
  <c r="O25" i="12"/>
  <c r="W25" i="12"/>
  <c r="G25" i="12"/>
  <c r="G17" i="12"/>
  <c r="O17" i="12"/>
  <c r="W17" i="12"/>
  <c r="CR17" i="12"/>
  <c r="M17" i="12"/>
  <c r="V17" i="12"/>
  <c r="H17" i="12"/>
  <c r="Q17" i="12"/>
  <c r="Z17" i="12"/>
  <c r="I17" i="12"/>
  <c r="R17" i="12"/>
  <c r="AA17" i="12"/>
  <c r="J17" i="12"/>
  <c r="S17" i="12"/>
  <c r="AB17" i="12"/>
  <c r="K17" i="12"/>
  <c r="T17" i="12"/>
  <c r="AC17" i="12"/>
  <c r="U17" i="12"/>
  <c r="X17" i="12"/>
  <c r="Y17" i="12"/>
  <c r="F17" i="12"/>
  <c r="L17" i="12"/>
  <c r="N17" i="12"/>
  <c r="P17" i="12"/>
  <c r="G9" i="12"/>
  <c r="O9" i="12"/>
  <c r="W9" i="12"/>
  <c r="M9" i="12"/>
  <c r="V9" i="12"/>
  <c r="CR9" i="12"/>
  <c r="N9" i="12"/>
  <c r="X9" i="12"/>
  <c r="F9" i="12"/>
  <c r="P9" i="12"/>
  <c r="Y9" i="12"/>
  <c r="H9" i="12"/>
  <c r="Q9" i="12"/>
  <c r="Z9" i="12"/>
  <c r="I9" i="12"/>
  <c r="R9" i="12"/>
  <c r="AA9" i="12"/>
  <c r="J9" i="12"/>
  <c r="S9" i="12"/>
  <c r="AB9" i="12"/>
  <c r="K9" i="12"/>
  <c r="T9" i="12"/>
  <c r="AC9" i="12"/>
  <c r="L9" i="12"/>
  <c r="U9" i="12"/>
  <c r="X2" i="12"/>
  <c r="P2" i="12"/>
  <c r="H2" i="12"/>
  <c r="CR144" i="12"/>
  <c r="I144" i="12"/>
  <c r="Q144" i="12"/>
  <c r="Y144" i="12"/>
  <c r="J144" i="12"/>
  <c r="R144" i="12"/>
  <c r="Z144" i="12"/>
  <c r="M144" i="12"/>
  <c r="U144" i="12"/>
  <c r="AC144" i="12"/>
  <c r="F144" i="12"/>
  <c r="N144" i="12"/>
  <c r="V144" i="12"/>
  <c r="T144" i="12"/>
  <c r="G144" i="12"/>
  <c r="W144" i="12"/>
  <c r="H144" i="12"/>
  <c r="X144" i="12"/>
  <c r="K144" i="12"/>
  <c r="AA144" i="12"/>
  <c r="L144" i="12"/>
  <c r="AB144" i="12"/>
  <c r="O144" i="12"/>
  <c r="P144" i="12"/>
  <c r="S144" i="12"/>
  <c r="CR136" i="12"/>
  <c r="G136" i="12"/>
  <c r="O136" i="12"/>
  <c r="W136" i="12"/>
  <c r="H136" i="12"/>
  <c r="P136" i="12"/>
  <c r="X136" i="12"/>
  <c r="I136" i="12"/>
  <c r="Q136" i="12"/>
  <c r="Y136" i="12"/>
  <c r="J136" i="12"/>
  <c r="R136" i="12"/>
  <c r="Z136" i="12"/>
  <c r="K136" i="12"/>
  <c r="S136" i="12"/>
  <c r="AA136" i="12"/>
  <c r="L136" i="12"/>
  <c r="T136" i="12"/>
  <c r="AB136" i="12"/>
  <c r="M136" i="12"/>
  <c r="U136" i="12"/>
  <c r="AC136" i="12"/>
  <c r="F136" i="12"/>
  <c r="N136" i="12"/>
  <c r="V136" i="12"/>
  <c r="CR128" i="12"/>
  <c r="G128" i="12"/>
  <c r="O128" i="12"/>
  <c r="W128" i="12"/>
  <c r="H128" i="12"/>
  <c r="P128" i="12"/>
  <c r="X128" i="12"/>
  <c r="I128" i="12"/>
  <c r="Q128" i="12"/>
  <c r="Y128" i="12"/>
  <c r="J128" i="12"/>
  <c r="R128" i="12"/>
  <c r="Z128" i="12"/>
  <c r="K128" i="12"/>
  <c r="S128" i="12"/>
  <c r="AA128" i="12"/>
  <c r="L128" i="12"/>
  <c r="T128" i="12"/>
  <c r="AB128" i="12"/>
  <c r="M128" i="12"/>
  <c r="U128" i="12"/>
  <c r="AC128" i="12"/>
  <c r="F128" i="12"/>
  <c r="N128" i="12"/>
  <c r="V128" i="12"/>
  <c r="CR120" i="12"/>
  <c r="J120" i="12"/>
  <c r="R120" i="12"/>
  <c r="Z120" i="12"/>
  <c r="K120" i="12"/>
  <c r="S120" i="12"/>
  <c r="AA120" i="12"/>
  <c r="L120" i="12"/>
  <c r="T120" i="12"/>
  <c r="AB120" i="12"/>
  <c r="M120" i="12"/>
  <c r="U120" i="12"/>
  <c r="AC120" i="12"/>
  <c r="F120" i="12"/>
  <c r="N120" i="12"/>
  <c r="V120" i="12"/>
  <c r="G120" i="12"/>
  <c r="O120" i="12"/>
  <c r="W120" i="12"/>
  <c r="H120" i="12"/>
  <c r="P120" i="12"/>
  <c r="X120" i="12"/>
  <c r="Q120" i="12"/>
  <c r="Y120" i="12"/>
  <c r="I120" i="12"/>
  <c r="CR112" i="12"/>
  <c r="J112" i="12"/>
  <c r="R112" i="12"/>
  <c r="Z112" i="12"/>
  <c r="K112" i="12"/>
  <c r="S112" i="12"/>
  <c r="AA112" i="12"/>
  <c r="L112" i="12"/>
  <c r="T112" i="12"/>
  <c r="AB112" i="12"/>
  <c r="M112" i="12"/>
  <c r="U112" i="12"/>
  <c r="AC112" i="12"/>
  <c r="F112" i="12"/>
  <c r="N112" i="12"/>
  <c r="V112" i="12"/>
  <c r="G112" i="12"/>
  <c r="O112" i="12"/>
  <c r="W112" i="12"/>
  <c r="H112" i="12"/>
  <c r="P112" i="12"/>
  <c r="X112" i="12"/>
  <c r="Q112" i="12"/>
  <c r="Y112" i="12"/>
  <c r="I112" i="12"/>
  <c r="CR104" i="12"/>
  <c r="F104" i="12"/>
  <c r="N104" i="12"/>
  <c r="V104" i="12"/>
  <c r="H104" i="12"/>
  <c r="P104" i="12"/>
  <c r="X104" i="12"/>
  <c r="M104" i="12"/>
  <c r="Y104" i="12"/>
  <c r="O104" i="12"/>
  <c r="Z104" i="12"/>
  <c r="Q104" i="12"/>
  <c r="AA104" i="12"/>
  <c r="G104" i="12"/>
  <c r="R104" i="12"/>
  <c r="AB104" i="12"/>
  <c r="I104" i="12"/>
  <c r="S104" i="12"/>
  <c r="AC104" i="12"/>
  <c r="J104" i="12"/>
  <c r="T104" i="12"/>
  <c r="K104" i="12"/>
  <c r="U104" i="12"/>
  <c r="L104" i="12"/>
  <c r="W104" i="12"/>
  <c r="CR96" i="12"/>
  <c r="I96" i="12"/>
  <c r="Q96" i="12"/>
  <c r="Y96" i="12"/>
  <c r="K96" i="12"/>
  <c r="S96" i="12"/>
  <c r="AA96" i="12"/>
  <c r="L96" i="12"/>
  <c r="T96" i="12"/>
  <c r="AB96" i="12"/>
  <c r="M96" i="12"/>
  <c r="U96" i="12"/>
  <c r="AC96" i="12"/>
  <c r="F96" i="12"/>
  <c r="N96" i="12"/>
  <c r="V96" i="12"/>
  <c r="H96" i="12"/>
  <c r="P96" i="12"/>
  <c r="X96" i="12"/>
  <c r="R96" i="12"/>
  <c r="W96" i="12"/>
  <c r="Z96" i="12"/>
  <c r="G96" i="12"/>
  <c r="J96" i="12"/>
  <c r="O96" i="12"/>
  <c r="CR88" i="12"/>
  <c r="I88" i="12"/>
  <c r="Q88" i="12"/>
  <c r="Y88" i="12"/>
  <c r="K88" i="12"/>
  <c r="S88" i="12"/>
  <c r="AA88" i="12"/>
  <c r="L88" i="12"/>
  <c r="T88" i="12"/>
  <c r="AB88" i="12"/>
  <c r="M88" i="12"/>
  <c r="U88" i="12"/>
  <c r="AC88" i="12"/>
  <c r="F88" i="12"/>
  <c r="N88" i="12"/>
  <c r="V88" i="12"/>
  <c r="H88" i="12"/>
  <c r="P88" i="12"/>
  <c r="X88" i="12"/>
  <c r="R88" i="12"/>
  <c r="W88" i="12"/>
  <c r="Z88" i="12"/>
  <c r="G88" i="12"/>
  <c r="J88" i="12"/>
  <c r="O88" i="12"/>
  <c r="CR80" i="12"/>
  <c r="K80" i="12"/>
  <c r="S80" i="12"/>
  <c r="AA80" i="12"/>
  <c r="M80" i="12"/>
  <c r="U80" i="12"/>
  <c r="AC80" i="12"/>
  <c r="F80" i="12"/>
  <c r="N80" i="12"/>
  <c r="V80" i="12"/>
  <c r="G80" i="12"/>
  <c r="O80" i="12"/>
  <c r="W80" i="12"/>
  <c r="H80" i="12"/>
  <c r="P80" i="12"/>
  <c r="X80" i="12"/>
  <c r="Y80" i="12"/>
  <c r="I80" i="12"/>
  <c r="AB80" i="12"/>
  <c r="J80" i="12"/>
  <c r="L80" i="12"/>
  <c r="Q80" i="12"/>
  <c r="T80" i="12"/>
  <c r="R80" i="12"/>
  <c r="Z80" i="12"/>
  <c r="CR72" i="12"/>
  <c r="K72" i="12"/>
  <c r="S72" i="12"/>
  <c r="AA72" i="12"/>
  <c r="M72" i="12"/>
  <c r="U72" i="12"/>
  <c r="AC72" i="12"/>
  <c r="F72" i="12"/>
  <c r="N72" i="12"/>
  <c r="V72" i="12"/>
  <c r="G72" i="12"/>
  <c r="O72" i="12"/>
  <c r="W72" i="12"/>
  <c r="H72" i="12"/>
  <c r="P72" i="12"/>
  <c r="X72" i="12"/>
  <c r="Y72" i="12"/>
  <c r="I72" i="12"/>
  <c r="AB72" i="12"/>
  <c r="J72" i="12"/>
  <c r="L72" i="12"/>
  <c r="Q72" i="12"/>
  <c r="R72" i="12"/>
  <c r="T72" i="12"/>
  <c r="Z72" i="12"/>
  <c r="CR64" i="12"/>
  <c r="H64" i="12"/>
  <c r="P64" i="12"/>
  <c r="X64" i="12"/>
  <c r="I64" i="12"/>
  <c r="Q64" i="12"/>
  <c r="Y64" i="12"/>
  <c r="J64" i="12"/>
  <c r="R64" i="12"/>
  <c r="Z64" i="12"/>
  <c r="M64" i="12"/>
  <c r="AA64" i="12"/>
  <c r="N64" i="12"/>
  <c r="AB64" i="12"/>
  <c r="O64" i="12"/>
  <c r="AC64" i="12"/>
  <c r="S64" i="12"/>
  <c r="F64" i="12"/>
  <c r="T64" i="12"/>
  <c r="G64" i="12"/>
  <c r="U64" i="12"/>
  <c r="K64" i="12"/>
  <c r="V64" i="12"/>
  <c r="L64" i="12"/>
  <c r="W64" i="12"/>
  <c r="CR56" i="12"/>
  <c r="L56" i="12"/>
  <c r="T56" i="12"/>
  <c r="AB56" i="12"/>
  <c r="F56" i="12"/>
  <c r="N56" i="12"/>
  <c r="V56" i="12"/>
  <c r="H56" i="12"/>
  <c r="P56" i="12"/>
  <c r="X56" i="12"/>
  <c r="I56" i="12"/>
  <c r="Q56" i="12"/>
  <c r="Y56" i="12"/>
  <c r="J56" i="12"/>
  <c r="R56" i="12"/>
  <c r="Z56" i="12"/>
  <c r="U56" i="12"/>
  <c r="W56" i="12"/>
  <c r="AA56" i="12"/>
  <c r="G56" i="12"/>
  <c r="AC56" i="12"/>
  <c r="K56" i="12"/>
  <c r="M56" i="12"/>
  <c r="O56" i="12"/>
  <c r="S56" i="12"/>
  <c r="CR48" i="12"/>
  <c r="L48" i="12"/>
  <c r="T48" i="12"/>
  <c r="AB48" i="12"/>
  <c r="M48" i="12"/>
  <c r="U48" i="12"/>
  <c r="AC48" i="12"/>
  <c r="F48" i="12"/>
  <c r="N48" i="12"/>
  <c r="V48" i="12"/>
  <c r="G48" i="12"/>
  <c r="O48" i="12"/>
  <c r="W48" i="12"/>
  <c r="H48" i="12"/>
  <c r="P48" i="12"/>
  <c r="X48" i="12"/>
  <c r="I48" i="12"/>
  <c r="Q48" i="12"/>
  <c r="Y48" i="12"/>
  <c r="J48" i="12"/>
  <c r="R48" i="12"/>
  <c r="Z48" i="12"/>
  <c r="K48" i="12"/>
  <c r="S48" i="12"/>
  <c r="AA48" i="12"/>
  <c r="CR40" i="12"/>
  <c r="K40" i="12"/>
  <c r="S40" i="12"/>
  <c r="AA40" i="12"/>
  <c r="M40" i="12"/>
  <c r="U40" i="12"/>
  <c r="AC40" i="12"/>
  <c r="F40" i="12"/>
  <c r="N40" i="12"/>
  <c r="V40" i="12"/>
  <c r="G40" i="12"/>
  <c r="R40" i="12"/>
  <c r="H40" i="12"/>
  <c r="T40" i="12"/>
  <c r="I40" i="12"/>
  <c r="W40" i="12"/>
  <c r="J40" i="12"/>
  <c r="X40" i="12"/>
  <c r="L40" i="12"/>
  <c r="Y40" i="12"/>
  <c r="O40" i="12"/>
  <c r="Z40" i="12"/>
  <c r="P40" i="12"/>
  <c r="AB40" i="12"/>
  <c r="Q40" i="12"/>
  <c r="CR32" i="12"/>
  <c r="H32" i="12"/>
  <c r="P32" i="12"/>
  <c r="X32" i="12"/>
  <c r="I32" i="12"/>
  <c r="Q32" i="12"/>
  <c r="Y32" i="12"/>
  <c r="J32" i="12"/>
  <c r="R32" i="12"/>
  <c r="Z32" i="12"/>
  <c r="K32" i="12"/>
  <c r="S32" i="12"/>
  <c r="AA32" i="12"/>
  <c r="L32" i="12"/>
  <c r="T32" i="12"/>
  <c r="AB32" i="12"/>
  <c r="M32" i="12"/>
  <c r="U32" i="12"/>
  <c r="AC32" i="12"/>
  <c r="F32" i="12"/>
  <c r="N32" i="12"/>
  <c r="V32" i="12"/>
  <c r="G32" i="12"/>
  <c r="O32" i="12"/>
  <c r="W32" i="12"/>
  <c r="L24" i="12"/>
  <c r="T24" i="12"/>
  <c r="AB24" i="12"/>
  <c r="CR24" i="12"/>
  <c r="G24" i="12"/>
  <c r="O24" i="12"/>
  <c r="W24" i="12"/>
  <c r="K24" i="12"/>
  <c r="V24" i="12"/>
  <c r="M24" i="12"/>
  <c r="X24" i="12"/>
  <c r="N24" i="12"/>
  <c r="Y24" i="12"/>
  <c r="P24" i="12"/>
  <c r="Z24" i="12"/>
  <c r="F24" i="12"/>
  <c r="Q24" i="12"/>
  <c r="AA24" i="12"/>
  <c r="H24" i="12"/>
  <c r="R24" i="12"/>
  <c r="AC24" i="12"/>
  <c r="I24" i="12"/>
  <c r="S24" i="12"/>
  <c r="J24" i="12"/>
  <c r="U24" i="12"/>
  <c r="G16" i="12"/>
  <c r="O16" i="12"/>
  <c r="W16" i="12"/>
  <c r="J16" i="12"/>
  <c r="S16" i="12"/>
  <c r="AB16" i="12"/>
  <c r="M16" i="12"/>
  <c r="V16" i="12"/>
  <c r="N16" i="12"/>
  <c r="X16" i="12"/>
  <c r="F16" i="12"/>
  <c r="P16" i="12"/>
  <c r="Y16" i="12"/>
  <c r="H16" i="12"/>
  <c r="Q16" i="12"/>
  <c r="Z16" i="12"/>
  <c r="T16" i="12"/>
  <c r="CR16" i="12"/>
  <c r="U16" i="12"/>
  <c r="AA16" i="12"/>
  <c r="AC16" i="12"/>
  <c r="I16" i="12"/>
  <c r="K16" i="12"/>
  <c r="L16" i="12"/>
  <c r="R16" i="12"/>
  <c r="G8" i="12"/>
  <c r="O8" i="12"/>
  <c r="W8" i="12"/>
  <c r="CR8" i="12"/>
  <c r="J8" i="12"/>
  <c r="S8" i="12"/>
  <c r="AB8" i="12"/>
  <c r="K8" i="12"/>
  <c r="T8" i="12"/>
  <c r="AC8" i="12"/>
  <c r="L8" i="12"/>
  <c r="U8" i="12"/>
  <c r="M8" i="12"/>
  <c r="V8" i="12"/>
  <c r="N8" i="12"/>
  <c r="X8" i="12"/>
  <c r="F8" i="12"/>
  <c r="P8" i="12"/>
  <c r="Y8" i="12"/>
  <c r="H8" i="12"/>
  <c r="Q8" i="12"/>
  <c r="Z8" i="12"/>
  <c r="R8" i="12"/>
  <c r="AA8" i="12"/>
  <c r="I8" i="12"/>
  <c r="W2" i="12"/>
  <c r="O2" i="12"/>
  <c r="G2" i="12"/>
  <c r="CR167" i="12"/>
  <c r="J167" i="12"/>
  <c r="R167" i="12"/>
  <c r="Z167" i="12"/>
  <c r="K167" i="12"/>
  <c r="S167" i="12"/>
  <c r="AA167" i="12"/>
  <c r="L167" i="12"/>
  <c r="T167" i="12"/>
  <c r="AB167" i="12"/>
  <c r="M167" i="12"/>
  <c r="U167" i="12"/>
  <c r="AC167" i="12"/>
  <c r="F167" i="12"/>
  <c r="N167" i="12"/>
  <c r="V167" i="12"/>
  <c r="G167" i="12"/>
  <c r="O167" i="12"/>
  <c r="W167" i="12"/>
  <c r="H167" i="12"/>
  <c r="P167" i="12"/>
  <c r="X167" i="12"/>
  <c r="I167" i="12"/>
  <c r="Q167" i="12"/>
  <c r="Y167" i="12"/>
  <c r="CR159" i="12"/>
  <c r="J159" i="12"/>
  <c r="R159" i="12"/>
  <c r="Z159" i="12"/>
  <c r="K159" i="12"/>
  <c r="S159" i="12"/>
  <c r="AA159" i="12"/>
  <c r="L159" i="12"/>
  <c r="T159" i="12"/>
  <c r="AB159" i="12"/>
  <c r="M159" i="12"/>
  <c r="U159" i="12"/>
  <c r="AC159" i="12"/>
  <c r="F159" i="12"/>
  <c r="N159" i="12"/>
  <c r="V159" i="12"/>
  <c r="G159" i="12"/>
  <c r="O159" i="12"/>
  <c r="W159" i="12"/>
  <c r="H159" i="12"/>
  <c r="P159" i="12"/>
  <c r="X159" i="12"/>
  <c r="I159" i="12"/>
  <c r="Q159" i="12"/>
  <c r="Y159" i="12"/>
  <c r="CR151" i="12"/>
  <c r="J151" i="12"/>
  <c r="R151" i="12"/>
  <c r="Z151" i="12"/>
  <c r="K151" i="12"/>
  <c r="S151" i="12"/>
  <c r="AA151" i="12"/>
  <c r="L151" i="12"/>
  <c r="T151" i="12"/>
  <c r="AB151" i="12"/>
  <c r="M151" i="12"/>
  <c r="U151" i="12"/>
  <c r="AC151" i="12"/>
  <c r="F151" i="12"/>
  <c r="N151" i="12"/>
  <c r="V151" i="12"/>
  <c r="G151" i="12"/>
  <c r="O151" i="12"/>
  <c r="W151" i="12"/>
  <c r="H151" i="12"/>
  <c r="P151" i="12"/>
  <c r="X151" i="12"/>
  <c r="I151" i="12"/>
  <c r="Q151" i="12"/>
  <c r="Y151" i="12"/>
  <c r="CR143" i="12"/>
  <c r="I143" i="12"/>
  <c r="Q143" i="12"/>
  <c r="Y143" i="12"/>
  <c r="J143" i="12"/>
  <c r="R143" i="12"/>
  <c r="Z143" i="12"/>
  <c r="M143" i="12"/>
  <c r="U143" i="12"/>
  <c r="AC143" i="12"/>
  <c r="F143" i="12"/>
  <c r="N143" i="12"/>
  <c r="V143" i="12"/>
  <c r="L143" i="12"/>
  <c r="AB143" i="12"/>
  <c r="O143" i="12"/>
  <c r="P143" i="12"/>
  <c r="S143" i="12"/>
  <c r="T143" i="12"/>
  <c r="G143" i="12"/>
  <c r="W143" i="12"/>
  <c r="H143" i="12"/>
  <c r="X143" i="12"/>
  <c r="K143" i="12"/>
  <c r="AA143" i="12"/>
  <c r="CR135" i="12"/>
  <c r="G135" i="12"/>
  <c r="O135" i="12"/>
  <c r="W135" i="12"/>
  <c r="H135" i="12"/>
  <c r="P135" i="12"/>
  <c r="X135" i="12"/>
  <c r="I135" i="12"/>
  <c r="Q135" i="12"/>
  <c r="Y135" i="12"/>
  <c r="J135" i="12"/>
  <c r="R135" i="12"/>
  <c r="Z135" i="12"/>
  <c r="K135" i="12"/>
  <c r="S135" i="12"/>
  <c r="AA135" i="12"/>
  <c r="L135" i="12"/>
  <c r="T135" i="12"/>
  <c r="AB135" i="12"/>
  <c r="M135" i="12"/>
  <c r="U135" i="12"/>
  <c r="AC135" i="12"/>
  <c r="F135" i="12"/>
  <c r="N135" i="12"/>
  <c r="V135" i="12"/>
  <c r="CR127" i="12"/>
  <c r="G127" i="12"/>
  <c r="O127" i="12"/>
  <c r="W127" i="12"/>
  <c r="H127" i="12"/>
  <c r="P127" i="12"/>
  <c r="X127" i="12"/>
  <c r="I127" i="12"/>
  <c r="Q127" i="12"/>
  <c r="Y127" i="12"/>
  <c r="J127" i="12"/>
  <c r="R127" i="12"/>
  <c r="Z127" i="12"/>
  <c r="K127" i="12"/>
  <c r="S127" i="12"/>
  <c r="AA127" i="12"/>
  <c r="L127" i="12"/>
  <c r="T127" i="12"/>
  <c r="AB127" i="12"/>
  <c r="M127" i="12"/>
  <c r="U127" i="12"/>
  <c r="AC127" i="12"/>
  <c r="F127" i="12"/>
  <c r="N127" i="12"/>
  <c r="V127" i="12"/>
  <c r="CR119" i="12"/>
  <c r="J119" i="12"/>
  <c r="R119" i="12"/>
  <c r="Z119" i="12"/>
  <c r="K119" i="12"/>
  <c r="S119" i="12"/>
  <c r="AA119" i="12"/>
  <c r="L119" i="12"/>
  <c r="T119" i="12"/>
  <c r="AB119" i="12"/>
  <c r="M119" i="12"/>
  <c r="U119" i="12"/>
  <c r="AC119" i="12"/>
  <c r="F119" i="12"/>
  <c r="N119" i="12"/>
  <c r="V119" i="12"/>
  <c r="G119" i="12"/>
  <c r="O119" i="12"/>
  <c r="W119" i="12"/>
  <c r="H119" i="12"/>
  <c r="P119" i="12"/>
  <c r="X119" i="12"/>
  <c r="I119" i="12"/>
  <c r="Q119" i="12"/>
  <c r="Y119" i="12"/>
  <c r="CR111" i="12"/>
  <c r="J111" i="12"/>
  <c r="R111" i="12"/>
  <c r="Z111" i="12"/>
  <c r="K111" i="12"/>
  <c r="S111" i="12"/>
  <c r="AA111" i="12"/>
  <c r="L111" i="12"/>
  <c r="T111" i="12"/>
  <c r="AB111" i="12"/>
  <c r="M111" i="12"/>
  <c r="U111" i="12"/>
  <c r="AC111" i="12"/>
  <c r="F111" i="12"/>
  <c r="N111" i="12"/>
  <c r="V111" i="12"/>
  <c r="G111" i="12"/>
  <c r="O111" i="12"/>
  <c r="W111" i="12"/>
  <c r="H111" i="12"/>
  <c r="P111" i="12"/>
  <c r="X111" i="12"/>
  <c r="I111" i="12"/>
  <c r="Q111" i="12"/>
  <c r="Y111" i="12"/>
  <c r="CR103" i="12"/>
  <c r="F103" i="12"/>
  <c r="N103" i="12"/>
  <c r="V103" i="12"/>
  <c r="H103" i="12"/>
  <c r="P103" i="12"/>
  <c r="X103" i="12"/>
  <c r="Q103" i="12"/>
  <c r="AA103" i="12"/>
  <c r="G103" i="12"/>
  <c r="R103" i="12"/>
  <c r="AB103" i="12"/>
  <c r="I103" i="12"/>
  <c r="S103" i="12"/>
  <c r="AC103" i="12"/>
  <c r="J103" i="12"/>
  <c r="T103" i="12"/>
  <c r="K103" i="12"/>
  <c r="U103" i="12"/>
  <c r="L103" i="12"/>
  <c r="W103" i="12"/>
  <c r="M103" i="12"/>
  <c r="Y103" i="12"/>
  <c r="O103" i="12"/>
  <c r="Z103" i="12"/>
  <c r="CR95" i="12"/>
  <c r="I95" i="12"/>
  <c r="Q95" i="12"/>
  <c r="Y95" i="12"/>
  <c r="K95" i="12"/>
  <c r="S95" i="12"/>
  <c r="AA95" i="12"/>
  <c r="L95" i="12"/>
  <c r="T95" i="12"/>
  <c r="AB95" i="12"/>
  <c r="M95" i="12"/>
  <c r="U95" i="12"/>
  <c r="AC95" i="12"/>
  <c r="F95" i="12"/>
  <c r="N95" i="12"/>
  <c r="V95" i="12"/>
  <c r="H95" i="12"/>
  <c r="P95" i="12"/>
  <c r="X95" i="12"/>
  <c r="J95" i="12"/>
  <c r="O95" i="12"/>
  <c r="R95" i="12"/>
  <c r="W95" i="12"/>
  <c r="Z95" i="12"/>
  <c r="G95" i="12"/>
  <c r="CR87" i="12"/>
  <c r="I87" i="12"/>
  <c r="Q87" i="12"/>
  <c r="Y87" i="12"/>
  <c r="K87" i="12"/>
  <c r="S87" i="12"/>
  <c r="AA87" i="12"/>
  <c r="L87" i="12"/>
  <c r="T87" i="12"/>
  <c r="AB87" i="12"/>
  <c r="M87" i="12"/>
  <c r="U87" i="12"/>
  <c r="AC87" i="12"/>
  <c r="F87" i="12"/>
  <c r="N87" i="12"/>
  <c r="V87" i="12"/>
  <c r="H87" i="12"/>
  <c r="P87" i="12"/>
  <c r="X87" i="12"/>
  <c r="J87" i="12"/>
  <c r="O87" i="12"/>
  <c r="R87" i="12"/>
  <c r="W87" i="12"/>
  <c r="Z87" i="12"/>
  <c r="G87" i="12"/>
  <c r="CR79" i="12"/>
  <c r="K79" i="12"/>
  <c r="S79" i="12"/>
  <c r="AA79" i="12"/>
  <c r="M79" i="12"/>
  <c r="U79" i="12"/>
  <c r="AC79" i="12"/>
  <c r="F79" i="12"/>
  <c r="N79" i="12"/>
  <c r="V79" i="12"/>
  <c r="G79" i="12"/>
  <c r="O79" i="12"/>
  <c r="W79" i="12"/>
  <c r="H79" i="12"/>
  <c r="P79" i="12"/>
  <c r="X79" i="12"/>
  <c r="Z79" i="12"/>
  <c r="J79" i="12"/>
  <c r="L79" i="12"/>
  <c r="Q79" i="12"/>
  <c r="R79" i="12"/>
  <c r="Y79" i="12"/>
  <c r="AB79" i="12"/>
  <c r="I79" i="12"/>
  <c r="T79" i="12"/>
  <c r="CR71" i="12"/>
  <c r="J71" i="12"/>
  <c r="R71" i="12"/>
  <c r="K71" i="12"/>
  <c r="S71" i="12"/>
  <c r="AA71" i="12"/>
  <c r="L71" i="12"/>
  <c r="T71" i="12"/>
  <c r="M71" i="12"/>
  <c r="U71" i="12"/>
  <c r="AC71" i="12"/>
  <c r="F71" i="12"/>
  <c r="N71" i="12"/>
  <c r="V71" i="12"/>
  <c r="G71" i="12"/>
  <c r="O71" i="12"/>
  <c r="W71" i="12"/>
  <c r="H71" i="12"/>
  <c r="P71" i="12"/>
  <c r="X71" i="12"/>
  <c r="Z71" i="12"/>
  <c r="I71" i="12"/>
  <c r="Q71" i="12"/>
  <c r="Y71" i="12"/>
  <c r="AB71" i="12"/>
  <c r="CR63" i="12"/>
  <c r="H63" i="12"/>
  <c r="P63" i="12"/>
  <c r="X63" i="12"/>
  <c r="I63" i="12"/>
  <c r="Q63" i="12"/>
  <c r="Y63" i="12"/>
  <c r="J63" i="12"/>
  <c r="R63" i="12"/>
  <c r="Z63" i="12"/>
  <c r="L63" i="12"/>
  <c r="W63" i="12"/>
  <c r="M63" i="12"/>
  <c r="AA63" i="12"/>
  <c r="N63" i="12"/>
  <c r="AB63" i="12"/>
  <c r="O63" i="12"/>
  <c r="AC63" i="12"/>
  <c r="S63" i="12"/>
  <c r="F63" i="12"/>
  <c r="T63" i="12"/>
  <c r="G63" i="12"/>
  <c r="U63" i="12"/>
  <c r="K63" i="12"/>
  <c r="V63" i="12"/>
  <c r="CR55" i="12"/>
  <c r="L55" i="12"/>
  <c r="T55" i="12"/>
  <c r="AB55" i="12"/>
  <c r="F55" i="12"/>
  <c r="N55" i="12"/>
  <c r="V55" i="12"/>
  <c r="H55" i="12"/>
  <c r="P55" i="12"/>
  <c r="X55" i="12"/>
  <c r="I55" i="12"/>
  <c r="Q55" i="12"/>
  <c r="Y55" i="12"/>
  <c r="J55" i="12"/>
  <c r="R55" i="12"/>
  <c r="Z55" i="12"/>
  <c r="W55" i="12"/>
  <c r="AA55" i="12"/>
  <c r="G55" i="12"/>
  <c r="AC55" i="12"/>
  <c r="K55" i="12"/>
  <c r="M55" i="12"/>
  <c r="O55" i="12"/>
  <c r="S55" i="12"/>
  <c r="U55" i="12"/>
  <c r="CR47" i="12"/>
  <c r="K47" i="12"/>
  <c r="S47" i="12"/>
  <c r="F47" i="12"/>
  <c r="N47" i="12"/>
  <c r="I47" i="12"/>
  <c r="T47" i="12"/>
  <c r="AB47" i="12"/>
  <c r="J47" i="12"/>
  <c r="U47" i="12"/>
  <c r="AC47" i="12"/>
  <c r="L47" i="12"/>
  <c r="V47" i="12"/>
  <c r="M47" i="12"/>
  <c r="W47" i="12"/>
  <c r="O47" i="12"/>
  <c r="X47" i="12"/>
  <c r="P47" i="12"/>
  <c r="Y47" i="12"/>
  <c r="G47" i="12"/>
  <c r="Q47" i="12"/>
  <c r="Z47" i="12"/>
  <c r="H47" i="12"/>
  <c r="R47" i="12"/>
  <c r="AA47" i="12"/>
  <c r="CR39" i="12"/>
  <c r="K39" i="12"/>
  <c r="S39" i="12"/>
  <c r="AA39" i="12"/>
  <c r="M39" i="12"/>
  <c r="U39" i="12"/>
  <c r="AC39" i="12"/>
  <c r="F39" i="12"/>
  <c r="N39" i="12"/>
  <c r="V39" i="12"/>
  <c r="Q39" i="12"/>
  <c r="G39" i="12"/>
  <c r="R39" i="12"/>
  <c r="H39" i="12"/>
  <c r="T39" i="12"/>
  <c r="I39" i="12"/>
  <c r="W39" i="12"/>
  <c r="J39" i="12"/>
  <c r="X39" i="12"/>
  <c r="L39" i="12"/>
  <c r="Y39" i="12"/>
  <c r="O39" i="12"/>
  <c r="Z39" i="12"/>
  <c r="P39" i="12"/>
  <c r="AB39" i="12"/>
  <c r="CR31" i="12"/>
  <c r="H31" i="12"/>
  <c r="P31" i="12"/>
  <c r="X31" i="12"/>
  <c r="I31" i="12"/>
  <c r="Q31" i="12"/>
  <c r="Y31" i="12"/>
  <c r="J31" i="12"/>
  <c r="R31" i="12"/>
  <c r="Z31" i="12"/>
  <c r="K31" i="12"/>
  <c r="S31" i="12"/>
  <c r="AA31" i="12"/>
  <c r="L31" i="12"/>
  <c r="T31" i="12"/>
  <c r="AB31" i="12"/>
  <c r="M31" i="12"/>
  <c r="U31" i="12"/>
  <c r="AC31" i="12"/>
  <c r="F31" i="12"/>
  <c r="N31" i="12"/>
  <c r="V31" i="12"/>
  <c r="G31" i="12"/>
  <c r="O31" i="12"/>
  <c r="W31" i="12"/>
  <c r="L23" i="12"/>
  <c r="T23" i="12"/>
  <c r="AB23" i="12"/>
  <c r="CR23" i="12"/>
  <c r="G23" i="12"/>
  <c r="O23" i="12"/>
  <c r="W23" i="12"/>
  <c r="N23" i="12"/>
  <c r="Y23" i="12"/>
  <c r="P23" i="12"/>
  <c r="Z23" i="12"/>
  <c r="F23" i="12"/>
  <c r="Q23" i="12"/>
  <c r="AA23" i="12"/>
  <c r="H23" i="12"/>
  <c r="R23" i="12"/>
  <c r="AC23" i="12"/>
  <c r="I23" i="12"/>
  <c r="S23" i="12"/>
  <c r="J23" i="12"/>
  <c r="U23" i="12"/>
  <c r="K23" i="12"/>
  <c r="V23" i="12"/>
  <c r="M23" i="12"/>
  <c r="X23" i="12"/>
  <c r="G15" i="12"/>
  <c r="O15" i="12"/>
  <c r="W15" i="12"/>
  <c r="F15" i="12"/>
  <c r="P15" i="12"/>
  <c r="Y15" i="12"/>
  <c r="J15" i="12"/>
  <c r="S15" i="12"/>
  <c r="AB15" i="12"/>
  <c r="K15" i="12"/>
  <c r="T15" i="12"/>
  <c r="AC15" i="12"/>
  <c r="L15" i="12"/>
  <c r="U15" i="12"/>
  <c r="CR15" i="12"/>
  <c r="M15" i="12"/>
  <c r="V15" i="12"/>
  <c r="R15" i="12"/>
  <c r="X15" i="12"/>
  <c r="Z15" i="12"/>
  <c r="AA15" i="12"/>
  <c r="H15" i="12"/>
  <c r="I15" i="12"/>
  <c r="N15" i="12"/>
  <c r="Q15" i="12"/>
  <c r="G7" i="12"/>
  <c r="O7" i="12"/>
  <c r="W7" i="12"/>
  <c r="F7" i="12"/>
  <c r="P7" i="12"/>
  <c r="Y7" i="12"/>
  <c r="H7" i="12"/>
  <c r="Q7" i="12"/>
  <c r="Z7" i="12"/>
  <c r="I7" i="12"/>
  <c r="R7" i="12"/>
  <c r="AA7" i="12"/>
  <c r="J7" i="12"/>
  <c r="S7" i="12"/>
  <c r="AB7" i="12"/>
  <c r="K7" i="12"/>
  <c r="T7" i="12"/>
  <c r="AC7" i="12"/>
  <c r="L7" i="12"/>
  <c r="U7" i="12"/>
  <c r="M7" i="12"/>
  <c r="V7" i="12"/>
  <c r="CR7" i="12"/>
  <c r="N7" i="12"/>
  <c r="X7" i="12"/>
  <c r="F2" i="12"/>
  <c r="V2" i="12"/>
  <c r="N2" i="12"/>
  <c r="CR166" i="12"/>
  <c r="J166" i="12"/>
  <c r="R166" i="12"/>
  <c r="Z166" i="12"/>
  <c r="K166" i="12"/>
  <c r="S166" i="12"/>
  <c r="AA166" i="12"/>
  <c r="L166" i="12"/>
  <c r="T166" i="12"/>
  <c r="AB166" i="12"/>
  <c r="M166" i="12"/>
  <c r="U166" i="12"/>
  <c r="AC166" i="12"/>
  <c r="F166" i="12"/>
  <c r="N166" i="12"/>
  <c r="V166" i="12"/>
  <c r="G166" i="12"/>
  <c r="O166" i="12"/>
  <c r="W166" i="12"/>
  <c r="H166" i="12"/>
  <c r="P166" i="12"/>
  <c r="X166" i="12"/>
  <c r="I166" i="12"/>
  <c r="Q166" i="12"/>
  <c r="Y166" i="12"/>
  <c r="CR158" i="12"/>
  <c r="J158" i="12"/>
  <c r="R158" i="12"/>
  <c r="Z158" i="12"/>
  <c r="K158" i="12"/>
  <c r="S158" i="12"/>
  <c r="AA158" i="12"/>
  <c r="L158" i="12"/>
  <c r="T158" i="12"/>
  <c r="AB158" i="12"/>
  <c r="M158" i="12"/>
  <c r="U158" i="12"/>
  <c r="AC158" i="12"/>
  <c r="F158" i="12"/>
  <c r="N158" i="12"/>
  <c r="V158" i="12"/>
  <c r="G158" i="12"/>
  <c r="O158" i="12"/>
  <c r="W158" i="12"/>
  <c r="H158" i="12"/>
  <c r="P158" i="12"/>
  <c r="X158" i="12"/>
  <c r="I158" i="12"/>
  <c r="Q158" i="12"/>
  <c r="Y158" i="12"/>
  <c r="CR150" i="12"/>
  <c r="I150" i="12"/>
  <c r="J150" i="12"/>
  <c r="M150" i="12"/>
  <c r="F150" i="12"/>
  <c r="N150" i="12"/>
  <c r="R150" i="12"/>
  <c r="Z150" i="12"/>
  <c r="G150" i="12"/>
  <c r="S150" i="12"/>
  <c r="AA150" i="12"/>
  <c r="H150" i="12"/>
  <c r="T150" i="12"/>
  <c r="AB150" i="12"/>
  <c r="K150" i="12"/>
  <c r="U150" i="12"/>
  <c r="AC150" i="12"/>
  <c r="L150" i="12"/>
  <c r="V150" i="12"/>
  <c r="O150" i="12"/>
  <c r="W150" i="12"/>
  <c r="P150" i="12"/>
  <c r="X150" i="12"/>
  <c r="Q150" i="12"/>
  <c r="Y150" i="12"/>
  <c r="CR142" i="12"/>
  <c r="I142" i="12"/>
  <c r="Q142" i="12"/>
  <c r="Y142" i="12"/>
  <c r="J142" i="12"/>
  <c r="R142" i="12"/>
  <c r="Z142" i="12"/>
  <c r="M142" i="12"/>
  <c r="U142" i="12"/>
  <c r="AC142" i="12"/>
  <c r="F142" i="12"/>
  <c r="N142" i="12"/>
  <c r="V142" i="12"/>
  <c r="T142" i="12"/>
  <c r="G142" i="12"/>
  <c r="W142" i="12"/>
  <c r="H142" i="12"/>
  <c r="X142" i="12"/>
  <c r="K142" i="12"/>
  <c r="AA142" i="12"/>
  <c r="L142" i="12"/>
  <c r="AB142" i="12"/>
  <c r="O142" i="12"/>
  <c r="P142" i="12"/>
  <c r="S142" i="12"/>
  <c r="CR134" i="12"/>
  <c r="G134" i="12"/>
  <c r="O134" i="12"/>
  <c r="W134" i="12"/>
  <c r="H134" i="12"/>
  <c r="P134" i="12"/>
  <c r="X134" i="12"/>
  <c r="I134" i="12"/>
  <c r="Q134" i="12"/>
  <c r="Y134" i="12"/>
  <c r="J134" i="12"/>
  <c r="R134" i="12"/>
  <c r="Z134" i="12"/>
  <c r="K134" i="12"/>
  <c r="S134" i="12"/>
  <c r="AA134" i="12"/>
  <c r="L134" i="12"/>
  <c r="T134" i="12"/>
  <c r="AB134" i="12"/>
  <c r="M134" i="12"/>
  <c r="U134" i="12"/>
  <c r="AC134" i="12"/>
  <c r="F134" i="12"/>
  <c r="N134" i="12"/>
  <c r="V134" i="12"/>
  <c r="CR126" i="12"/>
  <c r="G126" i="12"/>
  <c r="O126" i="12"/>
  <c r="W126" i="12"/>
  <c r="H126" i="12"/>
  <c r="P126" i="12"/>
  <c r="X126" i="12"/>
  <c r="I126" i="12"/>
  <c r="Q126" i="12"/>
  <c r="Y126" i="12"/>
  <c r="J126" i="12"/>
  <c r="R126" i="12"/>
  <c r="Z126" i="12"/>
  <c r="K126" i="12"/>
  <c r="S126" i="12"/>
  <c r="AA126" i="12"/>
  <c r="L126" i="12"/>
  <c r="T126" i="12"/>
  <c r="AB126" i="12"/>
  <c r="M126" i="12"/>
  <c r="U126" i="12"/>
  <c r="AC126" i="12"/>
  <c r="F126" i="12"/>
  <c r="N126" i="12"/>
  <c r="V126" i="12"/>
  <c r="CR118" i="12"/>
  <c r="J118" i="12"/>
  <c r="R118" i="12"/>
  <c r="Z118" i="12"/>
  <c r="K118" i="12"/>
  <c r="S118" i="12"/>
  <c r="AA118" i="12"/>
  <c r="L118" i="12"/>
  <c r="T118" i="12"/>
  <c r="AB118" i="12"/>
  <c r="M118" i="12"/>
  <c r="U118" i="12"/>
  <c r="AC118" i="12"/>
  <c r="F118" i="12"/>
  <c r="N118" i="12"/>
  <c r="V118" i="12"/>
  <c r="G118" i="12"/>
  <c r="O118" i="12"/>
  <c r="W118" i="12"/>
  <c r="H118" i="12"/>
  <c r="P118" i="12"/>
  <c r="X118" i="12"/>
  <c r="I118" i="12"/>
  <c r="Q118" i="12"/>
  <c r="Y118" i="12"/>
  <c r="CR110" i="12"/>
  <c r="J110" i="12"/>
  <c r="R110" i="12"/>
  <c r="Z110" i="12"/>
  <c r="K110" i="12"/>
  <c r="S110" i="12"/>
  <c r="AA110" i="12"/>
  <c r="L110" i="12"/>
  <c r="T110" i="12"/>
  <c r="AB110" i="12"/>
  <c r="M110" i="12"/>
  <c r="U110" i="12"/>
  <c r="AC110" i="12"/>
  <c r="F110" i="12"/>
  <c r="N110" i="12"/>
  <c r="V110" i="12"/>
  <c r="G110" i="12"/>
  <c r="O110" i="12"/>
  <c r="W110" i="12"/>
  <c r="H110" i="12"/>
  <c r="P110" i="12"/>
  <c r="X110" i="12"/>
  <c r="I110" i="12"/>
  <c r="Q110" i="12"/>
  <c r="Y110" i="12"/>
  <c r="CR102" i="12"/>
  <c r="F102" i="12"/>
  <c r="N102" i="12"/>
  <c r="V102" i="12"/>
  <c r="H102" i="12"/>
  <c r="P102" i="12"/>
  <c r="X102" i="12"/>
  <c r="I102" i="12"/>
  <c r="S102" i="12"/>
  <c r="AC102" i="12"/>
  <c r="J102" i="12"/>
  <c r="T102" i="12"/>
  <c r="K102" i="12"/>
  <c r="U102" i="12"/>
  <c r="L102" i="12"/>
  <c r="W102" i="12"/>
  <c r="M102" i="12"/>
  <c r="Y102" i="12"/>
  <c r="O102" i="12"/>
  <c r="Z102" i="12"/>
  <c r="Q102" i="12"/>
  <c r="AA102" i="12"/>
  <c r="G102" i="12"/>
  <c r="R102" i="12"/>
  <c r="AB102" i="12"/>
  <c r="CR94" i="12"/>
  <c r="I94" i="12"/>
  <c r="Q94" i="12"/>
  <c r="Y94" i="12"/>
  <c r="K94" i="12"/>
  <c r="S94" i="12"/>
  <c r="AA94" i="12"/>
  <c r="L94" i="12"/>
  <c r="T94" i="12"/>
  <c r="AB94" i="12"/>
  <c r="M94" i="12"/>
  <c r="U94" i="12"/>
  <c r="AC94" i="12"/>
  <c r="F94" i="12"/>
  <c r="N94" i="12"/>
  <c r="V94" i="12"/>
  <c r="H94" i="12"/>
  <c r="P94" i="12"/>
  <c r="X94" i="12"/>
  <c r="G94" i="12"/>
  <c r="J94" i="12"/>
  <c r="O94" i="12"/>
  <c r="R94" i="12"/>
  <c r="W94" i="12"/>
  <c r="Z94" i="12"/>
  <c r="CR86" i="12"/>
  <c r="I86" i="12"/>
  <c r="Q86" i="12"/>
  <c r="Y86" i="12"/>
  <c r="K86" i="12"/>
  <c r="S86" i="12"/>
  <c r="AA86" i="12"/>
  <c r="L86" i="12"/>
  <c r="T86" i="12"/>
  <c r="AB86" i="12"/>
  <c r="M86" i="12"/>
  <c r="U86" i="12"/>
  <c r="AC86" i="12"/>
  <c r="F86" i="12"/>
  <c r="N86" i="12"/>
  <c r="V86" i="12"/>
  <c r="H86" i="12"/>
  <c r="P86" i="12"/>
  <c r="X86" i="12"/>
  <c r="G86" i="12"/>
  <c r="J86" i="12"/>
  <c r="O86" i="12"/>
  <c r="R86" i="12"/>
  <c r="W86" i="12"/>
  <c r="Z86" i="12"/>
  <c r="CR78" i="12"/>
  <c r="K78" i="12"/>
  <c r="S78" i="12"/>
  <c r="AA78" i="12"/>
  <c r="M78" i="12"/>
  <c r="U78" i="12"/>
  <c r="AC78" i="12"/>
  <c r="F78" i="12"/>
  <c r="N78" i="12"/>
  <c r="V78" i="12"/>
  <c r="G78" i="12"/>
  <c r="O78" i="12"/>
  <c r="W78" i="12"/>
  <c r="H78" i="12"/>
  <c r="P78" i="12"/>
  <c r="X78" i="12"/>
  <c r="I78" i="12"/>
  <c r="AB78" i="12"/>
  <c r="L78" i="12"/>
  <c r="Q78" i="12"/>
  <c r="R78" i="12"/>
  <c r="T78" i="12"/>
  <c r="Z78" i="12"/>
  <c r="J78" i="12"/>
  <c r="Y78" i="12"/>
  <c r="CR70" i="12"/>
  <c r="J70" i="12"/>
  <c r="R70" i="12"/>
  <c r="Z70" i="12"/>
  <c r="K70" i="12"/>
  <c r="S70" i="12"/>
  <c r="AA70" i="12"/>
  <c r="L70" i="12"/>
  <c r="T70" i="12"/>
  <c r="AB70" i="12"/>
  <c r="M70" i="12"/>
  <c r="U70" i="12"/>
  <c r="AC70" i="12"/>
  <c r="F70" i="12"/>
  <c r="N70" i="12"/>
  <c r="V70" i="12"/>
  <c r="G70" i="12"/>
  <c r="O70" i="12"/>
  <c r="W70" i="12"/>
  <c r="H70" i="12"/>
  <c r="P70" i="12"/>
  <c r="X70" i="12"/>
  <c r="I70" i="12"/>
  <c r="Q70" i="12"/>
  <c r="Y70" i="12"/>
  <c r="CR62" i="12"/>
  <c r="H62" i="12"/>
  <c r="P62" i="12"/>
  <c r="X62" i="12"/>
  <c r="I62" i="12"/>
  <c r="Q62" i="12"/>
  <c r="Y62" i="12"/>
  <c r="J62" i="12"/>
  <c r="R62" i="12"/>
  <c r="Z62" i="12"/>
  <c r="K62" i="12"/>
  <c r="V62" i="12"/>
  <c r="L62" i="12"/>
  <c r="W62" i="12"/>
  <c r="M62" i="12"/>
  <c r="AA62" i="12"/>
  <c r="N62" i="12"/>
  <c r="AB62" i="12"/>
  <c r="O62" i="12"/>
  <c r="AC62" i="12"/>
  <c r="S62" i="12"/>
  <c r="F62" i="12"/>
  <c r="T62" i="12"/>
  <c r="G62" i="12"/>
  <c r="U62" i="12"/>
  <c r="CR54" i="12"/>
  <c r="L54" i="12"/>
  <c r="T54" i="12"/>
  <c r="AB54" i="12"/>
  <c r="F54" i="12"/>
  <c r="N54" i="12"/>
  <c r="V54" i="12"/>
  <c r="H54" i="12"/>
  <c r="P54" i="12"/>
  <c r="X54" i="12"/>
  <c r="I54" i="12"/>
  <c r="Q54" i="12"/>
  <c r="Y54" i="12"/>
  <c r="J54" i="12"/>
  <c r="R54" i="12"/>
  <c r="Z54" i="12"/>
  <c r="AA54" i="12"/>
  <c r="G54" i="12"/>
  <c r="AC54" i="12"/>
  <c r="K54" i="12"/>
  <c r="M54" i="12"/>
  <c r="O54" i="12"/>
  <c r="S54" i="12"/>
  <c r="U54" i="12"/>
  <c r="W54" i="12"/>
  <c r="CR46" i="12"/>
  <c r="K46" i="12"/>
  <c r="S46" i="12"/>
  <c r="AA46" i="12"/>
  <c r="F46" i="12"/>
  <c r="N46" i="12"/>
  <c r="V46" i="12"/>
  <c r="L46" i="12"/>
  <c r="W46" i="12"/>
  <c r="M46" i="12"/>
  <c r="X46" i="12"/>
  <c r="O46" i="12"/>
  <c r="Y46" i="12"/>
  <c r="P46" i="12"/>
  <c r="Z46" i="12"/>
  <c r="G46" i="12"/>
  <c r="Q46" i="12"/>
  <c r="AB46" i="12"/>
  <c r="H46" i="12"/>
  <c r="R46" i="12"/>
  <c r="AC46" i="12"/>
  <c r="I46" i="12"/>
  <c r="T46" i="12"/>
  <c r="J46" i="12"/>
  <c r="U46" i="12"/>
  <c r="CR38" i="12"/>
  <c r="K38" i="12"/>
  <c r="S38" i="12"/>
  <c r="AA38" i="12"/>
  <c r="M38" i="12"/>
  <c r="U38" i="12"/>
  <c r="AC38" i="12"/>
  <c r="F38" i="12"/>
  <c r="N38" i="12"/>
  <c r="V38" i="12"/>
  <c r="P38" i="12"/>
  <c r="AB38" i="12"/>
  <c r="Q38" i="12"/>
  <c r="G38" i="12"/>
  <c r="R38" i="12"/>
  <c r="H38" i="12"/>
  <c r="T38" i="12"/>
  <c r="I38" i="12"/>
  <c r="W38" i="12"/>
  <c r="J38" i="12"/>
  <c r="X38" i="12"/>
  <c r="L38" i="12"/>
  <c r="Y38" i="12"/>
  <c r="O38" i="12"/>
  <c r="Z38" i="12"/>
  <c r="CR30" i="12"/>
  <c r="H30" i="12"/>
  <c r="P30" i="12"/>
  <c r="X30" i="12"/>
  <c r="I30" i="12"/>
  <c r="Q30" i="12"/>
  <c r="Y30" i="12"/>
  <c r="J30" i="12"/>
  <c r="R30" i="12"/>
  <c r="Z30" i="12"/>
  <c r="K30" i="12"/>
  <c r="S30" i="12"/>
  <c r="AA30" i="12"/>
  <c r="L30" i="12"/>
  <c r="T30" i="12"/>
  <c r="AB30" i="12"/>
  <c r="M30" i="12"/>
  <c r="U30" i="12"/>
  <c r="AC30" i="12"/>
  <c r="F30" i="12"/>
  <c r="N30" i="12"/>
  <c r="V30" i="12"/>
  <c r="W30" i="12"/>
  <c r="G30" i="12"/>
  <c r="O30" i="12"/>
  <c r="L22" i="12"/>
  <c r="T22" i="12"/>
  <c r="AB22" i="12"/>
  <c r="CR22" i="12"/>
  <c r="G22" i="12"/>
  <c r="O22" i="12"/>
  <c r="W22" i="12"/>
  <c r="F22" i="12"/>
  <c r="Q22" i="12"/>
  <c r="AA22" i="12"/>
  <c r="H22" i="12"/>
  <c r="R22" i="12"/>
  <c r="AC22" i="12"/>
  <c r="I22" i="12"/>
  <c r="S22" i="12"/>
  <c r="J22" i="12"/>
  <c r="U22" i="12"/>
  <c r="K22" i="12"/>
  <c r="V22" i="12"/>
  <c r="M22" i="12"/>
  <c r="X22" i="12"/>
  <c r="N22" i="12"/>
  <c r="Y22" i="12"/>
  <c r="P22" i="12"/>
  <c r="Z22" i="12"/>
  <c r="G14" i="12"/>
  <c r="O14" i="12"/>
  <c r="W14" i="12"/>
  <c r="L14" i="12"/>
  <c r="U14" i="12"/>
  <c r="F14" i="12"/>
  <c r="P14" i="12"/>
  <c r="Y14" i="12"/>
  <c r="H14" i="12"/>
  <c r="Q14" i="12"/>
  <c r="Z14" i="12"/>
  <c r="CR14" i="12"/>
  <c r="I14" i="12"/>
  <c r="R14" i="12"/>
  <c r="AA14" i="12"/>
  <c r="J14" i="12"/>
  <c r="S14" i="12"/>
  <c r="AB14" i="12"/>
  <c r="T14" i="12"/>
  <c r="V14" i="12"/>
  <c r="X14" i="12"/>
  <c r="AC14" i="12"/>
  <c r="K14" i="12"/>
  <c r="M14" i="12"/>
  <c r="N14" i="12"/>
  <c r="G6" i="12"/>
  <c r="O6" i="12"/>
  <c r="W6" i="12"/>
  <c r="L6" i="12"/>
  <c r="U6" i="12"/>
  <c r="M6" i="12"/>
  <c r="V6" i="12"/>
  <c r="N6" i="12"/>
  <c r="X6" i="12"/>
  <c r="F6" i="12"/>
  <c r="P6" i="12"/>
  <c r="Y6" i="12"/>
  <c r="H6" i="12"/>
  <c r="Q6" i="12"/>
  <c r="Z6" i="12"/>
  <c r="I6" i="12"/>
  <c r="R6" i="12"/>
  <c r="AA6" i="12"/>
  <c r="CR6" i="12"/>
  <c r="J6" i="12"/>
  <c r="S6" i="12"/>
  <c r="AB6" i="12"/>
  <c r="K6" i="12"/>
  <c r="T6" i="12"/>
  <c r="AC6" i="12"/>
  <c r="AC2" i="12"/>
  <c r="U2" i="12"/>
  <c r="M2" i="12"/>
  <c r="CR77" i="12"/>
  <c r="K77" i="12"/>
  <c r="S77" i="12"/>
  <c r="AA77" i="12"/>
  <c r="M77" i="12"/>
  <c r="U77" i="12"/>
  <c r="AC77" i="12"/>
  <c r="F77" i="12"/>
  <c r="N77" i="12"/>
  <c r="V77" i="12"/>
  <c r="G77" i="12"/>
  <c r="O77" i="12"/>
  <c r="W77" i="12"/>
  <c r="H77" i="12"/>
  <c r="P77" i="12"/>
  <c r="X77" i="12"/>
  <c r="J77" i="12"/>
  <c r="Q77" i="12"/>
  <c r="R77" i="12"/>
  <c r="T77" i="12"/>
  <c r="Y77" i="12"/>
  <c r="I77" i="12"/>
  <c r="AB77" i="12"/>
  <c r="L77" i="12"/>
  <c r="Z77" i="12"/>
  <c r="CR69" i="12"/>
  <c r="J69" i="12"/>
  <c r="R69" i="12"/>
  <c r="Z69" i="12"/>
  <c r="K69" i="12"/>
  <c r="S69" i="12"/>
  <c r="AA69" i="12"/>
  <c r="L69" i="12"/>
  <c r="T69" i="12"/>
  <c r="AB69" i="12"/>
  <c r="M69" i="12"/>
  <c r="U69" i="12"/>
  <c r="AC69" i="12"/>
  <c r="F69" i="12"/>
  <c r="N69" i="12"/>
  <c r="V69" i="12"/>
  <c r="G69" i="12"/>
  <c r="O69" i="12"/>
  <c r="W69" i="12"/>
  <c r="H69" i="12"/>
  <c r="P69" i="12"/>
  <c r="X69" i="12"/>
  <c r="Q69" i="12"/>
  <c r="I69" i="12"/>
  <c r="Y69" i="12"/>
  <c r="CR61" i="12"/>
  <c r="H61" i="12"/>
  <c r="P61" i="12"/>
  <c r="X61" i="12"/>
  <c r="I61" i="12"/>
  <c r="Q61" i="12"/>
  <c r="Y61" i="12"/>
  <c r="J61" i="12"/>
  <c r="R61" i="12"/>
  <c r="Z61" i="12"/>
  <c r="G61" i="12"/>
  <c r="U61" i="12"/>
  <c r="K61" i="12"/>
  <c r="V61" i="12"/>
  <c r="L61" i="12"/>
  <c r="W61" i="12"/>
  <c r="M61" i="12"/>
  <c r="AA61" i="12"/>
  <c r="N61" i="12"/>
  <c r="AB61" i="12"/>
  <c r="O61" i="12"/>
  <c r="AC61" i="12"/>
  <c r="S61" i="12"/>
  <c r="F61" i="12"/>
  <c r="T61" i="12"/>
  <c r="CR53" i="12"/>
  <c r="L53" i="12"/>
  <c r="T53" i="12"/>
  <c r="AB53" i="12"/>
  <c r="F53" i="12"/>
  <c r="N53" i="12"/>
  <c r="V53" i="12"/>
  <c r="H53" i="12"/>
  <c r="P53" i="12"/>
  <c r="X53" i="12"/>
  <c r="I53" i="12"/>
  <c r="Q53" i="12"/>
  <c r="Y53" i="12"/>
  <c r="J53" i="12"/>
  <c r="R53" i="12"/>
  <c r="Z53" i="12"/>
  <c r="G53" i="12"/>
  <c r="AC53" i="12"/>
  <c r="K53" i="12"/>
  <c r="M53" i="12"/>
  <c r="O53" i="12"/>
  <c r="S53" i="12"/>
  <c r="U53" i="12"/>
  <c r="W53" i="12"/>
  <c r="AA53" i="12"/>
  <c r="CR45" i="12"/>
  <c r="K45" i="12"/>
  <c r="S45" i="12"/>
  <c r="AA45" i="12"/>
  <c r="M45" i="12"/>
  <c r="F45" i="12"/>
  <c r="N45" i="12"/>
  <c r="V45" i="12"/>
  <c r="O45" i="12"/>
  <c r="Y45" i="12"/>
  <c r="P45" i="12"/>
  <c r="Z45" i="12"/>
  <c r="Q45" i="12"/>
  <c r="AB45" i="12"/>
  <c r="G45" i="12"/>
  <c r="R45" i="12"/>
  <c r="AC45" i="12"/>
  <c r="H45" i="12"/>
  <c r="T45" i="12"/>
  <c r="I45" i="12"/>
  <c r="U45" i="12"/>
  <c r="J45" i="12"/>
  <c r="W45" i="12"/>
  <c r="L45" i="12"/>
  <c r="X45" i="12"/>
  <c r="CR37" i="12"/>
  <c r="K37" i="12"/>
  <c r="S37" i="12"/>
  <c r="AA37" i="12"/>
  <c r="M37" i="12"/>
  <c r="U37" i="12"/>
  <c r="AC37" i="12"/>
  <c r="F37" i="12"/>
  <c r="N37" i="12"/>
  <c r="V37" i="12"/>
  <c r="O37" i="12"/>
  <c r="Z37" i="12"/>
  <c r="P37" i="12"/>
  <c r="AB37" i="12"/>
  <c r="Q37" i="12"/>
  <c r="G37" i="12"/>
  <c r="R37" i="12"/>
  <c r="H37" i="12"/>
  <c r="T37" i="12"/>
  <c r="I37" i="12"/>
  <c r="W37" i="12"/>
  <c r="J37" i="12"/>
  <c r="X37" i="12"/>
  <c r="L37" i="12"/>
  <c r="Y37" i="12"/>
  <c r="CR29" i="12"/>
  <c r="H29" i="12"/>
  <c r="P29" i="12"/>
  <c r="X29" i="12"/>
  <c r="I29" i="12"/>
  <c r="Q29" i="12"/>
  <c r="Y29" i="12"/>
  <c r="J29" i="12"/>
  <c r="R29" i="12"/>
  <c r="Z29" i="12"/>
  <c r="K29" i="12"/>
  <c r="S29" i="12"/>
  <c r="AA29" i="12"/>
  <c r="L29" i="12"/>
  <c r="T29" i="12"/>
  <c r="AB29" i="12"/>
  <c r="M29" i="12"/>
  <c r="U29" i="12"/>
  <c r="AC29" i="12"/>
  <c r="F29" i="12"/>
  <c r="N29" i="12"/>
  <c r="V29" i="12"/>
  <c r="G29" i="12"/>
  <c r="O29" i="12"/>
  <c r="W29" i="12"/>
  <c r="G21" i="12"/>
  <c r="CR21" i="12"/>
  <c r="L21" i="12"/>
  <c r="T21" i="12"/>
  <c r="AB21" i="12"/>
  <c r="F21" i="12"/>
  <c r="O21" i="12"/>
  <c r="W21" i="12"/>
  <c r="I21" i="12"/>
  <c r="S21" i="12"/>
  <c r="J21" i="12"/>
  <c r="U21" i="12"/>
  <c r="K21" i="12"/>
  <c r="V21" i="12"/>
  <c r="M21" i="12"/>
  <c r="X21" i="12"/>
  <c r="N21" i="12"/>
  <c r="Y21" i="12"/>
  <c r="P21" i="12"/>
  <c r="Z21" i="12"/>
  <c r="Q21" i="12"/>
  <c r="AA21" i="12"/>
  <c r="AC21" i="12"/>
  <c r="H21" i="12"/>
  <c r="R21" i="12"/>
  <c r="G13" i="12"/>
  <c r="O13" i="12"/>
  <c r="W13" i="12"/>
  <c r="I13" i="12"/>
  <c r="R13" i="12"/>
  <c r="AA13" i="12"/>
  <c r="L13" i="12"/>
  <c r="U13" i="12"/>
  <c r="CR13" i="12"/>
  <c r="M13" i="12"/>
  <c r="V13" i="12"/>
  <c r="N13" i="12"/>
  <c r="X13" i="12"/>
  <c r="F13" i="12"/>
  <c r="P13" i="12"/>
  <c r="Y13" i="12"/>
  <c r="S13" i="12"/>
  <c r="T13" i="12"/>
  <c r="Z13" i="12"/>
  <c r="AB13" i="12"/>
  <c r="H13" i="12"/>
  <c r="AC13" i="12"/>
  <c r="J13" i="12"/>
  <c r="K13" i="12"/>
  <c r="Q13" i="12"/>
  <c r="G5" i="12"/>
  <c r="O5" i="12"/>
  <c r="W5" i="12"/>
  <c r="I5" i="12"/>
  <c r="R5" i="12"/>
  <c r="AA5" i="12"/>
  <c r="J5" i="12"/>
  <c r="S5" i="12"/>
  <c r="AB5" i="12"/>
  <c r="K5" i="12"/>
  <c r="T5" i="12"/>
  <c r="L5" i="12"/>
  <c r="U5" i="12"/>
  <c r="M5" i="12"/>
  <c r="V5" i="12"/>
  <c r="CR5" i="12"/>
  <c r="N5" i="12"/>
  <c r="X5" i="12"/>
  <c r="P5" i="12"/>
  <c r="Y5" i="12"/>
  <c r="Q5" i="12"/>
  <c r="Z5" i="12"/>
  <c r="H5" i="12"/>
  <c r="AB2" i="12"/>
  <c r="T2" i="12"/>
  <c r="L2" i="12"/>
  <c r="CR140" i="12"/>
  <c r="G140" i="12"/>
  <c r="O140" i="12"/>
  <c r="H140" i="12"/>
  <c r="P140" i="12"/>
  <c r="I140" i="12"/>
  <c r="Q140" i="12"/>
  <c r="Y140" i="12"/>
  <c r="J140" i="12"/>
  <c r="R140" i="12"/>
  <c r="Z140" i="12"/>
  <c r="K140" i="12"/>
  <c r="L140" i="12"/>
  <c r="T140" i="12"/>
  <c r="M140" i="12"/>
  <c r="U140" i="12"/>
  <c r="AC140" i="12"/>
  <c r="F140" i="12"/>
  <c r="N140" i="12"/>
  <c r="V140" i="12"/>
  <c r="S140" i="12"/>
  <c r="W140" i="12"/>
  <c r="X140" i="12"/>
  <c r="AA140" i="12"/>
  <c r="AB140" i="12"/>
  <c r="CR132" i="12"/>
  <c r="G132" i="12"/>
  <c r="O132" i="12"/>
  <c r="W132" i="12"/>
  <c r="H132" i="12"/>
  <c r="P132" i="12"/>
  <c r="X132" i="12"/>
  <c r="I132" i="12"/>
  <c r="Q132" i="12"/>
  <c r="Y132" i="12"/>
  <c r="J132" i="12"/>
  <c r="R132" i="12"/>
  <c r="Z132" i="12"/>
  <c r="K132" i="12"/>
  <c r="S132" i="12"/>
  <c r="AA132" i="12"/>
  <c r="L132" i="12"/>
  <c r="T132" i="12"/>
  <c r="AB132" i="12"/>
  <c r="M132" i="12"/>
  <c r="U132" i="12"/>
  <c r="AC132" i="12"/>
  <c r="F132" i="12"/>
  <c r="N132" i="12"/>
  <c r="V132" i="12"/>
  <c r="CR124" i="12"/>
  <c r="J124" i="12"/>
  <c r="R124" i="12"/>
  <c r="Z124" i="12"/>
  <c r="L124" i="12"/>
  <c r="T124" i="12"/>
  <c r="AB124" i="12"/>
  <c r="M124" i="12"/>
  <c r="U124" i="12"/>
  <c r="AC124" i="12"/>
  <c r="F124" i="12"/>
  <c r="N124" i="12"/>
  <c r="V124" i="12"/>
  <c r="G124" i="12"/>
  <c r="O124" i="12"/>
  <c r="W124" i="12"/>
  <c r="H124" i="12"/>
  <c r="P124" i="12"/>
  <c r="X124" i="12"/>
  <c r="Y124" i="12"/>
  <c r="AA124" i="12"/>
  <c r="I124" i="12"/>
  <c r="K124" i="12"/>
  <c r="Q124" i="12"/>
  <c r="S124" i="12"/>
  <c r="CR116" i="12"/>
  <c r="J116" i="12"/>
  <c r="R116" i="12"/>
  <c r="Z116" i="12"/>
  <c r="K116" i="12"/>
  <c r="S116" i="12"/>
  <c r="AA116" i="12"/>
  <c r="L116" i="12"/>
  <c r="T116" i="12"/>
  <c r="AB116" i="12"/>
  <c r="M116" i="12"/>
  <c r="U116" i="12"/>
  <c r="AC116" i="12"/>
  <c r="F116" i="12"/>
  <c r="N116" i="12"/>
  <c r="V116" i="12"/>
  <c r="G116" i="12"/>
  <c r="O116" i="12"/>
  <c r="W116" i="12"/>
  <c r="H116" i="12"/>
  <c r="P116" i="12"/>
  <c r="X116" i="12"/>
  <c r="I116" i="12"/>
  <c r="Q116" i="12"/>
  <c r="Y116" i="12"/>
  <c r="CR108" i="12"/>
  <c r="J108" i="12"/>
  <c r="R108" i="12"/>
  <c r="Z108" i="12"/>
  <c r="K108" i="12"/>
  <c r="S108" i="12"/>
  <c r="AA108" i="12"/>
  <c r="L108" i="12"/>
  <c r="T108" i="12"/>
  <c r="AB108" i="12"/>
  <c r="M108" i="12"/>
  <c r="U108" i="12"/>
  <c r="AC108" i="12"/>
  <c r="F108" i="12"/>
  <c r="N108" i="12"/>
  <c r="V108" i="12"/>
  <c r="G108" i="12"/>
  <c r="O108" i="12"/>
  <c r="W108" i="12"/>
  <c r="H108" i="12"/>
  <c r="P108" i="12"/>
  <c r="X108" i="12"/>
  <c r="I108" i="12"/>
  <c r="Q108" i="12"/>
  <c r="Y108" i="12"/>
  <c r="CR100" i="12"/>
  <c r="F100" i="12"/>
  <c r="N100" i="12"/>
  <c r="V100" i="12"/>
  <c r="H100" i="12"/>
  <c r="P100" i="12"/>
  <c r="X100" i="12"/>
  <c r="M100" i="12"/>
  <c r="Y100" i="12"/>
  <c r="O100" i="12"/>
  <c r="Z100" i="12"/>
  <c r="Q100" i="12"/>
  <c r="AA100" i="12"/>
  <c r="G100" i="12"/>
  <c r="R100" i="12"/>
  <c r="AB100" i="12"/>
  <c r="I100" i="12"/>
  <c r="S100" i="12"/>
  <c r="AC100" i="12"/>
  <c r="J100" i="12"/>
  <c r="T100" i="12"/>
  <c r="K100" i="12"/>
  <c r="U100" i="12"/>
  <c r="L100" i="12"/>
  <c r="W100" i="12"/>
  <c r="CR92" i="12"/>
  <c r="I92" i="12"/>
  <c r="Q92" i="12"/>
  <c r="Y92" i="12"/>
  <c r="K92" i="12"/>
  <c r="S92" i="12"/>
  <c r="AA92" i="12"/>
  <c r="L92" i="12"/>
  <c r="T92" i="12"/>
  <c r="AB92" i="12"/>
  <c r="M92" i="12"/>
  <c r="U92" i="12"/>
  <c r="AC92" i="12"/>
  <c r="F92" i="12"/>
  <c r="N92" i="12"/>
  <c r="V92" i="12"/>
  <c r="H92" i="12"/>
  <c r="P92" i="12"/>
  <c r="X92" i="12"/>
  <c r="R92" i="12"/>
  <c r="W92" i="12"/>
  <c r="Z92" i="12"/>
  <c r="G92" i="12"/>
  <c r="J92" i="12"/>
  <c r="O92" i="12"/>
  <c r="CR84" i="12"/>
  <c r="K84" i="12"/>
  <c r="S84" i="12"/>
  <c r="AA84" i="12"/>
  <c r="M84" i="12"/>
  <c r="U84" i="12"/>
  <c r="AC84" i="12"/>
  <c r="G84" i="12"/>
  <c r="O84" i="12"/>
  <c r="W84" i="12"/>
  <c r="H84" i="12"/>
  <c r="P84" i="12"/>
  <c r="X84" i="12"/>
  <c r="N84" i="12"/>
  <c r="R84" i="12"/>
  <c r="T84" i="12"/>
  <c r="F84" i="12"/>
  <c r="V84" i="12"/>
  <c r="I84" i="12"/>
  <c r="Y84" i="12"/>
  <c r="L84" i="12"/>
  <c r="AB84" i="12"/>
  <c r="J84" i="12"/>
  <c r="Q84" i="12"/>
  <c r="Z84" i="12"/>
  <c r="CR76" i="12"/>
  <c r="K76" i="12"/>
  <c r="S76" i="12"/>
  <c r="AA76" i="12"/>
  <c r="M76" i="12"/>
  <c r="U76" i="12"/>
  <c r="AC76" i="12"/>
  <c r="F76" i="12"/>
  <c r="N76" i="12"/>
  <c r="V76" i="12"/>
  <c r="G76" i="12"/>
  <c r="O76" i="12"/>
  <c r="W76" i="12"/>
  <c r="H76" i="12"/>
  <c r="P76" i="12"/>
  <c r="X76" i="12"/>
  <c r="L76" i="12"/>
  <c r="R76" i="12"/>
  <c r="T76" i="12"/>
  <c r="Y76" i="12"/>
  <c r="Z76" i="12"/>
  <c r="I76" i="12"/>
  <c r="J76" i="12"/>
  <c r="Q76" i="12"/>
  <c r="AB76" i="12"/>
  <c r="CR68" i="12"/>
  <c r="J68" i="12"/>
  <c r="R68" i="12"/>
  <c r="Z68" i="12"/>
  <c r="K68" i="12"/>
  <c r="S68" i="12"/>
  <c r="AA68" i="12"/>
  <c r="L68" i="12"/>
  <c r="T68" i="12"/>
  <c r="AB68" i="12"/>
  <c r="M68" i="12"/>
  <c r="U68" i="12"/>
  <c r="AC68" i="12"/>
  <c r="F68" i="12"/>
  <c r="N68" i="12"/>
  <c r="V68" i="12"/>
  <c r="G68" i="12"/>
  <c r="O68" i="12"/>
  <c r="W68" i="12"/>
  <c r="H68" i="12"/>
  <c r="P68" i="12"/>
  <c r="X68" i="12"/>
  <c r="I68" i="12"/>
  <c r="Q68" i="12"/>
  <c r="Y68" i="12"/>
  <c r="CR60" i="12"/>
  <c r="H60" i="12"/>
  <c r="P60" i="12"/>
  <c r="X60" i="12"/>
  <c r="I60" i="12"/>
  <c r="Q60" i="12"/>
  <c r="Y60" i="12"/>
  <c r="J60" i="12"/>
  <c r="R60" i="12"/>
  <c r="Z60" i="12"/>
  <c r="F60" i="12"/>
  <c r="T60" i="12"/>
  <c r="G60" i="12"/>
  <c r="U60" i="12"/>
  <c r="K60" i="12"/>
  <c r="V60" i="12"/>
  <c r="L60" i="12"/>
  <c r="W60" i="12"/>
  <c r="M60" i="12"/>
  <c r="AA60" i="12"/>
  <c r="N60" i="12"/>
  <c r="AB60" i="12"/>
  <c r="O60" i="12"/>
  <c r="AC60" i="12"/>
  <c r="S60" i="12"/>
  <c r="CR52" i="12"/>
  <c r="L52" i="12"/>
  <c r="T52" i="12"/>
  <c r="AB52" i="12"/>
  <c r="M52" i="12"/>
  <c r="U52" i="12"/>
  <c r="F52" i="12"/>
  <c r="N52" i="12"/>
  <c r="V52" i="12"/>
  <c r="G52" i="12"/>
  <c r="O52" i="12"/>
  <c r="W52" i="12"/>
  <c r="H52" i="12"/>
  <c r="P52" i="12"/>
  <c r="X52" i="12"/>
  <c r="I52" i="12"/>
  <c r="Q52" i="12"/>
  <c r="Y52" i="12"/>
  <c r="J52" i="12"/>
  <c r="R52" i="12"/>
  <c r="Z52" i="12"/>
  <c r="K52" i="12"/>
  <c r="S52" i="12"/>
  <c r="AA52" i="12"/>
  <c r="AC52" i="12"/>
  <c r="K44" i="12"/>
  <c r="S44" i="12"/>
  <c r="AA44" i="12"/>
  <c r="CR44" i="12"/>
  <c r="M44" i="12"/>
  <c r="U44" i="12"/>
  <c r="AC44" i="12"/>
  <c r="F44" i="12"/>
  <c r="N44" i="12"/>
  <c r="V44" i="12"/>
  <c r="L44" i="12"/>
  <c r="Y44" i="12"/>
  <c r="O44" i="12"/>
  <c r="Z44" i="12"/>
  <c r="P44" i="12"/>
  <c r="AB44" i="12"/>
  <c r="Q44" i="12"/>
  <c r="G44" i="12"/>
  <c r="R44" i="12"/>
  <c r="H44" i="12"/>
  <c r="T44" i="12"/>
  <c r="I44" i="12"/>
  <c r="W44" i="12"/>
  <c r="X44" i="12"/>
  <c r="J44" i="12"/>
  <c r="CR36" i="12"/>
  <c r="K36" i="12"/>
  <c r="S36" i="12"/>
  <c r="AA36" i="12"/>
  <c r="M36" i="12"/>
  <c r="U36" i="12"/>
  <c r="AC36" i="12"/>
  <c r="F36" i="12"/>
  <c r="N36" i="12"/>
  <c r="V36" i="12"/>
  <c r="L36" i="12"/>
  <c r="Y36" i="12"/>
  <c r="O36" i="12"/>
  <c r="Z36" i="12"/>
  <c r="P36" i="12"/>
  <c r="AB36" i="12"/>
  <c r="Q36" i="12"/>
  <c r="G36" i="12"/>
  <c r="R36" i="12"/>
  <c r="H36" i="12"/>
  <c r="T36" i="12"/>
  <c r="I36" i="12"/>
  <c r="W36" i="12"/>
  <c r="J36" i="12"/>
  <c r="X36" i="12"/>
  <c r="CR28" i="12"/>
  <c r="H28" i="12"/>
  <c r="P28" i="12"/>
  <c r="X28" i="12"/>
  <c r="I28" i="12"/>
  <c r="Q28" i="12"/>
  <c r="Y28" i="12"/>
  <c r="J28" i="12"/>
  <c r="R28" i="12"/>
  <c r="Z28" i="12"/>
  <c r="K28" i="12"/>
  <c r="S28" i="12"/>
  <c r="AA28" i="12"/>
  <c r="L28" i="12"/>
  <c r="T28" i="12"/>
  <c r="AB28" i="12"/>
  <c r="M28" i="12"/>
  <c r="U28" i="12"/>
  <c r="AC28" i="12"/>
  <c r="F28" i="12"/>
  <c r="N28" i="12"/>
  <c r="V28" i="12"/>
  <c r="G28" i="12"/>
  <c r="O28" i="12"/>
  <c r="W28" i="12"/>
  <c r="G20" i="12"/>
  <c r="O20" i="12"/>
  <c r="W20" i="12"/>
  <c r="CR20" i="12"/>
  <c r="I20" i="12"/>
  <c r="R20" i="12"/>
  <c r="AA20" i="12"/>
  <c r="J20" i="12"/>
  <c r="K20" i="12"/>
  <c r="T20" i="12"/>
  <c r="AC20" i="12"/>
  <c r="L20" i="12"/>
  <c r="U20" i="12"/>
  <c r="Q20" i="12"/>
  <c r="S20" i="12"/>
  <c r="V20" i="12"/>
  <c r="F20" i="12"/>
  <c r="X20" i="12"/>
  <c r="H20" i="12"/>
  <c r="Y20" i="12"/>
  <c r="M20" i="12"/>
  <c r="Z20" i="12"/>
  <c r="N20" i="12"/>
  <c r="AB20" i="12"/>
  <c r="P20" i="12"/>
  <c r="G12" i="12"/>
  <c r="O12" i="12"/>
  <c r="W12" i="12"/>
  <c r="N12" i="12"/>
  <c r="X12" i="12"/>
  <c r="F12" i="12"/>
  <c r="P12" i="12"/>
  <c r="Y12" i="12"/>
  <c r="H12" i="12"/>
  <c r="Q12" i="12"/>
  <c r="Z12" i="12"/>
  <c r="CR12" i="12"/>
  <c r="I12" i="12"/>
  <c r="R12" i="12"/>
  <c r="AA12" i="12"/>
  <c r="J12" i="12"/>
  <c r="S12" i="12"/>
  <c r="AB12" i="12"/>
  <c r="K12" i="12"/>
  <c r="T12" i="12"/>
  <c r="AC12" i="12"/>
  <c r="L12" i="12"/>
  <c r="U12" i="12"/>
  <c r="M12" i="12"/>
  <c r="V12" i="12"/>
  <c r="G4" i="12"/>
  <c r="O4" i="12"/>
  <c r="W4" i="12"/>
  <c r="N4" i="12"/>
  <c r="X4" i="12"/>
  <c r="F4" i="12"/>
  <c r="P4" i="12"/>
  <c r="Y4" i="12"/>
  <c r="H4" i="12"/>
  <c r="Q4" i="12"/>
  <c r="Z4" i="12"/>
  <c r="I4" i="12"/>
  <c r="R4" i="12"/>
  <c r="AA4" i="12"/>
  <c r="CR4" i="12"/>
  <c r="J4" i="12"/>
  <c r="S4" i="12"/>
  <c r="AB4" i="12"/>
  <c r="K4" i="12"/>
  <c r="T4" i="12"/>
  <c r="AC4" i="12"/>
  <c r="L4" i="12"/>
  <c r="U4" i="12"/>
  <c r="M4" i="12"/>
  <c r="V4" i="12"/>
  <c r="AA2" i="12"/>
  <c r="S2" i="12"/>
  <c r="K2" i="12"/>
  <c r="E222" i="12" l="1"/>
  <c r="E241" i="12"/>
  <c r="E231" i="12"/>
  <c r="AA243" i="12"/>
  <c r="DW23" i="12" s="1"/>
  <c r="K243" i="12"/>
  <c r="DW7" i="12" s="1"/>
  <c r="S243" i="12"/>
  <c r="DW15" i="12" s="1"/>
  <c r="U243" i="12"/>
  <c r="DW17" i="12" s="1"/>
  <c r="V243" i="12"/>
  <c r="DW18" i="12" s="1"/>
  <c r="AC243" i="12"/>
  <c r="DW25" i="12" s="1"/>
  <c r="F243" i="12"/>
  <c r="DW2" i="12" s="1"/>
  <c r="W243" i="12"/>
  <c r="DW19" i="12" s="1"/>
  <c r="L243" i="12"/>
  <c r="DW8" i="12" s="1"/>
  <c r="T243" i="12"/>
  <c r="DW16" i="12" s="1"/>
  <c r="AB243" i="12"/>
  <c r="DW24" i="12" s="1"/>
  <c r="M243" i="12"/>
  <c r="DW9" i="12" s="1"/>
  <c r="N243" i="12"/>
  <c r="DW10" i="12" s="1"/>
  <c r="G243" i="12"/>
  <c r="DW3" i="12" s="1"/>
  <c r="O243" i="12"/>
  <c r="DW11" i="12" s="1"/>
  <c r="I243" i="12"/>
  <c r="DW5" i="12" s="1"/>
  <c r="Q243" i="12"/>
  <c r="DW13" i="12" s="1"/>
  <c r="Y243" i="12"/>
  <c r="DW21" i="12" s="1"/>
  <c r="H243" i="12"/>
  <c r="DW4" i="12" s="1"/>
  <c r="P243" i="12"/>
  <c r="DW12" i="12" s="1"/>
  <c r="J243" i="12"/>
  <c r="DW6" i="12" s="1"/>
  <c r="X243" i="12"/>
  <c r="DW20" i="12" s="1"/>
  <c r="R243" i="12"/>
  <c r="DW14" i="12" s="1"/>
  <c r="Z243" i="12"/>
  <c r="DW22" i="12" s="1"/>
  <c r="E238" i="12"/>
  <c r="E227" i="12"/>
  <c r="E230" i="12"/>
  <c r="E240" i="12"/>
  <c r="E239" i="12"/>
  <c r="E233" i="12"/>
  <c r="E232" i="12"/>
  <c r="E223" i="12"/>
  <c r="E235" i="12"/>
  <c r="E224" i="12"/>
  <c r="E236" i="12"/>
  <c r="E225" i="12"/>
  <c r="E2" i="12"/>
  <c r="E132" i="12"/>
  <c r="E5" i="12"/>
  <c r="E30" i="12"/>
  <c r="E31" i="12"/>
  <c r="E32" i="12"/>
  <c r="E26" i="12"/>
  <c r="E12" i="12"/>
  <c r="E54" i="12"/>
  <c r="E62" i="12"/>
  <c r="E78" i="12"/>
  <c r="E134" i="12"/>
  <c r="E47" i="12"/>
  <c r="E55" i="12"/>
  <c r="E79" i="12"/>
  <c r="E135" i="12"/>
  <c r="E56" i="12"/>
  <c r="E80" i="12"/>
  <c r="E136" i="12"/>
  <c r="E41" i="12"/>
  <c r="E74" i="12"/>
  <c r="E82" i="12"/>
  <c r="E130" i="12"/>
  <c r="E35" i="12"/>
  <c r="E83" i="12"/>
  <c r="E99" i="12"/>
  <c r="E123" i="12"/>
  <c r="E162" i="12"/>
  <c r="E194" i="12"/>
  <c r="E155" i="12"/>
  <c r="E188" i="12"/>
  <c r="E212" i="12"/>
  <c r="E117" i="12"/>
  <c r="E181" i="12"/>
  <c r="E198" i="12"/>
  <c r="E208" i="12"/>
  <c r="E215" i="12"/>
  <c r="E168" i="12"/>
  <c r="E200" i="12"/>
  <c r="E89" i="12"/>
  <c r="E153" i="12"/>
  <c r="E217" i="12"/>
  <c r="E36" i="12"/>
  <c r="E60" i="12"/>
  <c r="E124" i="12"/>
  <c r="E29" i="12"/>
  <c r="E45" i="12"/>
  <c r="E61" i="12"/>
  <c r="E22" i="12"/>
  <c r="E70" i="12"/>
  <c r="E102" i="12"/>
  <c r="E103" i="12"/>
  <c r="E24" i="12"/>
  <c r="E104" i="12"/>
  <c r="E49" i="12"/>
  <c r="E10" i="12"/>
  <c r="E58" i="12"/>
  <c r="E66" i="12"/>
  <c r="E138" i="12"/>
  <c r="E43" i="12"/>
  <c r="E91" i="12"/>
  <c r="E170" i="12"/>
  <c r="E234" i="12"/>
  <c r="E204" i="12"/>
  <c r="E163" i="12"/>
  <c r="E195" i="12"/>
  <c r="E228" i="12"/>
  <c r="E133" i="12"/>
  <c r="E189" i="12"/>
  <c r="E205" i="12"/>
  <c r="E174" i="12"/>
  <c r="E191" i="12"/>
  <c r="E176" i="12"/>
  <c r="E97" i="12"/>
  <c r="E161" i="12"/>
  <c r="E44" i="12"/>
  <c r="E92" i="12"/>
  <c r="E14" i="12"/>
  <c r="E63" i="12"/>
  <c r="E25" i="12"/>
  <c r="E106" i="12"/>
  <c r="E51" i="12"/>
  <c r="E178" i="12"/>
  <c r="E202" i="12"/>
  <c r="E3" i="12"/>
  <c r="E220" i="12"/>
  <c r="E147" i="12"/>
  <c r="E171" i="12"/>
  <c r="E101" i="12"/>
  <c r="E213" i="12"/>
  <c r="E182" i="12"/>
  <c r="E184" i="12"/>
  <c r="E145" i="12"/>
  <c r="E169" i="12"/>
  <c r="E20" i="12"/>
  <c r="E53" i="12"/>
  <c r="E77" i="12"/>
  <c r="E38" i="12"/>
  <c r="E86" i="12"/>
  <c r="E7" i="12"/>
  <c r="E39" i="12"/>
  <c r="E71" i="12"/>
  <c r="E87" i="12"/>
  <c r="E151" i="12"/>
  <c r="E40" i="12"/>
  <c r="E88" i="12"/>
  <c r="E9" i="12"/>
  <c r="E33" i="12"/>
  <c r="E122" i="12"/>
  <c r="E27" i="12"/>
  <c r="E186" i="12"/>
  <c r="E179" i="12"/>
  <c r="E221" i="12"/>
  <c r="E190" i="12"/>
  <c r="E206" i="12"/>
  <c r="E216" i="12"/>
  <c r="E113" i="12"/>
  <c r="E177" i="12"/>
  <c r="E28" i="12"/>
  <c r="E52" i="12"/>
  <c r="E108" i="12"/>
  <c r="E140" i="12"/>
  <c r="E69" i="12"/>
  <c r="E94" i="12"/>
  <c r="E150" i="12"/>
  <c r="E158" i="12"/>
  <c r="E15" i="12"/>
  <c r="E95" i="12"/>
  <c r="E159" i="12"/>
  <c r="E48" i="12"/>
  <c r="E64" i="12"/>
  <c r="E96" i="12"/>
  <c r="E65" i="12"/>
  <c r="E73" i="12"/>
  <c r="E42" i="12"/>
  <c r="E90" i="12"/>
  <c r="E19" i="12"/>
  <c r="E115" i="12"/>
  <c r="E210" i="12"/>
  <c r="E187" i="12"/>
  <c r="E203" i="12"/>
  <c r="E156" i="12"/>
  <c r="E229" i="12"/>
  <c r="E214" i="12"/>
  <c r="E199" i="12"/>
  <c r="E129" i="12"/>
  <c r="E185" i="12"/>
  <c r="E193" i="12"/>
  <c r="E116" i="12"/>
  <c r="E13" i="12"/>
  <c r="E6" i="12"/>
  <c r="E142" i="12"/>
  <c r="E166" i="12"/>
  <c r="E23" i="12"/>
  <c r="E143" i="12"/>
  <c r="E167" i="12"/>
  <c r="E16" i="12"/>
  <c r="E144" i="12"/>
  <c r="E57" i="12"/>
  <c r="E18" i="12"/>
  <c r="E50" i="12"/>
  <c r="E98" i="12"/>
  <c r="E75" i="12"/>
  <c r="E131" i="12"/>
  <c r="E218" i="12"/>
  <c r="E139" i="12"/>
  <c r="E211" i="12"/>
  <c r="E164" i="12"/>
  <c r="E196" i="12"/>
  <c r="E85" i="12"/>
  <c r="E93" i="12"/>
  <c r="E125" i="12"/>
  <c r="E157" i="12"/>
  <c r="E237" i="12"/>
  <c r="E175" i="12"/>
  <c r="E81" i="12"/>
  <c r="E137" i="12"/>
  <c r="E201" i="12"/>
  <c r="E76" i="12"/>
  <c r="E84" i="12"/>
  <c r="E21" i="12"/>
  <c r="E37" i="12"/>
  <c r="E110" i="12"/>
  <c r="E111" i="12"/>
  <c r="E8" i="12"/>
  <c r="E112" i="12"/>
  <c r="E146" i="12"/>
  <c r="E59" i="12"/>
  <c r="E67" i="12"/>
  <c r="E226" i="12"/>
  <c r="E219" i="12"/>
  <c r="E148" i="12"/>
  <c r="E172" i="12"/>
  <c r="E141" i="12"/>
  <c r="E165" i="12"/>
  <c r="E197" i="12"/>
  <c r="E183" i="12"/>
  <c r="E152" i="12"/>
  <c r="E105" i="12"/>
  <c r="E4" i="12"/>
  <c r="E68" i="12"/>
  <c r="E100" i="12"/>
  <c r="E46" i="12"/>
  <c r="E118" i="12"/>
  <c r="E126" i="12"/>
  <c r="E119" i="12"/>
  <c r="E127" i="12"/>
  <c r="E72" i="12"/>
  <c r="E120" i="12"/>
  <c r="E128" i="12"/>
  <c r="E17" i="12"/>
  <c r="E34" i="12"/>
  <c r="E114" i="12"/>
  <c r="E11" i="12"/>
  <c r="E107" i="12"/>
  <c r="E154" i="12"/>
  <c r="E180" i="12"/>
  <c r="E109" i="12"/>
  <c r="E149" i="12"/>
  <c r="E173" i="12"/>
  <c r="E207" i="12"/>
  <c r="E160" i="12"/>
  <c r="E192" i="12"/>
  <c r="E121" i="12"/>
  <c r="E209" i="12"/>
  <c r="C81" i="5"/>
  <c r="CP3" i="12" l="1"/>
  <c r="CP11" i="12"/>
  <c r="CP19" i="12"/>
  <c r="CP27" i="12"/>
  <c r="CP35" i="12"/>
  <c r="CP43" i="12"/>
  <c r="CP51" i="12"/>
  <c r="CP59" i="12"/>
  <c r="CP67" i="12"/>
  <c r="CP75" i="12"/>
  <c r="CP83" i="12"/>
  <c r="CP91" i="12"/>
  <c r="CP99" i="12"/>
  <c r="CP107" i="12"/>
  <c r="CP115" i="12"/>
  <c r="CP123" i="12"/>
  <c r="CP131" i="12"/>
  <c r="CP139" i="12"/>
  <c r="CP147" i="12"/>
  <c r="CP155" i="12"/>
  <c r="CP163" i="12"/>
  <c r="CP171" i="12"/>
  <c r="CP179" i="12"/>
  <c r="CP187" i="12"/>
  <c r="CP195" i="12"/>
  <c r="CP203" i="12"/>
  <c r="CP211" i="12"/>
  <c r="CP219" i="12"/>
  <c r="CP227" i="12"/>
  <c r="CP235" i="12"/>
  <c r="CP4" i="12"/>
  <c r="CP12" i="12"/>
  <c r="CP20" i="12"/>
  <c r="CP28" i="12"/>
  <c r="CP36" i="12"/>
  <c r="CP44" i="12"/>
  <c r="CP52" i="12"/>
  <c r="CP60" i="12"/>
  <c r="CP68" i="12"/>
  <c r="CP76" i="12"/>
  <c r="CP84" i="12"/>
  <c r="CP92" i="12"/>
  <c r="CP100" i="12"/>
  <c r="CP108" i="12"/>
  <c r="CP116" i="12"/>
  <c r="CP124" i="12"/>
  <c r="CP132" i="12"/>
  <c r="CP140" i="12"/>
  <c r="CP148" i="12"/>
  <c r="CP156" i="12"/>
  <c r="CP164" i="12"/>
  <c r="CP172" i="12"/>
  <c r="CP180" i="12"/>
  <c r="CP188" i="12"/>
  <c r="CP196" i="12"/>
  <c r="CP204" i="12"/>
  <c r="CP212" i="12"/>
  <c r="CP220" i="12"/>
  <c r="CP228" i="12"/>
  <c r="CP236" i="12"/>
  <c r="CP5" i="12"/>
  <c r="CP13" i="12"/>
  <c r="CP21" i="12"/>
  <c r="CP29" i="12"/>
  <c r="CP37" i="12"/>
  <c r="CP45" i="12"/>
  <c r="CP53" i="12"/>
  <c r="CP61" i="12"/>
  <c r="CP69" i="12"/>
  <c r="CP77" i="12"/>
  <c r="CP85" i="12"/>
  <c r="CP93" i="12"/>
  <c r="CP101" i="12"/>
  <c r="CP109" i="12"/>
  <c r="CP117" i="12"/>
  <c r="CP125" i="12"/>
  <c r="CP133" i="12"/>
  <c r="CP141" i="12"/>
  <c r="CP149" i="12"/>
  <c r="CP157" i="12"/>
  <c r="CP165" i="12"/>
  <c r="CP173" i="12"/>
  <c r="CP181" i="12"/>
  <c r="CP189" i="12"/>
  <c r="CP197" i="12"/>
  <c r="CP205" i="12"/>
  <c r="CP213" i="12"/>
  <c r="CP221" i="12"/>
  <c r="CP229" i="12"/>
  <c r="CP237" i="12"/>
  <c r="CP6" i="12"/>
  <c r="CP14" i="12"/>
  <c r="CP22" i="12"/>
  <c r="CP30" i="12"/>
  <c r="CP38" i="12"/>
  <c r="CP46" i="12"/>
  <c r="CP54" i="12"/>
  <c r="CP62" i="12"/>
  <c r="CP70" i="12"/>
  <c r="CP78" i="12"/>
  <c r="CP86" i="12"/>
  <c r="CP94" i="12"/>
  <c r="CP102" i="12"/>
  <c r="CP110" i="12"/>
  <c r="CP118" i="12"/>
  <c r="CP126" i="12"/>
  <c r="CP134" i="12"/>
  <c r="CP142" i="12"/>
  <c r="CP150" i="12"/>
  <c r="CP158" i="12"/>
  <c r="CP166" i="12"/>
  <c r="CP174" i="12"/>
  <c r="CP182" i="12"/>
  <c r="CP190" i="12"/>
  <c r="CP198" i="12"/>
  <c r="CP206" i="12"/>
  <c r="CP214" i="12"/>
  <c r="CP222" i="12"/>
  <c r="CP230" i="12"/>
  <c r="CP238" i="12"/>
  <c r="CP7" i="12"/>
  <c r="CP15" i="12"/>
  <c r="CP23" i="12"/>
  <c r="CP31" i="12"/>
  <c r="CP39" i="12"/>
  <c r="CP47" i="12"/>
  <c r="CP55" i="12"/>
  <c r="CP63" i="12"/>
  <c r="CP71" i="12"/>
  <c r="CP79" i="12"/>
  <c r="CP87" i="12"/>
  <c r="CP95" i="12"/>
  <c r="CP103" i="12"/>
  <c r="CP111" i="12"/>
  <c r="CP119" i="12"/>
  <c r="CP127" i="12"/>
  <c r="CP135" i="12"/>
  <c r="CP143" i="12"/>
  <c r="CP151" i="12"/>
  <c r="CP159" i="12"/>
  <c r="CP167" i="12"/>
  <c r="CP175" i="12"/>
  <c r="CP183" i="12"/>
  <c r="CP191" i="12"/>
  <c r="CP199" i="12"/>
  <c r="CP207" i="12"/>
  <c r="CP215" i="12"/>
  <c r="CP223" i="12"/>
  <c r="CP231" i="12"/>
  <c r="CP239" i="12"/>
  <c r="CP241" i="12"/>
  <c r="CP8" i="12"/>
  <c r="CP16" i="12"/>
  <c r="CP24" i="12"/>
  <c r="CP32" i="12"/>
  <c r="CP40" i="12"/>
  <c r="CP48" i="12"/>
  <c r="CP56" i="12"/>
  <c r="CP64" i="12"/>
  <c r="CP72" i="12"/>
  <c r="CP80" i="12"/>
  <c r="CP88" i="12"/>
  <c r="CP96" i="12"/>
  <c r="CP104" i="12"/>
  <c r="CP112" i="12"/>
  <c r="CP120" i="12"/>
  <c r="CP128" i="12"/>
  <c r="CP136" i="12"/>
  <c r="CP144" i="12"/>
  <c r="CP152" i="12"/>
  <c r="CP160" i="12"/>
  <c r="CP168" i="12"/>
  <c r="CP176" i="12"/>
  <c r="CP184" i="12"/>
  <c r="CP192" i="12"/>
  <c r="CP200" i="12"/>
  <c r="CP208" i="12"/>
  <c r="CP216" i="12"/>
  <c r="CP224" i="12"/>
  <c r="CP232" i="12"/>
  <c r="CP240" i="12"/>
  <c r="CP233" i="12"/>
  <c r="CP9" i="12"/>
  <c r="CP17" i="12"/>
  <c r="CP25" i="12"/>
  <c r="CP33" i="12"/>
  <c r="CP41" i="12"/>
  <c r="CP49" i="12"/>
  <c r="CP57" i="12"/>
  <c r="CP65" i="12"/>
  <c r="CP73" i="12"/>
  <c r="CP81" i="12"/>
  <c r="CP89" i="12"/>
  <c r="CP97" i="12"/>
  <c r="CP105" i="12"/>
  <c r="CP113" i="12"/>
  <c r="CP121" i="12"/>
  <c r="CP129" i="12"/>
  <c r="CP137" i="12"/>
  <c r="CP145" i="12"/>
  <c r="CP153" i="12"/>
  <c r="CP161" i="12"/>
  <c r="CP169" i="12"/>
  <c r="CP177" i="12"/>
  <c r="CP185" i="12"/>
  <c r="CP193" i="12"/>
  <c r="CP201" i="12"/>
  <c r="CP209" i="12"/>
  <c r="CP217" i="12"/>
  <c r="CP225" i="12"/>
  <c r="CP10" i="12"/>
  <c r="CP18" i="12"/>
  <c r="CP26" i="12"/>
  <c r="CP34" i="12"/>
  <c r="CP42" i="12"/>
  <c r="CP50" i="12"/>
  <c r="CP58" i="12"/>
  <c r="CP66" i="12"/>
  <c r="CP74" i="12"/>
  <c r="CP82" i="12"/>
  <c r="CP90" i="12"/>
  <c r="CP98" i="12"/>
  <c r="CP106" i="12"/>
  <c r="CP114" i="12"/>
  <c r="CP122" i="12"/>
  <c r="CP130" i="12"/>
  <c r="CP138" i="12"/>
  <c r="CP146" i="12"/>
  <c r="CP154" i="12"/>
  <c r="CP162" i="12"/>
  <c r="CP170" i="12"/>
  <c r="CP178" i="12"/>
  <c r="CP186" i="12"/>
  <c r="CP194" i="12"/>
  <c r="CP202" i="12"/>
  <c r="CP210" i="12"/>
  <c r="CP218" i="12"/>
  <c r="CP226" i="12"/>
  <c r="CP234" i="12"/>
  <c r="CP2" i="12"/>
  <c r="B109" i="12"/>
  <c r="B128" i="12"/>
  <c r="B100" i="12"/>
  <c r="B141" i="12"/>
  <c r="B160" i="12"/>
  <c r="B11" i="12"/>
  <c r="B119" i="12"/>
  <c r="B152" i="12"/>
  <c r="B112" i="12"/>
  <c r="B180" i="12"/>
  <c r="B121" i="12"/>
  <c r="B154" i="12"/>
  <c r="B72" i="12"/>
  <c r="B4" i="12"/>
  <c r="B148" i="12"/>
  <c r="B111" i="12"/>
  <c r="B81" i="12"/>
  <c r="B164" i="12"/>
  <c r="B18" i="12"/>
  <c r="B142" i="12"/>
  <c r="B214" i="12"/>
  <c r="B90" i="12"/>
  <c r="B95" i="12"/>
  <c r="B52" i="12"/>
  <c r="B179" i="12"/>
  <c r="B151" i="12"/>
  <c r="B53" i="12"/>
  <c r="B171" i="12"/>
  <c r="B25" i="12"/>
  <c r="B191" i="12"/>
  <c r="B204" i="12"/>
  <c r="B10" i="12"/>
  <c r="B61" i="12"/>
  <c r="B89" i="12"/>
  <c r="B212" i="12"/>
  <c r="B35" i="12"/>
  <c r="B135" i="12"/>
  <c r="B12" i="12"/>
  <c r="B225" i="12"/>
  <c r="B240" i="12"/>
  <c r="B85" i="12"/>
  <c r="B192" i="12"/>
  <c r="B107" i="12"/>
  <c r="B127" i="12"/>
  <c r="B105" i="12"/>
  <c r="B219" i="12"/>
  <c r="B110" i="12"/>
  <c r="B175" i="12"/>
  <c r="B211" i="12"/>
  <c r="B57" i="12"/>
  <c r="B6" i="12"/>
  <c r="B229" i="12"/>
  <c r="B42" i="12"/>
  <c r="B15" i="12"/>
  <c r="B28" i="12"/>
  <c r="B186" i="12"/>
  <c r="B87" i="12"/>
  <c r="B20" i="12"/>
  <c r="B147" i="12"/>
  <c r="B63" i="12"/>
  <c r="B174" i="12"/>
  <c r="B234" i="12"/>
  <c r="B49" i="12"/>
  <c r="B45" i="12"/>
  <c r="B200" i="12"/>
  <c r="B188" i="12"/>
  <c r="B130" i="12"/>
  <c r="B79" i="12"/>
  <c r="B26" i="12"/>
  <c r="B236" i="12"/>
  <c r="B230" i="12"/>
  <c r="B37" i="12"/>
  <c r="B144" i="12"/>
  <c r="B13" i="12"/>
  <c r="B156" i="12"/>
  <c r="B73" i="12"/>
  <c r="B158" i="12"/>
  <c r="B177" i="12"/>
  <c r="B27" i="12"/>
  <c r="B71" i="12"/>
  <c r="B169" i="12"/>
  <c r="B220" i="12"/>
  <c r="B14" i="12"/>
  <c r="B205" i="12"/>
  <c r="B170" i="12"/>
  <c r="B104" i="12"/>
  <c r="B29" i="12"/>
  <c r="B168" i="12"/>
  <c r="B155" i="12"/>
  <c r="B82" i="12"/>
  <c r="B55" i="12"/>
  <c r="B32" i="12"/>
  <c r="B224" i="12"/>
  <c r="B227" i="12"/>
  <c r="B237" i="12"/>
  <c r="B126" i="12"/>
  <c r="B183" i="12"/>
  <c r="B67" i="12"/>
  <c r="B21" i="12"/>
  <c r="B157" i="12"/>
  <c r="B218" i="12"/>
  <c r="B16" i="12"/>
  <c r="B116" i="12"/>
  <c r="B203" i="12"/>
  <c r="B65" i="12"/>
  <c r="B150" i="12"/>
  <c r="B113" i="12"/>
  <c r="B122" i="12"/>
  <c r="B39" i="12"/>
  <c r="B145" i="12"/>
  <c r="B3" i="12"/>
  <c r="B92" i="12"/>
  <c r="B189" i="12"/>
  <c r="B91" i="12"/>
  <c r="B24" i="12"/>
  <c r="B124" i="12"/>
  <c r="B215" i="12"/>
  <c r="B194" i="12"/>
  <c r="B74" i="12"/>
  <c r="B47" i="12"/>
  <c r="B31" i="12"/>
  <c r="B235" i="12"/>
  <c r="B238" i="12"/>
  <c r="B139" i="12"/>
  <c r="B114" i="12"/>
  <c r="B173" i="12"/>
  <c r="B34" i="12"/>
  <c r="B118" i="12"/>
  <c r="B197" i="12"/>
  <c r="B59" i="12"/>
  <c r="B84" i="12"/>
  <c r="B125" i="12"/>
  <c r="B131" i="12"/>
  <c r="B167" i="12"/>
  <c r="B193" i="12"/>
  <c r="B187" i="12"/>
  <c r="B96" i="12"/>
  <c r="B94" i="12"/>
  <c r="B216" i="12"/>
  <c r="B33" i="12"/>
  <c r="B7" i="12"/>
  <c r="B184" i="12"/>
  <c r="B202" i="12"/>
  <c r="B44" i="12"/>
  <c r="B133" i="12"/>
  <c r="B43" i="12"/>
  <c r="B103" i="12"/>
  <c r="B60" i="12"/>
  <c r="B208" i="12"/>
  <c r="B162" i="12"/>
  <c r="B41" i="12"/>
  <c r="B134" i="12"/>
  <c r="B30" i="12"/>
  <c r="B223" i="12"/>
  <c r="B231" i="12"/>
  <c r="B226" i="12"/>
  <c r="B207" i="12"/>
  <c r="B149" i="12"/>
  <c r="B17" i="12"/>
  <c r="B46" i="12"/>
  <c r="B165" i="12"/>
  <c r="B146" i="12"/>
  <c r="B76" i="12"/>
  <c r="B93" i="12"/>
  <c r="B75" i="12"/>
  <c r="B143" i="12"/>
  <c r="B185" i="12"/>
  <c r="B210" i="12"/>
  <c r="B64" i="12"/>
  <c r="B69" i="12"/>
  <c r="B206" i="12"/>
  <c r="B9" i="12"/>
  <c r="B86" i="12"/>
  <c r="B182" i="12"/>
  <c r="B178" i="12"/>
  <c r="B161" i="12"/>
  <c r="B228" i="12"/>
  <c r="B138" i="12"/>
  <c r="B102" i="12"/>
  <c r="B36" i="12"/>
  <c r="B198" i="12"/>
  <c r="B123" i="12"/>
  <c r="B136" i="12"/>
  <c r="B78" i="12"/>
  <c r="B5" i="12"/>
  <c r="B232" i="12"/>
  <c r="B241" i="12"/>
  <c r="B201" i="12"/>
  <c r="B98" i="12"/>
  <c r="B23" i="12"/>
  <c r="B129" i="12"/>
  <c r="B115" i="12"/>
  <c r="B48" i="12"/>
  <c r="B140" i="12"/>
  <c r="B190" i="12"/>
  <c r="B88" i="12"/>
  <c r="B38" i="12"/>
  <c r="B213" i="12"/>
  <c r="B51" i="12"/>
  <c r="B97" i="12"/>
  <c r="B195" i="12"/>
  <c r="B66" i="12"/>
  <c r="B70" i="12"/>
  <c r="B217" i="12"/>
  <c r="B181" i="12"/>
  <c r="B99" i="12"/>
  <c r="B80" i="12"/>
  <c r="B62" i="12"/>
  <c r="B132" i="12"/>
  <c r="B233" i="12"/>
  <c r="B209" i="12"/>
  <c r="B120" i="12"/>
  <c r="B68" i="12"/>
  <c r="B172" i="12"/>
  <c r="B8" i="12"/>
  <c r="B137" i="12"/>
  <c r="B196" i="12"/>
  <c r="B50" i="12"/>
  <c r="B166" i="12"/>
  <c r="B199" i="12"/>
  <c r="B19" i="12"/>
  <c r="B159" i="12"/>
  <c r="B108" i="12"/>
  <c r="B221" i="12"/>
  <c r="B40" i="12"/>
  <c r="B77" i="12"/>
  <c r="B101" i="12"/>
  <c r="B106" i="12"/>
  <c r="B176" i="12"/>
  <c r="B163" i="12"/>
  <c r="B58" i="12"/>
  <c r="B22" i="12"/>
  <c r="B153" i="12"/>
  <c r="B117" i="12"/>
  <c r="B83" i="12"/>
  <c r="B56" i="12"/>
  <c r="B54" i="12"/>
  <c r="B2" i="12"/>
  <c r="C2" i="12" s="1"/>
  <c r="B239" i="12"/>
  <c r="B222" i="12"/>
  <c r="DY6" i="12"/>
  <c r="DY13" i="12"/>
  <c r="DY20" i="12"/>
  <c r="DY3" i="12"/>
  <c r="DY25" i="12"/>
  <c r="DY10" i="12"/>
  <c r="DY18" i="12"/>
  <c r="DY12" i="12"/>
  <c r="DY9" i="12"/>
  <c r="DY17" i="12"/>
  <c r="DY4" i="12"/>
  <c r="DY24" i="12"/>
  <c r="DY15" i="12"/>
  <c r="DY21" i="12"/>
  <c r="DY16" i="12"/>
  <c r="DY7" i="12"/>
  <c r="DY8" i="12"/>
  <c r="DY23" i="12"/>
  <c r="DY22" i="12"/>
  <c r="DY5" i="12"/>
  <c r="DY19" i="12"/>
  <c r="DY14" i="12"/>
  <c r="DY11" i="12"/>
  <c r="DY2" i="12"/>
  <c r="DZ2" i="12" s="1"/>
  <c r="EC16" i="12"/>
  <c r="EB16" i="12" s="1"/>
  <c r="EC4" i="12"/>
  <c r="EC6" i="12"/>
  <c r="EC8" i="12"/>
  <c r="EC12" i="12"/>
  <c r="EB12" i="12" s="1"/>
  <c r="EC14" i="12"/>
  <c r="EB14" i="12" s="1"/>
  <c r="EC18" i="12"/>
  <c r="EB18" i="12" s="1"/>
  <c r="EC20" i="12"/>
  <c r="EB20" i="12" s="1"/>
  <c r="EC24" i="12"/>
  <c r="EB24" i="12" s="1"/>
  <c r="EC10" i="12"/>
  <c r="EC5" i="12"/>
  <c r="EC11" i="12"/>
  <c r="EB11" i="12" s="1"/>
  <c r="EC15" i="12"/>
  <c r="EB15" i="12" s="1"/>
  <c r="EC19" i="12"/>
  <c r="EB19" i="12" s="1"/>
  <c r="EC23" i="12"/>
  <c r="EB23" i="12" s="1"/>
  <c r="EC25" i="12"/>
  <c r="EB25" i="12" s="1"/>
  <c r="EC3" i="12"/>
  <c r="EC7" i="12"/>
  <c r="EC9" i="12"/>
  <c r="EC13" i="12"/>
  <c r="EB13" i="12" s="1"/>
  <c r="EC17" i="12"/>
  <c r="EB17" i="12" s="1"/>
  <c r="EC21" i="12"/>
  <c r="EB21" i="12" s="1"/>
  <c r="EC22" i="12"/>
  <c r="EB22" i="12" s="1"/>
  <c r="DT22" i="12"/>
  <c r="DT19" i="12"/>
  <c r="DT14" i="12"/>
  <c r="DT11" i="12"/>
  <c r="DT2" i="12"/>
  <c r="DU2" i="12" s="1"/>
  <c r="DT20" i="12"/>
  <c r="DT3" i="12"/>
  <c r="DT25" i="12"/>
  <c r="DT6" i="12"/>
  <c r="DT10" i="12"/>
  <c r="DT18" i="12"/>
  <c r="DT12" i="12"/>
  <c r="DT9" i="12"/>
  <c r="DT17" i="12"/>
  <c r="DT5" i="12"/>
  <c r="DT4" i="12"/>
  <c r="DT24" i="12"/>
  <c r="DT15" i="12"/>
  <c r="DT21" i="12"/>
  <c r="DT16" i="12"/>
  <c r="DT7" i="12"/>
  <c r="DT13" i="12"/>
  <c r="DT8" i="12"/>
  <c r="DT23" i="12"/>
  <c r="AG4" i="12"/>
  <c r="AG12" i="12"/>
  <c r="AF12" i="12" s="1"/>
  <c r="AG20" i="12"/>
  <c r="AF20" i="12" s="1"/>
  <c r="AG28" i="12"/>
  <c r="AF28" i="12" s="1"/>
  <c r="AG36" i="12"/>
  <c r="AF36" i="12" s="1"/>
  <c r="AG44" i="12"/>
  <c r="AF44" i="12" s="1"/>
  <c r="AG52" i="12"/>
  <c r="AF52" i="12" s="1"/>
  <c r="AG60" i="12"/>
  <c r="AF60" i="12" s="1"/>
  <c r="AG68" i="12"/>
  <c r="AF68" i="12" s="1"/>
  <c r="AG76" i="12"/>
  <c r="AF76" i="12" s="1"/>
  <c r="AG84" i="12"/>
  <c r="AF84" i="12" s="1"/>
  <c r="AG92" i="12"/>
  <c r="AF92" i="12" s="1"/>
  <c r="AG100" i="12"/>
  <c r="AF100" i="12" s="1"/>
  <c r="AG13" i="12"/>
  <c r="AF13" i="12" s="1"/>
  <c r="AG21" i="12"/>
  <c r="AF21" i="12" s="1"/>
  <c r="AG53" i="12"/>
  <c r="AF53" i="12" s="1"/>
  <c r="AG101" i="12"/>
  <c r="AF101" i="12" s="1"/>
  <c r="AG78" i="12"/>
  <c r="AF78" i="12" s="1"/>
  <c r="AG5" i="12"/>
  <c r="AG37" i="12"/>
  <c r="AF37" i="12" s="1"/>
  <c r="AG86" i="12"/>
  <c r="AF86" i="12" s="1"/>
  <c r="AG6" i="12"/>
  <c r="AG14" i="12"/>
  <c r="AF14" i="12" s="1"/>
  <c r="AG22" i="12"/>
  <c r="AF22" i="12" s="1"/>
  <c r="AG46" i="12"/>
  <c r="AF46" i="12" s="1"/>
  <c r="AG7" i="12"/>
  <c r="AG15" i="12"/>
  <c r="AF15" i="12" s="1"/>
  <c r="AG23" i="12"/>
  <c r="AF23" i="12" s="1"/>
  <c r="AG31" i="12"/>
  <c r="AF31" i="12" s="1"/>
  <c r="AG39" i="12"/>
  <c r="AF39" i="12" s="1"/>
  <c r="AG47" i="12"/>
  <c r="AF47" i="12" s="1"/>
  <c r="AG55" i="12"/>
  <c r="AF55" i="12" s="1"/>
  <c r="AG63" i="12"/>
  <c r="AF63" i="12" s="1"/>
  <c r="AG71" i="12"/>
  <c r="AF71" i="12" s="1"/>
  <c r="AG79" i="12"/>
  <c r="AF79" i="12" s="1"/>
  <c r="AG87" i="12"/>
  <c r="AF87" i="12" s="1"/>
  <c r="AG95" i="12"/>
  <c r="AF95" i="12" s="1"/>
  <c r="AG77" i="12"/>
  <c r="AF77" i="12" s="1"/>
  <c r="AG54" i="12"/>
  <c r="AF54" i="12" s="1"/>
  <c r="AG8" i="12"/>
  <c r="AG16" i="12"/>
  <c r="AF16" i="12" s="1"/>
  <c r="AG24" i="12"/>
  <c r="AF24" i="12" s="1"/>
  <c r="AG32" i="12"/>
  <c r="AF32" i="12" s="1"/>
  <c r="AG40" i="12"/>
  <c r="AF40" i="12" s="1"/>
  <c r="AG48" i="12"/>
  <c r="AF48" i="12" s="1"/>
  <c r="AG56" i="12"/>
  <c r="AF56" i="12" s="1"/>
  <c r="AG64" i="12"/>
  <c r="AF64" i="12" s="1"/>
  <c r="AG72" i="12"/>
  <c r="AF72" i="12" s="1"/>
  <c r="AG80" i="12"/>
  <c r="AF80" i="12" s="1"/>
  <c r="AG88" i="12"/>
  <c r="AF88" i="12" s="1"/>
  <c r="AG96" i="12"/>
  <c r="AF96" i="12" s="1"/>
  <c r="AG81" i="12"/>
  <c r="AF81" i="12" s="1"/>
  <c r="AG97" i="12"/>
  <c r="AF97" i="12" s="1"/>
  <c r="AG45" i="12"/>
  <c r="AF45" i="12" s="1"/>
  <c r="AG93" i="12"/>
  <c r="AF93" i="12" s="1"/>
  <c r="AG70" i="12"/>
  <c r="AF70" i="12" s="1"/>
  <c r="AG9" i="12"/>
  <c r="AG17" i="12"/>
  <c r="AF17" i="12" s="1"/>
  <c r="AG25" i="12"/>
  <c r="AF25" i="12" s="1"/>
  <c r="AG33" i="12"/>
  <c r="AF33" i="12" s="1"/>
  <c r="AG41" i="12"/>
  <c r="AF41" i="12" s="1"/>
  <c r="AG49" i="12"/>
  <c r="AF49" i="12" s="1"/>
  <c r="AG57" i="12"/>
  <c r="AF57" i="12" s="1"/>
  <c r="AG65" i="12"/>
  <c r="AF65" i="12" s="1"/>
  <c r="AG73" i="12"/>
  <c r="AF73" i="12" s="1"/>
  <c r="AG89" i="12"/>
  <c r="AF89" i="12" s="1"/>
  <c r="AG98" i="12"/>
  <c r="AF98" i="12" s="1"/>
  <c r="AG69" i="12"/>
  <c r="AF69" i="12" s="1"/>
  <c r="AG38" i="12"/>
  <c r="AF38" i="12" s="1"/>
  <c r="AG3" i="12"/>
  <c r="AG10" i="12"/>
  <c r="AG18" i="12"/>
  <c r="AF18" i="12" s="1"/>
  <c r="AG26" i="12"/>
  <c r="AF26" i="12" s="1"/>
  <c r="AG34" i="12"/>
  <c r="AF34" i="12" s="1"/>
  <c r="AG42" i="12"/>
  <c r="AF42" i="12" s="1"/>
  <c r="AG50" i="12"/>
  <c r="AF50" i="12" s="1"/>
  <c r="AG58" i="12"/>
  <c r="AF58" i="12" s="1"/>
  <c r="AG66" i="12"/>
  <c r="AF66" i="12" s="1"/>
  <c r="AG74" i="12"/>
  <c r="AF74" i="12" s="1"/>
  <c r="AG82" i="12"/>
  <c r="AF82" i="12" s="1"/>
  <c r="AG90" i="12"/>
  <c r="AF90" i="12" s="1"/>
  <c r="AG61" i="12"/>
  <c r="AF61" i="12" s="1"/>
  <c r="AG30" i="12"/>
  <c r="AF30" i="12" s="1"/>
  <c r="AG94" i="12"/>
  <c r="AF94" i="12" s="1"/>
  <c r="AG11" i="12"/>
  <c r="AF11" i="12" s="1"/>
  <c r="AG19" i="12"/>
  <c r="AF19" i="12" s="1"/>
  <c r="AG27" i="12"/>
  <c r="AF27" i="12" s="1"/>
  <c r="AG35" i="12"/>
  <c r="AF35" i="12" s="1"/>
  <c r="AG43" i="12"/>
  <c r="AF43" i="12" s="1"/>
  <c r="AG51" i="12"/>
  <c r="AF51" i="12" s="1"/>
  <c r="AG59" i="12"/>
  <c r="AF59" i="12" s="1"/>
  <c r="AG67" i="12"/>
  <c r="AF67" i="12" s="1"/>
  <c r="AG75" i="12"/>
  <c r="AF75" i="12" s="1"/>
  <c r="AG83" i="12"/>
  <c r="AF83" i="12" s="1"/>
  <c r="AG91" i="12"/>
  <c r="AF91" i="12" s="1"/>
  <c r="AG99" i="12"/>
  <c r="AF99" i="12" s="1"/>
  <c r="AG29" i="12"/>
  <c r="AF29" i="12" s="1"/>
  <c r="AG85" i="12"/>
  <c r="AF85" i="12" s="1"/>
  <c r="AG62" i="12"/>
  <c r="AF62" i="12" s="1"/>
  <c r="C255" i="5"/>
  <c r="C256" i="5"/>
  <c r="C257" i="5"/>
  <c r="C239" i="12" l="1"/>
  <c r="C54" i="12"/>
  <c r="C83" i="12"/>
  <c r="C222" i="12"/>
  <c r="C22" i="12"/>
  <c r="C221" i="12"/>
  <c r="C137" i="12"/>
  <c r="C132" i="12"/>
  <c r="C195" i="12"/>
  <c r="C48" i="12"/>
  <c r="C232" i="12"/>
  <c r="C138" i="12"/>
  <c r="C69" i="12"/>
  <c r="C146" i="12"/>
  <c r="C231" i="12"/>
  <c r="C103" i="12"/>
  <c r="C216" i="12"/>
  <c r="C84" i="12"/>
  <c r="C119" i="12"/>
  <c r="C124" i="12"/>
  <c r="C122" i="12"/>
  <c r="C157" i="12"/>
  <c r="C224" i="12"/>
  <c r="C170" i="12"/>
  <c r="C158" i="12"/>
  <c r="C236" i="12"/>
  <c r="C234" i="12"/>
  <c r="C15" i="12"/>
  <c r="C219" i="12"/>
  <c r="C225" i="12"/>
  <c r="C204" i="12"/>
  <c r="C95" i="12"/>
  <c r="C148" i="12"/>
  <c r="C58" i="12"/>
  <c r="C108" i="12"/>
  <c r="C8" i="12"/>
  <c r="C62" i="12"/>
  <c r="C97" i="12"/>
  <c r="C115" i="12"/>
  <c r="C5" i="12"/>
  <c r="C228" i="12"/>
  <c r="C64" i="12"/>
  <c r="C165" i="12"/>
  <c r="C223" i="12"/>
  <c r="C43" i="12"/>
  <c r="C94" i="12"/>
  <c r="C59" i="12"/>
  <c r="C238" i="12"/>
  <c r="C24" i="12"/>
  <c r="C113" i="12"/>
  <c r="C21" i="12"/>
  <c r="C32" i="12"/>
  <c r="C205" i="12"/>
  <c r="C73" i="12"/>
  <c r="C26" i="12"/>
  <c r="C174" i="12"/>
  <c r="C42" i="12"/>
  <c r="C105" i="12"/>
  <c r="C12" i="12"/>
  <c r="C191" i="12"/>
  <c r="C90" i="12"/>
  <c r="C4" i="12"/>
  <c r="C163" i="12"/>
  <c r="C159" i="12"/>
  <c r="C172" i="12"/>
  <c r="C80" i="12"/>
  <c r="C51" i="12"/>
  <c r="C129" i="12"/>
  <c r="C78" i="12"/>
  <c r="C161" i="12"/>
  <c r="C210" i="12"/>
  <c r="C46" i="12"/>
  <c r="C30" i="12"/>
  <c r="C133" i="12"/>
  <c r="C96" i="12"/>
  <c r="C197" i="12"/>
  <c r="C235" i="12"/>
  <c r="C91" i="12"/>
  <c r="C150" i="12"/>
  <c r="C67" i="12"/>
  <c r="C55" i="12"/>
  <c r="C14" i="12"/>
  <c r="C156" i="12"/>
  <c r="C79" i="12"/>
  <c r="C63" i="12"/>
  <c r="C229" i="12"/>
  <c r="C127" i="12"/>
  <c r="C135" i="12"/>
  <c r="C25" i="12"/>
  <c r="C214" i="12"/>
  <c r="C72" i="12"/>
  <c r="C176" i="12"/>
  <c r="C19" i="12"/>
  <c r="C68" i="12"/>
  <c r="C99" i="12"/>
  <c r="C213" i="12"/>
  <c r="C23" i="12"/>
  <c r="C136" i="12"/>
  <c r="C178" i="12"/>
  <c r="C185" i="12"/>
  <c r="C17" i="12"/>
  <c r="C134" i="12"/>
  <c r="C44" i="12"/>
  <c r="C187" i="12"/>
  <c r="C118" i="12"/>
  <c r="C31" i="12"/>
  <c r="C189" i="12"/>
  <c r="C65" i="12"/>
  <c r="C183" i="12"/>
  <c r="C82" i="12"/>
  <c r="C220" i="12"/>
  <c r="C13" i="12"/>
  <c r="C130" i="12"/>
  <c r="C147" i="12"/>
  <c r="C6" i="12"/>
  <c r="C107" i="12"/>
  <c r="C35" i="12"/>
  <c r="C171" i="12"/>
  <c r="C142" i="12"/>
  <c r="C154" i="12"/>
  <c r="C56" i="12"/>
  <c r="C106" i="12"/>
  <c r="C199" i="12"/>
  <c r="C120" i="12"/>
  <c r="C181" i="12"/>
  <c r="C38" i="12"/>
  <c r="C98" i="12"/>
  <c r="C123" i="12"/>
  <c r="C182" i="12"/>
  <c r="C143" i="12"/>
  <c r="C149" i="12"/>
  <c r="C41" i="12"/>
  <c r="C202" i="12"/>
  <c r="C193" i="12"/>
  <c r="C34" i="12"/>
  <c r="C47" i="12"/>
  <c r="C92" i="12"/>
  <c r="C203" i="12"/>
  <c r="C126" i="12"/>
  <c r="C155" i="12"/>
  <c r="C169" i="12"/>
  <c r="C144" i="12"/>
  <c r="C188" i="12"/>
  <c r="C20" i="12"/>
  <c r="C57" i="12"/>
  <c r="C192" i="12"/>
  <c r="C212" i="12"/>
  <c r="C53" i="12"/>
  <c r="C18" i="12"/>
  <c r="C121" i="12"/>
  <c r="C101" i="12"/>
  <c r="C166" i="12"/>
  <c r="C209" i="12"/>
  <c r="C217" i="12"/>
  <c r="C88" i="12"/>
  <c r="C201" i="12"/>
  <c r="C198" i="12"/>
  <c r="C86" i="12"/>
  <c r="C75" i="12"/>
  <c r="C207" i="12"/>
  <c r="C162" i="12"/>
  <c r="C184" i="12"/>
  <c r="C167" i="12"/>
  <c r="C173" i="12"/>
  <c r="C74" i="12"/>
  <c r="C3" i="12"/>
  <c r="C116" i="12"/>
  <c r="C237" i="12"/>
  <c r="C168" i="12"/>
  <c r="C71" i="12"/>
  <c r="C37" i="12"/>
  <c r="C200" i="12"/>
  <c r="C87" i="12"/>
  <c r="C211" i="12"/>
  <c r="C85" i="12"/>
  <c r="C89" i="12"/>
  <c r="C151" i="12"/>
  <c r="C164" i="12"/>
  <c r="C180" i="12"/>
  <c r="C117" i="12"/>
  <c r="C77" i="12"/>
  <c r="C50" i="12"/>
  <c r="C141" i="12"/>
  <c r="C70" i="12"/>
  <c r="C190" i="12"/>
  <c r="C100" i="12"/>
  <c r="C36" i="12"/>
  <c r="C9" i="12"/>
  <c r="C93" i="12"/>
  <c r="C226" i="12"/>
  <c r="C208" i="12"/>
  <c r="C7" i="12"/>
  <c r="C131" i="12"/>
  <c r="C114" i="12"/>
  <c r="C194" i="12"/>
  <c r="C145" i="12"/>
  <c r="C16" i="12"/>
  <c r="C152" i="12"/>
  <c r="C29" i="12"/>
  <c r="C27" i="12"/>
  <c r="C160" i="12"/>
  <c r="C45" i="12"/>
  <c r="C186" i="12"/>
  <c r="C175" i="12"/>
  <c r="C128" i="12"/>
  <c r="C61" i="12"/>
  <c r="C179" i="12"/>
  <c r="C81" i="12"/>
  <c r="C112" i="12"/>
  <c r="C153" i="12"/>
  <c r="C40" i="12"/>
  <c r="C196" i="12"/>
  <c r="C233" i="12"/>
  <c r="C66" i="12"/>
  <c r="C140" i="12"/>
  <c r="C241" i="12"/>
  <c r="C102" i="12"/>
  <c r="C206" i="12"/>
  <c r="C76" i="12"/>
  <c r="C11" i="12"/>
  <c r="C60" i="12"/>
  <c r="C33" i="12"/>
  <c r="C125" i="12"/>
  <c r="C139" i="12"/>
  <c r="C215" i="12"/>
  <c r="C39" i="12"/>
  <c r="C218" i="12"/>
  <c r="C227" i="12"/>
  <c r="C104" i="12"/>
  <c r="C177" i="12"/>
  <c r="C230" i="12"/>
  <c r="C49" i="12"/>
  <c r="C28" i="12"/>
  <c r="C110" i="12"/>
  <c r="C240" i="12"/>
  <c r="C10" i="12"/>
  <c r="C52" i="12"/>
  <c r="C111" i="12"/>
  <c r="C109" i="12"/>
  <c r="DZ7" i="12"/>
  <c r="DZ11" i="12"/>
  <c r="DZ22" i="12"/>
  <c r="DZ13" i="12"/>
  <c r="DZ9" i="12"/>
  <c r="DZ12" i="12"/>
  <c r="DZ14" i="12"/>
  <c r="DZ16" i="12"/>
  <c r="DZ18" i="12"/>
  <c r="DZ19" i="12"/>
  <c r="DZ21" i="12"/>
  <c r="DZ10" i="12"/>
  <c r="DZ5" i="12"/>
  <c r="DZ15" i="12"/>
  <c r="DZ6" i="12"/>
  <c r="DZ24" i="12"/>
  <c r="DZ25" i="12"/>
  <c r="DZ23" i="12"/>
  <c r="DZ4" i="12"/>
  <c r="DZ3" i="12"/>
  <c r="DZ8" i="12"/>
  <c r="DZ17" i="12"/>
  <c r="DZ20" i="12"/>
  <c r="DU21" i="12"/>
  <c r="DU3" i="12"/>
  <c r="DU13" i="12"/>
  <c r="DU11" i="12"/>
  <c r="DU23" i="12"/>
  <c r="DU4" i="12"/>
  <c r="DU6" i="12"/>
  <c r="DU8" i="12"/>
  <c r="DU5" i="12"/>
  <c r="DU25" i="12"/>
  <c r="DU17" i="12"/>
  <c r="DU7" i="12"/>
  <c r="DU9" i="12"/>
  <c r="DU20" i="12"/>
  <c r="DU16" i="12"/>
  <c r="DU12" i="12"/>
  <c r="DU22" i="12"/>
  <c r="DU15" i="12"/>
  <c r="DU18" i="12"/>
  <c r="DU14" i="12"/>
  <c r="DU24" i="12"/>
  <c r="DU10" i="12"/>
  <c r="DU19" i="12"/>
  <c r="A2" i="10"/>
  <c r="AF10" i="12" l="1"/>
  <c r="EB10" i="12"/>
  <c r="AF9" i="12"/>
  <c r="AF4" i="12"/>
  <c r="AF7" i="12"/>
  <c r="AF5" i="12"/>
  <c r="AF6" i="12"/>
  <c r="AF3" i="12"/>
  <c r="AF8" i="12"/>
  <c r="EB9" i="12"/>
  <c r="EB8" i="12"/>
  <c r="EB4" i="12"/>
  <c r="EB7" i="12"/>
  <c r="EB6" i="12"/>
  <c r="EB5" i="12"/>
  <c r="EB3" i="12"/>
  <c r="C9" i="8"/>
  <c r="C379" i="5"/>
  <c r="C378" i="5"/>
  <c r="C376" i="5"/>
  <c r="C377" i="5"/>
  <c r="C375" i="5"/>
  <c r="C374" i="5"/>
  <c r="C373" i="5"/>
  <c r="C372" i="5"/>
  <c r="C371" i="5"/>
  <c r="C370" i="5"/>
  <c r="C369" i="5"/>
  <c r="C368" i="5"/>
  <c r="C367" i="5"/>
  <c r="C366" i="5"/>
  <c r="C365" i="5"/>
  <c r="C364" i="5"/>
  <c r="C363" i="5"/>
  <c r="C362" i="5"/>
  <c r="C361" i="5"/>
  <c r="C360" i="5"/>
  <c r="C254" i="5"/>
  <c r="C44" i="9"/>
  <c r="C8" i="9"/>
  <c r="C248" i="5" l="1"/>
  <c r="C245" i="5"/>
  <c r="C244" i="5"/>
  <c r="C243" i="5"/>
  <c r="C242" i="5"/>
  <c r="C168" i="5"/>
  <c r="L3" i="4"/>
  <c r="L4" i="4" s="1"/>
  <c r="C2" i="18" l="1"/>
  <c r="B2" i="15"/>
  <c r="L2" i="4"/>
  <c r="A3" i="20" s="1"/>
  <c r="D3" i="9"/>
  <c r="D48" i="9" s="1"/>
  <c r="D38" i="8"/>
  <c r="D3" i="5"/>
  <c r="D3" i="8"/>
  <c r="E295" i="5"/>
  <c r="E282" i="5"/>
  <c r="E263" i="5"/>
  <c r="E250" i="5"/>
  <c r="E215" i="5"/>
  <c r="E163" i="5"/>
  <c r="E149" i="5"/>
  <c r="E105" i="5"/>
  <c r="E76" i="5"/>
  <c r="E52" i="5"/>
  <c r="E12" i="5"/>
  <c r="E67" i="9"/>
  <c r="E48" i="9"/>
  <c r="E40" i="9"/>
  <c r="E20" i="9"/>
  <c r="E10" i="9"/>
  <c r="C241" i="5"/>
  <c r="C240" i="5"/>
  <c r="D215" i="5" l="1"/>
  <c r="D208" i="5"/>
  <c r="D12" i="5"/>
  <c r="D52" i="5"/>
  <c r="D163" i="5"/>
  <c r="D149" i="5"/>
  <c r="D250" i="5"/>
  <c r="D263" i="5"/>
  <c r="D40" i="9"/>
  <c r="D76" i="5"/>
  <c r="D282" i="5"/>
  <c r="D67" i="9"/>
  <c r="D105" i="5"/>
  <c r="D295" i="5"/>
  <c r="D10" i="9"/>
  <c r="D20" i="9"/>
  <c r="C31" i="5" l="1"/>
  <c r="C36" i="5"/>
  <c r="C25" i="5" l="1"/>
  <c r="D76" i="9" l="1"/>
  <c r="D71" i="9"/>
  <c r="D291" i="5" l="1"/>
  <c r="D195" i="5" l="1"/>
  <c r="EZ2" i="12" l="1"/>
  <c r="C73" i="5"/>
  <c r="C71" i="5"/>
  <c r="C69" i="5"/>
  <c r="C67" i="5"/>
  <c r="C63" i="5"/>
  <c r="C61" i="5"/>
  <c r="C70" i="5"/>
  <c r="C66" i="5"/>
  <c r="C64" i="5"/>
  <c r="C60" i="5"/>
  <c r="C58" i="5"/>
  <c r="C55" i="5"/>
  <c r="CU1" i="12"/>
  <c r="CV1" i="12"/>
  <c r="CW1" i="12"/>
  <c r="CX1" i="12"/>
  <c r="CY1" i="12"/>
  <c r="CZ1" i="12"/>
  <c r="DA1" i="12"/>
  <c r="DB1" i="12"/>
  <c r="DC1" i="12"/>
  <c r="DD1" i="12"/>
  <c r="DE1" i="12"/>
  <c r="DF1" i="12"/>
  <c r="DG1" i="12"/>
  <c r="DH1" i="12"/>
  <c r="DI1" i="12"/>
  <c r="DJ1" i="12"/>
  <c r="DK1" i="12"/>
  <c r="DL1" i="12"/>
  <c r="DM1" i="12"/>
  <c r="DN1" i="12"/>
  <c r="DO1" i="12"/>
  <c r="DP1" i="12"/>
  <c r="DQ1" i="12"/>
  <c r="CT1" i="12"/>
  <c r="EE29" i="12"/>
  <c r="EP29" i="12"/>
  <c r="EM33" i="12"/>
  <c r="EF33" i="12" s="1"/>
  <c r="EF34" i="12"/>
  <c r="EG33" i="12" l="1"/>
  <c r="C72" i="9" l="1"/>
  <c r="C77" i="9"/>
  <c r="C75" i="9"/>
  <c r="C74" i="9"/>
  <c r="C70" i="9"/>
  <c r="C69" i="9"/>
  <c r="C51" i="9"/>
  <c r="C50" i="9"/>
  <c r="C52" i="9"/>
  <c r="C53" i="9"/>
  <c r="C54" i="9"/>
  <c r="C57" i="9"/>
  <c r="C56" i="9"/>
  <c r="C59" i="9"/>
  <c r="C58" i="9"/>
  <c r="C61" i="9"/>
  <c r="C60" i="9"/>
  <c r="C62" i="9"/>
  <c r="C65" i="9"/>
  <c r="C64" i="9"/>
  <c r="D63" i="9"/>
  <c r="D55" i="9"/>
  <c r="C292" i="5"/>
  <c r="C290" i="5"/>
  <c r="C289" i="5"/>
  <c r="C287" i="5"/>
  <c r="C285" i="5"/>
  <c r="C284" i="5"/>
  <c r="C280" i="5"/>
  <c r="C279" i="5"/>
  <c r="C277" i="5"/>
  <c r="C276" i="5"/>
  <c r="C275" i="5"/>
  <c r="C274" i="5"/>
  <c r="C273" i="5"/>
  <c r="C272" i="5"/>
  <c r="C271" i="5"/>
  <c r="C269" i="5"/>
  <c r="C268" i="5"/>
  <c r="C267" i="5"/>
  <c r="C266" i="5"/>
  <c r="C265" i="5"/>
  <c r="C205" i="5"/>
  <c r="C204" i="5"/>
  <c r="C203" i="5"/>
  <c r="C202" i="5"/>
  <c r="C201" i="5"/>
  <c r="C200" i="5"/>
  <c r="C199" i="5"/>
  <c r="C198" i="5"/>
  <c r="C197" i="5"/>
  <c r="C196" i="5"/>
  <c r="D278" i="5"/>
  <c r="D165" i="5"/>
  <c r="C54" i="5" s="1"/>
  <c r="D83" i="5"/>
  <c r="D68" i="5"/>
  <c r="D65" i="5"/>
  <c r="C34" i="5"/>
  <c r="D14" i="5"/>
  <c r="C48" i="5"/>
  <c r="D59" i="5" l="1"/>
  <c r="D17" i="5"/>
  <c r="D37" i="5" s="1"/>
  <c r="D89" i="5"/>
  <c r="D88" i="5"/>
  <c r="D72" i="5" l="1"/>
  <c r="D74" i="5" s="1"/>
  <c r="EZ3" i="12"/>
  <c r="EZ4" i="12"/>
  <c r="EZ5" i="12"/>
  <c r="EZ6" i="12"/>
  <c r="EZ7" i="12"/>
  <c r="EZ8" i="12"/>
  <c r="EZ9" i="12"/>
  <c r="EZ10" i="12"/>
  <c r="EZ11" i="12"/>
  <c r="C43" i="9" l="1"/>
  <c r="C42" i="9"/>
  <c r="C24" i="9"/>
  <c r="C25" i="9"/>
  <c r="C26" i="9"/>
  <c r="C27" i="9"/>
  <c r="C28" i="9"/>
  <c r="C29" i="9"/>
  <c r="C30" i="9"/>
  <c r="C31" i="9"/>
  <c r="C36" i="9"/>
  <c r="C23" i="9"/>
  <c r="C22" i="9"/>
  <c r="C14" i="9"/>
  <c r="C16" i="9"/>
  <c r="C13" i="9"/>
  <c r="C12" i="9"/>
  <c r="C7" i="9"/>
  <c r="C6" i="9"/>
  <c r="C5" i="9"/>
  <c r="C42" i="8"/>
  <c r="C43" i="8"/>
  <c r="C44" i="8"/>
  <c r="C45" i="8"/>
  <c r="C46" i="8"/>
  <c r="C47" i="8"/>
  <c r="C48" i="8"/>
  <c r="C49" i="8"/>
  <c r="C41" i="8"/>
  <c r="C40" i="8"/>
  <c r="C7" i="8"/>
  <c r="C8" i="8"/>
  <c r="C10" i="8"/>
  <c r="C11" i="8"/>
  <c r="C12" i="8"/>
  <c r="C13" i="8"/>
  <c r="C14" i="8"/>
  <c r="C15" i="8"/>
  <c r="C16" i="8"/>
  <c r="C17" i="8"/>
  <c r="C18" i="8"/>
  <c r="C19" i="8"/>
  <c r="C20" i="8"/>
  <c r="C21" i="8"/>
  <c r="C23" i="8"/>
  <c r="C24" i="8"/>
  <c r="C25" i="8"/>
  <c r="C26" i="8"/>
  <c r="C27" i="8"/>
  <c r="C28" i="8"/>
  <c r="C29" i="8"/>
  <c r="C30" i="8"/>
  <c r="C31" i="8"/>
  <c r="C32" i="8"/>
  <c r="C33" i="8"/>
  <c r="C6" i="8"/>
  <c r="C5" i="8"/>
  <c r="C299" i="5"/>
  <c r="C300" i="5"/>
  <c r="C301" i="5"/>
  <c r="C302" i="5"/>
  <c r="C303" i="5"/>
  <c r="C304" i="5"/>
  <c r="C317" i="5"/>
  <c r="C318" i="5"/>
  <c r="C319" i="5"/>
  <c r="C320" i="5"/>
  <c r="C321" i="5"/>
  <c r="C322" i="5"/>
  <c r="C323" i="5"/>
  <c r="C324" i="5"/>
  <c r="C335" i="5"/>
  <c r="C336" i="5"/>
  <c r="C337" i="5"/>
  <c r="C338" i="5"/>
  <c r="C339" i="5"/>
  <c r="C340" i="5"/>
  <c r="C341" i="5"/>
  <c r="C342" i="5"/>
  <c r="C343" i="5"/>
  <c r="C355" i="5"/>
  <c r="C356" i="5"/>
  <c r="C298" i="5"/>
  <c r="C297" i="5"/>
  <c r="C253" i="5"/>
  <c r="C252" i="5"/>
  <c r="C221" i="5"/>
  <c r="C222" i="5"/>
  <c r="C223" i="5"/>
  <c r="C224" i="5"/>
  <c r="C225" i="5"/>
  <c r="C226" i="5"/>
  <c r="C227" i="5"/>
  <c r="C228" i="5"/>
  <c r="C233" i="5"/>
  <c r="C239" i="5"/>
  <c r="C246" i="5"/>
  <c r="C247" i="5"/>
  <c r="C217" i="5"/>
  <c r="C169" i="5"/>
  <c r="C170" i="5"/>
  <c r="C171" i="5"/>
  <c r="C172" i="5"/>
  <c r="C173" i="5"/>
  <c r="C174" i="5"/>
  <c r="C175" i="5"/>
  <c r="C190" i="5"/>
  <c r="C192" i="5"/>
  <c r="C193" i="5"/>
  <c r="C194" i="5"/>
  <c r="C166" i="5"/>
  <c r="C158" i="5"/>
  <c r="C160" i="5"/>
  <c r="C161" i="5"/>
  <c r="C154" i="5"/>
  <c r="C151" i="5"/>
  <c r="C109" i="5"/>
  <c r="C110" i="5"/>
  <c r="C111" i="5"/>
  <c r="C117" i="5"/>
  <c r="C118" i="5"/>
  <c r="C119" i="5"/>
  <c r="C120" i="5"/>
  <c r="C121" i="5"/>
  <c r="C122" i="5"/>
  <c r="C123" i="5"/>
  <c r="C124" i="5"/>
  <c r="C130" i="5"/>
  <c r="C131" i="5"/>
  <c r="C132" i="5"/>
  <c r="C133" i="5"/>
  <c r="C134" i="5"/>
  <c r="C135" i="5"/>
  <c r="C141" i="5"/>
  <c r="C142" i="5"/>
  <c r="C144" i="5"/>
  <c r="C145" i="5"/>
  <c r="C146" i="5"/>
  <c r="C147" i="5"/>
  <c r="C108" i="5"/>
  <c r="C107" i="5"/>
  <c r="C80" i="5"/>
  <c r="C82" i="5"/>
  <c r="C85" i="5"/>
  <c r="C86" i="5"/>
  <c r="C87" i="5"/>
  <c r="C90" i="5"/>
  <c r="C91" i="5"/>
  <c r="C92" i="5"/>
  <c r="C93" i="5"/>
  <c r="C94" i="5"/>
  <c r="C95" i="5"/>
  <c r="C96" i="5"/>
  <c r="C97" i="5"/>
  <c r="C98" i="5"/>
  <c r="C99" i="5"/>
  <c r="C100" i="5"/>
  <c r="C101" i="5"/>
  <c r="C102" i="5"/>
  <c r="C7" i="5"/>
  <c r="C8" i="5"/>
  <c r="C9" i="5"/>
  <c r="C10" i="5"/>
  <c r="C5" i="5"/>
  <c r="C6" i="5"/>
  <c r="C79" i="5"/>
  <c r="Q7" i="10" l="1"/>
  <c r="R7" i="10"/>
  <c r="S7" i="10"/>
  <c r="T7" i="10"/>
  <c r="U7" i="10"/>
  <c r="V7" i="10"/>
  <c r="W7" i="10"/>
  <c r="X7" i="10"/>
  <c r="Y7" i="10"/>
  <c r="Z7" i="10"/>
  <c r="AA7" i="10"/>
  <c r="D7" i="10" l="1"/>
  <c r="E7" i="10"/>
  <c r="F7" i="10"/>
  <c r="G7" i="10"/>
  <c r="H7" i="10"/>
  <c r="I7" i="10"/>
  <c r="J7" i="10"/>
  <c r="K7" i="10"/>
  <c r="L7" i="10"/>
  <c r="M7" i="10"/>
  <c r="E2" i="10"/>
  <c r="V8" i="4" l="1"/>
  <c r="W8" i="4" s="1"/>
  <c r="V4" i="4"/>
  <c r="Y8" i="4"/>
  <c r="AA8" i="4" s="1"/>
  <c r="AB8" i="4" s="1"/>
  <c r="Y4" i="4"/>
  <c r="AA4" i="4" s="1"/>
  <c r="V3" i="4"/>
  <c r="W3" i="4" s="1"/>
  <c r="V2" i="4"/>
  <c r="Y3" i="4"/>
  <c r="AA3" i="4" s="1"/>
  <c r="AB3" i="4" s="1"/>
  <c r="Y2" i="4"/>
  <c r="AA2" i="4" s="1"/>
  <c r="W2" i="4" l="1"/>
  <c r="V10" i="4"/>
  <c r="AB2" i="4"/>
  <c r="V6" i="4"/>
  <c r="W6" i="4" s="1"/>
  <c r="W4" i="4"/>
  <c r="AA6" i="4"/>
  <c r="AA10" i="4" s="1"/>
  <c r="AB4" i="4"/>
  <c r="AB6" i="4" l="1"/>
  <c r="AB10" i="4"/>
  <c r="D22" i="8" s="1"/>
  <c r="C22" i="8" s="1"/>
  <c r="W10" i="4"/>
  <c r="C32" i="5" l="1"/>
  <c r="A2" i="1" l="1"/>
  <c r="A2" i="9"/>
  <c r="A2" i="5"/>
  <c r="A2" i="8"/>
  <c r="C6" i="1" s="1"/>
  <c r="B279" i="1" l="1"/>
  <c r="B283" i="1"/>
  <c r="B287" i="1"/>
  <c r="B291" i="1"/>
  <c r="B295" i="1"/>
  <c r="B299" i="1"/>
  <c r="B303" i="1"/>
  <c r="B307" i="1"/>
  <c r="B311" i="1"/>
  <c r="B315" i="1"/>
  <c r="B319" i="1"/>
  <c r="B323" i="1"/>
  <c r="B327" i="1"/>
  <c r="B331" i="1"/>
  <c r="B335" i="1"/>
  <c r="C291" i="1"/>
  <c r="C295" i="1"/>
  <c r="C299" i="1"/>
  <c r="C303" i="1"/>
  <c r="C307" i="1"/>
  <c r="C311" i="1"/>
  <c r="C315" i="1"/>
  <c r="C319" i="1"/>
  <c r="C323" i="1"/>
  <c r="C327" i="1"/>
  <c r="C331" i="1"/>
  <c r="C335" i="1"/>
  <c r="C294" i="1"/>
  <c r="C314" i="1"/>
  <c r="C334" i="1"/>
  <c r="C279" i="1"/>
  <c r="C283" i="1"/>
  <c r="C287" i="1"/>
  <c r="B280" i="1"/>
  <c r="B284" i="1"/>
  <c r="B288" i="1"/>
  <c r="B292" i="1"/>
  <c r="B296" i="1"/>
  <c r="B300" i="1"/>
  <c r="B304" i="1"/>
  <c r="B308" i="1"/>
  <c r="B312" i="1"/>
  <c r="B316" i="1"/>
  <c r="B320" i="1"/>
  <c r="B324" i="1"/>
  <c r="B328" i="1"/>
  <c r="B332" i="1"/>
  <c r="B336" i="1"/>
  <c r="B290" i="1"/>
  <c r="B306" i="1"/>
  <c r="B326" i="1"/>
  <c r="C290" i="1"/>
  <c r="C306" i="1"/>
  <c r="C326" i="1"/>
  <c r="C280" i="1"/>
  <c r="C284" i="1"/>
  <c r="C288" i="1"/>
  <c r="C292" i="1"/>
  <c r="C296" i="1"/>
  <c r="C300" i="1"/>
  <c r="C304" i="1"/>
  <c r="C308" i="1"/>
  <c r="C312" i="1"/>
  <c r="C316" i="1"/>
  <c r="C320" i="1"/>
  <c r="C324" i="1"/>
  <c r="C328" i="1"/>
  <c r="C332" i="1"/>
  <c r="C336" i="1"/>
  <c r="B282" i="1"/>
  <c r="B298" i="1"/>
  <c r="B310" i="1"/>
  <c r="B322" i="1"/>
  <c r="B334" i="1"/>
  <c r="C298" i="1"/>
  <c r="C310" i="1"/>
  <c r="C330" i="1"/>
  <c r="B281" i="1"/>
  <c r="B285" i="1"/>
  <c r="B289" i="1"/>
  <c r="B293" i="1"/>
  <c r="B297" i="1"/>
  <c r="B301" i="1"/>
  <c r="B305" i="1"/>
  <c r="B309" i="1"/>
  <c r="B313" i="1"/>
  <c r="B317" i="1"/>
  <c r="B321" i="1"/>
  <c r="B325" i="1"/>
  <c r="B329" i="1"/>
  <c r="B333" i="1"/>
  <c r="B337" i="1"/>
  <c r="B294" i="1"/>
  <c r="B318" i="1"/>
  <c r="C282" i="1"/>
  <c r="C318" i="1"/>
  <c r="C281" i="1"/>
  <c r="C285" i="1"/>
  <c r="C289" i="1"/>
  <c r="C293" i="1"/>
  <c r="C297" i="1"/>
  <c r="C301" i="1"/>
  <c r="C305" i="1"/>
  <c r="C309" i="1"/>
  <c r="C313" i="1"/>
  <c r="C317" i="1"/>
  <c r="C321" i="1"/>
  <c r="C325" i="1"/>
  <c r="C329" i="1"/>
  <c r="C333" i="1"/>
  <c r="C337" i="1"/>
  <c r="B286" i="1"/>
  <c r="B302" i="1"/>
  <c r="B314" i="1"/>
  <c r="B330" i="1"/>
  <c r="C286" i="1"/>
  <c r="C302" i="1"/>
  <c r="C322" i="1"/>
  <c r="C185" i="1"/>
  <c r="H4" i="18" s="1"/>
  <c r="FK25" i="12"/>
  <c r="FL25" i="12"/>
  <c r="FM25" i="12"/>
  <c r="FK24" i="12"/>
  <c r="FM24" i="12"/>
  <c r="FL24" i="12"/>
  <c r="FK23" i="12"/>
  <c r="FL23" i="12"/>
  <c r="FM23" i="12"/>
  <c r="FM21" i="12" s="1"/>
  <c r="C44" i="1"/>
  <c r="F7" i="15" s="1"/>
  <c r="C176" i="1"/>
  <c r="FJ23" i="12" s="1"/>
  <c r="C50" i="1"/>
  <c r="C61" i="1"/>
  <c r="C69" i="1"/>
  <c r="C77" i="1"/>
  <c r="C88" i="1"/>
  <c r="C96" i="1"/>
  <c r="C104" i="1"/>
  <c r="C115" i="1"/>
  <c r="F34" i="15" s="1"/>
  <c r="C123" i="1"/>
  <c r="C131" i="1"/>
  <c r="FF8" i="12" s="1"/>
  <c r="C142" i="1"/>
  <c r="C150" i="1"/>
  <c r="C158" i="1"/>
  <c r="C169" i="1"/>
  <c r="C181" i="1"/>
  <c r="F9" i="15" s="1"/>
  <c r="C189" i="1"/>
  <c r="C197" i="1"/>
  <c r="C211" i="1"/>
  <c r="C219" i="1"/>
  <c r="C227" i="1"/>
  <c r="C238" i="1"/>
  <c r="C249" i="1"/>
  <c r="C257" i="1"/>
  <c r="C268" i="1"/>
  <c r="C344" i="1"/>
  <c r="C352" i="1"/>
  <c r="C360" i="1"/>
  <c r="C220" i="1"/>
  <c r="C258" i="1"/>
  <c r="C51" i="1"/>
  <c r="FJ24" i="12" s="1"/>
  <c r="C62" i="1"/>
  <c r="C70" i="1"/>
  <c r="C78" i="1"/>
  <c r="C89" i="1"/>
  <c r="C97" i="1"/>
  <c r="C105" i="1"/>
  <c r="C116" i="1"/>
  <c r="C124" i="1"/>
  <c r="F37" i="15" s="1"/>
  <c r="C132" i="1"/>
  <c r="C143" i="1"/>
  <c r="C151" i="1"/>
  <c r="F15" i="15" s="1"/>
  <c r="C159" i="1"/>
  <c r="F19" i="15" s="1"/>
  <c r="C170" i="1"/>
  <c r="D6" i="18" s="1"/>
  <c r="C182" i="1"/>
  <c r="C190" i="1"/>
  <c r="C198" i="1"/>
  <c r="C212" i="1"/>
  <c r="C239" i="1"/>
  <c r="C269" i="1"/>
  <c r="C345" i="1"/>
  <c r="C52" i="1"/>
  <c r="C63" i="1"/>
  <c r="C71" i="1"/>
  <c r="C79" i="1"/>
  <c r="C90" i="1"/>
  <c r="FJ15" i="12" s="1"/>
  <c r="C98" i="1"/>
  <c r="C106" i="1"/>
  <c r="C117" i="1"/>
  <c r="C125" i="1"/>
  <c r="F38" i="15" s="1"/>
  <c r="C133" i="1"/>
  <c r="C144" i="1"/>
  <c r="F13" i="15" s="1"/>
  <c r="C152" i="1"/>
  <c r="F16" i="15" s="1"/>
  <c r="C160" i="1"/>
  <c r="C171" i="1"/>
  <c r="D7" i="18" s="1"/>
  <c r="C183" i="1"/>
  <c r="C191" i="1"/>
  <c r="H7" i="18" s="1"/>
  <c r="C199" i="1"/>
  <c r="C213" i="1"/>
  <c r="F21" i="15" s="1"/>
  <c r="C221" i="1"/>
  <c r="C229" i="1"/>
  <c r="F22" i="15" s="1"/>
  <c r="C240" i="1"/>
  <c r="C251" i="1"/>
  <c r="C259" i="1"/>
  <c r="F30" i="15" s="1"/>
  <c r="C270" i="1"/>
  <c r="C346" i="1"/>
  <c r="C354" i="1"/>
  <c r="B194" i="1"/>
  <c r="C246" i="1"/>
  <c r="C349" i="1"/>
  <c r="B195" i="1"/>
  <c r="C53" i="1"/>
  <c r="C64" i="1"/>
  <c r="C72" i="1"/>
  <c r="C80" i="1"/>
  <c r="C91" i="1"/>
  <c r="C99" i="1"/>
  <c r="C107" i="1"/>
  <c r="C118" i="1"/>
  <c r="C126" i="1"/>
  <c r="FF3" i="12" s="1"/>
  <c r="C134" i="1"/>
  <c r="F39" i="15" s="1"/>
  <c r="C145" i="1"/>
  <c r="C153" i="1"/>
  <c r="C161" i="1"/>
  <c r="C175" i="1"/>
  <c r="C184" i="1"/>
  <c r="C192" i="1"/>
  <c r="C200" i="1"/>
  <c r="C214" i="1"/>
  <c r="C230" i="1"/>
  <c r="F23" i="15" s="1"/>
  <c r="C241" i="1"/>
  <c r="C252" i="1"/>
  <c r="C260" i="1"/>
  <c r="C271" i="1"/>
  <c r="C347" i="1"/>
  <c r="C355" i="1"/>
  <c r="B193" i="1"/>
  <c r="C216" i="1"/>
  <c r="C265" i="1"/>
  <c r="C357" i="1"/>
  <c r="C54" i="1"/>
  <c r="C65" i="1"/>
  <c r="C73" i="1"/>
  <c r="C81" i="1"/>
  <c r="C92" i="1"/>
  <c r="C100" i="1"/>
  <c r="C111" i="1"/>
  <c r="F33" i="15" s="1"/>
  <c r="C119" i="1"/>
  <c r="C127" i="1"/>
  <c r="FF4" i="12" s="1"/>
  <c r="C135" i="1"/>
  <c r="F40" i="15" s="1"/>
  <c r="C146" i="1"/>
  <c r="F14" i="15" s="1"/>
  <c r="C154" i="1"/>
  <c r="C162" i="1"/>
  <c r="C177" i="1"/>
  <c r="C193" i="1"/>
  <c r="C201" i="1"/>
  <c r="C215" i="1"/>
  <c r="C223" i="1"/>
  <c r="C231" i="1"/>
  <c r="C242" i="1"/>
  <c r="C253" i="1"/>
  <c r="C261" i="1"/>
  <c r="C272" i="1"/>
  <c r="C348" i="1"/>
  <c r="C356" i="1"/>
  <c r="C232" i="1"/>
  <c r="C273" i="1"/>
  <c r="C341" i="1"/>
  <c r="C55" i="1"/>
  <c r="C66" i="1"/>
  <c r="C74" i="1"/>
  <c r="C82" i="1"/>
  <c r="FJ25" i="12" s="1"/>
  <c r="C93" i="1"/>
  <c r="C101" i="1"/>
  <c r="C112" i="1"/>
  <c r="C120" i="1"/>
  <c r="C128" i="1"/>
  <c r="FF5" i="12" s="1"/>
  <c r="C139" i="1"/>
  <c r="F12" i="15" s="1"/>
  <c r="C147" i="1"/>
  <c r="C155" i="1"/>
  <c r="C163" i="1"/>
  <c r="C178" i="1"/>
  <c r="C186" i="1"/>
  <c r="H5" i="18" s="1"/>
  <c r="C194" i="1"/>
  <c r="C202" i="1"/>
  <c r="C224" i="1"/>
  <c r="C254" i="1"/>
  <c r="C59" i="1"/>
  <c r="C67" i="1"/>
  <c r="C75" i="1"/>
  <c r="C83" i="1"/>
  <c r="C94" i="1"/>
  <c r="C102" i="1"/>
  <c r="C113" i="1"/>
  <c r="C121" i="1"/>
  <c r="C129" i="1"/>
  <c r="FF6" i="12" s="1"/>
  <c r="C140" i="1"/>
  <c r="C148" i="1"/>
  <c r="C156" i="1"/>
  <c r="C167" i="1"/>
  <c r="D4" i="18" s="1"/>
  <c r="C179" i="1"/>
  <c r="F8" i="15" s="1"/>
  <c r="C187" i="1"/>
  <c r="C195" i="1"/>
  <c r="C206" i="1"/>
  <c r="C217" i="1"/>
  <c r="C233" i="1"/>
  <c r="F24" i="15" s="1"/>
  <c r="C247" i="1"/>
  <c r="C255" i="1"/>
  <c r="C266" i="1"/>
  <c r="C274" i="1"/>
  <c r="C342" i="1"/>
  <c r="C350" i="1"/>
  <c r="C358" i="1"/>
  <c r="B196" i="1"/>
  <c r="C228" i="1"/>
  <c r="C60" i="1"/>
  <c r="C68" i="1"/>
  <c r="C76" i="1"/>
  <c r="C84" i="1"/>
  <c r="C95" i="1"/>
  <c r="C103" i="1"/>
  <c r="C114" i="1"/>
  <c r="C122" i="1"/>
  <c r="C130" i="1"/>
  <c r="FF7" i="12" s="1"/>
  <c r="C141" i="1"/>
  <c r="C149" i="1"/>
  <c r="C157" i="1"/>
  <c r="F17" i="15" s="1"/>
  <c r="C168" i="1"/>
  <c r="D5" i="18" s="1"/>
  <c r="C180" i="1"/>
  <c r="C188" i="1"/>
  <c r="H6" i="18" s="1"/>
  <c r="C196" i="1"/>
  <c r="C207" i="1"/>
  <c r="C218" i="1"/>
  <c r="C226" i="1"/>
  <c r="C237" i="1"/>
  <c r="F27" i="15" s="1"/>
  <c r="C248" i="1"/>
  <c r="C256" i="1"/>
  <c r="C267" i="1"/>
  <c r="C278" i="1"/>
  <c r="C343" i="1"/>
  <c r="C351" i="1"/>
  <c r="C359" i="1"/>
  <c r="B197" i="1"/>
  <c r="B198" i="1"/>
  <c r="C250" i="1"/>
  <c r="C353" i="1"/>
  <c r="C12" i="1"/>
  <c r="C20" i="1"/>
  <c r="C28" i="1"/>
  <c r="C39" i="1"/>
  <c r="C5" i="1"/>
  <c r="C13" i="1"/>
  <c r="C21" i="1"/>
  <c r="C29" i="1"/>
  <c r="C40" i="1"/>
  <c r="C14" i="1"/>
  <c r="C22" i="1"/>
  <c r="C30" i="1"/>
  <c r="F18" i="15" s="1"/>
  <c r="C41" i="1"/>
  <c r="C7" i="1"/>
  <c r="C15" i="1"/>
  <c r="C23" i="1"/>
  <c r="C31" i="1"/>
  <c r="F35" i="15" s="1"/>
  <c r="C42" i="1"/>
  <c r="C8" i="1"/>
  <c r="C16" i="1"/>
  <c r="C24" i="1"/>
  <c r="C32" i="1"/>
  <c r="C43" i="1"/>
  <c r="F6" i="15" s="1"/>
  <c r="C9" i="1"/>
  <c r="C17" i="1"/>
  <c r="C25" i="1"/>
  <c r="C33" i="1"/>
  <c r="C10" i="1"/>
  <c r="C18" i="1"/>
  <c r="C26" i="1"/>
  <c r="C37" i="1"/>
  <c r="C45" i="1"/>
  <c r="C11" i="1"/>
  <c r="C19" i="1"/>
  <c r="C27" i="1"/>
  <c r="C38" i="1"/>
  <c r="C46" i="1"/>
  <c r="C374" i="1"/>
  <c r="C385" i="1"/>
  <c r="C415" i="1"/>
  <c r="C364" i="1"/>
  <c r="C408" i="1"/>
  <c r="C386" i="1"/>
  <c r="C365" i="1"/>
  <c r="C379" i="1"/>
  <c r="C387" i="1"/>
  <c r="C401" i="1"/>
  <c r="C409" i="1"/>
  <c r="C420" i="1"/>
  <c r="C428" i="1"/>
  <c r="C403" i="1"/>
  <c r="C390" i="1"/>
  <c r="C366" i="1"/>
  <c r="C380" i="1"/>
  <c r="C388" i="1"/>
  <c r="C402" i="1"/>
  <c r="C410" i="1"/>
  <c r="C421" i="1"/>
  <c r="C411" i="1"/>
  <c r="C404" i="1"/>
  <c r="C427" i="1"/>
  <c r="C367" i="1"/>
  <c r="C381" i="1"/>
  <c r="C389" i="1"/>
  <c r="C422" i="1"/>
  <c r="C382" i="1"/>
  <c r="C423" i="1"/>
  <c r="C371" i="1"/>
  <c r="C412" i="1"/>
  <c r="C372" i="1"/>
  <c r="C383" i="1"/>
  <c r="C394" i="1"/>
  <c r="C405" i="1"/>
  <c r="C413" i="1"/>
  <c r="C424" i="1"/>
  <c r="C396" i="1"/>
  <c r="C426" i="1"/>
  <c r="C375" i="1"/>
  <c r="C419" i="1"/>
  <c r="C373" i="1"/>
  <c r="C384" i="1"/>
  <c r="C395" i="1"/>
  <c r="C406" i="1"/>
  <c r="C414" i="1"/>
  <c r="C425" i="1"/>
  <c r="C407" i="1"/>
  <c r="C400" i="1"/>
  <c r="FK15" i="12"/>
  <c r="FL15" i="12"/>
  <c r="FM15" i="12"/>
  <c r="FM17" i="12" s="1"/>
  <c r="B8" i="1"/>
  <c r="B199" i="1"/>
  <c r="B202" i="1"/>
  <c r="B201" i="1"/>
  <c r="B200" i="1"/>
  <c r="B240" i="1"/>
  <c r="B242" i="1"/>
  <c r="B241" i="1"/>
  <c r="B9" i="1"/>
  <c r="B367" i="1"/>
  <c r="B360" i="1"/>
  <c r="B356" i="1"/>
  <c r="B352" i="1"/>
  <c r="B359" i="1"/>
  <c r="B355" i="1"/>
  <c r="B351" i="1"/>
  <c r="B358" i="1"/>
  <c r="B354" i="1"/>
  <c r="B350" i="1"/>
  <c r="B357" i="1"/>
  <c r="B353" i="1"/>
  <c r="B349" i="1"/>
  <c r="B422" i="1"/>
  <c r="B411" i="1"/>
  <c r="B403" i="1"/>
  <c r="B389" i="1"/>
  <c r="B381" i="1"/>
  <c r="B366" i="1"/>
  <c r="B421" i="1"/>
  <c r="B410" i="1"/>
  <c r="B402" i="1"/>
  <c r="B388" i="1"/>
  <c r="B380" i="1"/>
  <c r="B365" i="1"/>
  <c r="B428" i="1"/>
  <c r="B420" i="1"/>
  <c r="B409" i="1"/>
  <c r="B401" i="1"/>
  <c r="B387" i="1"/>
  <c r="B379" i="1"/>
  <c r="B364" i="1"/>
  <c r="B427" i="1"/>
  <c r="B419" i="1"/>
  <c r="B408" i="1"/>
  <c r="B400" i="1"/>
  <c r="B386" i="1"/>
  <c r="B375" i="1"/>
  <c r="B426" i="1"/>
  <c r="B415" i="1"/>
  <c r="B407" i="1"/>
  <c r="B396" i="1"/>
  <c r="B385" i="1"/>
  <c r="B374" i="1"/>
  <c r="B425" i="1"/>
  <c r="B414" i="1"/>
  <c r="B406" i="1"/>
  <c r="B395" i="1"/>
  <c r="B384" i="1"/>
  <c r="B373" i="1"/>
  <c r="B424" i="1"/>
  <c r="B413" i="1"/>
  <c r="B405" i="1"/>
  <c r="B394" i="1"/>
  <c r="B383" i="1"/>
  <c r="B372" i="1"/>
  <c r="B423" i="1"/>
  <c r="B412" i="1"/>
  <c r="B404" i="1"/>
  <c r="B390" i="1"/>
  <c r="B382" i="1"/>
  <c r="B371" i="1"/>
  <c r="B45" i="1"/>
  <c r="B37" i="1"/>
  <c r="B26" i="1"/>
  <c r="B18" i="1"/>
  <c r="B10" i="1"/>
  <c r="B44" i="1"/>
  <c r="E7" i="15" s="1"/>
  <c r="B33" i="1"/>
  <c r="B25" i="1"/>
  <c r="B17" i="1"/>
  <c r="E5" i="15" s="1"/>
  <c r="B43" i="1"/>
  <c r="E6" i="15" s="1"/>
  <c r="B32" i="1"/>
  <c r="B24" i="1"/>
  <c r="B16" i="1"/>
  <c r="B7" i="1"/>
  <c r="B42" i="1"/>
  <c r="B31" i="1"/>
  <c r="E35" i="15" s="1"/>
  <c r="B23" i="1"/>
  <c r="B15" i="1"/>
  <c r="E4" i="15" s="1"/>
  <c r="B6" i="1"/>
  <c r="B41" i="1"/>
  <c r="B30" i="1"/>
  <c r="E18" i="15" s="1"/>
  <c r="B22" i="1"/>
  <c r="B14" i="1"/>
  <c r="B5" i="1"/>
  <c r="B40" i="1"/>
  <c r="B29" i="1"/>
  <c r="B21" i="1"/>
  <c r="B13" i="1"/>
  <c r="B39" i="1"/>
  <c r="B28" i="1"/>
  <c r="B20" i="1"/>
  <c r="B12" i="1"/>
  <c r="B46" i="1"/>
  <c r="B38" i="1"/>
  <c r="B27" i="1"/>
  <c r="B19" i="1"/>
  <c r="B11" i="1"/>
  <c r="B344" i="1"/>
  <c r="B268" i="1"/>
  <c r="B257" i="1"/>
  <c r="B249" i="1"/>
  <c r="B232" i="1"/>
  <c r="B224" i="1"/>
  <c r="B216" i="1"/>
  <c r="B186" i="1"/>
  <c r="G5" i="18" s="1"/>
  <c r="B178" i="1"/>
  <c r="B167" i="1"/>
  <c r="B156" i="1"/>
  <c r="B148" i="1"/>
  <c r="B140" i="1"/>
  <c r="B129" i="1"/>
  <c r="FD6" i="12" s="1"/>
  <c r="B121" i="1"/>
  <c r="B113" i="1"/>
  <c r="B102" i="1"/>
  <c r="B94" i="1"/>
  <c r="B83" i="1"/>
  <c r="B75" i="1"/>
  <c r="B67" i="1"/>
  <c r="B59" i="1"/>
  <c r="B343" i="1"/>
  <c r="B278" i="1"/>
  <c r="B267" i="1"/>
  <c r="B256" i="1"/>
  <c r="B248" i="1"/>
  <c r="B231" i="1"/>
  <c r="B223" i="1"/>
  <c r="B215" i="1"/>
  <c r="B185" i="1"/>
  <c r="G4" i="18" s="1"/>
  <c r="B177" i="1"/>
  <c r="B163" i="1"/>
  <c r="B155" i="1"/>
  <c r="B147" i="1"/>
  <c r="B139" i="1"/>
  <c r="E12" i="15" s="1"/>
  <c r="B128" i="1"/>
  <c r="FD5" i="12" s="1"/>
  <c r="B120" i="1"/>
  <c r="B112" i="1"/>
  <c r="B101" i="1"/>
  <c r="B93" i="1"/>
  <c r="B82" i="1"/>
  <c r="FD25" i="12" s="1"/>
  <c r="B74" i="1"/>
  <c r="B66" i="1"/>
  <c r="B55" i="1"/>
  <c r="B342" i="1"/>
  <c r="B274" i="1"/>
  <c r="B266" i="1"/>
  <c r="B255" i="1"/>
  <c r="B247" i="1"/>
  <c r="B230" i="1"/>
  <c r="E23" i="15" s="1"/>
  <c r="B222" i="1"/>
  <c r="E20" i="15" s="1"/>
  <c r="B214" i="1"/>
  <c r="B192" i="1"/>
  <c r="B184" i="1"/>
  <c r="B176" i="1"/>
  <c r="FD23" i="12" s="1"/>
  <c r="B162" i="1"/>
  <c r="B154" i="1"/>
  <c r="B146" i="1"/>
  <c r="E14" i="15" s="1"/>
  <c r="B135" i="1"/>
  <c r="B127" i="1"/>
  <c r="FD4" i="12" s="1"/>
  <c r="B119" i="1"/>
  <c r="B111" i="1"/>
  <c r="B100" i="1"/>
  <c r="B92" i="1"/>
  <c r="B81" i="1"/>
  <c r="B73" i="1"/>
  <c r="B65" i="1"/>
  <c r="B54" i="1"/>
  <c r="B341" i="1"/>
  <c r="B273" i="1"/>
  <c r="B265" i="1"/>
  <c r="B254" i="1"/>
  <c r="B246" i="1"/>
  <c r="B229" i="1"/>
  <c r="E22" i="15" s="1"/>
  <c r="B221" i="1"/>
  <c r="B213" i="1"/>
  <c r="E21" i="15" s="1"/>
  <c r="B191" i="1"/>
  <c r="G7" i="18" s="1"/>
  <c r="B183" i="1"/>
  <c r="FD16" i="12" s="1"/>
  <c r="B175" i="1"/>
  <c r="B161" i="1"/>
  <c r="B153" i="1"/>
  <c r="B145" i="1"/>
  <c r="B134" i="1"/>
  <c r="B126" i="1"/>
  <c r="FD3" i="12" s="1"/>
  <c r="B118" i="1"/>
  <c r="B107" i="1"/>
  <c r="B99" i="1"/>
  <c r="B91" i="1"/>
  <c r="B80" i="1"/>
  <c r="B72" i="1"/>
  <c r="B64" i="1"/>
  <c r="B53" i="1"/>
  <c r="B348" i="1"/>
  <c r="B272" i="1"/>
  <c r="B261" i="1"/>
  <c r="B253" i="1"/>
  <c r="B239" i="1"/>
  <c r="E28" i="15" s="1"/>
  <c r="B228" i="1"/>
  <c r="B220" i="1"/>
  <c r="B212" i="1"/>
  <c r="B190" i="1"/>
  <c r="B182" i="1"/>
  <c r="B171" i="1"/>
  <c r="B160" i="1"/>
  <c r="B152" i="1"/>
  <c r="E16" i="15" s="1"/>
  <c r="B144" i="1"/>
  <c r="B133" i="1"/>
  <c r="B125" i="1"/>
  <c r="E38" i="15" s="1"/>
  <c r="B117" i="1"/>
  <c r="B106" i="1"/>
  <c r="B98" i="1"/>
  <c r="B90" i="1"/>
  <c r="FD15" i="12" s="1"/>
  <c r="B79" i="1"/>
  <c r="B71" i="1"/>
  <c r="B63" i="1"/>
  <c r="B52" i="1"/>
  <c r="B347" i="1"/>
  <c r="B271" i="1"/>
  <c r="B260" i="1"/>
  <c r="B252" i="1"/>
  <c r="B238" i="1"/>
  <c r="B227" i="1"/>
  <c r="B219" i="1"/>
  <c r="B211" i="1"/>
  <c r="B189" i="1"/>
  <c r="B181" i="1"/>
  <c r="E9" i="15" s="1"/>
  <c r="B170" i="1"/>
  <c r="C6" i="18" s="1"/>
  <c r="B159" i="1"/>
  <c r="E19" i="15" s="1"/>
  <c r="B151" i="1"/>
  <c r="E15" i="15" s="1"/>
  <c r="B143" i="1"/>
  <c r="B132" i="1"/>
  <c r="B124" i="1"/>
  <c r="E37" i="15" s="1"/>
  <c r="B116" i="1"/>
  <c r="B105" i="1"/>
  <c r="B97" i="1"/>
  <c r="B89" i="1"/>
  <c r="B78" i="1"/>
  <c r="B70" i="1"/>
  <c r="B62" i="1"/>
  <c r="B51" i="1"/>
  <c r="B346" i="1"/>
  <c r="B270" i="1"/>
  <c r="B259" i="1"/>
  <c r="E30" i="15" s="1"/>
  <c r="B251" i="1"/>
  <c r="E29" i="15" s="1"/>
  <c r="B237" i="1"/>
  <c r="E27" i="15" s="1"/>
  <c r="B226" i="1"/>
  <c r="B218" i="1"/>
  <c r="B207" i="1"/>
  <c r="B188" i="1"/>
  <c r="G6" i="18" s="1"/>
  <c r="B180" i="1"/>
  <c r="B169" i="1"/>
  <c r="FD17" i="12" s="1"/>
  <c r="B158" i="1"/>
  <c r="B150" i="1"/>
  <c r="B142" i="1"/>
  <c r="B131" i="1"/>
  <c r="FD8" i="12" s="1"/>
  <c r="B123" i="1"/>
  <c r="B115" i="1"/>
  <c r="E34" i="15" s="1"/>
  <c r="B104" i="1"/>
  <c r="B96" i="1"/>
  <c r="B88" i="1"/>
  <c r="B77" i="1"/>
  <c r="B69" i="1"/>
  <c r="B61" i="1"/>
  <c r="B50" i="1"/>
  <c r="B345" i="1"/>
  <c r="B269" i="1"/>
  <c r="B258" i="1"/>
  <c r="B250" i="1"/>
  <c r="B233" i="1"/>
  <c r="E24" i="15" s="1"/>
  <c r="B225" i="1"/>
  <c r="B217" i="1"/>
  <c r="B206" i="1"/>
  <c r="B187" i="1"/>
  <c r="B179" i="1"/>
  <c r="E8" i="15" s="1"/>
  <c r="B168" i="1"/>
  <c r="C5" i="18" s="1"/>
  <c r="B157" i="1"/>
  <c r="E17" i="15" s="1"/>
  <c r="B149" i="1"/>
  <c r="B141" i="1"/>
  <c r="B130" i="1"/>
  <c r="FD7" i="12" s="1"/>
  <c r="B122" i="1"/>
  <c r="B114" i="1"/>
  <c r="B103" i="1"/>
  <c r="B95" i="1"/>
  <c r="B84" i="1"/>
  <c r="B76" i="1"/>
  <c r="B68" i="1"/>
  <c r="B60" i="1"/>
  <c r="FM16" i="12"/>
  <c r="FK16" i="12"/>
  <c r="FL16" i="12"/>
  <c r="C35" i="5"/>
  <c r="C33" i="5"/>
  <c r="C30" i="5"/>
  <c r="C29" i="5"/>
  <c r="C28" i="5"/>
  <c r="C27" i="5"/>
  <c r="C26" i="5"/>
  <c r="C24" i="5"/>
  <c r="C23" i="5"/>
  <c r="C22" i="5"/>
  <c r="C21" i="5"/>
  <c r="C20" i="5"/>
  <c r="C19" i="5"/>
  <c r="C18" i="5"/>
  <c r="C16" i="5"/>
  <c r="C15" i="5"/>
  <c r="C3" i="1" l="1"/>
  <c r="C222" i="1"/>
  <c r="F20" i="15" s="1"/>
  <c r="C225" i="1"/>
  <c r="FL13" i="12"/>
  <c r="FL17" i="12"/>
  <c r="FJ13" i="12"/>
  <c r="FJ17" i="12"/>
  <c r="FK13" i="12"/>
  <c r="FK17" i="12"/>
  <c r="F36" i="15"/>
  <c r="F29" i="15"/>
  <c r="F28" i="15"/>
  <c r="F4" i="15"/>
  <c r="FM13" i="12"/>
  <c r="F5" i="15"/>
  <c r="E39" i="15"/>
  <c r="E33" i="15"/>
  <c r="E13" i="15"/>
  <c r="E36" i="15"/>
  <c r="E40" i="15"/>
  <c r="FJ14" i="12"/>
  <c r="FJ12" i="12" s="1"/>
  <c r="FJ22" i="12"/>
  <c r="FJ20" i="12" s="1"/>
  <c r="FF2" i="12"/>
  <c r="FK21" i="12"/>
  <c r="FJ21" i="12"/>
  <c r="FL21" i="12"/>
  <c r="C4" i="18"/>
  <c r="FD24" i="12"/>
  <c r="C7" i="18"/>
  <c r="FJ16" i="12"/>
  <c r="C244" i="1" l="1"/>
  <c r="C263" i="1"/>
  <c r="C417" i="1"/>
  <c r="C86" i="1"/>
  <c r="C209" i="1"/>
  <c r="C57" i="1"/>
  <c r="C137" i="1"/>
  <c r="C204" i="1"/>
  <c r="C392" i="1"/>
  <c r="C109" i="1"/>
  <c r="C165" i="1"/>
  <c r="C369" i="1"/>
  <c r="C235" i="1"/>
  <c r="C35" i="1"/>
  <c r="C377" i="1"/>
  <c r="C48" i="1"/>
  <c r="C173" i="1"/>
  <c r="C398" i="1"/>
  <c r="C362" i="1"/>
  <c r="C276" i="1"/>
  <c r="FI20" i="12"/>
  <c r="FH20" i="12"/>
  <c r="FG20" i="12"/>
  <c r="FF20" i="12"/>
  <c r="FI12" i="12"/>
  <c r="FH12" i="12"/>
  <c r="FG12" i="12"/>
  <c r="FF12" i="12"/>
  <c r="FI22" i="12" l="1"/>
  <c r="FI21" i="12" s="1"/>
  <c r="FG14" i="12"/>
  <c r="FG13" i="12" s="1"/>
  <c r="FG17" i="12" s="1"/>
  <c r="FF14" i="12"/>
  <c r="FF13" i="12" s="1"/>
  <c r="FF17" i="12" s="1"/>
  <c r="FH14" i="12"/>
  <c r="FH13" i="12" s="1"/>
  <c r="FH17" i="12" s="1"/>
  <c r="FI14" i="12"/>
  <c r="FI13" i="12" s="1"/>
  <c r="FI17" i="12" s="1"/>
  <c r="FF22" i="12"/>
  <c r="FF21" i="12" s="1"/>
  <c r="FG22" i="12"/>
  <c r="FG21" i="12" s="1"/>
  <c r="FH22" i="12"/>
  <c r="FH21" i="12" s="1"/>
  <c r="FI16" i="12" l="1"/>
  <c r="FI15" i="12"/>
  <c r="FH16" i="12"/>
  <c r="FH15" i="12"/>
  <c r="FF16" i="12"/>
  <c r="FF15" i="12"/>
  <c r="FG16" i="12"/>
  <c r="FG15" i="12"/>
  <c r="FG24" i="12"/>
  <c r="FG25" i="12"/>
  <c r="FG23" i="12"/>
  <c r="FF25" i="12"/>
  <c r="FF24" i="12"/>
  <c r="FF23" i="12"/>
  <c r="FH23" i="12"/>
  <c r="FH25" i="12"/>
  <c r="FH24" i="12"/>
  <c r="FI25" i="12"/>
  <c r="FI24" i="12"/>
  <c r="FI23" i="12"/>
  <c r="EG34" i="12"/>
  <c r="EF35" i="12"/>
  <c r="EC2" i="12" l="1"/>
  <c r="EB2" i="12" s="1"/>
  <c r="AG2" i="12"/>
  <c r="AF2" i="12" s="1"/>
  <c r="EG35" i="12"/>
  <c r="EE21" i="12" l="1"/>
  <c r="CH103" i="12" s="1"/>
  <c r="EE2" i="12"/>
  <c r="BO103" i="12" s="1"/>
  <c r="AM80" i="12" l="1"/>
  <c r="AM4" i="12"/>
  <c r="AM181" i="12"/>
  <c r="AM193" i="12"/>
  <c r="AM98" i="12"/>
  <c r="AM225" i="12"/>
  <c r="AM118" i="12"/>
  <c r="AM76" i="12"/>
  <c r="AM23" i="12"/>
  <c r="AM117" i="12"/>
  <c r="AM11" i="12"/>
  <c r="AM12" i="12"/>
  <c r="AM232" i="12"/>
  <c r="AM203" i="12"/>
  <c r="AM82" i="12"/>
  <c r="AM123" i="12"/>
  <c r="AM240" i="12"/>
  <c r="AM52" i="12"/>
  <c r="AM78" i="12"/>
  <c r="AM130" i="12"/>
  <c r="AM216" i="12"/>
  <c r="AM230" i="12"/>
  <c r="AM45" i="12"/>
  <c r="AM229" i="12"/>
  <c r="AM226" i="12"/>
  <c r="AM51" i="12"/>
  <c r="AM92" i="12"/>
  <c r="AM43" i="12"/>
  <c r="AM183" i="12"/>
  <c r="AM217" i="12"/>
  <c r="AM138" i="12"/>
  <c r="AM239" i="12"/>
  <c r="AM192" i="12"/>
  <c r="AM174" i="12"/>
  <c r="AM196" i="12"/>
  <c r="AM160" i="12"/>
  <c r="AM9" i="12"/>
  <c r="AM177" i="12"/>
  <c r="AM37" i="12"/>
  <c r="AM179" i="12"/>
  <c r="AM220" i="12"/>
  <c r="AM182" i="12"/>
  <c r="AM8" i="12"/>
  <c r="AM83" i="12"/>
  <c r="AM178" i="12"/>
  <c r="AM44" i="12"/>
  <c r="AM22" i="12"/>
  <c r="AM13" i="12"/>
  <c r="AM26" i="12"/>
  <c r="AM54" i="12"/>
  <c r="AM57" i="12"/>
  <c r="AM102" i="12"/>
  <c r="AM133" i="12"/>
  <c r="AM10" i="12"/>
  <c r="AM233" i="12"/>
  <c r="AM68" i="12"/>
  <c r="AM95" i="12"/>
  <c r="AM17" i="12"/>
  <c r="AM66" i="12"/>
  <c r="AM150" i="12"/>
  <c r="AM16" i="12"/>
  <c r="AM184" i="12"/>
  <c r="AM115" i="12"/>
  <c r="AM56" i="12"/>
  <c r="AM128" i="12"/>
  <c r="AM132" i="12"/>
  <c r="AM88" i="12"/>
  <c r="AM156" i="12"/>
  <c r="AM161" i="12"/>
  <c r="AM50" i="12"/>
  <c r="AM212" i="12"/>
  <c r="AM144" i="12"/>
  <c r="AM122" i="12"/>
  <c r="AM77" i="12"/>
  <c r="AM227" i="12"/>
  <c r="AM211" i="12"/>
  <c r="AM223" i="12"/>
  <c r="AM116" i="12"/>
  <c r="AM170" i="12"/>
  <c r="AM6" i="12"/>
  <c r="AM103" i="12"/>
  <c r="AM30" i="12"/>
  <c r="AM153" i="12"/>
  <c r="AM199" i="12"/>
  <c r="AM235" i="12"/>
  <c r="AM198" i="12"/>
  <c r="AM187" i="12"/>
  <c r="AM126" i="12"/>
  <c r="AM152" i="12"/>
  <c r="AM231" i="12"/>
  <c r="AM236" i="12"/>
  <c r="AM195" i="12"/>
  <c r="AM96" i="12"/>
  <c r="AM210" i="12"/>
  <c r="AM186" i="12"/>
  <c r="AM157" i="12"/>
  <c r="AM134" i="12"/>
  <c r="AM154" i="12"/>
  <c r="AM201" i="12"/>
  <c r="AM47" i="12"/>
  <c r="AM67" i="12"/>
  <c r="AM140" i="12"/>
  <c r="AM97" i="12"/>
  <c r="AM142" i="12"/>
  <c r="AM19" i="12"/>
  <c r="AM106" i="12"/>
  <c r="AM221" i="12"/>
  <c r="AM70" i="12"/>
  <c r="AM28" i="12"/>
  <c r="AM206" i="12"/>
  <c r="AM234" i="12"/>
  <c r="AM213" i="12"/>
  <c r="AM214" i="12"/>
  <c r="AM139" i="12"/>
  <c r="AM74" i="12"/>
  <c r="AM119" i="12"/>
  <c r="AM55" i="12"/>
  <c r="AM72" i="12"/>
  <c r="AM100" i="12"/>
  <c r="AM208" i="12"/>
  <c r="AM131" i="12"/>
  <c r="AM61" i="12"/>
  <c r="AM209" i="12"/>
  <c r="AM91" i="12"/>
  <c r="AM146" i="12"/>
  <c r="AM228" i="12"/>
  <c r="AM222" i="12"/>
  <c r="AM93" i="12"/>
  <c r="BF149" i="12"/>
  <c r="BF118" i="12"/>
  <c r="BF134" i="12"/>
  <c r="BF187" i="12"/>
  <c r="BF25" i="12"/>
  <c r="BF184" i="12"/>
  <c r="BF77" i="12"/>
  <c r="BF139" i="12"/>
  <c r="BF119" i="12"/>
  <c r="BF153" i="12"/>
  <c r="BF74" i="12"/>
  <c r="BF7" i="12"/>
  <c r="BF162" i="12"/>
  <c r="BF239" i="12"/>
  <c r="BF107" i="12"/>
  <c r="BF196" i="12"/>
  <c r="BF20" i="12"/>
  <c r="BF202" i="12"/>
  <c r="BF223" i="12"/>
  <c r="BF129" i="12"/>
  <c r="BF16" i="12"/>
  <c r="BF211" i="12"/>
  <c r="BF237" i="12"/>
  <c r="BF221" i="12"/>
  <c r="BF161" i="12"/>
  <c r="BF235" i="12"/>
  <c r="BF102" i="12"/>
  <c r="BF49" i="12"/>
  <c r="BF62" i="12"/>
  <c r="BF50" i="12"/>
  <c r="BF141" i="12"/>
  <c r="BF88" i="12"/>
  <c r="BF93" i="12"/>
  <c r="BF72" i="12"/>
  <c r="BF126" i="12"/>
  <c r="BF213" i="12"/>
  <c r="BF114" i="12"/>
  <c r="BF173" i="12"/>
  <c r="BF65" i="12"/>
  <c r="BF39" i="12"/>
  <c r="BF64" i="12"/>
  <c r="BF51" i="12"/>
  <c r="BF36" i="12"/>
  <c r="BF178" i="12"/>
  <c r="BF183" i="12"/>
  <c r="BF194" i="12"/>
  <c r="BF208" i="12"/>
  <c r="BF236" i="12"/>
  <c r="BF48" i="12"/>
  <c r="BF26" i="12"/>
  <c r="BF24" i="12"/>
  <c r="BF231" i="12"/>
  <c r="BF83" i="12"/>
  <c r="BF33" i="12"/>
  <c r="BF197" i="12"/>
  <c r="BF174" i="12"/>
  <c r="BF131" i="12"/>
  <c r="BF176" i="12"/>
  <c r="BF198" i="12"/>
  <c r="BF133" i="12"/>
  <c r="BF219" i="12"/>
  <c r="BF32" i="12"/>
  <c r="BF163" i="12"/>
  <c r="BF18" i="12"/>
  <c r="BF52" i="12"/>
  <c r="BF30" i="12"/>
  <c r="BF3" i="12"/>
  <c r="BF2" i="12"/>
  <c r="BF241" i="12"/>
  <c r="BF220" i="12"/>
  <c r="BF167" i="12"/>
  <c r="BF90" i="12"/>
  <c r="BF104" i="12"/>
  <c r="BF212" i="12"/>
  <c r="BF136" i="12"/>
  <c r="BF203" i="12"/>
  <c r="BF205" i="12"/>
  <c r="BF103" i="12"/>
  <c r="BF98" i="12"/>
  <c r="BF144" i="12"/>
  <c r="BF218" i="12"/>
  <c r="BF12" i="12"/>
  <c r="BF209" i="12"/>
  <c r="BF91" i="12"/>
  <c r="BF190" i="12"/>
  <c r="BF181" i="12"/>
  <c r="BF217" i="12"/>
  <c r="BF125" i="12"/>
  <c r="BF80" i="12"/>
  <c r="BF216" i="12"/>
  <c r="BF171" i="12"/>
  <c r="BF227" i="12"/>
  <c r="BF35" i="12"/>
  <c r="BF94" i="12"/>
  <c r="BF160" i="12"/>
  <c r="BF148" i="12"/>
  <c r="BF31" i="12"/>
  <c r="BF106" i="12"/>
  <c r="BF229" i="12"/>
  <c r="BF238" i="12"/>
  <c r="BF206" i="12"/>
  <c r="BF79" i="12"/>
  <c r="BF10" i="12"/>
  <c r="BF46" i="12"/>
  <c r="BF117" i="12"/>
  <c r="BF87" i="12"/>
  <c r="BF185" i="12"/>
  <c r="BF82" i="12"/>
  <c r="BF135" i="12"/>
  <c r="BF86" i="12"/>
  <c r="BF57" i="12"/>
  <c r="BF23" i="12"/>
  <c r="BF54" i="12"/>
  <c r="BF137" i="12"/>
  <c r="BF38" i="12"/>
  <c r="BF157" i="12"/>
  <c r="BF121" i="12"/>
  <c r="BF207" i="12"/>
  <c r="BF53" i="12"/>
  <c r="BF234" i="12"/>
  <c r="BF9" i="12"/>
  <c r="BF4" i="12"/>
  <c r="BF170" i="12"/>
  <c r="BF150" i="12"/>
  <c r="BF113" i="12"/>
  <c r="BF76" i="12"/>
  <c r="BF142" i="12"/>
  <c r="BF165" i="12"/>
  <c r="BF156" i="12"/>
  <c r="BF29" i="12"/>
  <c r="BF193" i="12"/>
  <c r="BF228" i="12"/>
  <c r="BF164" i="12"/>
  <c r="BF21" i="12"/>
  <c r="BF204" i="12"/>
  <c r="BF60" i="12"/>
  <c r="BF63" i="12"/>
  <c r="BF85" i="12"/>
  <c r="BF188" i="12"/>
  <c r="BF17" i="12"/>
  <c r="BF100" i="12"/>
  <c r="BF123" i="12"/>
  <c r="BF147" i="12"/>
  <c r="BF143" i="12"/>
  <c r="BF59" i="12"/>
  <c r="BF177" i="12"/>
  <c r="BF37" i="12"/>
  <c r="BF73" i="12"/>
  <c r="BF201" i="12"/>
  <c r="BF58" i="12"/>
  <c r="BF28" i="12"/>
  <c r="BF214" i="12"/>
  <c r="BF222" i="12"/>
  <c r="BF84" i="12"/>
  <c r="BF105" i="12"/>
  <c r="BF13" i="12"/>
  <c r="BF189" i="12"/>
  <c r="BF43" i="12"/>
  <c r="BF169" i="12"/>
  <c r="BF225" i="12"/>
  <c r="BF112" i="12"/>
  <c r="BF116" i="12"/>
  <c r="BF71" i="12"/>
  <c r="BF199" i="12"/>
  <c r="BF41" i="12"/>
  <c r="BF68" i="12"/>
  <c r="BF132" i="12"/>
  <c r="BF92" i="12"/>
  <c r="BF180" i="12"/>
  <c r="BF151" i="12"/>
  <c r="BF200" i="12"/>
  <c r="BF232" i="12"/>
  <c r="BF145" i="12"/>
  <c r="BF128" i="12"/>
  <c r="BF89" i="12"/>
  <c r="BF172" i="12"/>
  <c r="BF240" i="12"/>
  <c r="BF8" i="12"/>
  <c r="BF19" i="12"/>
  <c r="BF55" i="12"/>
  <c r="BF67" i="12"/>
  <c r="BF70" i="12"/>
  <c r="BF195" i="12"/>
  <c r="BF44" i="12"/>
  <c r="BF224" i="12"/>
  <c r="BF140" i="12"/>
  <c r="BF99" i="12"/>
  <c r="BF14" i="12"/>
  <c r="BF210" i="12"/>
  <c r="BF34" i="12"/>
  <c r="BF124" i="12"/>
  <c r="BF186" i="12"/>
  <c r="BF215" i="12"/>
  <c r="BF175" i="12"/>
  <c r="BF154" i="12"/>
  <c r="BF66" i="12"/>
  <c r="BF56" i="12"/>
  <c r="BF27" i="12"/>
  <c r="BF97" i="12"/>
  <c r="BF101" i="12"/>
  <c r="BF130" i="12"/>
  <c r="BF42" i="12"/>
  <c r="BF111" i="12"/>
  <c r="BF47" i="12"/>
  <c r="BF22" i="12"/>
  <c r="BF81" i="12"/>
  <c r="BF155" i="12"/>
  <c r="BF146" i="12"/>
  <c r="BF109" i="12"/>
  <c r="BF110" i="12"/>
  <c r="BF158" i="12"/>
  <c r="BF15" i="12"/>
  <c r="BF226" i="12"/>
  <c r="BF179" i="12"/>
  <c r="BF192" i="12"/>
  <c r="BF45" i="12"/>
  <c r="BF78" i="12"/>
  <c r="BF127" i="12"/>
  <c r="BF152" i="12"/>
  <c r="BF115" i="12"/>
  <c r="BF233" i="12"/>
  <c r="BF75" i="12"/>
  <c r="BF40" i="12"/>
  <c r="BF230" i="12"/>
  <c r="BF6" i="12"/>
  <c r="BF138" i="12"/>
  <c r="BF168" i="12"/>
  <c r="BF69" i="12"/>
  <c r="BF159" i="12"/>
  <c r="BF166" i="12"/>
  <c r="BF5" i="12"/>
  <c r="BF108" i="12"/>
  <c r="BF11" i="12"/>
  <c r="BF61" i="12"/>
  <c r="BF95" i="12"/>
  <c r="BF191" i="12"/>
  <c r="BF182" i="12"/>
  <c r="BF120" i="12"/>
  <c r="BF122" i="12"/>
  <c r="BF96" i="12"/>
  <c r="EE25" i="12"/>
  <c r="CL103" i="12" s="1"/>
  <c r="BJ29" i="12" s="1"/>
  <c r="EE20" i="12"/>
  <c r="CG103" i="12" s="1"/>
  <c r="BE52" i="12" s="1"/>
  <c r="EE16" i="12"/>
  <c r="CC103" i="12" s="1"/>
  <c r="BA128" i="12" s="1"/>
  <c r="AM69" i="12"/>
  <c r="AM185" i="12"/>
  <c r="AM147" i="12"/>
  <c r="AM3" i="12"/>
  <c r="AM41" i="12"/>
  <c r="AM2" i="12"/>
  <c r="AM18" i="12"/>
  <c r="AM34" i="12"/>
  <c r="AM42" i="12"/>
  <c r="AM112" i="12"/>
  <c r="AM36" i="12"/>
  <c r="AM159" i="12"/>
  <c r="AM175" i="12"/>
  <c r="AM241" i="12"/>
  <c r="AM137" i="12"/>
  <c r="AM46" i="12"/>
  <c r="AM79" i="12"/>
  <c r="AM197" i="12"/>
  <c r="AM202" i="12"/>
  <c r="AM59" i="12"/>
  <c r="AM215" i="12"/>
  <c r="AM20" i="12"/>
  <c r="AM39" i="12"/>
  <c r="AM27" i="12"/>
  <c r="AM31" i="12"/>
  <c r="EE11" i="12"/>
  <c r="BX103" i="12" s="1"/>
  <c r="AV146" i="12" s="1"/>
  <c r="EE24" i="12"/>
  <c r="CK103" i="12" s="1"/>
  <c r="AM40" i="12"/>
  <c r="EE17" i="12"/>
  <c r="CD103" i="12" s="1"/>
  <c r="BB66" i="12" s="1"/>
  <c r="EE13" i="12"/>
  <c r="BZ103" i="12" s="1"/>
  <c r="AX27" i="12" s="1"/>
  <c r="EE6" i="12"/>
  <c r="BS103" i="12" s="1"/>
  <c r="AQ139" i="12" s="1"/>
  <c r="AM84" i="12"/>
  <c r="AM64" i="12"/>
  <c r="AM75" i="12"/>
  <c r="AM35" i="12"/>
  <c r="AM148" i="12"/>
  <c r="AM204" i="12"/>
  <c r="AM155" i="12"/>
  <c r="EE4" i="12"/>
  <c r="BQ103" i="12" s="1"/>
  <c r="AO206" i="12" s="1"/>
  <c r="EE23" i="12"/>
  <c r="CJ103" i="12" s="1"/>
  <c r="BH52" i="12" s="1"/>
  <c r="AM124" i="12"/>
  <c r="AM62" i="12"/>
  <c r="AM73" i="12"/>
  <c r="AM81" i="12"/>
  <c r="AM114" i="12"/>
  <c r="AM15" i="12"/>
  <c r="AM218" i="12"/>
  <c r="AM151" i="12"/>
  <c r="AM7" i="12"/>
  <c r="AM58" i="12"/>
  <c r="AM163" i="12"/>
  <c r="AM60" i="12"/>
  <c r="AM129" i="12"/>
  <c r="AM158" i="12"/>
  <c r="AM105" i="12"/>
  <c r="AM166" i="12"/>
  <c r="AM168" i="12"/>
  <c r="AM101" i="12"/>
  <c r="AM164" i="12"/>
  <c r="AM162" i="12"/>
  <c r="AM38" i="12"/>
  <c r="AM238" i="12"/>
  <c r="AM143" i="12"/>
  <c r="AM219" i="12"/>
  <c r="AM207" i="12"/>
  <c r="EE22" i="12"/>
  <c r="CI103" i="12" s="1"/>
  <c r="BG209" i="12" s="1"/>
  <c r="EE10" i="12"/>
  <c r="BW103" i="12" s="1"/>
  <c r="AU75" i="12" s="1"/>
  <c r="EE9" i="12"/>
  <c r="BV103" i="12" s="1"/>
  <c r="AT95" i="12" s="1"/>
  <c r="AM109" i="12"/>
  <c r="AM94" i="12"/>
  <c r="AM86" i="12"/>
  <c r="AM14" i="12"/>
  <c r="AM87" i="12"/>
  <c r="AM111" i="12"/>
  <c r="AM135" i="12"/>
  <c r="AM53" i="12"/>
  <c r="AM190" i="12"/>
  <c r="AM200" i="12"/>
  <c r="AM29" i="12"/>
  <c r="AM125" i="12"/>
  <c r="AM176" i="12"/>
  <c r="AM224" i="12"/>
  <c r="AM21" i="12"/>
  <c r="AM149" i="12"/>
  <c r="AM205" i="12"/>
  <c r="AM5" i="12"/>
  <c r="AM113" i="12"/>
  <c r="AM32" i="12"/>
  <c r="AM189" i="12"/>
  <c r="AM173" i="12"/>
  <c r="AM25" i="12"/>
  <c r="AM48" i="12"/>
  <c r="EE7" i="12"/>
  <c r="BT103" i="12" s="1"/>
  <c r="EE3" i="12"/>
  <c r="BP103" i="12" s="1"/>
  <c r="EE12" i="12"/>
  <c r="BY103" i="12" s="1"/>
  <c r="AW186" i="12" s="1"/>
  <c r="EE5" i="12"/>
  <c r="BR103" i="12" s="1"/>
  <c r="AP143" i="12" s="1"/>
  <c r="EE8" i="12"/>
  <c r="BU103" i="12" s="1"/>
  <c r="AS46" i="12" s="1"/>
  <c r="EE18" i="12"/>
  <c r="CE103" i="12" s="1"/>
  <c r="BC10" i="12" s="1"/>
  <c r="AM49" i="12"/>
  <c r="AM90" i="12"/>
  <c r="AM141" i="12"/>
  <c r="AM171" i="12"/>
  <c r="AM145" i="12"/>
  <c r="AM194" i="12"/>
  <c r="AM110" i="12"/>
  <c r="EE15" i="12"/>
  <c r="CB103" i="12" s="1"/>
  <c r="AZ185" i="12" s="1"/>
  <c r="EE14" i="12"/>
  <c r="CA103" i="12" s="1"/>
  <c r="AY18" i="12" s="1"/>
  <c r="EE19" i="12"/>
  <c r="CF103" i="12" s="1"/>
  <c r="BD158" i="12" s="1"/>
  <c r="AM188" i="12"/>
  <c r="AM71" i="12"/>
  <c r="AM167" i="12"/>
  <c r="AM165" i="12"/>
  <c r="AM63" i="12"/>
  <c r="AM127" i="12"/>
  <c r="AM85" i="12"/>
  <c r="AM237" i="12"/>
  <c r="AM172" i="12"/>
  <c r="AM33" i="12"/>
  <c r="AM65" i="12"/>
  <c r="AM107" i="12"/>
  <c r="AM99" i="12"/>
  <c r="AM24" i="12"/>
  <c r="AM169" i="12"/>
  <c r="AM89" i="12"/>
  <c r="AM108" i="12"/>
  <c r="AM136" i="12"/>
  <c r="AM121" i="12"/>
  <c r="AM120" i="12"/>
  <c r="AM191" i="12"/>
  <c r="AM104" i="12"/>
  <c r="AM180" i="12"/>
  <c r="AW128" i="12" l="1"/>
  <c r="AW136" i="12"/>
  <c r="AW28" i="12"/>
  <c r="BE99" i="12"/>
  <c r="AW36" i="12"/>
  <c r="AW206" i="12"/>
  <c r="AW96" i="12"/>
  <c r="AW147" i="12"/>
  <c r="BE102" i="12"/>
  <c r="BE164" i="12"/>
  <c r="AW159" i="12"/>
  <c r="AW29" i="12"/>
  <c r="AW86" i="12"/>
  <c r="BE98" i="12"/>
  <c r="AW204" i="12"/>
  <c r="AW10" i="12"/>
  <c r="AW77" i="12"/>
  <c r="AW182" i="12"/>
  <c r="AW121" i="12"/>
  <c r="AW210" i="12"/>
  <c r="AW230" i="12"/>
  <c r="AW113" i="12"/>
  <c r="AW8" i="12"/>
  <c r="AP182" i="12"/>
  <c r="AP200" i="12"/>
  <c r="AW21" i="12"/>
  <c r="AW51" i="12"/>
  <c r="BE209" i="12"/>
  <c r="BC150" i="12"/>
  <c r="AV90" i="12"/>
  <c r="AW241" i="12"/>
  <c r="AW184" i="12"/>
  <c r="AW218" i="12"/>
  <c r="AW94" i="12"/>
  <c r="AW75" i="12"/>
  <c r="AW111" i="12"/>
  <c r="AW214" i="12"/>
  <c r="BE49" i="12"/>
  <c r="AW90" i="12"/>
  <c r="AW30" i="12"/>
  <c r="AW122" i="12"/>
  <c r="BE55" i="12"/>
  <c r="AP210" i="12"/>
  <c r="AP157" i="12"/>
  <c r="AW114" i="12"/>
  <c r="AW56" i="12"/>
  <c r="AP128" i="12"/>
  <c r="AW126" i="12"/>
  <c r="AW134" i="12"/>
  <c r="AW64" i="12"/>
  <c r="AW127" i="12"/>
  <c r="AW52" i="12"/>
  <c r="BE82" i="12"/>
  <c r="AW170" i="12"/>
  <c r="AW63" i="12"/>
  <c r="AW103" i="12"/>
  <c r="AW153" i="12"/>
  <c r="BE146" i="12"/>
  <c r="AV10" i="12"/>
  <c r="BC182" i="12"/>
  <c r="AP64" i="12"/>
  <c r="AP126" i="12"/>
  <c r="AP153" i="12"/>
  <c r="BC192" i="12"/>
  <c r="AW46" i="12"/>
  <c r="AW106" i="12"/>
  <c r="AW240" i="12"/>
  <c r="AW216" i="12"/>
  <c r="AW53" i="12"/>
  <c r="AW129" i="12"/>
  <c r="AW171" i="12"/>
  <c r="AW3" i="12"/>
  <c r="AW131" i="12"/>
  <c r="AW74" i="12"/>
  <c r="AW143" i="12"/>
  <c r="AW201" i="12"/>
  <c r="AW110" i="12"/>
  <c r="AW40" i="12"/>
  <c r="AV142" i="12"/>
  <c r="BG158" i="12"/>
  <c r="BE182" i="12"/>
  <c r="BE148" i="12"/>
  <c r="BE33" i="12"/>
  <c r="AV22" i="12"/>
  <c r="BC110" i="12"/>
  <c r="AW221" i="12"/>
  <c r="AW145" i="12"/>
  <c r="AW88" i="12"/>
  <c r="AW144" i="12"/>
  <c r="AW7" i="12"/>
  <c r="AW161" i="12"/>
  <c r="AW191" i="12"/>
  <c r="AW168" i="12"/>
  <c r="AW142" i="12"/>
  <c r="AW66" i="12"/>
  <c r="AW69" i="12"/>
  <c r="AW107" i="12"/>
  <c r="AW181" i="12"/>
  <c r="AW185" i="12"/>
  <c r="AV132" i="12"/>
  <c r="BE236" i="12"/>
  <c r="BE65" i="12"/>
  <c r="BE108" i="12"/>
  <c r="BE32" i="12"/>
  <c r="AW173" i="12"/>
  <c r="AW150" i="12"/>
  <c r="AW189" i="12"/>
  <c r="AW164" i="12"/>
  <c r="AW226" i="12"/>
  <c r="AW101" i="12"/>
  <c r="AW208" i="12"/>
  <c r="AW93" i="12"/>
  <c r="AW41" i="12"/>
  <c r="AW116" i="12"/>
  <c r="AW202" i="12"/>
  <c r="AW195" i="12"/>
  <c r="AW233" i="12"/>
  <c r="AW227" i="12"/>
  <c r="AW205" i="12"/>
  <c r="BG63" i="12"/>
  <c r="BE4" i="12"/>
  <c r="BE113" i="12"/>
  <c r="BE119" i="12"/>
  <c r="BC29" i="12"/>
  <c r="AW112" i="12"/>
  <c r="AW84" i="12"/>
  <c r="AW70" i="12"/>
  <c r="AW105" i="12"/>
  <c r="AW6" i="12"/>
  <c r="AW58" i="12"/>
  <c r="AW26" i="12"/>
  <c r="AW78" i="12"/>
  <c r="AW55" i="12"/>
  <c r="AW162" i="12"/>
  <c r="AW67" i="12"/>
  <c r="AW163" i="12"/>
  <c r="AW71" i="12"/>
  <c r="AW197" i="12"/>
  <c r="AW224" i="12"/>
  <c r="BG241" i="12"/>
  <c r="BE56" i="12"/>
  <c r="BE169" i="12"/>
  <c r="BE96" i="12"/>
  <c r="BC202" i="12"/>
  <c r="BG12" i="12"/>
  <c r="BC88" i="12"/>
  <c r="AW54" i="12"/>
  <c r="AW5" i="12"/>
  <c r="AW239" i="12"/>
  <c r="AW120" i="12"/>
  <c r="AW68" i="12"/>
  <c r="AW92" i="12"/>
  <c r="AW102" i="12"/>
  <c r="AW211" i="12"/>
  <c r="AW100" i="12"/>
  <c r="AW34" i="12"/>
  <c r="AW199" i="12"/>
  <c r="AW24" i="12"/>
  <c r="AW31" i="12"/>
  <c r="AW151" i="12"/>
  <c r="AV150" i="12"/>
  <c r="BG227" i="12"/>
  <c r="BE6" i="12"/>
  <c r="BE136" i="12"/>
  <c r="BE133" i="12"/>
  <c r="BC148" i="12"/>
  <c r="AP179" i="12"/>
  <c r="AP229" i="12"/>
  <c r="AP192" i="12"/>
  <c r="AV147" i="12"/>
  <c r="BG100" i="12"/>
  <c r="BG41" i="12"/>
  <c r="BC38" i="12"/>
  <c r="BC218" i="12"/>
  <c r="AP160" i="12"/>
  <c r="AP72" i="12"/>
  <c r="AV108" i="12"/>
  <c r="BG233" i="12"/>
  <c r="BC92" i="12"/>
  <c r="BC195" i="12"/>
  <c r="AP223" i="12"/>
  <c r="AP40" i="12"/>
  <c r="AV92" i="12"/>
  <c r="AV88" i="12"/>
  <c r="BG42" i="12"/>
  <c r="BC101" i="12"/>
  <c r="BC183" i="12"/>
  <c r="AP32" i="12"/>
  <c r="AP169" i="12"/>
  <c r="AV80" i="12"/>
  <c r="BG152" i="12"/>
  <c r="BG74" i="12"/>
  <c r="AU45" i="12"/>
  <c r="AU183" i="12"/>
  <c r="AW59" i="12"/>
  <c r="AW222" i="12"/>
  <c r="AW39" i="12"/>
  <c r="AW15" i="12"/>
  <c r="AW192" i="12"/>
  <c r="AW178" i="12"/>
  <c r="BE46" i="12"/>
  <c r="AU207" i="12"/>
  <c r="AW180" i="12"/>
  <c r="AW22" i="12"/>
  <c r="AW166" i="12"/>
  <c r="AW27" i="12"/>
  <c r="AW179" i="12"/>
  <c r="AW119" i="12"/>
  <c r="AW235" i="12"/>
  <c r="AW43" i="12"/>
  <c r="AW167" i="12"/>
  <c r="AW117" i="12"/>
  <c r="AW215" i="12"/>
  <c r="AW108" i="12"/>
  <c r="AW139" i="12"/>
  <c r="AW196" i="12"/>
  <c r="AW223" i="12"/>
  <c r="AW60" i="12"/>
  <c r="AW212" i="12"/>
  <c r="AW172" i="12"/>
  <c r="AW198" i="12"/>
  <c r="AW219" i="12"/>
  <c r="AW232" i="12"/>
  <c r="AW156" i="12"/>
  <c r="AW99" i="12"/>
  <c r="AW25" i="12"/>
  <c r="AW138" i="12"/>
  <c r="AW220" i="12"/>
  <c r="AW13" i="12"/>
  <c r="AW79" i="12"/>
  <c r="AW9" i="12"/>
  <c r="AW154" i="12"/>
  <c r="AW209" i="12"/>
  <c r="AW12" i="12"/>
  <c r="AW155" i="12"/>
  <c r="AW133" i="12"/>
  <c r="AW35" i="12"/>
  <c r="AW125" i="12"/>
  <c r="AW213" i="12"/>
  <c r="AW132" i="12"/>
  <c r="AW104" i="12"/>
  <c r="AW157" i="12"/>
  <c r="AW87" i="12"/>
  <c r="AW11" i="12"/>
  <c r="AW76" i="12"/>
  <c r="AW82" i="12"/>
  <c r="AW118" i="12"/>
  <c r="AW47" i="12"/>
  <c r="AW45" i="12"/>
  <c r="AW17" i="12"/>
  <c r="AW176" i="12"/>
  <c r="AW14" i="12"/>
  <c r="AW130" i="12"/>
  <c r="AW175" i="12"/>
  <c r="AW32" i="12"/>
  <c r="AW228" i="12"/>
  <c r="AW146" i="12"/>
  <c r="AW16" i="12"/>
  <c r="AW203" i="12"/>
  <c r="AW148" i="12"/>
  <c r="AW238" i="12"/>
  <c r="BE145" i="12"/>
  <c r="BE220" i="12"/>
  <c r="BE109" i="12"/>
  <c r="BE238" i="12"/>
  <c r="BE156" i="12"/>
  <c r="BE166" i="12"/>
  <c r="BE61" i="12"/>
  <c r="BE60" i="12"/>
  <c r="BE206" i="12"/>
  <c r="BE233" i="12"/>
  <c r="BE111" i="12"/>
  <c r="BE118" i="12"/>
  <c r="BE39" i="12"/>
  <c r="BE217" i="12"/>
  <c r="BE127" i="12"/>
  <c r="BE36" i="12"/>
  <c r="BE199" i="12"/>
  <c r="BE112" i="12"/>
  <c r="BE44" i="12"/>
  <c r="BE232" i="12"/>
  <c r="BE183" i="12"/>
  <c r="BE120" i="12"/>
  <c r="BE67" i="12"/>
  <c r="AU51" i="12"/>
  <c r="AW44" i="12"/>
  <c r="AW237" i="12"/>
  <c r="AW37" i="12"/>
  <c r="AW95" i="12"/>
  <c r="AW194" i="12"/>
  <c r="AW81" i="12"/>
  <c r="AW165" i="12"/>
  <c r="AW2" i="12"/>
  <c r="AW152" i="12"/>
  <c r="AW83" i="12"/>
  <c r="AW188" i="12"/>
  <c r="AW85" i="12"/>
  <c r="AW177" i="12"/>
  <c r="AW190" i="12"/>
  <c r="AW20" i="12"/>
  <c r="AW135" i="12"/>
  <c r="AW18" i="12"/>
  <c r="AW42" i="12"/>
  <c r="AW174" i="12"/>
  <c r="AW149" i="12"/>
  <c r="AW50" i="12"/>
  <c r="AW49" i="12"/>
  <c r="AW4" i="12"/>
  <c r="AW48" i="12"/>
  <c r="AW65" i="12"/>
  <c r="AW89" i="12"/>
  <c r="AW124" i="12"/>
  <c r="AW193" i="12"/>
  <c r="AW137" i="12"/>
  <c r="AW141" i="12"/>
  <c r="AW234" i="12"/>
  <c r="AW231" i="12"/>
  <c r="AW97" i="12"/>
  <c r="AW160" i="12"/>
  <c r="AW19" i="12"/>
  <c r="AW225" i="12"/>
  <c r="AW236" i="12"/>
  <c r="AW217" i="12"/>
  <c r="AW62" i="12"/>
  <c r="AW140" i="12"/>
  <c r="AW57" i="12"/>
  <c r="AW115" i="12"/>
  <c r="AW187" i="12"/>
  <c r="AW183" i="12"/>
  <c r="AW158" i="12"/>
  <c r="AW207" i="12"/>
  <c r="AW169" i="12"/>
  <c r="AW23" i="12"/>
  <c r="AW80" i="12"/>
  <c r="AW123" i="12"/>
  <c r="AW38" i="12"/>
  <c r="AW200" i="12"/>
  <c r="AW229" i="12"/>
  <c r="AW73" i="12"/>
  <c r="AW72" i="12"/>
  <c r="AW98" i="12"/>
  <c r="AW109" i="12"/>
  <c r="AW61" i="12"/>
  <c r="AW91" i="12"/>
  <c r="BE153" i="12"/>
  <c r="BE173" i="12"/>
  <c r="BE34" i="12"/>
  <c r="BE76" i="12"/>
  <c r="BE152" i="12"/>
  <c r="BE154" i="12"/>
  <c r="BE132" i="12"/>
  <c r="BE21" i="12"/>
  <c r="BE70" i="12"/>
  <c r="BE168" i="12"/>
  <c r="BE218" i="12"/>
  <c r="BE63" i="12"/>
  <c r="BE58" i="12"/>
  <c r="BE159" i="12"/>
  <c r="BE90" i="12"/>
  <c r="BE241" i="12"/>
  <c r="AW33" i="12"/>
  <c r="BC48" i="12"/>
  <c r="BC75" i="12"/>
  <c r="BC212" i="12"/>
  <c r="BC90" i="12"/>
  <c r="BC77" i="12"/>
  <c r="BC132" i="12"/>
  <c r="BC66" i="12"/>
  <c r="AV120" i="12"/>
  <c r="AV149" i="12"/>
  <c r="AV130" i="12"/>
  <c r="AV44" i="12"/>
  <c r="AV114" i="12"/>
  <c r="AV16" i="12"/>
  <c r="BG232" i="12"/>
  <c r="BG226" i="12"/>
  <c r="BG217" i="12"/>
  <c r="BG168" i="12"/>
  <c r="BG181" i="12"/>
  <c r="BC129" i="12"/>
  <c r="BC84" i="12"/>
  <c r="BC113" i="12"/>
  <c r="BC6" i="12"/>
  <c r="BC216" i="12"/>
  <c r="BC211" i="12"/>
  <c r="BC178" i="12"/>
  <c r="BC179" i="12"/>
  <c r="AV240" i="12"/>
  <c r="AV112" i="12"/>
  <c r="AV71" i="12"/>
  <c r="AV102" i="12"/>
  <c r="AV193" i="12"/>
  <c r="AV133" i="12"/>
  <c r="AV54" i="12"/>
  <c r="AV169" i="12"/>
  <c r="AV162" i="12"/>
  <c r="AV189" i="12"/>
  <c r="AV239" i="12"/>
  <c r="BG37" i="12"/>
  <c r="BG153" i="12"/>
  <c r="BG187" i="12"/>
  <c r="BG7" i="12"/>
  <c r="BG119" i="12"/>
  <c r="BG127" i="12"/>
  <c r="BG43" i="12"/>
  <c r="BG54" i="12"/>
  <c r="BG88" i="12"/>
  <c r="BG112" i="12"/>
  <c r="BG129" i="12"/>
  <c r="BC124" i="12"/>
  <c r="BC49" i="12"/>
  <c r="BC115" i="12"/>
  <c r="BC127" i="12"/>
  <c r="BC209" i="12"/>
  <c r="BC196" i="12"/>
  <c r="BC42" i="12"/>
  <c r="BC117" i="12"/>
  <c r="AV27" i="12"/>
  <c r="AV241" i="12"/>
  <c r="AV168" i="12"/>
  <c r="AV67" i="12"/>
  <c r="AV58" i="12"/>
  <c r="AV82" i="12"/>
  <c r="BG142" i="12"/>
  <c r="BG184" i="12"/>
  <c r="BG157" i="12"/>
  <c r="BG211" i="12"/>
  <c r="BG212" i="12"/>
  <c r="BG18" i="12"/>
  <c r="BC39" i="12"/>
  <c r="BC40" i="12"/>
  <c r="BC147" i="12"/>
  <c r="BC174" i="12"/>
  <c r="BC172" i="12"/>
  <c r="BC181" i="12"/>
  <c r="BC205" i="12"/>
  <c r="BC55" i="12"/>
  <c r="BC158" i="12"/>
  <c r="BC12" i="12"/>
  <c r="BC54" i="12"/>
  <c r="BC229" i="12"/>
  <c r="BC203" i="12"/>
  <c r="BC106" i="12"/>
  <c r="BC161" i="12"/>
  <c r="BC47" i="12"/>
  <c r="BC177" i="12"/>
  <c r="BC131" i="12"/>
  <c r="BC26" i="12"/>
  <c r="BC143" i="12"/>
  <c r="BC107" i="12"/>
  <c r="AV50" i="12"/>
  <c r="AV152" i="12"/>
  <c r="AV29" i="12"/>
  <c r="AV98" i="12"/>
  <c r="AV118" i="12"/>
  <c r="AV125" i="12"/>
  <c r="AV204" i="12"/>
  <c r="AV208" i="12"/>
  <c r="AV163" i="12"/>
  <c r="AV94" i="12"/>
  <c r="AV143" i="12"/>
  <c r="BG133" i="12"/>
  <c r="BG46" i="12"/>
  <c r="BG185" i="12"/>
  <c r="BG197" i="12"/>
  <c r="BG75" i="12"/>
  <c r="BG24" i="12"/>
  <c r="BG130" i="12"/>
  <c r="BG13" i="12"/>
  <c r="BG77" i="12"/>
  <c r="BG236" i="12"/>
  <c r="BG34" i="12"/>
  <c r="BG81" i="12"/>
  <c r="BG101" i="12"/>
  <c r="BG86" i="12"/>
  <c r="BG72" i="12"/>
  <c r="BG239" i="12"/>
  <c r="BG71" i="12"/>
  <c r="BG96" i="12"/>
  <c r="BG25" i="12"/>
  <c r="BG76" i="12"/>
  <c r="BG176" i="12"/>
  <c r="BG3" i="12"/>
  <c r="BG126" i="12"/>
  <c r="BG190" i="12"/>
  <c r="BG70" i="12"/>
  <c r="BG87" i="12"/>
  <c r="BG121" i="12"/>
  <c r="BG113" i="12"/>
  <c r="BG145" i="12"/>
  <c r="BG56" i="12"/>
  <c r="BG207" i="12"/>
  <c r="BG38" i="12"/>
  <c r="BG6" i="12"/>
  <c r="BG155" i="12"/>
  <c r="BG203" i="12"/>
  <c r="BG39" i="12"/>
  <c r="BG151" i="12"/>
  <c r="BG82" i="12"/>
  <c r="BG14" i="12"/>
  <c r="BG164" i="12"/>
  <c r="BG180" i="12"/>
  <c r="BG225" i="12"/>
  <c r="BG118" i="12"/>
  <c r="BG111" i="12"/>
  <c r="BG186" i="12"/>
  <c r="BG206" i="12"/>
  <c r="BG120" i="12"/>
  <c r="BG40" i="12"/>
  <c r="BG104" i="12"/>
  <c r="BG29" i="12"/>
  <c r="BG19" i="12"/>
  <c r="BG57" i="12"/>
  <c r="BG234" i="12"/>
  <c r="BG17" i="12"/>
  <c r="BG141" i="12"/>
  <c r="BG69" i="12"/>
  <c r="BG228" i="12"/>
  <c r="BG103" i="12"/>
  <c r="BG182" i="12"/>
  <c r="BG95" i="12"/>
  <c r="BG139" i="12"/>
  <c r="BG94" i="12"/>
  <c r="BG30" i="12"/>
  <c r="BG28" i="12"/>
  <c r="BG97" i="12"/>
  <c r="BG146" i="12"/>
  <c r="BG179" i="12"/>
  <c r="BG73" i="12"/>
  <c r="BG193" i="12"/>
  <c r="BG124" i="12"/>
  <c r="BG222" i="12"/>
  <c r="BG27" i="12"/>
  <c r="BG201" i="12"/>
  <c r="BG215" i="12"/>
  <c r="BG98" i="12"/>
  <c r="BG177" i="12"/>
  <c r="BG115" i="12"/>
  <c r="BG169" i="12"/>
  <c r="BG235" i="12"/>
  <c r="BG137" i="12"/>
  <c r="BG62" i="12"/>
  <c r="BG238" i="12"/>
  <c r="BG205" i="12"/>
  <c r="BG144" i="12"/>
  <c r="BG198" i="12"/>
  <c r="BG213" i="12"/>
  <c r="BG218" i="12"/>
  <c r="BG45" i="12"/>
  <c r="BG223" i="12"/>
  <c r="BG143" i="12"/>
  <c r="BG26" i="12"/>
  <c r="BG191" i="12"/>
  <c r="BG165" i="12"/>
  <c r="BG31" i="12"/>
  <c r="BG229" i="12"/>
  <c r="BG10" i="12"/>
  <c r="BG183" i="12"/>
  <c r="BG175" i="12"/>
  <c r="BG36" i="12"/>
  <c r="BG49" i="12"/>
  <c r="BG9" i="12"/>
  <c r="BG20" i="12"/>
  <c r="BG173" i="12"/>
  <c r="BG8" i="12"/>
  <c r="BG159" i="12"/>
  <c r="BG108" i="12"/>
  <c r="BG219" i="12"/>
  <c r="BG50" i="12"/>
  <c r="BG59" i="12"/>
  <c r="BG60" i="12"/>
  <c r="BG178" i="12"/>
  <c r="BG67" i="12"/>
  <c r="BG64" i="12"/>
  <c r="BG196" i="12"/>
  <c r="BG147" i="12"/>
  <c r="BG125" i="12"/>
  <c r="BG90" i="12"/>
  <c r="BG114" i="12"/>
  <c r="BG11" i="12"/>
  <c r="BG68" i="12"/>
  <c r="BG107" i="12"/>
  <c r="BG65" i="12"/>
  <c r="BG149" i="12"/>
  <c r="BG110" i="12"/>
  <c r="BG174" i="12"/>
  <c r="BG230" i="12"/>
  <c r="BG163" i="12"/>
  <c r="BG161" i="12"/>
  <c r="BG105" i="12"/>
  <c r="BG66" i="12"/>
  <c r="BG214" i="12"/>
  <c r="BG148" i="12"/>
  <c r="BG117" i="12"/>
  <c r="BG85" i="12"/>
  <c r="BG102" i="12"/>
  <c r="BG44" i="12"/>
  <c r="BG172" i="12"/>
  <c r="BG167" i="12"/>
  <c r="BG58" i="12"/>
  <c r="BG106" i="12"/>
  <c r="BG80" i="12"/>
  <c r="BG224" i="12"/>
  <c r="BG240" i="12"/>
  <c r="BG48" i="12"/>
  <c r="BG150" i="12"/>
  <c r="BG156" i="12"/>
  <c r="BG91" i="12"/>
  <c r="BG216" i="12"/>
  <c r="BG188" i="12"/>
  <c r="BG204" i="12"/>
  <c r="BG47" i="12"/>
  <c r="BG99" i="12"/>
  <c r="BG92" i="12"/>
  <c r="BG140" i="12"/>
  <c r="BG51" i="12"/>
  <c r="BG189" i="12"/>
  <c r="BG83" i="12"/>
  <c r="BC46" i="12"/>
  <c r="BC73" i="12"/>
  <c r="BC99" i="12"/>
  <c r="BC18" i="12"/>
  <c r="BC164" i="12"/>
  <c r="AV21" i="12"/>
  <c r="AV186" i="12"/>
  <c r="AV19" i="12"/>
  <c r="BG194" i="12"/>
  <c r="BG231" i="12"/>
  <c r="BG128" i="12"/>
  <c r="BG202" i="12"/>
  <c r="BG132" i="12"/>
  <c r="BC105" i="12"/>
  <c r="BC58" i="12"/>
  <c r="BC184" i="12"/>
  <c r="BC97" i="12"/>
  <c r="BC170" i="12"/>
  <c r="BC234" i="12"/>
  <c r="BC85" i="12"/>
  <c r="BC219" i="12"/>
  <c r="BC120" i="12"/>
  <c r="BC27" i="12"/>
  <c r="BC165" i="12"/>
  <c r="BC220" i="12"/>
  <c r="AV96" i="12"/>
  <c r="AV63" i="12"/>
  <c r="AV127" i="12"/>
  <c r="AV129" i="12"/>
  <c r="AV97" i="12"/>
  <c r="AV89" i="12"/>
  <c r="AV151" i="12"/>
  <c r="AV57" i="12"/>
  <c r="AV41" i="12"/>
  <c r="AV177" i="12"/>
  <c r="AV199" i="12"/>
  <c r="BG166" i="12"/>
  <c r="BG199" i="12"/>
  <c r="BG78" i="12"/>
  <c r="BG21" i="12"/>
  <c r="BG221" i="12"/>
  <c r="BG22" i="12"/>
  <c r="BG154" i="12"/>
  <c r="BG2" i="12"/>
  <c r="BG162" i="12"/>
  <c r="BG138" i="12"/>
  <c r="BG61" i="12"/>
  <c r="BC187" i="12"/>
  <c r="BC204" i="12"/>
  <c r="BC89" i="12"/>
  <c r="BC176" i="12"/>
  <c r="AV136" i="12"/>
  <c r="AV74" i="12"/>
  <c r="AV62" i="12"/>
  <c r="AV65" i="12"/>
  <c r="BG135" i="12"/>
  <c r="BG109" i="12"/>
  <c r="BC74" i="12"/>
  <c r="BC226" i="12"/>
  <c r="BC201" i="12"/>
  <c r="BC200" i="12"/>
  <c r="BC236" i="12"/>
  <c r="BC35" i="12"/>
  <c r="BC180" i="12"/>
  <c r="BC19" i="12"/>
  <c r="BC95" i="12"/>
  <c r="BC118" i="12"/>
  <c r="BC17" i="12"/>
  <c r="BC231" i="12"/>
  <c r="BC91" i="12"/>
  <c r="BC138" i="12"/>
  <c r="AV56" i="12"/>
  <c r="AV73" i="12"/>
  <c r="AV223" i="12"/>
  <c r="AV70" i="12"/>
  <c r="AV78" i="12"/>
  <c r="AV160" i="12"/>
  <c r="AV196" i="12"/>
  <c r="AV232" i="12"/>
  <c r="AV227" i="12"/>
  <c r="AV209" i="12"/>
  <c r="BG32" i="12"/>
  <c r="BG171" i="12"/>
  <c r="BG160" i="12"/>
  <c r="BG195" i="12"/>
  <c r="BG131" i="12"/>
  <c r="BG79" i="12"/>
  <c r="BG23" i="12"/>
  <c r="BG89" i="12"/>
  <c r="BG170" i="12"/>
  <c r="BG210" i="12"/>
  <c r="BG116" i="12"/>
  <c r="BC14" i="12"/>
  <c r="BC194" i="12"/>
  <c r="BC137" i="12"/>
  <c r="BC24" i="12"/>
  <c r="BC215" i="12"/>
  <c r="BC225" i="12"/>
  <c r="BC79" i="12"/>
  <c r="BC134" i="12"/>
  <c r="BC156" i="12"/>
  <c r="BC59" i="12"/>
  <c r="BC123" i="12"/>
  <c r="BC33" i="12"/>
  <c r="BC80" i="12"/>
  <c r="BC190" i="12"/>
  <c r="BC63" i="12"/>
  <c r="BC171" i="12"/>
  <c r="BC32" i="12"/>
  <c r="BC167" i="12"/>
  <c r="BC169" i="12"/>
  <c r="BC119" i="12"/>
  <c r="BC78" i="12"/>
  <c r="BC175" i="12"/>
  <c r="BC240" i="12"/>
  <c r="BC241" i="12"/>
  <c r="BC25" i="12"/>
  <c r="BC7" i="12"/>
  <c r="BC198" i="12"/>
  <c r="BC223" i="12"/>
  <c r="BC197" i="12"/>
  <c r="BC41" i="12"/>
  <c r="BC188" i="12"/>
  <c r="BC163" i="12"/>
  <c r="BC114" i="12"/>
  <c r="BC11" i="12"/>
  <c r="BC151" i="12"/>
  <c r="BC71" i="12"/>
  <c r="BC159" i="12"/>
  <c r="BC111" i="12"/>
  <c r="BC22" i="12"/>
  <c r="BC157" i="12"/>
  <c r="BC173" i="12"/>
  <c r="BC98" i="12"/>
  <c r="BC30" i="12"/>
  <c r="BC232" i="12"/>
  <c r="BC153" i="12"/>
  <c r="BC221" i="12"/>
  <c r="BC166" i="12"/>
  <c r="BC65" i="12"/>
  <c r="BC191" i="12"/>
  <c r="BC81" i="12"/>
  <c r="BC94" i="12"/>
  <c r="BC227" i="12"/>
  <c r="BC135" i="12"/>
  <c r="BC43" i="12"/>
  <c r="BC64" i="12"/>
  <c r="BC185" i="12"/>
  <c r="BC142" i="12"/>
  <c r="BC103" i="12"/>
  <c r="BC104" i="12"/>
  <c r="BC50" i="12"/>
  <c r="BC112" i="12"/>
  <c r="BC121" i="12"/>
  <c r="BC57" i="12"/>
  <c r="BC168" i="12"/>
  <c r="BC208" i="12"/>
  <c r="BC36" i="12"/>
  <c r="BC116" i="12"/>
  <c r="BC61" i="12"/>
  <c r="BC140" i="12"/>
  <c r="BC15" i="12"/>
  <c r="BC86" i="12"/>
  <c r="BC224" i="12"/>
  <c r="BC76" i="12"/>
  <c r="BC102" i="12"/>
  <c r="BC210" i="12"/>
  <c r="BC20" i="12"/>
  <c r="BC16" i="12"/>
  <c r="BC145" i="12"/>
  <c r="BC2" i="12"/>
  <c r="BC44" i="12"/>
  <c r="BC206" i="12"/>
  <c r="BC144" i="12"/>
  <c r="BC237" i="12"/>
  <c r="BC68" i="12"/>
  <c r="BC217" i="12"/>
  <c r="BC69" i="12"/>
  <c r="BC136" i="12"/>
  <c r="BC4" i="12"/>
  <c r="BC152" i="12"/>
  <c r="BC233" i="12"/>
  <c r="BC149" i="12"/>
  <c r="BC56" i="12"/>
  <c r="BC133" i="12"/>
  <c r="BC96" i="12"/>
  <c r="BC34" i="12"/>
  <c r="BC93" i="12"/>
  <c r="BC28" i="12"/>
  <c r="BC141" i="12"/>
  <c r="BC21" i="12"/>
  <c r="BC146" i="12"/>
  <c r="BC207" i="12"/>
  <c r="BC23" i="12"/>
  <c r="BC72" i="12"/>
  <c r="BC100" i="12"/>
  <c r="BC53" i="12"/>
  <c r="BC155" i="12"/>
  <c r="BC82" i="12"/>
  <c r="BC199" i="12"/>
  <c r="BC239" i="12"/>
  <c r="BC70" i="12"/>
  <c r="BC8" i="12"/>
  <c r="BC108" i="12"/>
  <c r="BC109" i="12"/>
  <c r="BC160" i="12"/>
  <c r="BC186" i="12"/>
  <c r="BC193" i="12"/>
  <c r="BC122" i="12"/>
  <c r="BC51" i="12"/>
  <c r="BC154" i="12"/>
  <c r="BC213" i="12"/>
  <c r="BC238" i="12"/>
  <c r="BC60" i="12"/>
  <c r="BC5" i="12"/>
  <c r="BC230" i="12"/>
  <c r="BC87" i="12"/>
  <c r="AV176" i="12"/>
  <c r="AV31" i="12"/>
  <c r="AV93" i="12"/>
  <c r="AV236" i="12"/>
  <c r="AV144" i="12"/>
  <c r="AV159" i="12"/>
  <c r="AV179" i="12"/>
  <c r="AV99" i="12"/>
  <c r="AV43" i="12"/>
  <c r="AV103" i="12"/>
  <c r="AV33" i="12"/>
  <c r="AV52" i="12"/>
  <c r="AV116" i="12"/>
  <c r="AV187" i="12"/>
  <c r="AV182" i="12"/>
  <c r="AV107" i="12"/>
  <c r="AV61" i="12"/>
  <c r="AV126" i="12"/>
  <c r="AV30" i="12"/>
  <c r="AV12" i="12"/>
  <c r="AV2" i="12"/>
  <c r="AV229" i="12"/>
  <c r="AV75" i="12"/>
  <c r="AV123" i="12"/>
  <c r="AV34" i="12"/>
  <c r="AV195" i="12"/>
  <c r="AV3" i="12"/>
  <c r="AV233" i="12"/>
  <c r="AV237" i="12"/>
  <c r="AV170" i="12"/>
  <c r="AV68" i="12"/>
  <c r="AV101" i="12"/>
  <c r="AV172" i="12"/>
  <c r="AV231" i="12"/>
  <c r="AV207" i="12"/>
  <c r="AV72" i="12"/>
  <c r="AV14" i="12"/>
  <c r="AV216" i="12"/>
  <c r="AV238" i="12"/>
  <c r="AV178" i="12"/>
  <c r="AV47" i="12"/>
  <c r="AV81" i="12"/>
  <c r="AV226" i="12"/>
  <c r="AV218" i="12"/>
  <c r="AV84" i="12"/>
  <c r="AV166" i="12"/>
  <c r="AV210" i="12"/>
  <c r="AV60" i="12"/>
  <c r="AV15" i="12"/>
  <c r="AV109" i="12"/>
  <c r="AV198" i="12"/>
  <c r="AV180" i="12"/>
  <c r="AV9" i="12"/>
  <c r="AV55" i="12"/>
  <c r="AV69" i="12"/>
  <c r="AV83" i="12"/>
  <c r="AV134" i="12"/>
  <c r="AV105" i="12"/>
  <c r="AV110" i="12"/>
  <c r="AV155" i="12"/>
  <c r="AV175" i="12"/>
  <c r="AV145" i="12"/>
  <c r="AV76" i="12"/>
  <c r="AV37" i="12"/>
  <c r="AV111" i="12"/>
  <c r="AV230" i="12"/>
  <c r="AV85" i="12"/>
  <c r="AV167" i="12"/>
  <c r="AV48" i="12"/>
  <c r="AV6" i="12"/>
  <c r="AV4" i="12"/>
  <c r="AV197" i="12"/>
  <c r="AV20" i="12"/>
  <c r="AV173" i="12"/>
  <c r="AV113" i="12"/>
  <c r="AV211" i="12"/>
  <c r="AV122" i="12"/>
  <c r="AV24" i="12"/>
  <c r="AV13" i="12"/>
  <c r="AV26" i="12"/>
  <c r="AV8" i="12"/>
  <c r="AV18" i="12"/>
  <c r="AV79" i="12"/>
  <c r="AV40" i="12"/>
  <c r="AV23" i="12"/>
  <c r="AV5" i="12"/>
  <c r="AV188" i="12"/>
  <c r="AV174" i="12"/>
  <c r="AV87" i="12"/>
  <c r="AV104" i="12"/>
  <c r="AV213" i="12"/>
  <c r="AV212" i="12"/>
  <c r="AV190" i="12"/>
  <c r="AV201" i="12"/>
  <c r="AV91" i="12"/>
  <c r="AV181" i="12"/>
  <c r="AV165" i="12"/>
  <c r="AV49" i="12"/>
  <c r="AV138" i="12"/>
  <c r="AV222" i="12"/>
  <c r="AV7" i="12"/>
  <c r="AV224" i="12"/>
  <c r="AV53" i="12"/>
  <c r="AV35" i="12"/>
  <c r="AV161" i="12"/>
  <c r="AV194" i="12"/>
  <c r="AV191" i="12"/>
  <c r="AV115" i="12"/>
  <c r="AV234" i="12"/>
  <c r="AV220" i="12"/>
  <c r="AV36" i="12"/>
  <c r="AV154" i="12"/>
  <c r="AV214" i="12"/>
  <c r="AV157" i="12"/>
  <c r="AV140" i="12"/>
  <c r="AV119" i="12"/>
  <c r="AV221" i="12"/>
  <c r="AV11" i="12"/>
  <c r="AV100" i="12"/>
  <c r="AV117" i="12"/>
  <c r="AV215" i="12"/>
  <c r="AV185" i="12"/>
  <c r="AV205" i="12"/>
  <c r="AV121" i="12"/>
  <c r="AV228" i="12"/>
  <c r="AV153" i="12"/>
  <c r="AV39" i="12"/>
  <c r="AV225" i="12"/>
  <c r="AV206" i="12"/>
  <c r="AV28" i="12"/>
  <c r="AV17" i="12"/>
  <c r="AV235" i="12"/>
  <c r="AV137" i="12"/>
  <c r="AV38" i="12"/>
  <c r="AV77" i="12"/>
  <c r="AV32" i="12"/>
  <c r="AV202" i="12"/>
  <c r="AV203" i="12"/>
  <c r="AV148" i="12"/>
  <c r="AV86" i="12"/>
  <c r="AV192" i="12"/>
  <c r="AV46" i="12"/>
  <c r="AV200" i="12"/>
  <c r="AV156" i="12"/>
  <c r="AV45" i="12"/>
  <c r="AV131" i="12"/>
  <c r="AV139" i="12"/>
  <c r="AV124" i="12"/>
  <c r="AV135" i="12"/>
  <c r="AV183" i="12"/>
  <c r="BC228" i="12"/>
  <c r="BC3" i="12"/>
  <c r="BC235" i="12"/>
  <c r="BC130" i="12"/>
  <c r="BC45" i="12"/>
  <c r="AV25" i="12"/>
  <c r="AV219" i="12"/>
  <c r="AV59" i="12"/>
  <c r="AV106" i="12"/>
  <c r="BG122" i="12"/>
  <c r="BG192" i="12"/>
  <c r="BG237" i="12"/>
  <c r="BG134" i="12"/>
  <c r="BC126" i="12"/>
  <c r="BC139" i="12"/>
  <c r="BC222" i="12"/>
  <c r="BC214" i="12"/>
  <c r="BC52" i="12"/>
  <c r="BC128" i="12"/>
  <c r="BC31" i="12"/>
  <c r="BC189" i="12"/>
  <c r="BC9" i="12"/>
  <c r="BC13" i="12"/>
  <c r="BC62" i="12"/>
  <c r="BC125" i="12"/>
  <c r="BC162" i="12"/>
  <c r="BC83" i="12"/>
  <c r="BC67" i="12"/>
  <c r="BC37" i="12"/>
  <c r="AV42" i="12"/>
  <c r="AV184" i="12"/>
  <c r="AV66" i="12"/>
  <c r="AV164" i="12"/>
  <c r="AV217" i="12"/>
  <c r="AV95" i="12"/>
  <c r="AV158" i="12"/>
  <c r="AV64" i="12"/>
  <c r="AV171" i="12"/>
  <c r="AV141" i="12"/>
  <c r="AV128" i="12"/>
  <c r="AV51" i="12"/>
  <c r="BG123" i="12"/>
  <c r="BG93" i="12"/>
  <c r="BG52" i="12"/>
  <c r="BG55" i="12"/>
  <c r="BG208" i="12"/>
  <c r="BG35" i="12"/>
  <c r="BG53" i="12"/>
  <c r="BG220" i="12"/>
  <c r="BG15" i="12"/>
  <c r="BG136" i="12"/>
  <c r="BG5" i="12"/>
  <c r="BG16" i="12"/>
  <c r="BG33" i="12"/>
  <c r="BG200" i="12"/>
  <c r="BE161" i="12"/>
  <c r="BG4" i="12"/>
  <c r="BG84" i="12"/>
  <c r="BE22" i="12"/>
  <c r="BE123" i="12"/>
  <c r="BE124" i="12"/>
  <c r="BE77" i="12"/>
  <c r="BE17" i="12"/>
  <c r="BE150" i="12"/>
  <c r="BE187" i="12"/>
  <c r="BE19" i="12"/>
  <c r="BE27" i="12"/>
  <c r="BE54" i="12"/>
  <c r="BE203" i="12"/>
  <c r="BE78" i="12"/>
  <c r="BE208" i="12"/>
  <c r="BE8" i="12"/>
  <c r="BE170" i="12"/>
  <c r="BE45" i="12"/>
  <c r="BE198" i="12"/>
  <c r="BE38" i="12"/>
  <c r="BE176" i="12"/>
  <c r="BE12" i="12"/>
  <c r="BE89" i="12"/>
  <c r="BE227" i="12"/>
  <c r="BE13" i="12"/>
  <c r="BE93" i="12"/>
  <c r="BE68" i="12"/>
  <c r="BE189" i="12"/>
  <c r="BE62" i="12"/>
  <c r="BE94" i="12"/>
  <c r="BE219" i="12"/>
  <c r="BE230" i="12"/>
  <c r="BE66" i="12"/>
  <c r="BE107" i="12"/>
  <c r="BE25" i="12"/>
  <c r="BE151" i="12"/>
  <c r="BE15" i="12"/>
  <c r="BE191" i="12"/>
  <c r="BE103" i="12"/>
  <c r="BE179" i="12"/>
  <c r="BE28" i="12"/>
  <c r="BE122" i="12"/>
  <c r="BE137" i="12"/>
  <c r="BE210" i="12"/>
  <c r="BE29" i="12"/>
  <c r="BE212" i="12"/>
  <c r="BE196" i="12"/>
  <c r="BE106" i="12"/>
  <c r="BE43" i="12"/>
  <c r="BE192" i="12"/>
  <c r="BE73" i="12"/>
  <c r="BE91" i="12"/>
  <c r="BE144" i="12"/>
  <c r="BE149" i="12"/>
  <c r="BE135" i="12"/>
  <c r="BE14" i="12"/>
  <c r="BE134" i="12"/>
  <c r="BE3" i="12"/>
  <c r="BE80" i="12"/>
  <c r="BE193" i="12"/>
  <c r="BE211" i="12"/>
  <c r="BE48" i="12"/>
  <c r="BE51" i="12"/>
  <c r="BE131" i="12"/>
  <c r="BE104" i="12"/>
  <c r="BE69" i="12"/>
  <c r="BE47" i="12"/>
  <c r="BE239" i="12"/>
  <c r="BE141" i="12"/>
  <c r="BE222" i="12"/>
  <c r="BE11" i="12"/>
  <c r="BE87" i="12"/>
  <c r="BE207" i="12"/>
  <c r="BE128" i="12"/>
  <c r="BE215" i="12"/>
  <c r="BE100" i="12"/>
  <c r="BE234" i="12"/>
  <c r="BE157" i="12"/>
  <c r="BE129" i="12"/>
  <c r="BE155" i="12"/>
  <c r="BE205" i="12"/>
  <c r="BE35" i="12"/>
  <c r="BE53" i="12"/>
  <c r="BE240" i="12"/>
  <c r="BE115" i="12"/>
  <c r="BE228" i="12"/>
  <c r="BE235" i="12"/>
  <c r="BE200" i="12"/>
  <c r="BE158" i="12"/>
  <c r="BE139" i="12"/>
  <c r="BE88" i="12"/>
  <c r="BE167" i="12"/>
  <c r="BE57" i="12"/>
  <c r="BE185" i="12"/>
  <c r="BE37" i="12"/>
  <c r="BE5" i="12"/>
  <c r="BE140" i="12"/>
  <c r="BE7" i="12"/>
  <c r="BE23" i="12"/>
  <c r="BE16" i="12"/>
  <c r="BE40" i="12"/>
  <c r="BE202" i="12"/>
  <c r="BE195" i="12"/>
  <c r="BE229" i="12"/>
  <c r="BE143" i="12"/>
  <c r="BE214" i="12"/>
  <c r="BE204" i="12"/>
  <c r="BE64" i="12"/>
  <c r="BE110" i="12"/>
  <c r="BE237" i="12"/>
  <c r="BE41" i="12"/>
  <c r="BE81" i="12"/>
  <c r="BE186" i="12"/>
  <c r="BE163" i="12"/>
  <c r="BE197" i="12"/>
  <c r="BE95" i="12"/>
  <c r="BE126" i="12"/>
  <c r="BE101" i="12"/>
  <c r="BE213" i="12"/>
  <c r="BE116" i="12"/>
  <c r="BE165" i="12"/>
  <c r="BE59" i="12"/>
  <c r="BE190" i="12"/>
  <c r="BE79" i="12"/>
  <c r="BE72" i="12"/>
  <c r="BE160" i="12"/>
  <c r="BE26" i="12"/>
  <c r="BE226" i="12"/>
  <c r="BE216" i="12"/>
  <c r="BE171" i="12"/>
  <c r="BE24" i="12"/>
  <c r="BE147" i="12"/>
  <c r="BE30" i="12"/>
  <c r="BE71" i="12"/>
  <c r="BE20" i="12"/>
  <c r="BE225" i="12"/>
  <c r="BE105" i="12"/>
  <c r="BE162" i="12"/>
  <c r="BE201" i="12"/>
  <c r="BE224" i="12"/>
  <c r="BE142" i="12"/>
  <c r="BE130" i="12"/>
  <c r="BE188" i="12"/>
  <c r="BE74" i="12"/>
  <c r="BE97" i="12"/>
  <c r="BE83" i="12"/>
  <c r="BE50" i="12"/>
  <c r="BE172" i="12"/>
  <c r="BE75" i="12"/>
  <c r="BE184" i="12"/>
  <c r="BE86" i="12"/>
  <c r="BE181" i="12"/>
  <c r="BE92" i="12"/>
  <c r="BE174" i="12"/>
  <c r="AO30" i="12"/>
  <c r="BE42" i="12"/>
  <c r="BE121" i="12"/>
  <c r="BE231" i="12"/>
  <c r="BE177" i="12"/>
  <c r="AO169" i="12"/>
  <c r="BE2" i="12"/>
  <c r="BE114" i="12"/>
  <c r="BE125" i="12"/>
  <c r="BE9" i="12"/>
  <c r="BE138" i="12"/>
  <c r="BE85" i="12"/>
  <c r="BE180" i="12"/>
  <c r="BE223" i="12"/>
  <c r="BE117" i="12"/>
  <c r="BE84" i="12"/>
  <c r="BE18" i="12"/>
  <c r="BE31" i="12"/>
  <c r="AO128" i="12"/>
  <c r="BE194" i="12"/>
  <c r="BE175" i="12"/>
  <c r="AQ138" i="12"/>
  <c r="BE10" i="12"/>
  <c r="BE221" i="12"/>
  <c r="BE178" i="12"/>
  <c r="AO28" i="12"/>
  <c r="AU29" i="12"/>
  <c r="AU70" i="12"/>
  <c r="AU96" i="12"/>
  <c r="AU4" i="12"/>
  <c r="AU17" i="12"/>
  <c r="AU129" i="12"/>
  <c r="AU168" i="12"/>
  <c r="AU79" i="12"/>
  <c r="AU116" i="12"/>
  <c r="AU124" i="12"/>
  <c r="AU95" i="12"/>
  <c r="AU46" i="12"/>
  <c r="AU77" i="12"/>
  <c r="AU142" i="12"/>
  <c r="AU190" i="12"/>
  <c r="AU155" i="12"/>
  <c r="AU177" i="12"/>
  <c r="AU147" i="12"/>
  <c r="AU128" i="12"/>
  <c r="AU11" i="12"/>
  <c r="AU221" i="12"/>
  <c r="AU186" i="12"/>
  <c r="AU85" i="12"/>
  <c r="AU10" i="12"/>
  <c r="AU148" i="12"/>
  <c r="AU109" i="12"/>
  <c r="AU65" i="12"/>
  <c r="AU40" i="12"/>
  <c r="AU170" i="12"/>
  <c r="AU58" i="12"/>
  <c r="AU195" i="12"/>
  <c r="AU212" i="12"/>
  <c r="AU160" i="12"/>
  <c r="AU107" i="12"/>
  <c r="AU84" i="12"/>
  <c r="AU226" i="12"/>
  <c r="AU188" i="12"/>
  <c r="AU198" i="12"/>
  <c r="AU141" i="12"/>
  <c r="AU126" i="12"/>
  <c r="AU61" i="12"/>
  <c r="AU127" i="12"/>
  <c r="AU156" i="12"/>
  <c r="AU15" i="12"/>
  <c r="AU217" i="12"/>
  <c r="AU125" i="12"/>
  <c r="AU32" i="12"/>
  <c r="AU145" i="12"/>
  <c r="AU209" i="12"/>
  <c r="AU162" i="12"/>
  <c r="AU36" i="12"/>
  <c r="AU121" i="12"/>
  <c r="AU182" i="12"/>
  <c r="AU203" i="12"/>
  <c r="AU72" i="12"/>
  <c r="AU204" i="12"/>
  <c r="AU68" i="12"/>
  <c r="AU117" i="12"/>
  <c r="AU205" i="12"/>
  <c r="AU228" i="12"/>
  <c r="AU194" i="12"/>
  <c r="AU73" i="12"/>
  <c r="AU99" i="12"/>
  <c r="AU150" i="12"/>
  <c r="AU137" i="12"/>
  <c r="AU102" i="12"/>
  <c r="AU130" i="12"/>
  <c r="AU34" i="12"/>
  <c r="AU196" i="12"/>
  <c r="AU238" i="12"/>
  <c r="AU115" i="12"/>
  <c r="AU151" i="12"/>
  <c r="AU21" i="12"/>
  <c r="AU2" i="12"/>
  <c r="AU173" i="12"/>
  <c r="AU231" i="12"/>
  <c r="AU175" i="12"/>
  <c r="AU197" i="12"/>
  <c r="AU110" i="12"/>
  <c r="AU97" i="12"/>
  <c r="AU191" i="12"/>
  <c r="AU9" i="12"/>
  <c r="AU18" i="12"/>
  <c r="AU86" i="12"/>
  <c r="AU210" i="12"/>
  <c r="AU154" i="12"/>
  <c r="AU134" i="12"/>
  <c r="AU132" i="12"/>
  <c r="AU122" i="12"/>
  <c r="AU159" i="12"/>
  <c r="AU229" i="12"/>
  <c r="AU114" i="12"/>
  <c r="AU158" i="12"/>
  <c r="AU222" i="12"/>
  <c r="AU100" i="12"/>
  <c r="AU98" i="12"/>
  <c r="AU206" i="12"/>
  <c r="AU216" i="12"/>
  <c r="AU176" i="12"/>
  <c r="AU33" i="12"/>
  <c r="AU208" i="12"/>
  <c r="AU103" i="12"/>
  <c r="AU144" i="12"/>
  <c r="AU201" i="12"/>
  <c r="AU165" i="12"/>
  <c r="AU218" i="12"/>
  <c r="AU5" i="12"/>
  <c r="AU3" i="12"/>
  <c r="AU94" i="12"/>
  <c r="AU53" i="12"/>
  <c r="AU54" i="12"/>
  <c r="AU237" i="12"/>
  <c r="AU71" i="12"/>
  <c r="AU13" i="12"/>
  <c r="AU189" i="12"/>
  <c r="AU41" i="12"/>
  <c r="AU14" i="12"/>
  <c r="AU19" i="12"/>
  <c r="AU180" i="12"/>
  <c r="AU27" i="12"/>
  <c r="AU28" i="12"/>
  <c r="AU181" i="12"/>
  <c r="AU187" i="12"/>
  <c r="AU93" i="12"/>
  <c r="AU163" i="12"/>
  <c r="AU224" i="12"/>
  <c r="AU30" i="12"/>
  <c r="AU140" i="12"/>
  <c r="AU88" i="12"/>
  <c r="AU219" i="12"/>
  <c r="AU66" i="12"/>
  <c r="AU153" i="12"/>
  <c r="AU23" i="12"/>
  <c r="AU215" i="12"/>
  <c r="AU24" i="12"/>
  <c r="AU78" i="12"/>
  <c r="AU7" i="12"/>
  <c r="AU211" i="12"/>
  <c r="AU22" i="12"/>
  <c r="AU108" i="12"/>
  <c r="AU80" i="12"/>
  <c r="AU6" i="12"/>
  <c r="AU202" i="12"/>
  <c r="AU39" i="12"/>
  <c r="AU131" i="12"/>
  <c r="AU152" i="12"/>
  <c r="AU167" i="12"/>
  <c r="AU69" i="12"/>
  <c r="AU220" i="12"/>
  <c r="AU83" i="12"/>
  <c r="AU149" i="12"/>
  <c r="AU63" i="12"/>
  <c r="AU199" i="12"/>
  <c r="AU37" i="12"/>
  <c r="AU120" i="12"/>
  <c r="AU235" i="12"/>
  <c r="AU105" i="12"/>
  <c r="AU164" i="12"/>
  <c r="AU146" i="12"/>
  <c r="AU20" i="12"/>
  <c r="AU52" i="12"/>
  <c r="AU192" i="12"/>
  <c r="AU171" i="12"/>
  <c r="AU92" i="12"/>
  <c r="AU104" i="12"/>
  <c r="AU179" i="12"/>
  <c r="AU223" i="12"/>
  <c r="AU76" i="12"/>
  <c r="AU157" i="12"/>
  <c r="AU172" i="12"/>
  <c r="AU26" i="12"/>
  <c r="AU31" i="12"/>
  <c r="AU87" i="12"/>
  <c r="AU193" i="12"/>
  <c r="AU67" i="12"/>
  <c r="AU185" i="12"/>
  <c r="AU166" i="12"/>
  <c r="AU101" i="12"/>
  <c r="AU241" i="12"/>
  <c r="AU48" i="12"/>
  <c r="AU64" i="12"/>
  <c r="AU81" i="12"/>
  <c r="AU214" i="12"/>
  <c r="AU89" i="12"/>
  <c r="AU106" i="12"/>
  <c r="AU123" i="12"/>
  <c r="AU113" i="12"/>
  <c r="AU227" i="12"/>
  <c r="AU44" i="12"/>
  <c r="AU213" i="12"/>
  <c r="AU240" i="12"/>
  <c r="AU111" i="12"/>
  <c r="AU239" i="12"/>
  <c r="AU184" i="12"/>
  <c r="AU82" i="12"/>
  <c r="AU138" i="12"/>
  <c r="AU74" i="12"/>
  <c r="AU62" i="12"/>
  <c r="AU55" i="12"/>
  <c r="AU136" i="12"/>
  <c r="AU43" i="12"/>
  <c r="AU161" i="12"/>
  <c r="AU50" i="12"/>
  <c r="AU232" i="12"/>
  <c r="AU119" i="12"/>
  <c r="AU133" i="12"/>
  <c r="AU42" i="12"/>
  <c r="AU200" i="12"/>
  <c r="AU118" i="12"/>
  <c r="AU12" i="12"/>
  <c r="AU57" i="12"/>
  <c r="AU139" i="12"/>
  <c r="AU169" i="12"/>
  <c r="AU236" i="12"/>
  <c r="AU47" i="12"/>
  <c r="AU35" i="12"/>
  <c r="AU230" i="12"/>
  <c r="AU49" i="12"/>
  <c r="AU59" i="12"/>
  <c r="AU38" i="12"/>
  <c r="AU91" i="12"/>
  <c r="AU135" i="12"/>
  <c r="AU25" i="12"/>
  <c r="AU56" i="12"/>
  <c r="AU90" i="12"/>
  <c r="AU143" i="12"/>
  <c r="AU178" i="12"/>
  <c r="AU16" i="12"/>
  <c r="AU112" i="12"/>
  <c r="AU60" i="12"/>
  <c r="AU174" i="12"/>
  <c r="AU233" i="12"/>
  <c r="AU234" i="12"/>
  <c r="AU8" i="12"/>
  <c r="AU225" i="12"/>
  <c r="AP168" i="12"/>
  <c r="AS137" i="12"/>
  <c r="AS31" i="12"/>
  <c r="AO222" i="12"/>
  <c r="AO190" i="12"/>
  <c r="AO133" i="12"/>
  <c r="AQ213" i="12"/>
  <c r="AS102" i="12"/>
  <c r="AS221" i="12"/>
  <c r="AP189" i="12"/>
  <c r="AP39" i="12"/>
  <c r="AP233" i="12"/>
  <c r="AP122" i="12"/>
  <c r="AP225" i="12"/>
  <c r="AP76" i="12"/>
  <c r="AP65" i="12"/>
  <c r="AP43" i="12"/>
  <c r="AP25" i="12"/>
  <c r="AP237" i="12"/>
  <c r="AP81" i="12"/>
  <c r="AP54" i="12"/>
  <c r="AP198" i="12"/>
  <c r="AP124" i="12"/>
  <c r="AP18" i="12"/>
  <c r="AP170" i="12"/>
  <c r="AP193" i="12"/>
  <c r="AP90" i="12"/>
  <c r="AP184" i="12"/>
  <c r="AP66" i="12"/>
  <c r="AP183" i="12"/>
  <c r="AP148" i="12"/>
  <c r="AP177" i="12"/>
  <c r="AP175" i="12"/>
  <c r="AP215" i="12"/>
  <c r="AP84" i="12"/>
  <c r="AP19" i="12"/>
  <c r="AP149" i="12"/>
  <c r="AP6" i="12"/>
  <c r="AP80" i="12"/>
  <c r="AP216" i="12"/>
  <c r="AP151" i="12"/>
  <c r="AP214" i="12"/>
  <c r="AP218" i="12"/>
  <c r="AP139" i="12"/>
  <c r="AP199" i="12"/>
  <c r="AP174" i="12"/>
  <c r="AP37" i="12"/>
  <c r="AP24" i="12"/>
  <c r="AP209" i="12"/>
  <c r="AP118" i="12"/>
  <c r="AP86" i="12"/>
  <c r="AP125" i="12"/>
  <c r="AP56" i="12"/>
  <c r="AP158" i="12"/>
  <c r="AP10" i="12"/>
  <c r="AP235" i="12"/>
  <c r="AP22" i="12"/>
  <c r="AP12" i="12"/>
  <c r="AP83" i="12"/>
  <c r="AP141" i="12"/>
  <c r="AP4" i="12"/>
  <c r="AP91" i="12"/>
  <c r="AP180" i="12"/>
  <c r="AP88" i="12"/>
  <c r="AP115" i="12"/>
  <c r="AP234" i="12"/>
  <c r="AP69" i="12"/>
  <c r="AP62" i="12"/>
  <c r="AP145" i="12"/>
  <c r="AP240" i="12"/>
  <c r="AP140" i="12"/>
  <c r="AP75" i="12"/>
  <c r="AP26" i="12"/>
  <c r="AP60" i="12"/>
  <c r="AP171" i="12"/>
  <c r="AP105" i="12"/>
  <c r="AP129" i="12"/>
  <c r="AP101" i="12"/>
  <c r="BH110" i="12"/>
  <c r="AP107" i="12"/>
  <c r="AP154" i="12"/>
  <c r="AP206" i="12"/>
  <c r="AP130" i="12"/>
  <c r="AP222" i="12"/>
  <c r="AP47" i="12"/>
  <c r="AP11" i="12"/>
  <c r="AP194" i="12"/>
  <c r="AP207" i="12"/>
  <c r="AP51" i="12"/>
  <c r="AP230" i="12"/>
  <c r="AP166" i="12"/>
  <c r="AP68" i="12"/>
  <c r="AP73" i="12"/>
  <c r="AP45" i="12"/>
  <c r="AP21" i="12"/>
  <c r="AP103" i="12"/>
  <c r="AP44" i="12"/>
  <c r="AP185" i="12"/>
  <c r="AP137" i="12"/>
  <c r="AP231" i="12"/>
  <c r="AP58" i="12"/>
  <c r="BH74" i="12"/>
  <c r="AP190" i="12"/>
  <c r="AP159" i="12"/>
  <c r="AP205" i="12"/>
  <c r="AP150" i="12"/>
  <c r="AP204" i="12"/>
  <c r="AP196" i="12"/>
  <c r="AP156" i="12"/>
  <c r="AP38" i="12"/>
  <c r="AP224" i="12"/>
  <c r="AP28" i="12"/>
  <c r="AP155" i="12"/>
  <c r="AP112" i="12"/>
  <c r="AP228" i="12"/>
  <c r="AP52" i="12"/>
  <c r="AP212" i="12"/>
  <c r="AP227" i="12"/>
  <c r="AP113" i="12"/>
  <c r="AP13" i="12"/>
  <c r="AP119" i="12"/>
  <c r="AP93" i="12"/>
  <c r="AP120" i="12"/>
  <c r="AP46" i="12"/>
  <c r="AP41" i="12"/>
  <c r="AP219" i="12"/>
  <c r="AP241" i="12"/>
  <c r="AP133" i="12"/>
  <c r="AP15" i="12"/>
  <c r="AP163" i="12"/>
  <c r="AP49" i="12"/>
  <c r="AP42" i="12"/>
  <c r="AP87" i="12"/>
  <c r="AP36" i="12"/>
  <c r="AP211" i="12"/>
  <c r="AP110" i="12"/>
  <c r="AP98" i="12"/>
  <c r="BH45" i="12"/>
  <c r="AT126" i="12"/>
  <c r="BH94" i="12"/>
  <c r="AT6" i="12"/>
  <c r="BH32" i="12"/>
  <c r="AT221" i="12"/>
  <c r="BH153" i="12"/>
  <c r="BH19" i="12"/>
  <c r="BH130" i="12"/>
  <c r="AT85" i="12"/>
  <c r="AT70" i="12"/>
  <c r="AS135" i="12"/>
  <c r="BD25" i="12"/>
  <c r="AT229" i="12"/>
  <c r="AT138" i="12"/>
  <c r="AT208" i="12"/>
  <c r="AS10" i="12"/>
  <c r="AT185" i="12"/>
  <c r="AT43" i="12"/>
  <c r="AT177" i="12"/>
  <c r="AS35" i="12"/>
  <c r="AT67" i="12"/>
  <c r="AT41" i="12"/>
  <c r="AT202" i="12"/>
  <c r="AT44" i="12"/>
  <c r="AT154" i="12"/>
  <c r="AT63" i="12"/>
  <c r="AS158" i="12"/>
  <c r="AT118" i="12"/>
  <c r="AT45" i="12"/>
  <c r="AT100" i="12"/>
  <c r="AT22" i="12"/>
  <c r="AT156" i="12"/>
  <c r="AT205" i="12"/>
  <c r="AS5" i="12"/>
  <c r="AS143" i="12"/>
  <c r="BH62" i="12"/>
  <c r="BH141" i="12"/>
  <c r="AT196" i="12"/>
  <c r="BH212" i="12"/>
  <c r="AT38" i="12"/>
  <c r="BH42" i="12"/>
  <c r="BH21" i="12"/>
  <c r="AT14" i="12"/>
  <c r="BH172" i="12"/>
  <c r="AT136" i="12"/>
  <c r="AT60" i="12"/>
  <c r="AT184" i="12"/>
  <c r="AT55" i="12"/>
  <c r="AT99" i="12"/>
  <c r="AT241" i="12"/>
  <c r="AT101" i="12"/>
  <c r="AT180" i="12"/>
  <c r="AT37" i="12"/>
  <c r="AT115" i="12"/>
  <c r="AT234" i="12"/>
  <c r="AT79" i="12"/>
  <c r="AT12" i="12"/>
  <c r="AT57" i="12"/>
  <c r="AT81" i="12"/>
  <c r="AT169" i="12"/>
  <c r="AT238" i="12"/>
  <c r="AT92" i="12"/>
  <c r="AT110" i="12"/>
  <c r="AT155" i="12"/>
  <c r="AT141" i="12"/>
  <c r="AT49" i="12"/>
  <c r="AT9" i="12"/>
  <c r="AT212" i="12"/>
  <c r="AT72" i="12"/>
  <c r="AT131" i="12"/>
  <c r="AT220" i="12"/>
  <c r="AT122" i="12"/>
  <c r="AT74" i="12"/>
  <c r="AT39" i="12"/>
  <c r="AT237" i="12"/>
  <c r="AT114" i="12"/>
  <c r="AT58" i="12"/>
  <c r="AT218" i="12"/>
  <c r="AT139" i="12"/>
  <c r="AT211" i="12"/>
  <c r="AT35" i="12"/>
  <c r="AT97" i="12"/>
  <c r="AT152" i="12"/>
  <c r="AT98" i="12"/>
  <c r="AT233" i="12"/>
  <c r="AT89" i="12"/>
  <c r="AT235" i="12"/>
  <c r="AT195" i="12"/>
  <c r="AT201" i="12"/>
  <c r="AT15" i="12"/>
  <c r="AT144" i="12"/>
  <c r="AT52" i="12"/>
  <c r="AT108" i="12"/>
  <c r="AT137" i="12"/>
  <c r="AT153" i="12"/>
  <c r="AT19" i="12"/>
  <c r="AT104" i="12"/>
  <c r="AT222" i="12"/>
  <c r="AT16" i="12"/>
  <c r="AT32" i="12"/>
  <c r="AT198" i="12"/>
  <c r="AT175" i="12"/>
  <c r="AT78" i="12"/>
  <c r="AT190" i="12"/>
  <c r="AT219" i="12"/>
  <c r="AT46" i="12"/>
  <c r="AT134" i="12"/>
  <c r="AT116" i="12"/>
  <c r="AT91" i="12"/>
  <c r="AT186" i="12"/>
  <c r="AT176" i="12"/>
  <c r="AT121" i="12"/>
  <c r="AT82" i="12"/>
  <c r="AT109" i="12"/>
  <c r="AT87" i="12"/>
  <c r="AT51" i="12"/>
  <c r="AT210" i="12"/>
  <c r="AT23" i="12"/>
  <c r="AT18" i="12"/>
  <c r="AT26" i="12"/>
  <c r="AT27" i="12"/>
  <c r="AT129" i="12"/>
  <c r="AT172" i="12"/>
  <c r="AT192" i="12"/>
  <c r="AT167" i="12"/>
  <c r="AT157" i="12"/>
  <c r="AT166" i="12"/>
  <c r="BH223" i="12"/>
  <c r="AT11" i="12"/>
  <c r="AS229" i="12"/>
  <c r="AS153" i="12"/>
  <c r="AS18" i="12"/>
  <c r="AS80" i="12"/>
  <c r="AS24" i="12"/>
  <c r="AS161" i="12"/>
  <c r="AS183" i="12"/>
  <c r="AS25" i="12"/>
  <c r="AS91" i="12"/>
  <c r="AS65" i="12"/>
  <c r="AS176" i="12"/>
  <c r="AS108" i="12"/>
  <c r="AS170" i="12"/>
  <c r="AS47" i="12"/>
  <c r="AS101" i="12"/>
  <c r="AT56" i="12"/>
  <c r="AT54" i="12"/>
  <c r="AT111" i="12"/>
  <c r="AT200" i="12"/>
  <c r="AT31" i="12"/>
  <c r="AT61" i="12"/>
  <c r="AT160" i="12"/>
  <c r="AT119" i="12"/>
  <c r="AT163" i="12"/>
  <c r="AT206" i="12"/>
  <c r="AT183" i="12"/>
  <c r="AT90" i="12"/>
  <c r="AT179" i="12"/>
  <c r="AT162" i="12"/>
  <c r="AT216" i="12"/>
  <c r="AT24" i="12"/>
  <c r="AT224" i="12"/>
  <c r="AT159" i="12"/>
  <c r="AT28" i="12"/>
  <c r="AT68" i="12"/>
  <c r="AT182" i="12"/>
  <c r="AT170" i="12"/>
  <c r="AT83" i="12"/>
  <c r="AT174" i="12"/>
  <c r="BH47" i="12"/>
  <c r="BH81" i="12"/>
  <c r="BH148" i="12"/>
  <c r="BH161" i="12"/>
  <c r="AO178" i="12"/>
  <c r="AO127" i="12"/>
  <c r="AT123" i="12"/>
  <c r="AT193" i="12"/>
  <c r="AT181" i="12"/>
  <c r="AT69" i="12"/>
  <c r="AT84" i="12"/>
  <c r="AT151" i="12"/>
  <c r="AT25" i="12"/>
  <c r="AT48" i="12"/>
  <c r="AT145" i="12"/>
  <c r="AT213" i="12"/>
  <c r="AT197" i="12"/>
  <c r="AT231" i="12"/>
  <c r="AT7" i="12"/>
  <c r="AT125" i="12"/>
  <c r="AT189" i="12"/>
  <c r="AT10" i="12"/>
  <c r="AT188" i="12"/>
  <c r="AT240" i="12"/>
  <c r="AT76" i="12"/>
  <c r="AT133" i="12"/>
  <c r="AT66" i="12"/>
  <c r="AT150" i="12"/>
  <c r="AT65" i="12"/>
  <c r="AT40" i="12"/>
  <c r="AT171" i="12"/>
  <c r="BH120" i="12"/>
  <c r="BH195" i="12"/>
  <c r="BH115" i="12"/>
  <c r="BH4" i="12"/>
  <c r="AO14" i="12"/>
  <c r="AO235" i="12"/>
  <c r="AT209" i="12"/>
  <c r="AT73" i="12"/>
  <c r="AT146" i="12"/>
  <c r="AT47" i="12"/>
  <c r="AT53" i="12"/>
  <c r="AT158" i="12"/>
  <c r="AT102" i="12"/>
  <c r="AT113" i="12"/>
  <c r="AT128" i="12"/>
  <c r="AT71" i="12"/>
  <c r="AT149" i="12"/>
  <c r="AT239" i="12"/>
  <c r="AT130" i="12"/>
  <c r="AT105" i="12"/>
  <c r="AT59" i="12"/>
  <c r="AT64" i="12"/>
  <c r="AT62" i="12"/>
  <c r="AT142" i="12"/>
  <c r="AT217" i="12"/>
  <c r="AT8" i="12"/>
  <c r="AT135" i="12"/>
  <c r="AT161" i="12"/>
  <c r="AT227" i="12"/>
  <c r="AT143" i="12"/>
  <c r="AT3" i="12"/>
  <c r="BH200" i="12"/>
  <c r="BH144" i="12"/>
  <c r="BH43" i="12"/>
  <c r="BH137" i="12"/>
  <c r="AO35" i="12"/>
  <c r="AQ149" i="12"/>
  <c r="AT204" i="12"/>
  <c r="AT148" i="12"/>
  <c r="AT29" i="12"/>
  <c r="AT36" i="12"/>
  <c r="AT207" i="12"/>
  <c r="AT120" i="12"/>
  <c r="AT132" i="12"/>
  <c r="AT187" i="12"/>
  <c r="AT77" i="12"/>
  <c r="AT199" i="12"/>
  <c r="AT17" i="12"/>
  <c r="AT226" i="12"/>
  <c r="AT178" i="12"/>
  <c r="AT225" i="12"/>
  <c r="AT96" i="12"/>
  <c r="AT214" i="12"/>
  <c r="AT34" i="12"/>
  <c r="AT165" i="12"/>
  <c r="AT117" i="12"/>
  <c r="AT86" i="12"/>
  <c r="AT42" i="12"/>
  <c r="AT228" i="12"/>
  <c r="AT168" i="12"/>
  <c r="AT230" i="12"/>
  <c r="AT88" i="12"/>
  <c r="BH123" i="12"/>
  <c r="BH228" i="12"/>
  <c r="BH156" i="12"/>
  <c r="AO68" i="12"/>
  <c r="AO237" i="12"/>
  <c r="AQ168" i="12"/>
  <c r="AS127" i="12"/>
  <c r="AS187" i="12"/>
  <c r="AS192" i="12"/>
  <c r="AS69" i="12"/>
  <c r="AS160" i="12"/>
  <c r="AT127" i="12"/>
  <c r="AT21" i="12"/>
  <c r="AT80" i="12"/>
  <c r="AT106" i="12"/>
  <c r="AT215" i="12"/>
  <c r="AT112" i="12"/>
  <c r="AT75" i="12"/>
  <c r="AT173" i="12"/>
  <c r="BH220" i="12"/>
  <c r="BH57" i="12"/>
  <c r="BH70" i="12"/>
  <c r="BH79" i="12"/>
  <c r="BH155" i="12"/>
  <c r="BH15" i="12"/>
  <c r="BH158" i="12"/>
  <c r="AO203" i="12"/>
  <c r="AO126" i="12"/>
  <c r="AO130" i="12"/>
  <c r="AO116" i="12"/>
  <c r="AQ89" i="12"/>
  <c r="AO179" i="12"/>
  <c r="AT203" i="12"/>
  <c r="AT4" i="12"/>
  <c r="AT194" i="12"/>
  <c r="AT2" i="12"/>
  <c r="AT164" i="12"/>
  <c r="AT107" i="12"/>
  <c r="AT30" i="12"/>
  <c r="BH111" i="12"/>
  <c r="BH73" i="12"/>
  <c r="BH22" i="12"/>
  <c r="BH178" i="12"/>
  <c r="BH51" i="12"/>
  <c r="BH149" i="12"/>
  <c r="BH198" i="12"/>
  <c r="BH160" i="12"/>
  <c r="AO97" i="12"/>
  <c r="AO236" i="12"/>
  <c r="AO139" i="12"/>
  <c r="AY216" i="12"/>
  <c r="AT13" i="12"/>
  <c r="AT223" i="12"/>
  <c r="AT191" i="12"/>
  <c r="AT93" i="12"/>
  <c r="AT20" i="12"/>
  <c r="AT124" i="12"/>
  <c r="AT33" i="12"/>
  <c r="AT236" i="12"/>
  <c r="BH187" i="12"/>
  <c r="BH229" i="12"/>
  <c r="BH154" i="12"/>
  <c r="BH87" i="12"/>
  <c r="BH75" i="12"/>
  <c r="BH78" i="12"/>
  <c r="BH143" i="12"/>
  <c r="BH116" i="12"/>
  <c r="AO78" i="12"/>
  <c r="AO86" i="12"/>
  <c r="AO173" i="12"/>
  <c r="AQ197" i="12"/>
  <c r="AO55" i="12"/>
  <c r="AT5" i="12"/>
  <c r="AT94" i="12"/>
  <c r="AT147" i="12"/>
  <c r="AT103" i="12"/>
  <c r="AT140" i="12"/>
  <c r="AT50" i="12"/>
  <c r="AT232" i="12"/>
  <c r="BH89" i="12"/>
  <c r="BH133" i="12"/>
  <c r="BH12" i="12"/>
  <c r="BH121" i="12"/>
  <c r="BH175" i="12"/>
  <c r="BH37" i="12"/>
  <c r="AO107" i="12"/>
  <c r="AO132" i="12"/>
  <c r="AO13" i="12"/>
  <c r="AO227" i="12"/>
  <c r="AQ110" i="12"/>
  <c r="AO24" i="12"/>
  <c r="AO61" i="12"/>
  <c r="AO56" i="12"/>
  <c r="AO194" i="12"/>
  <c r="AO105" i="12"/>
  <c r="AO191" i="12"/>
  <c r="AO212" i="12"/>
  <c r="AY106" i="12"/>
  <c r="AQ210" i="12"/>
  <c r="AQ187" i="12"/>
  <c r="AQ95" i="12"/>
  <c r="AO9" i="12"/>
  <c r="AO201" i="12"/>
  <c r="AO81" i="12"/>
  <c r="AO143" i="12"/>
  <c r="AO36" i="12"/>
  <c r="AO195" i="12"/>
  <c r="AY9" i="12"/>
  <c r="AQ38" i="12"/>
  <c r="AQ14" i="12"/>
  <c r="AQ84" i="12"/>
  <c r="AO31" i="12"/>
  <c r="AO42" i="12"/>
  <c r="AO37" i="12"/>
  <c r="AO156" i="12"/>
  <c r="AO192" i="12"/>
  <c r="AO4" i="12"/>
  <c r="AQ182" i="12"/>
  <c r="AQ164" i="12"/>
  <c r="AQ229" i="12"/>
  <c r="AO129" i="12"/>
  <c r="AO159" i="12"/>
  <c r="AO102" i="12"/>
  <c r="AO202" i="12"/>
  <c r="AO113" i="12"/>
  <c r="AO146" i="12"/>
  <c r="AO27" i="12"/>
  <c r="AO91" i="12"/>
  <c r="AQ28" i="12"/>
  <c r="AQ56" i="12"/>
  <c r="AQ185" i="12"/>
  <c r="AO172" i="12"/>
  <c r="AO142" i="12"/>
  <c r="AO160" i="12"/>
  <c r="AO70" i="12"/>
  <c r="AO23" i="12"/>
  <c r="AO110" i="12"/>
  <c r="AQ59" i="12"/>
  <c r="AQ60" i="12"/>
  <c r="AQ102" i="12"/>
  <c r="AO11" i="12"/>
  <c r="AO180" i="12"/>
  <c r="AO46" i="12"/>
  <c r="AO117" i="12"/>
  <c r="AO164" i="12"/>
  <c r="AO221" i="12"/>
  <c r="AY8" i="12"/>
  <c r="AQ176" i="12"/>
  <c r="AQ80" i="12"/>
  <c r="AQ8" i="12"/>
  <c r="AY109" i="12"/>
  <c r="AY183" i="12"/>
  <c r="AY161" i="12"/>
  <c r="AY182" i="12"/>
  <c r="AY221" i="12"/>
  <c r="AY48" i="12"/>
  <c r="AY125" i="12"/>
  <c r="AY190" i="12"/>
  <c r="AY196" i="12"/>
  <c r="AY178" i="12"/>
  <c r="AY113" i="12"/>
  <c r="AY152" i="12"/>
  <c r="AY89" i="12"/>
  <c r="AO75" i="12"/>
  <c r="AY214" i="12"/>
  <c r="AY241" i="12"/>
  <c r="AY24" i="12"/>
  <c r="AY112" i="12"/>
  <c r="AQ49" i="12"/>
  <c r="AQ54" i="12"/>
  <c r="AQ217" i="12"/>
  <c r="AQ129" i="12"/>
  <c r="AY54" i="12"/>
  <c r="AY128" i="12"/>
  <c r="AY60" i="12"/>
  <c r="AY146" i="12"/>
  <c r="AY63" i="12"/>
  <c r="AQ111" i="12"/>
  <c r="AQ19" i="12"/>
  <c r="AQ72" i="12"/>
  <c r="AQ237" i="12"/>
  <c r="AY158" i="12"/>
  <c r="AY185" i="12"/>
  <c r="AS16" i="12"/>
  <c r="AS11" i="12"/>
  <c r="AS42" i="12"/>
  <c r="AS139" i="12"/>
  <c r="AS96" i="12"/>
  <c r="AS76" i="12"/>
  <c r="AS175" i="12"/>
  <c r="AS209" i="12"/>
  <c r="AS78" i="12"/>
  <c r="AS146" i="12"/>
  <c r="AS226" i="12"/>
  <c r="AS236" i="12"/>
  <c r="AS61" i="12"/>
  <c r="AS197" i="12"/>
  <c r="AS241" i="12"/>
  <c r="AS38" i="12"/>
  <c r="AS121" i="12"/>
  <c r="AS7" i="12"/>
  <c r="AS89" i="12"/>
  <c r="AS14" i="12"/>
  <c r="AS222" i="12"/>
  <c r="AS105" i="12"/>
  <c r="AS28" i="12"/>
  <c r="AS133" i="12"/>
  <c r="AS240" i="12"/>
  <c r="AS114" i="12"/>
  <c r="AS52" i="12"/>
  <c r="AS62" i="12"/>
  <c r="AS48" i="12"/>
  <c r="AS74" i="12"/>
  <c r="AS193" i="12"/>
  <c r="AS141" i="12"/>
  <c r="AS126" i="12"/>
  <c r="AS189" i="12"/>
  <c r="AS131" i="12"/>
  <c r="AS191" i="12"/>
  <c r="AS117" i="12"/>
  <c r="AS201" i="12"/>
  <c r="AS162" i="12"/>
  <c r="AS79" i="12"/>
  <c r="AS70" i="12"/>
  <c r="AS145" i="12"/>
  <c r="AS132" i="12"/>
  <c r="AS196" i="12"/>
  <c r="AS9" i="12"/>
  <c r="AS29" i="12"/>
  <c r="AS92" i="12"/>
  <c r="AS215" i="12"/>
  <c r="AS86" i="12"/>
  <c r="AS2" i="12"/>
  <c r="AS211" i="12"/>
  <c r="AS172" i="12"/>
  <c r="AS239" i="12"/>
  <c r="AS216" i="12"/>
  <c r="AS231" i="12"/>
  <c r="AS130" i="12"/>
  <c r="AS84" i="12"/>
  <c r="AS177" i="12"/>
  <c r="AS110" i="12"/>
  <c r="AS106" i="12"/>
  <c r="AS111" i="12"/>
  <c r="AS210" i="12"/>
  <c r="AS195" i="12"/>
  <c r="AS43" i="12"/>
  <c r="AS4" i="12"/>
  <c r="AS198" i="12"/>
  <c r="AS32" i="12"/>
  <c r="AS37" i="12"/>
  <c r="AS182" i="12"/>
  <c r="AS54" i="12"/>
  <c r="AS99" i="12"/>
  <c r="AS207" i="12"/>
  <c r="AS237" i="12"/>
  <c r="AS148" i="12"/>
  <c r="AS156" i="12"/>
  <c r="AS93" i="12"/>
  <c r="AS125" i="12"/>
  <c r="AS190" i="12"/>
  <c r="AS225" i="12"/>
  <c r="AS120" i="12"/>
  <c r="AS144" i="12"/>
  <c r="AS97" i="12"/>
  <c r="AS6" i="12"/>
  <c r="AS55" i="12"/>
  <c r="AS21" i="12"/>
  <c r="AS66" i="12"/>
  <c r="AS234" i="12"/>
  <c r="AS73" i="12"/>
  <c r="AS27" i="12"/>
  <c r="AS71" i="12"/>
  <c r="AS218" i="12"/>
  <c r="AS204" i="12"/>
  <c r="AS166" i="12"/>
  <c r="AS3" i="12"/>
  <c r="AS157" i="12"/>
  <c r="AS57" i="12"/>
  <c r="AS20" i="12"/>
  <c r="AS140" i="12"/>
  <c r="AS168" i="12"/>
  <c r="AS53" i="12"/>
  <c r="AS77" i="12"/>
  <c r="AS41" i="12"/>
  <c r="AS109" i="12"/>
  <c r="AS13" i="12"/>
  <c r="AS26" i="12"/>
  <c r="AS17" i="12"/>
  <c r="AS116" i="12"/>
  <c r="AS8" i="12"/>
  <c r="AS124" i="12"/>
  <c r="AS212" i="12"/>
  <c r="AS165" i="12"/>
  <c r="AS49" i="12"/>
  <c r="AS50" i="12"/>
  <c r="AS167" i="12"/>
  <c r="AS100" i="12"/>
  <c r="AS12" i="12"/>
  <c r="AS75" i="12"/>
  <c r="AS150" i="12"/>
  <c r="AS224" i="12"/>
  <c r="AS134" i="12"/>
  <c r="AS63" i="12"/>
  <c r="AS30" i="12"/>
  <c r="AS164" i="12"/>
  <c r="AS122" i="12"/>
  <c r="AS219" i="12"/>
  <c r="AS184" i="12"/>
  <c r="AS95" i="12"/>
  <c r="AS33" i="12"/>
  <c r="AS186" i="12"/>
  <c r="AS115" i="12"/>
  <c r="AS208" i="12"/>
  <c r="AS227" i="12"/>
  <c r="AS151" i="12"/>
  <c r="AS152" i="12"/>
  <c r="AS163" i="12"/>
  <c r="AS40" i="12"/>
  <c r="AS94" i="12"/>
  <c r="AS180" i="12"/>
  <c r="AS22" i="12"/>
  <c r="AS213" i="12"/>
  <c r="AS142" i="12"/>
  <c r="AS34" i="12"/>
  <c r="AS220" i="12"/>
  <c r="AS169" i="12"/>
  <c r="AS179" i="12"/>
  <c r="AS58" i="12"/>
  <c r="AS36" i="12"/>
  <c r="AS59" i="12"/>
  <c r="AS51" i="12"/>
  <c r="AS230" i="12"/>
  <c r="AS235" i="12"/>
  <c r="AS149" i="12"/>
  <c r="AS81" i="12"/>
  <c r="AS181" i="12"/>
  <c r="AS228" i="12"/>
  <c r="AS83" i="12"/>
  <c r="AS123" i="12"/>
  <c r="AS39" i="12"/>
  <c r="AS174" i="12"/>
  <c r="AS155" i="12"/>
  <c r="AS113" i="12"/>
  <c r="AS60" i="12"/>
  <c r="AS103" i="12"/>
  <c r="AS171" i="12"/>
  <c r="AS85" i="12"/>
  <c r="AS19" i="12"/>
  <c r="AS238" i="12"/>
  <c r="AS188" i="12"/>
  <c r="AS223" i="12"/>
  <c r="AS98" i="12"/>
  <c r="AS203" i="12"/>
  <c r="AS82" i="12"/>
  <c r="AS72" i="12"/>
  <c r="AS233" i="12"/>
  <c r="AS138" i="12"/>
  <c r="AS104" i="12"/>
  <c r="AS44" i="12"/>
  <c r="AS136" i="12"/>
  <c r="AS68" i="12"/>
  <c r="AS200" i="12"/>
  <c r="AS88" i="12"/>
  <c r="AS147" i="12"/>
  <c r="AS119" i="12"/>
  <c r="AS202" i="12"/>
  <c r="AS232" i="12"/>
  <c r="AS159" i="12"/>
  <c r="AS217" i="12"/>
  <c r="AS214" i="12"/>
  <c r="AS206" i="12"/>
  <c r="AS87" i="12"/>
  <c r="AS129" i="12"/>
  <c r="AS173" i="12"/>
  <c r="AS205" i="12"/>
  <c r="AS64" i="12"/>
  <c r="AS128" i="12"/>
  <c r="AS23" i="12"/>
  <c r="AS178" i="12"/>
  <c r="AS199" i="12"/>
  <c r="AS107" i="12"/>
  <c r="AS56" i="12"/>
  <c r="AS185" i="12"/>
  <c r="AS90" i="12"/>
  <c r="AS45" i="12"/>
  <c r="AS112" i="12"/>
  <c r="AS15" i="12"/>
  <c r="AS118" i="12"/>
  <c r="AS154" i="12"/>
  <c r="AS67" i="12"/>
  <c r="AS194" i="12"/>
  <c r="AY74" i="12"/>
  <c r="AY180" i="12"/>
  <c r="AY59" i="12"/>
  <c r="AY46" i="12"/>
  <c r="AY44" i="12"/>
  <c r="AY58" i="12"/>
  <c r="AY83" i="12"/>
  <c r="AQ103" i="12"/>
  <c r="AQ82" i="12"/>
  <c r="AQ65" i="12"/>
  <c r="AQ30" i="12"/>
  <c r="AQ109" i="12"/>
  <c r="AQ46" i="12"/>
  <c r="AQ203" i="12"/>
  <c r="AY102" i="12"/>
  <c r="AY154" i="12"/>
  <c r="AY39" i="12"/>
  <c r="AY91" i="12"/>
  <c r="AY184" i="12"/>
  <c r="AY31" i="12"/>
  <c r="AY233" i="12"/>
  <c r="AQ31" i="12"/>
  <c r="AQ239" i="12"/>
  <c r="AQ78" i="12"/>
  <c r="AQ238" i="12"/>
  <c r="AQ220" i="12"/>
  <c r="AQ174" i="12"/>
  <c r="AY195" i="12"/>
  <c r="AY70" i="12"/>
  <c r="AY171" i="12"/>
  <c r="AY23" i="12"/>
  <c r="AY16" i="12"/>
  <c r="AY108" i="12"/>
  <c r="AY206" i="12"/>
  <c r="AY40" i="12"/>
  <c r="AQ27" i="12"/>
  <c r="AQ98" i="12"/>
  <c r="AQ24" i="12"/>
  <c r="AQ51" i="12"/>
  <c r="AQ232" i="12"/>
  <c r="AQ151" i="12"/>
  <c r="AQ96" i="12"/>
  <c r="AY186" i="12"/>
  <c r="AY141" i="12"/>
  <c r="AY103" i="12"/>
  <c r="AY175" i="12"/>
  <c r="AY14" i="12"/>
  <c r="AY203" i="12"/>
  <c r="AQ226" i="12"/>
  <c r="AQ127" i="12"/>
  <c r="AQ67" i="12"/>
  <c r="AQ92" i="12"/>
  <c r="AQ112" i="12"/>
  <c r="AQ7" i="12"/>
  <c r="BA41" i="12"/>
  <c r="BA202" i="12"/>
  <c r="BA199" i="12"/>
  <c r="BA223" i="12"/>
  <c r="BA83" i="12"/>
  <c r="BA148" i="12"/>
  <c r="BA177" i="12"/>
  <c r="BA104" i="12"/>
  <c r="BA124" i="12"/>
  <c r="BA44" i="12"/>
  <c r="BD194" i="12"/>
  <c r="BD165" i="12"/>
  <c r="BD223" i="12"/>
  <c r="BD16" i="12"/>
  <c r="BD184" i="12"/>
  <c r="BD192" i="12"/>
  <c r="BD195" i="12"/>
  <c r="BD103" i="12"/>
  <c r="BD241" i="12"/>
  <c r="BD225" i="12"/>
  <c r="BD22" i="12"/>
  <c r="BD185" i="12"/>
  <c r="BD116" i="12"/>
  <c r="BD174" i="12"/>
  <c r="BD137" i="12"/>
  <c r="BD191" i="12"/>
  <c r="BD233" i="12"/>
  <c r="BD237" i="12"/>
  <c r="BD99" i="12"/>
  <c r="BD148" i="12"/>
  <c r="BD155" i="12"/>
  <c r="BD176" i="12"/>
  <c r="BD109" i="12"/>
  <c r="BB72" i="12"/>
  <c r="BD224" i="12"/>
  <c r="BD62" i="12"/>
  <c r="BD12" i="12"/>
  <c r="BD104" i="12"/>
  <c r="BD41" i="12"/>
  <c r="BD45" i="12"/>
  <c r="BB101" i="12"/>
  <c r="BB186" i="12"/>
  <c r="BB148" i="12"/>
  <c r="BB161" i="12"/>
  <c r="BB103" i="12"/>
  <c r="BD145" i="12"/>
  <c r="BD47" i="12"/>
  <c r="BD75" i="12"/>
  <c r="BD163" i="12"/>
  <c r="BD63" i="12"/>
  <c r="BD65" i="12"/>
  <c r="BD197" i="12"/>
  <c r="BD20" i="12"/>
  <c r="BD92" i="12"/>
  <c r="BD84" i="12"/>
  <c r="BD40" i="12"/>
  <c r="BD35" i="12"/>
  <c r="BD141" i="12"/>
  <c r="BD80" i="12"/>
  <c r="BD70" i="12"/>
  <c r="BD177" i="12"/>
  <c r="BD189" i="12"/>
  <c r="BD73" i="12"/>
  <c r="BD179" i="12"/>
  <c r="BD156" i="12"/>
  <c r="BD105" i="12"/>
  <c r="BD202" i="12"/>
  <c r="BD112" i="12"/>
  <c r="BD129" i="12"/>
  <c r="BD235" i="12"/>
  <c r="BD123" i="12"/>
  <c r="BD51" i="12"/>
  <c r="BD168" i="12"/>
  <c r="BD142" i="12"/>
  <c r="BD154" i="12"/>
  <c r="BB107" i="12"/>
  <c r="BB203" i="12"/>
  <c r="BB35" i="12"/>
  <c r="BB127" i="12"/>
  <c r="BB215" i="12"/>
  <c r="BB65" i="12"/>
  <c r="BB205" i="12"/>
  <c r="BB171" i="12"/>
  <c r="BB175" i="12"/>
  <c r="BB91" i="12"/>
  <c r="BB145" i="12"/>
  <c r="BB220" i="12"/>
  <c r="BB141" i="12"/>
  <c r="BB165" i="12"/>
  <c r="BB163" i="12"/>
  <c r="BB38" i="12"/>
  <c r="BB111" i="12"/>
  <c r="BB153" i="12"/>
  <c r="BB155" i="12"/>
  <c r="BB116" i="12"/>
  <c r="BB21" i="12"/>
  <c r="BB85" i="12"/>
  <c r="BB231" i="12"/>
  <c r="BB81" i="12"/>
  <c r="BB123" i="12"/>
  <c r="BB170" i="12"/>
  <c r="BB115" i="12"/>
  <c r="BB27" i="12"/>
  <c r="BB76" i="12"/>
  <c r="BB102" i="12"/>
  <c r="BB61" i="12"/>
  <c r="BB187" i="12"/>
  <c r="BB16" i="12"/>
  <c r="BB97" i="12"/>
  <c r="BB119" i="12"/>
  <c r="BB108" i="12"/>
  <c r="BB98" i="12"/>
  <c r="BB149" i="12"/>
  <c r="BB219" i="12"/>
  <c r="BB224" i="12"/>
  <c r="BB104" i="12"/>
  <c r="BB234" i="12"/>
  <c r="BB79" i="12"/>
  <c r="BB46" i="12"/>
  <c r="BB10" i="12"/>
  <c r="BB64" i="12"/>
  <c r="BB192" i="12"/>
  <c r="BB22" i="12"/>
  <c r="BB44" i="12"/>
  <c r="BB120" i="12"/>
  <c r="BB26" i="12"/>
  <c r="BB42" i="12"/>
  <c r="BB237" i="12"/>
  <c r="BB200" i="12"/>
  <c r="BB106" i="12"/>
  <c r="BB129" i="12"/>
  <c r="BB8" i="12"/>
  <c r="BB12" i="12"/>
  <c r="BB138" i="12"/>
  <c r="BB229" i="12"/>
  <c r="BB202" i="12"/>
  <c r="BB59" i="12"/>
  <c r="BB214" i="12"/>
  <c r="BB99" i="12"/>
  <c r="BB194" i="12"/>
  <c r="BB226" i="12"/>
  <c r="BB222" i="12"/>
  <c r="BB88" i="12"/>
  <c r="BB151" i="12"/>
  <c r="BB167" i="12"/>
  <c r="BB36" i="12"/>
  <c r="BB57" i="12"/>
  <c r="BB48" i="12"/>
  <c r="BB37" i="12"/>
  <c r="BB227" i="12"/>
  <c r="BB223" i="12"/>
  <c r="BB213" i="12"/>
  <c r="BB63" i="12"/>
  <c r="BB241" i="12"/>
  <c r="BB179" i="12"/>
  <c r="BB132" i="12"/>
  <c r="BB4" i="12"/>
  <c r="BB19" i="12"/>
  <c r="BB240" i="12"/>
  <c r="BB69" i="12"/>
  <c r="BB178" i="12"/>
  <c r="BB94" i="12"/>
  <c r="BB75" i="12"/>
  <c r="BB47" i="12"/>
  <c r="BB210" i="12"/>
  <c r="BB6" i="12"/>
  <c r="BB126" i="12"/>
  <c r="BB238" i="12"/>
  <c r="BB152" i="12"/>
  <c r="BB68" i="12"/>
  <c r="BB9" i="12"/>
  <c r="BB174" i="12"/>
  <c r="BB150" i="12"/>
  <c r="BB131" i="12"/>
  <c r="BB77" i="12"/>
  <c r="BB54" i="12"/>
  <c r="BB30" i="12"/>
  <c r="BB13" i="12"/>
  <c r="BB118" i="12"/>
  <c r="BB45" i="12"/>
  <c r="BB40" i="12"/>
  <c r="BB197" i="12"/>
  <c r="BB52" i="12"/>
  <c r="BB134" i="12"/>
  <c r="BB166" i="12"/>
  <c r="BB114" i="12"/>
  <c r="BB225" i="12"/>
  <c r="BB53" i="12"/>
  <c r="BB3" i="12"/>
  <c r="BB209" i="12"/>
  <c r="BB154" i="12"/>
  <c r="BB95" i="12"/>
  <c r="BB135" i="12"/>
  <c r="BB133" i="12"/>
  <c r="BB140" i="12"/>
  <c r="BB62" i="12"/>
  <c r="BB190" i="12"/>
  <c r="BB191" i="12"/>
  <c r="BB73" i="12"/>
  <c r="BB67" i="12"/>
  <c r="BB100" i="12"/>
  <c r="BB117" i="12"/>
  <c r="BB236" i="12"/>
  <c r="BB70" i="12"/>
  <c r="BB105" i="12"/>
  <c r="BB168" i="12"/>
  <c r="BB90" i="12"/>
  <c r="BB177" i="12"/>
  <c r="BB2" i="12"/>
  <c r="BB158" i="12"/>
  <c r="BB218" i="12"/>
  <c r="BB216" i="12"/>
  <c r="BB198" i="12"/>
  <c r="BB232" i="12"/>
  <c r="BB34" i="12"/>
  <c r="BB82" i="12"/>
  <c r="BB56" i="12"/>
  <c r="BB39" i="12"/>
  <c r="BB239" i="12"/>
  <c r="BB169" i="12"/>
  <c r="BB143" i="12"/>
  <c r="BB84" i="12"/>
  <c r="BB201" i="12"/>
  <c r="BB31" i="12"/>
  <c r="BB206" i="12"/>
  <c r="BB173" i="12"/>
  <c r="BB83" i="12"/>
  <c r="BB89" i="12"/>
  <c r="BB51" i="12"/>
  <c r="BB24" i="12"/>
  <c r="BB193" i="12"/>
  <c r="BB11" i="12"/>
  <c r="BB41" i="12"/>
  <c r="BB92" i="12"/>
  <c r="BB181" i="12"/>
  <c r="BB211" i="12"/>
  <c r="BB164" i="12"/>
  <c r="BB185" i="12"/>
  <c r="BB124" i="12"/>
  <c r="BB60" i="12"/>
  <c r="BB147" i="12"/>
  <c r="BB144" i="12"/>
  <c r="BB137" i="12"/>
  <c r="BB160" i="12"/>
  <c r="BB176" i="12"/>
  <c r="BB32" i="12"/>
  <c r="BB136" i="12"/>
  <c r="BB55" i="12"/>
  <c r="BB80" i="12"/>
  <c r="BB87" i="12"/>
  <c r="BB130" i="12"/>
  <c r="BB230" i="12"/>
  <c r="BB233" i="12"/>
  <c r="BB128" i="12"/>
  <c r="BB184" i="12"/>
  <c r="BB74" i="12"/>
  <c r="BB212" i="12"/>
  <c r="BB23" i="12"/>
  <c r="BB15" i="12"/>
  <c r="BB58" i="12"/>
  <c r="BB18" i="12"/>
  <c r="BB71" i="12"/>
  <c r="BB17" i="12"/>
  <c r="BB228" i="12"/>
  <c r="BB221" i="12"/>
  <c r="BB125" i="12"/>
  <c r="BB159" i="12"/>
  <c r="BB43" i="12"/>
  <c r="BB188" i="12"/>
  <c r="BB204" i="12"/>
  <c r="BB217" i="12"/>
  <c r="BB139" i="12"/>
  <c r="AO108" i="12"/>
  <c r="AO47" i="12"/>
  <c r="AO185" i="12"/>
  <c r="AO32" i="12"/>
  <c r="AO120" i="12"/>
  <c r="AO233" i="12"/>
  <c r="AO213" i="12"/>
  <c r="AO19" i="12"/>
  <c r="AO80" i="12"/>
  <c r="AO118" i="12"/>
  <c r="AO240" i="12"/>
  <c r="AO112" i="12"/>
  <c r="AO6" i="12"/>
  <c r="AO155" i="12"/>
  <c r="AO69" i="12"/>
  <c r="AO188" i="12"/>
  <c r="AO238" i="12"/>
  <c r="AO26" i="12"/>
  <c r="AO85" i="12"/>
  <c r="AO67" i="12"/>
  <c r="AO63" i="12"/>
  <c r="AO134" i="12"/>
  <c r="AO224" i="12"/>
  <c r="AO198" i="12"/>
  <c r="AO149" i="12"/>
  <c r="AO197" i="12"/>
  <c r="AO239" i="12"/>
  <c r="AO223" i="12"/>
  <c r="AO182" i="12"/>
  <c r="AO100" i="12"/>
  <c r="AO82" i="12"/>
  <c r="AO147" i="12"/>
  <c r="AO83" i="12"/>
  <c r="AO183" i="12"/>
  <c r="AO111" i="12"/>
  <c r="AO38" i="12"/>
  <c r="AO58" i="12"/>
  <c r="AO214" i="12"/>
  <c r="AO76" i="12"/>
  <c r="AO145" i="12"/>
  <c r="AO189" i="12"/>
  <c r="AO52" i="12"/>
  <c r="AO135" i="12"/>
  <c r="AO162" i="12"/>
  <c r="AO151" i="12"/>
  <c r="AO10" i="12"/>
  <c r="AO34" i="12"/>
  <c r="AO217" i="12"/>
  <c r="AO17" i="12"/>
  <c r="AO204" i="12"/>
  <c r="AO230" i="12"/>
  <c r="AO208" i="12"/>
  <c r="AO87" i="12"/>
  <c r="AO22" i="12"/>
  <c r="AO3" i="12"/>
  <c r="AO210" i="12"/>
  <c r="AO2" i="12"/>
  <c r="AO122" i="12"/>
  <c r="AO229" i="12"/>
  <c r="AO177" i="12"/>
  <c r="AO138" i="12"/>
  <c r="AO153" i="12"/>
  <c r="AO193" i="12"/>
  <c r="AO231" i="12"/>
  <c r="AO62" i="12"/>
  <c r="AO48" i="12"/>
  <c r="AO225" i="12"/>
  <c r="AO154" i="12"/>
  <c r="AO161" i="12"/>
  <c r="AO196" i="12"/>
  <c r="AO59" i="12"/>
  <c r="AO219" i="12"/>
  <c r="AO16" i="12"/>
  <c r="AO60" i="12"/>
  <c r="AO15" i="12"/>
  <c r="AO72" i="12"/>
  <c r="AO43" i="12"/>
  <c r="AO106" i="12"/>
  <c r="AO74" i="12"/>
  <c r="AO50" i="12"/>
  <c r="AO228" i="12"/>
  <c r="AO175" i="12"/>
  <c r="AO209" i="12"/>
  <c r="AO199" i="12"/>
  <c r="AO8" i="12"/>
  <c r="AO45" i="12"/>
  <c r="AO54" i="12"/>
  <c r="AO220" i="12"/>
  <c r="AO49" i="12"/>
  <c r="AO64" i="12"/>
  <c r="AO65" i="12"/>
  <c r="AO21" i="12"/>
  <c r="AO144" i="12"/>
  <c r="AO124" i="12"/>
  <c r="AO39" i="12"/>
  <c r="AO216" i="12"/>
  <c r="AO168" i="12"/>
  <c r="AO71" i="12"/>
  <c r="AO95" i="12"/>
  <c r="AO41" i="12"/>
  <c r="AO33" i="12"/>
  <c r="AO211" i="12"/>
  <c r="AO44" i="12"/>
  <c r="AO131" i="12"/>
  <c r="AO5" i="12"/>
  <c r="AO121" i="12"/>
  <c r="AO150" i="12"/>
  <c r="AO141" i="12"/>
  <c r="AO25" i="12"/>
  <c r="AO140" i="12"/>
  <c r="AO136" i="12"/>
  <c r="AO77" i="12"/>
  <c r="AO176" i="12"/>
  <c r="AO115" i="12"/>
  <c r="AO167" i="12"/>
  <c r="AO73" i="12"/>
  <c r="AO98" i="12"/>
  <c r="AO152" i="12"/>
  <c r="AO137" i="12"/>
  <c r="AO90" i="12"/>
  <c r="AO29" i="12"/>
  <c r="AO88" i="12"/>
  <c r="AO163" i="12"/>
  <c r="AO103" i="12"/>
  <c r="AO18" i="12"/>
  <c r="AO186" i="12"/>
  <c r="AO51" i="12"/>
  <c r="AO205" i="12"/>
  <c r="AO170" i="12"/>
  <c r="AO226" i="12"/>
  <c r="AO119" i="12"/>
  <c r="AO101" i="12"/>
  <c r="AO96" i="12"/>
  <c r="AO99" i="12"/>
  <c r="AO174" i="12"/>
  <c r="AO218" i="12"/>
  <c r="AO53" i="12"/>
  <c r="AO7" i="12"/>
  <c r="AO200" i="12"/>
  <c r="AO184" i="12"/>
  <c r="AO181" i="12"/>
  <c r="AO20" i="12"/>
  <c r="AO109" i="12"/>
  <c r="AO207" i="12"/>
  <c r="AO93" i="12"/>
  <c r="AO234" i="12"/>
  <c r="AO104" i="12"/>
  <c r="AO158" i="12"/>
  <c r="AO148" i="12"/>
  <c r="AO66" i="12"/>
  <c r="AO241" i="12"/>
  <c r="AO84" i="12"/>
  <c r="AO123" i="12"/>
  <c r="AO89" i="12"/>
  <c r="AO125" i="12"/>
  <c r="AO79" i="12"/>
  <c r="AO215" i="12"/>
  <c r="AO165" i="12"/>
  <c r="AO157" i="12"/>
  <c r="AO187" i="12"/>
  <c r="AO92" i="12"/>
  <c r="AO232" i="12"/>
  <c r="AO12" i="12"/>
  <c r="AO114" i="12"/>
  <c r="AO171" i="12"/>
  <c r="AO94" i="12"/>
  <c r="AO57" i="12"/>
  <c r="AO166" i="12"/>
  <c r="AO40" i="12"/>
  <c r="AQ122" i="12"/>
  <c r="AQ26" i="12"/>
  <c r="AQ219" i="12"/>
  <c r="AQ205" i="12"/>
  <c r="AQ196" i="12"/>
  <c r="AQ87" i="12"/>
  <c r="AQ144" i="12"/>
  <c r="AQ211" i="12"/>
  <c r="AQ162" i="12"/>
  <c r="AQ3" i="12"/>
  <c r="AQ177" i="12"/>
  <c r="AQ137" i="12"/>
  <c r="AQ181" i="12"/>
  <c r="AQ208" i="12"/>
  <c r="AQ233" i="12"/>
  <c r="AQ104" i="12"/>
  <c r="AQ39" i="12"/>
  <c r="AQ161" i="12"/>
  <c r="AQ4" i="12"/>
  <c r="AQ35" i="12"/>
  <c r="AQ15" i="12"/>
  <c r="AQ183" i="12"/>
  <c r="AQ186" i="12"/>
  <c r="AQ41" i="12"/>
  <c r="AQ115" i="12"/>
  <c r="AQ124" i="12"/>
  <c r="AQ201" i="12"/>
  <c r="AQ74" i="12"/>
  <c r="AQ58" i="12"/>
  <c r="AQ33" i="12"/>
  <c r="AQ189" i="12"/>
  <c r="AQ48" i="12"/>
  <c r="AQ9" i="12"/>
  <c r="AQ36" i="12"/>
  <c r="AQ121" i="12"/>
  <c r="AQ235" i="12"/>
  <c r="AQ57" i="12"/>
  <c r="AQ227" i="12"/>
  <c r="AQ83" i="12"/>
  <c r="AQ158" i="12"/>
  <c r="AQ143" i="12"/>
  <c r="AQ79" i="12"/>
  <c r="AQ76" i="12"/>
  <c r="AQ77" i="12"/>
  <c r="AQ40" i="12"/>
  <c r="AQ224" i="12"/>
  <c r="AQ166" i="12"/>
  <c r="AQ178" i="12"/>
  <c r="AQ223" i="12"/>
  <c r="AQ114" i="12"/>
  <c r="AQ142" i="12"/>
  <c r="AQ101" i="12"/>
  <c r="AQ2" i="12"/>
  <c r="AQ173" i="12"/>
  <c r="AQ120" i="12"/>
  <c r="AQ234" i="12"/>
  <c r="AQ228" i="12"/>
  <c r="AQ194" i="12"/>
  <c r="AQ209" i="12"/>
  <c r="AQ106" i="12"/>
  <c r="AQ218" i="12"/>
  <c r="AQ193" i="12"/>
  <c r="AQ130" i="12"/>
  <c r="AQ152" i="12"/>
  <c r="AQ146" i="12"/>
  <c r="AQ45" i="12"/>
  <c r="AQ231" i="12"/>
  <c r="AQ117" i="12"/>
  <c r="AQ221" i="12"/>
  <c r="AQ153" i="12"/>
  <c r="AQ118" i="12"/>
  <c r="AQ123" i="12"/>
  <c r="AQ132" i="12"/>
  <c r="AQ69" i="12"/>
  <c r="AQ195" i="12"/>
  <c r="AQ13" i="12"/>
  <c r="AQ200" i="12"/>
  <c r="AQ44" i="12"/>
  <c r="AQ116" i="12"/>
  <c r="AQ198" i="12"/>
  <c r="AQ128" i="12"/>
  <c r="AQ97" i="12"/>
  <c r="AQ212" i="12"/>
  <c r="AQ148" i="12"/>
  <c r="AQ125" i="12"/>
  <c r="AQ63" i="12"/>
  <c r="AQ147" i="12"/>
  <c r="AQ175" i="12"/>
  <c r="AQ140" i="12"/>
  <c r="AQ64" i="12"/>
  <c r="AQ163" i="12"/>
  <c r="AQ156" i="12"/>
  <c r="AQ155" i="12"/>
  <c r="AQ12" i="12"/>
  <c r="AQ126" i="12"/>
  <c r="AQ17" i="12"/>
  <c r="AQ113" i="12"/>
  <c r="AQ99" i="12"/>
  <c r="AQ75" i="12"/>
  <c r="AQ93" i="12"/>
  <c r="AQ133" i="12"/>
  <c r="AQ105" i="12"/>
  <c r="AQ172" i="12"/>
  <c r="AQ20" i="12"/>
  <c r="AQ225" i="12"/>
  <c r="AQ21" i="12"/>
  <c r="AQ43" i="12"/>
  <c r="AQ90" i="12"/>
  <c r="AQ145" i="12"/>
  <c r="AQ42" i="12"/>
  <c r="AQ6" i="12"/>
  <c r="AQ23" i="12"/>
  <c r="AQ202" i="12"/>
  <c r="AQ214" i="12"/>
  <c r="AQ16" i="12"/>
  <c r="AQ215" i="12"/>
  <c r="AQ167" i="12"/>
  <c r="AQ204" i="12"/>
  <c r="AQ61" i="12"/>
  <c r="AQ241" i="12"/>
  <c r="AQ230" i="12"/>
  <c r="AQ199" i="12"/>
  <c r="AQ71" i="12"/>
  <c r="AQ94" i="12"/>
  <c r="AQ190" i="12"/>
  <c r="AQ107" i="12"/>
  <c r="AQ141" i="12"/>
  <c r="AQ207" i="12"/>
  <c r="AQ159" i="12"/>
  <c r="AQ85" i="12"/>
  <c r="AQ25" i="12"/>
  <c r="AQ62" i="12"/>
  <c r="AQ191" i="12"/>
  <c r="AQ236" i="12"/>
  <c r="AQ22" i="12"/>
  <c r="AQ32" i="12"/>
  <c r="AQ29" i="12"/>
  <c r="AQ10" i="12"/>
  <c r="AQ192" i="12"/>
  <c r="AQ34" i="12"/>
  <c r="AQ135" i="12"/>
  <c r="AQ47" i="12"/>
  <c r="AQ73" i="12"/>
  <c r="AQ18" i="12"/>
  <c r="AQ50" i="12"/>
  <c r="AQ222" i="12"/>
  <c r="AQ216" i="12"/>
  <c r="AQ55" i="12"/>
  <c r="AQ131" i="12"/>
  <c r="AQ52" i="12"/>
  <c r="AQ165" i="12"/>
  <c r="AQ188" i="12"/>
  <c r="AQ66" i="12"/>
  <c r="AQ171" i="12"/>
  <c r="AQ68" i="12"/>
  <c r="AQ5" i="12"/>
  <c r="AQ169" i="12"/>
  <c r="AQ11" i="12"/>
  <c r="AQ170" i="12"/>
  <c r="AQ91" i="12"/>
  <c r="AQ154" i="12"/>
  <c r="AQ157" i="12"/>
  <c r="AQ240" i="12"/>
  <c r="AQ37" i="12"/>
  <c r="AQ184" i="12"/>
  <c r="AQ100" i="12"/>
  <c r="AQ206" i="12"/>
  <c r="AQ160" i="12"/>
  <c r="AQ81" i="12"/>
  <c r="AQ180" i="12"/>
  <c r="AQ134" i="12"/>
  <c r="AQ53" i="12"/>
  <c r="AQ136" i="12"/>
  <c r="AQ108" i="12"/>
  <c r="AQ179" i="12"/>
  <c r="AQ86" i="12"/>
  <c r="AQ119" i="12"/>
  <c r="AQ70" i="12"/>
  <c r="AQ88" i="12"/>
  <c r="AQ150" i="12"/>
  <c r="BB86" i="12"/>
  <c r="BB28" i="12"/>
  <c r="BB50" i="12"/>
  <c r="BB189" i="12"/>
  <c r="BB183" i="12"/>
  <c r="BB162" i="12"/>
  <c r="BB207" i="12"/>
  <c r="BB146" i="12"/>
  <c r="BB25" i="12"/>
  <c r="BB5" i="12"/>
  <c r="BB172" i="12"/>
  <c r="BB29" i="12"/>
  <c r="BB33" i="12"/>
  <c r="BB156" i="12"/>
  <c r="BB49" i="12"/>
  <c r="BB109" i="12"/>
  <c r="BB196" i="12"/>
  <c r="BB78" i="12"/>
  <c r="BB208" i="12"/>
  <c r="BB7" i="12"/>
  <c r="BB20" i="12"/>
  <c r="BB157" i="12"/>
  <c r="BB121" i="12"/>
  <c r="BB142" i="12"/>
  <c r="BB96" i="12"/>
  <c r="BB199" i="12"/>
  <c r="BB182" i="12"/>
  <c r="BB113" i="12"/>
  <c r="BB110" i="12"/>
  <c r="BB195" i="12"/>
  <c r="BB93" i="12"/>
  <c r="BB112" i="12"/>
  <c r="BB235" i="12"/>
  <c r="BB180" i="12"/>
  <c r="BB122" i="12"/>
  <c r="BB14" i="12"/>
  <c r="BJ194" i="12"/>
  <c r="AX73" i="12"/>
  <c r="BJ44" i="12"/>
  <c r="BD5" i="12"/>
  <c r="BJ155" i="12"/>
  <c r="BD199" i="12"/>
  <c r="AX105" i="12"/>
  <c r="AX89" i="12"/>
  <c r="BJ197" i="12"/>
  <c r="BJ157" i="12"/>
  <c r="BJ83" i="12"/>
  <c r="BJ184" i="12"/>
  <c r="BJ68" i="12"/>
  <c r="AX84" i="12"/>
  <c r="AX166" i="12"/>
  <c r="AX41" i="12"/>
  <c r="AX29" i="12"/>
  <c r="BJ129" i="12"/>
  <c r="BJ146" i="12"/>
  <c r="BJ36" i="12"/>
  <c r="BJ186" i="12"/>
  <c r="AX142" i="12"/>
  <c r="AX51" i="12"/>
  <c r="AX135" i="12"/>
  <c r="AX222" i="12"/>
  <c r="AX126" i="12"/>
  <c r="BJ117" i="12"/>
  <c r="BJ46" i="12"/>
  <c r="BJ226" i="12"/>
  <c r="AX133" i="12"/>
  <c r="AX8" i="12"/>
  <c r="AX103" i="12"/>
  <c r="AX94" i="12"/>
  <c r="AX237" i="12"/>
  <c r="BJ119" i="12"/>
  <c r="BJ109" i="12"/>
  <c r="BJ98" i="12"/>
  <c r="AX158" i="12"/>
  <c r="AX214" i="12"/>
  <c r="AX161" i="12"/>
  <c r="AX82" i="12"/>
  <c r="AX64" i="12"/>
  <c r="BJ52" i="12"/>
  <c r="BJ230" i="12"/>
  <c r="BJ9" i="12"/>
  <c r="BJ16" i="12"/>
  <c r="AX217" i="12"/>
  <c r="AX130" i="12"/>
  <c r="AX185" i="12"/>
  <c r="AX203" i="12"/>
  <c r="BJ217" i="12"/>
  <c r="BJ211" i="12"/>
  <c r="BJ241" i="12"/>
  <c r="BJ229" i="12"/>
  <c r="AX90" i="12"/>
  <c r="AX86" i="12"/>
  <c r="AX141" i="12"/>
  <c r="AX145" i="12"/>
  <c r="BJ53" i="12"/>
  <c r="BJ23" i="12"/>
  <c r="BJ55" i="12"/>
  <c r="BJ86" i="12"/>
  <c r="AX179" i="12"/>
  <c r="AX12" i="12"/>
  <c r="AX219" i="12"/>
  <c r="AX100" i="12"/>
  <c r="AX132" i="12"/>
  <c r="AX223" i="12"/>
  <c r="AX195" i="12"/>
  <c r="AX138" i="12"/>
  <c r="AX148" i="12"/>
  <c r="AX196" i="12"/>
  <c r="AX32" i="12"/>
  <c r="AX45" i="12"/>
  <c r="AX10" i="12"/>
  <c r="AX121" i="12"/>
  <c r="AX213" i="12"/>
  <c r="AX22" i="12"/>
  <c r="AX31" i="12"/>
  <c r="AX63" i="12"/>
  <c r="AX67" i="12"/>
  <c r="AX137" i="12"/>
  <c r="AX176" i="12"/>
  <c r="AX159" i="12"/>
  <c r="AX62" i="12"/>
  <c r="AX192" i="12"/>
  <c r="AX169" i="12"/>
  <c r="AX35" i="12"/>
  <c r="AX152" i="12"/>
  <c r="AX55" i="12"/>
  <c r="AX23" i="12"/>
  <c r="AX113" i="12"/>
  <c r="BJ235" i="12"/>
  <c r="BJ131" i="12"/>
  <c r="BJ8" i="12"/>
  <c r="BJ210" i="12"/>
  <c r="BJ163" i="12"/>
  <c r="BJ113" i="12"/>
  <c r="BJ138" i="12"/>
  <c r="BJ185" i="12"/>
  <c r="BJ54" i="12"/>
  <c r="BJ115" i="12"/>
  <c r="BJ81" i="12"/>
  <c r="BJ77" i="12"/>
  <c r="BJ27" i="12"/>
  <c r="BJ154" i="12"/>
  <c r="BJ159" i="12"/>
  <c r="BJ89" i="12"/>
  <c r="BJ220" i="12"/>
  <c r="BJ4" i="12"/>
  <c r="BJ2" i="12"/>
  <c r="BJ198" i="12"/>
  <c r="BJ45" i="12"/>
  <c r="BJ7" i="12"/>
  <c r="BJ181" i="12"/>
  <c r="BJ183" i="12"/>
  <c r="BJ180" i="12"/>
  <c r="BJ71" i="12"/>
  <c r="BJ141" i="12"/>
  <c r="BJ57" i="12"/>
  <c r="BJ70" i="12"/>
  <c r="BJ61" i="12"/>
  <c r="AX233" i="12"/>
  <c r="AX117" i="12"/>
  <c r="AX181" i="12"/>
  <c r="AX14" i="12"/>
  <c r="AX104" i="12"/>
  <c r="AX127" i="12"/>
  <c r="AX87" i="12"/>
  <c r="AX124" i="12"/>
  <c r="AX49" i="12"/>
  <c r="AX47" i="12"/>
  <c r="AX70" i="12"/>
  <c r="AX46" i="12"/>
  <c r="AX136" i="12"/>
  <c r="AX221" i="12"/>
  <c r="AX172" i="12"/>
  <c r="AX177" i="12"/>
  <c r="AX107" i="12"/>
  <c r="AX146" i="12"/>
  <c r="AX202" i="12"/>
  <c r="AX167" i="12"/>
  <c r="AX74" i="12"/>
  <c r="AX183" i="12"/>
  <c r="AX65" i="12"/>
  <c r="AX231" i="12"/>
  <c r="AX98" i="12"/>
  <c r="AX54" i="12"/>
  <c r="AX115" i="12"/>
  <c r="AX37" i="12"/>
  <c r="AX88" i="12"/>
  <c r="AX180" i="12"/>
  <c r="BJ101" i="12"/>
  <c r="BJ179" i="12"/>
  <c r="BJ195" i="12"/>
  <c r="BJ182" i="12"/>
  <c r="BJ134" i="12"/>
  <c r="BJ139" i="12"/>
  <c r="BJ43" i="12"/>
  <c r="BJ240" i="12"/>
  <c r="BJ222" i="12"/>
  <c r="BJ208" i="12"/>
  <c r="BJ87" i="12"/>
  <c r="BJ187" i="12"/>
  <c r="BJ232" i="12"/>
  <c r="BJ122" i="12"/>
  <c r="BJ239" i="12"/>
  <c r="BJ28" i="12"/>
  <c r="BJ191" i="12"/>
  <c r="BJ48" i="12"/>
  <c r="BJ207" i="12"/>
  <c r="BJ39" i="12"/>
  <c r="BJ151" i="12"/>
  <c r="BJ60" i="12"/>
  <c r="BJ215" i="12"/>
  <c r="BJ123" i="12"/>
  <c r="BJ49" i="12"/>
  <c r="BJ96" i="12"/>
  <c r="BJ106" i="12"/>
  <c r="BJ133" i="12"/>
  <c r="BJ72" i="12"/>
  <c r="BJ219" i="12"/>
  <c r="AX109" i="12"/>
  <c r="AX129" i="12"/>
  <c r="AX50" i="12"/>
  <c r="AX17" i="12"/>
  <c r="AX9" i="12"/>
  <c r="AX18" i="12"/>
  <c r="AX199" i="12"/>
  <c r="AX15" i="12"/>
  <c r="AX68" i="12"/>
  <c r="AX182" i="12"/>
  <c r="AX56" i="12"/>
  <c r="AX3" i="12"/>
  <c r="AX44" i="12"/>
  <c r="AX194" i="12"/>
  <c r="AX160" i="12"/>
  <c r="AX97" i="12"/>
  <c r="AX75" i="12"/>
  <c r="AX218" i="12"/>
  <c r="AX173" i="12"/>
  <c r="AX226" i="12"/>
  <c r="AX28" i="12"/>
  <c r="AX191" i="12"/>
  <c r="AX102" i="12"/>
  <c r="AX164" i="12"/>
  <c r="AX76" i="12"/>
  <c r="AX92" i="12"/>
  <c r="BJ190" i="12"/>
  <c r="BJ64" i="12"/>
  <c r="BJ92" i="12"/>
  <c r="BJ88" i="12"/>
  <c r="BJ227" i="12"/>
  <c r="BJ231" i="12"/>
  <c r="BJ120" i="12"/>
  <c r="BJ105" i="12"/>
  <c r="BJ93" i="12"/>
  <c r="BJ136" i="12"/>
  <c r="BJ14" i="12"/>
  <c r="BJ152" i="12"/>
  <c r="BJ177" i="12"/>
  <c r="BJ34" i="12"/>
  <c r="BJ90" i="12"/>
  <c r="BJ221" i="12"/>
  <c r="BJ51" i="12"/>
  <c r="BJ205" i="12"/>
  <c r="BJ171" i="12"/>
  <c r="BJ213" i="12"/>
  <c r="BJ199" i="12"/>
  <c r="BJ200" i="12"/>
  <c r="BJ116" i="12"/>
  <c r="BJ153" i="12"/>
  <c r="BJ135" i="12"/>
  <c r="BJ148" i="12"/>
  <c r="BJ40" i="12"/>
  <c r="BJ196" i="12"/>
  <c r="BJ47" i="12"/>
  <c r="BJ223" i="12"/>
  <c r="AX120" i="12"/>
  <c r="AX48" i="12"/>
  <c r="AX227" i="12"/>
  <c r="AX232" i="12"/>
  <c r="AX24" i="12"/>
  <c r="AX101" i="12"/>
  <c r="AX57" i="12"/>
  <c r="AX52" i="12"/>
  <c r="AX235" i="12"/>
  <c r="AX163" i="12"/>
  <c r="AX131" i="12"/>
  <c r="AX190" i="12"/>
  <c r="AX4" i="12"/>
  <c r="AX189" i="12"/>
  <c r="AX99" i="12"/>
  <c r="AX33" i="12"/>
  <c r="AX230" i="12"/>
  <c r="AX193" i="12"/>
  <c r="AX25" i="12"/>
  <c r="AX205" i="12"/>
  <c r="AX30" i="12"/>
  <c r="AX122" i="12"/>
  <c r="AX43" i="12"/>
  <c r="AX236" i="12"/>
  <c r="AX108" i="12"/>
  <c r="AX197" i="12"/>
  <c r="AX34" i="12"/>
  <c r="AX155" i="12"/>
  <c r="AX78" i="12"/>
  <c r="AX228" i="12"/>
  <c r="AX5" i="12"/>
  <c r="BJ236" i="12"/>
  <c r="BJ150" i="12"/>
  <c r="BJ65" i="12"/>
  <c r="BJ203" i="12"/>
  <c r="BJ142" i="12"/>
  <c r="BJ111" i="12"/>
  <c r="BJ147" i="12"/>
  <c r="BJ218" i="12"/>
  <c r="BJ114" i="12"/>
  <c r="BJ188" i="12"/>
  <c r="BJ74" i="12"/>
  <c r="BJ167" i="12"/>
  <c r="BJ125" i="12"/>
  <c r="BJ209" i="12"/>
  <c r="BJ130" i="12"/>
  <c r="BJ127" i="12"/>
  <c r="BJ206" i="12"/>
  <c r="BJ214" i="12"/>
  <c r="BJ164" i="12"/>
  <c r="BJ162" i="12"/>
  <c r="BJ121" i="12"/>
  <c r="BJ234" i="12"/>
  <c r="BJ10" i="12"/>
  <c r="BJ103" i="12"/>
  <c r="BJ95" i="12"/>
  <c r="BJ3" i="12"/>
  <c r="BJ82" i="12"/>
  <c r="BJ19" i="12"/>
  <c r="BJ168" i="12"/>
  <c r="BJ193" i="12"/>
  <c r="AX156" i="12"/>
  <c r="AX85" i="12"/>
  <c r="AX83" i="12"/>
  <c r="AX206" i="12"/>
  <c r="AX220" i="12"/>
  <c r="AX112" i="12"/>
  <c r="AX114" i="12"/>
  <c r="AX150" i="12"/>
  <c r="AX6" i="12"/>
  <c r="AX42" i="12"/>
  <c r="AX147" i="12"/>
  <c r="AX171" i="12"/>
  <c r="AX229" i="12"/>
  <c r="AX26" i="12"/>
  <c r="AX216" i="12"/>
  <c r="AX140" i="12"/>
  <c r="AX153" i="12"/>
  <c r="AX53" i="12"/>
  <c r="AX13" i="12"/>
  <c r="AX170" i="12"/>
  <c r="AX168" i="12"/>
  <c r="AX149" i="12"/>
  <c r="AX165" i="12"/>
  <c r="AX66" i="12"/>
  <c r="AX19" i="12"/>
  <c r="AX211" i="12"/>
  <c r="AX215" i="12"/>
  <c r="AX238" i="12"/>
  <c r="AX123" i="12"/>
  <c r="AX96" i="12"/>
  <c r="AX81" i="12"/>
  <c r="BJ24" i="12"/>
  <c r="BJ160" i="12"/>
  <c r="BJ140" i="12"/>
  <c r="BJ192" i="12"/>
  <c r="BJ21" i="12"/>
  <c r="BJ22" i="12"/>
  <c r="BJ91" i="12"/>
  <c r="BJ202" i="12"/>
  <c r="BJ35" i="12"/>
  <c r="BJ233" i="12"/>
  <c r="BJ238" i="12"/>
  <c r="BJ42" i="12"/>
  <c r="BJ99" i="12"/>
  <c r="BJ75" i="12"/>
  <c r="BJ33" i="12"/>
  <c r="BJ12" i="12"/>
  <c r="BJ143" i="12"/>
  <c r="BJ80" i="12"/>
  <c r="BJ59" i="12"/>
  <c r="BJ102" i="12"/>
  <c r="BJ84" i="12"/>
  <c r="BJ165" i="12"/>
  <c r="BJ158" i="12"/>
  <c r="BJ56" i="12"/>
  <c r="BJ62" i="12"/>
  <c r="BJ118" i="12"/>
  <c r="BJ137" i="12"/>
  <c r="BJ112" i="12"/>
  <c r="BJ6" i="12"/>
  <c r="BJ76" i="12"/>
  <c r="AX204" i="12"/>
  <c r="AX106" i="12"/>
  <c r="AX95" i="12"/>
  <c r="AX71" i="12"/>
  <c r="AX241" i="12"/>
  <c r="AX198" i="12"/>
  <c r="AX212" i="12"/>
  <c r="AX72" i="12"/>
  <c r="AX201" i="12"/>
  <c r="AX143" i="12"/>
  <c r="AX184" i="12"/>
  <c r="AX110" i="12"/>
  <c r="AX187" i="12"/>
  <c r="AX208" i="12"/>
  <c r="AX58" i="12"/>
  <c r="AX11" i="12"/>
  <c r="AX234" i="12"/>
  <c r="AX16" i="12"/>
  <c r="AX20" i="12"/>
  <c r="AX139" i="12"/>
  <c r="AX144" i="12"/>
  <c r="AX93" i="12"/>
  <c r="AX224" i="12"/>
  <c r="AX39" i="12"/>
  <c r="AX7" i="12"/>
  <c r="AX40" i="12"/>
  <c r="AX80" i="12"/>
  <c r="AX225" i="12"/>
  <c r="AX240" i="12"/>
  <c r="AX154" i="12"/>
  <c r="AX178" i="12"/>
  <c r="BJ78" i="12"/>
  <c r="BJ37" i="12"/>
  <c r="BJ128" i="12"/>
  <c r="BJ174" i="12"/>
  <c r="BJ69" i="12"/>
  <c r="BJ41" i="12"/>
  <c r="BJ189" i="12"/>
  <c r="BJ166" i="12"/>
  <c r="BJ85" i="12"/>
  <c r="BJ145" i="12"/>
  <c r="BJ50" i="12"/>
  <c r="BJ178" i="12"/>
  <c r="BJ11" i="12"/>
  <c r="BJ124" i="12"/>
  <c r="BJ20" i="12"/>
  <c r="BJ79" i="12"/>
  <c r="BJ63" i="12"/>
  <c r="BJ73" i="12"/>
  <c r="BJ170" i="12"/>
  <c r="BJ172" i="12"/>
  <c r="BJ237" i="12"/>
  <c r="BJ5" i="12"/>
  <c r="BJ149" i="12"/>
  <c r="BJ97" i="12"/>
  <c r="BJ104" i="12"/>
  <c r="BJ32" i="12"/>
  <c r="BJ15" i="12"/>
  <c r="BJ38" i="12"/>
  <c r="BJ161" i="12"/>
  <c r="BJ67" i="12"/>
  <c r="AX77" i="12"/>
  <c r="AX207" i="12"/>
  <c r="AX21" i="12"/>
  <c r="AX210" i="12"/>
  <c r="AX209" i="12"/>
  <c r="AX118" i="12"/>
  <c r="AX188" i="12"/>
  <c r="AX91" i="12"/>
  <c r="AX36" i="12"/>
  <c r="AX175" i="12"/>
  <c r="AX151" i="12"/>
  <c r="AX59" i="12"/>
  <c r="AX174" i="12"/>
  <c r="AX239" i="12"/>
  <c r="AX38" i="12"/>
  <c r="AX61" i="12"/>
  <c r="AX157" i="12"/>
  <c r="AX200" i="12"/>
  <c r="AX162" i="12"/>
  <c r="AX125" i="12"/>
  <c r="AX128" i="12"/>
  <c r="AX111" i="12"/>
  <c r="AX60" i="12"/>
  <c r="AX186" i="12"/>
  <c r="AX79" i="12"/>
  <c r="AX116" i="12"/>
  <c r="AX134" i="12"/>
  <c r="AX2" i="12"/>
  <c r="AX119" i="12"/>
  <c r="AX69" i="12"/>
  <c r="BJ107" i="12"/>
  <c r="BJ132" i="12"/>
  <c r="BJ144" i="12"/>
  <c r="BJ18" i="12"/>
  <c r="BJ110" i="12"/>
  <c r="BJ108" i="12"/>
  <c r="BJ212" i="12"/>
  <c r="BJ225" i="12"/>
  <c r="BJ204" i="12"/>
  <c r="BJ156" i="12"/>
  <c r="BJ26" i="12"/>
  <c r="BJ216" i="12"/>
  <c r="BJ224" i="12"/>
  <c r="BJ228" i="12"/>
  <c r="BJ94" i="12"/>
  <c r="BJ17" i="12"/>
  <c r="BJ30" i="12"/>
  <c r="BJ13" i="12"/>
  <c r="BJ25" i="12"/>
  <c r="BJ169" i="12"/>
  <c r="BJ176" i="12"/>
  <c r="BJ173" i="12"/>
  <c r="BJ201" i="12"/>
  <c r="BJ126" i="12"/>
  <c r="BJ100" i="12"/>
  <c r="BJ31" i="12"/>
  <c r="BJ66" i="12"/>
  <c r="BJ58" i="12"/>
  <c r="BJ175" i="12"/>
  <c r="BA157" i="12"/>
  <c r="BA64" i="12"/>
  <c r="BA67" i="12"/>
  <c r="BA230" i="12"/>
  <c r="BA112" i="12"/>
  <c r="BA51" i="12"/>
  <c r="BA127" i="12"/>
  <c r="BA203" i="12"/>
  <c r="BA204" i="12"/>
  <c r="BA94" i="12"/>
  <c r="BA98" i="12"/>
  <c r="BA4" i="12"/>
  <c r="BA61" i="12"/>
  <c r="BA169" i="12"/>
  <c r="BA187" i="12"/>
  <c r="AP17" i="12"/>
  <c r="AP181" i="12"/>
  <c r="AP172" i="12"/>
  <c r="AP55" i="12"/>
  <c r="AP85" i="12"/>
  <c r="AP144" i="12"/>
  <c r="AP236" i="12"/>
  <c r="AP162" i="12"/>
  <c r="AP82" i="12"/>
  <c r="AP3" i="12"/>
  <c r="AP9" i="12"/>
  <c r="AP136" i="12"/>
  <c r="AP89" i="12"/>
  <c r="AP96" i="12"/>
  <c r="AP74" i="12"/>
  <c r="AP59" i="12"/>
  <c r="AP146" i="12"/>
  <c r="AP20" i="12"/>
  <c r="AP135" i="12"/>
  <c r="AP104" i="12"/>
  <c r="AP23" i="12"/>
  <c r="AP111" i="12"/>
  <c r="AP208" i="12"/>
  <c r="AP167" i="12"/>
  <c r="AP114" i="12"/>
  <c r="AP188" i="12"/>
  <c r="AP16" i="12"/>
  <c r="AP71" i="12"/>
  <c r="AP63" i="12"/>
  <c r="AP27" i="12"/>
  <c r="AP57" i="12"/>
  <c r="AP70" i="12"/>
  <c r="AP239" i="12"/>
  <c r="AP99" i="12"/>
  <c r="AP164" i="12"/>
  <c r="AP33" i="12"/>
  <c r="AP95" i="12"/>
  <c r="AP201" i="12"/>
  <c r="AP106" i="12"/>
  <c r="AP142" i="12"/>
  <c r="AP14" i="12"/>
  <c r="AP191" i="12"/>
  <c r="AP134" i="12"/>
  <c r="AP92" i="12"/>
  <c r="AP195" i="12"/>
  <c r="AP116" i="12"/>
  <c r="AP77" i="12"/>
  <c r="AP78" i="12"/>
  <c r="AP138" i="12"/>
  <c r="AP178" i="12"/>
  <c r="AP100" i="12"/>
  <c r="AP213" i="12"/>
  <c r="AP226" i="12"/>
  <c r="AP5" i="12"/>
  <c r="AP220" i="12"/>
  <c r="AP61" i="12"/>
  <c r="AP79" i="12"/>
  <c r="AP147" i="12"/>
  <c r="AP102" i="12"/>
  <c r="AP48" i="12"/>
  <c r="AP238" i="12"/>
  <c r="AP152" i="12"/>
  <c r="AP7" i="12"/>
  <c r="AP53" i="12"/>
  <c r="AP123" i="12"/>
  <c r="AP34" i="12"/>
  <c r="AP165" i="12"/>
  <c r="AP117" i="12"/>
  <c r="AP29" i="12"/>
  <c r="AP94" i="12"/>
  <c r="AP132" i="12"/>
  <c r="AP173" i="12"/>
  <c r="AP232" i="12"/>
  <c r="AP131" i="12"/>
  <c r="AP2" i="12"/>
  <c r="AP203" i="12"/>
  <c r="AP31" i="12"/>
  <c r="AP127" i="12"/>
  <c r="AP202" i="12"/>
  <c r="AP97" i="12"/>
  <c r="AP30" i="12"/>
  <c r="AP187" i="12"/>
  <c r="AP108" i="12"/>
  <c r="AP197" i="12"/>
  <c r="AP221" i="12"/>
  <c r="AP186" i="12"/>
  <c r="AP176" i="12"/>
  <c r="AP161" i="12"/>
  <c r="AP217" i="12"/>
  <c r="AP121" i="12"/>
  <c r="AP35" i="12"/>
  <c r="AP50" i="12"/>
  <c r="AP8" i="12"/>
  <c r="AP109" i="12"/>
  <c r="AP67" i="12"/>
  <c r="BO104" i="12"/>
  <c r="BH9" i="12"/>
  <c r="BH240" i="12"/>
  <c r="BH80" i="12"/>
  <c r="BH90" i="12"/>
  <c r="BH180" i="12"/>
  <c r="BH224" i="12"/>
  <c r="BH222" i="12"/>
  <c r="BH33" i="12"/>
  <c r="BH192" i="12"/>
  <c r="BH84" i="12"/>
  <c r="BH103" i="12"/>
  <c r="BH170" i="12"/>
  <c r="BH145" i="12"/>
  <c r="BH38" i="12"/>
  <c r="BH8" i="12"/>
  <c r="BH213" i="12"/>
  <c r="BH138" i="12"/>
  <c r="BH237" i="12"/>
  <c r="BH50" i="12"/>
  <c r="BH104" i="12"/>
  <c r="BH3" i="12"/>
  <c r="BH56" i="12"/>
  <c r="BH188" i="12"/>
  <c r="BH126" i="12"/>
  <c r="BH49" i="12"/>
  <c r="BH60" i="12"/>
  <c r="BH199" i="12"/>
  <c r="BH217" i="12"/>
  <c r="BH27" i="12"/>
  <c r="BH86" i="12"/>
  <c r="BH66" i="12"/>
  <c r="BH31" i="12"/>
  <c r="BH176" i="12"/>
  <c r="BH140" i="12"/>
  <c r="BH179" i="12"/>
  <c r="BH122" i="12"/>
  <c r="BH97" i="12"/>
  <c r="BH241" i="12"/>
  <c r="BH127" i="12"/>
  <c r="BH101" i="12"/>
  <c r="BH165" i="12"/>
  <c r="BH5" i="12"/>
  <c r="BH159" i="12"/>
  <c r="BH95" i="12"/>
  <c r="BH193" i="12"/>
  <c r="BH236" i="12"/>
  <c r="BH214" i="12"/>
  <c r="BH230" i="12"/>
  <c r="BH54" i="12"/>
  <c r="BH76" i="12"/>
  <c r="BH150" i="12"/>
  <c r="BH92" i="12"/>
  <c r="BH61" i="12"/>
  <c r="BH215" i="12"/>
  <c r="BH69" i="12"/>
  <c r="BH202" i="12"/>
  <c r="BH7" i="12"/>
  <c r="BH173" i="12"/>
  <c r="BH35" i="12"/>
  <c r="BH63" i="12"/>
  <c r="BH209" i="12"/>
  <c r="BH64" i="12"/>
  <c r="BH142" i="12"/>
  <c r="BH135" i="12"/>
  <c r="BH13" i="12"/>
  <c r="BH162" i="12"/>
  <c r="BH48" i="12"/>
  <c r="BH238" i="12"/>
  <c r="BH233" i="12"/>
  <c r="BH208" i="12"/>
  <c r="BH210" i="12"/>
  <c r="BH146" i="12"/>
  <c r="BH190" i="12"/>
  <c r="BH118" i="12"/>
  <c r="BH139" i="12"/>
  <c r="BH125" i="12"/>
  <c r="BH107" i="12"/>
  <c r="BH88" i="12"/>
  <c r="BH106" i="12"/>
  <c r="BH117" i="12"/>
  <c r="BH67" i="12"/>
  <c r="BH114" i="12"/>
  <c r="BH174" i="12"/>
  <c r="BH96" i="12"/>
  <c r="BH203" i="12"/>
  <c r="BH239" i="12"/>
  <c r="BH157" i="12"/>
  <c r="BH6" i="12"/>
  <c r="BH218" i="12"/>
  <c r="BH58" i="12"/>
  <c r="BH39" i="12"/>
  <c r="BH136" i="12"/>
  <c r="BH98" i="12"/>
  <c r="BH77" i="12"/>
  <c r="BH68" i="12"/>
  <c r="BH131" i="12"/>
  <c r="BH23" i="12"/>
  <c r="BH168" i="12"/>
  <c r="BH191" i="12"/>
  <c r="BH72" i="12"/>
  <c r="BH99" i="12"/>
  <c r="BH211" i="12"/>
  <c r="BH197" i="12"/>
  <c r="BH18" i="12"/>
  <c r="BH134" i="12"/>
  <c r="BH167" i="12"/>
  <c r="BH55" i="12"/>
  <c r="BH128" i="12"/>
  <c r="BH30" i="12"/>
  <c r="BH53" i="12"/>
  <c r="BH65" i="12"/>
  <c r="BH206" i="12"/>
  <c r="BH26" i="12"/>
  <c r="BH124" i="12"/>
  <c r="BH11" i="12"/>
  <c r="BH109" i="12"/>
  <c r="BH152" i="12"/>
  <c r="BH169" i="12"/>
  <c r="BH231" i="12"/>
  <c r="BH119" i="12"/>
  <c r="BH20" i="12"/>
  <c r="BH207" i="12"/>
  <c r="BH226" i="12"/>
  <c r="BH166" i="12"/>
  <c r="BH181" i="12"/>
  <c r="BH205" i="12"/>
  <c r="BH16" i="12"/>
  <c r="BH183" i="12"/>
  <c r="BH201" i="12"/>
  <c r="BH184" i="12"/>
  <c r="BH105" i="12"/>
  <c r="BH34" i="12"/>
  <c r="BH59" i="12"/>
  <c r="BH24" i="12"/>
  <c r="BH147" i="12"/>
  <c r="BH221" i="12"/>
  <c r="BH14" i="12"/>
  <c r="BH129" i="12"/>
  <c r="BH2" i="12"/>
  <c r="BH219" i="12"/>
  <c r="BH227" i="12"/>
  <c r="BH163" i="12"/>
  <c r="BH108" i="12"/>
  <c r="BH232" i="12"/>
  <c r="BH10" i="12"/>
  <c r="BH164" i="12"/>
  <c r="BH151" i="12"/>
  <c r="BH196" i="12"/>
  <c r="BH234" i="12"/>
  <c r="BH46" i="12"/>
  <c r="BH17" i="12"/>
  <c r="BH91" i="12"/>
  <c r="BH71" i="12"/>
  <c r="BH82" i="12"/>
  <c r="BH182" i="12"/>
  <c r="BH186" i="12"/>
  <c r="BH41" i="12"/>
  <c r="BH102" i="12"/>
  <c r="BH225" i="12"/>
  <c r="BH171" i="12"/>
  <c r="BH189" i="12"/>
  <c r="BH100" i="12"/>
  <c r="BH177" i="12"/>
  <c r="BH216" i="12"/>
  <c r="BH132" i="12"/>
  <c r="BH29" i="12"/>
  <c r="BH93" i="12"/>
  <c r="BH28" i="12"/>
  <c r="BH194" i="12"/>
  <c r="BH235" i="12"/>
  <c r="BH112" i="12"/>
  <c r="BH185" i="12"/>
  <c r="BH44" i="12"/>
  <c r="BH85" i="12"/>
  <c r="BH25" i="12"/>
  <c r="BH83" i="12"/>
  <c r="BH36" i="12"/>
  <c r="BH204" i="12"/>
  <c r="BH113" i="12"/>
  <c r="BH40" i="12"/>
  <c r="BA54" i="12"/>
  <c r="BA213" i="12"/>
  <c r="BA120" i="12"/>
  <c r="BA237" i="12"/>
  <c r="BA39" i="12"/>
  <c r="BA195" i="12"/>
  <c r="BA235" i="12"/>
  <c r="BA118" i="12"/>
  <c r="BA91" i="12"/>
  <c r="BA218" i="12"/>
  <c r="BA27" i="12"/>
  <c r="BA140" i="12"/>
  <c r="BA149" i="12"/>
  <c r="BA160" i="12"/>
  <c r="BA196" i="12"/>
  <c r="BA231" i="12"/>
  <c r="BA212" i="12"/>
  <c r="BA57" i="12"/>
  <c r="BA125" i="12"/>
  <c r="BA152" i="12"/>
  <c r="BA87" i="12"/>
  <c r="BA172" i="12"/>
  <c r="BA224" i="12"/>
  <c r="BA49" i="12"/>
  <c r="BA74" i="12"/>
  <c r="BA22" i="12"/>
  <c r="BA126" i="12"/>
  <c r="BA175" i="12"/>
  <c r="BA48" i="12"/>
  <c r="BA141" i="12"/>
  <c r="BA222" i="12"/>
  <c r="BA137" i="12"/>
  <c r="BA101" i="12"/>
  <c r="BA171" i="12"/>
  <c r="BA7" i="12"/>
  <c r="BA60" i="12"/>
  <c r="BA93" i="12"/>
  <c r="BA232" i="12"/>
  <c r="BA162" i="12"/>
  <c r="BA25" i="12"/>
  <c r="BA68" i="12"/>
  <c r="BA178" i="12"/>
  <c r="BA240" i="12"/>
  <c r="BA166" i="12"/>
  <c r="BA70" i="12"/>
  <c r="BA164" i="12"/>
  <c r="BA37" i="12"/>
  <c r="BA139" i="12"/>
  <c r="BA108" i="12"/>
  <c r="BA134" i="12"/>
  <c r="BA106" i="12"/>
  <c r="BA59" i="12"/>
  <c r="BA143" i="12"/>
  <c r="BA80" i="12"/>
  <c r="BA188" i="12"/>
  <c r="BA110" i="12"/>
  <c r="BA234" i="12"/>
  <c r="BA119" i="12"/>
  <c r="BA206" i="12"/>
  <c r="BA168" i="12"/>
  <c r="BA3" i="12"/>
  <c r="BA209" i="12"/>
  <c r="BA5" i="12"/>
  <c r="BA132" i="12"/>
  <c r="BA201" i="12"/>
  <c r="BA183" i="12"/>
  <c r="BA215" i="12"/>
  <c r="BA147" i="12"/>
  <c r="BA31" i="12"/>
  <c r="BA13" i="12"/>
  <c r="BA109" i="12"/>
  <c r="BA90" i="12"/>
  <c r="BA19" i="12"/>
  <c r="BA121" i="12"/>
  <c r="BA56" i="12"/>
  <c r="BA38" i="12"/>
  <c r="BA95" i="12"/>
  <c r="BA133" i="12"/>
  <c r="BA100" i="12"/>
  <c r="BA194" i="12"/>
  <c r="BA225" i="12"/>
  <c r="BA217" i="12"/>
  <c r="BA45" i="12"/>
  <c r="BA50" i="12"/>
  <c r="BA107" i="12"/>
  <c r="BA113" i="12"/>
  <c r="BA8" i="12"/>
  <c r="BA167" i="12"/>
  <c r="BA181" i="12"/>
  <c r="BA114" i="12"/>
  <c r="BA15" i="12"/>
  <c r="BA73" i="12"/>
  <c r="BA211" i="12"/>
  <c r="BA228" i="12"/>
  <c r="BA63" i="12"/>
  <c r="BA198" i="12"/>
  <c r="BA97" i="12"/>
  <c r="BA189" i="12"/>
  <c r="BA75" i="12"/>
  <c r="BA241" i="12"/>
  <c r="BA205" i="12"/>
  <c r="BA207" i="12"/>
  <c r="BA36" i="12"/>
  <c r="BA32" i="12"/>
  <c r="BA193" i="12"/>
  <c r="BA186" i="12"/>
  <c r="BA53" i="12"/>
  <c r="BA9" i="12"/>
  <c r="BA92" i="12"/>
  <c r="BA123" i="12"/>
  <c r="BA229" i="12"/>
  <c r="BA79" i="12"/>
  <c r="BA18" i="12"/>
  <c r="BA192" i="12"/>
  <c r="BA85" i="12"/>
  <c r="BA155" i="12"/>
  <c r="BA145" i="12"/>
  <c r="BA82" i="12"/>
  <c r="BA77" i="12"/>
  <c r="BA20" i="12"/>
  <c r="BA55" i="12"/>
  <c r="BA89" i="12"/>
  <c r="BA197" i="12"/>
  <c r="BA72" i="12"/>
  <c r="BA184" i="12"/>
  <c r="BA173" i="12"/>
  <c r="BA176" i="12"/>
  <c r="BA81" i="12"/>
  <c r="BA131" i="12"/>
  <c r="BA214" i="12"/>
  <c r="BA76" i="12"/>
  <c r="BA136" i="12"/>
  <c r="BA150" i="12"/>
  <c r="BA26" i="12"/>
  <c r="BA182" i="12"/>
  <c r="BA138" i="12"/>
  <c r="BA52" i="12"/>
  <c r="BA78" i="12"/>
  <c r="BA111" i="12"/>
  <c r="BA43" i="12"/>
  <c r="BA34" i="12"/>
  <c r="BA208" i="12"/>
  <c r="BA116" i="12"/>
  <c r="BA14" i="12"/>
  <c r="BA10" i="12"/>
  <c r="BA24" i="12"/>
  <c r="BA46" i="12"/>
  <c r="BA159" i="12"/>
  <c r="BA71" i="12"/>
  <c r="BA219" i="12"/>
  <c r="BA21" i="12"/>
  <c r="BA40" i="12"/>
  <c r="BA144" i="12"/>
  <c r="BA142" i="12"/>
  <c r="BA66" i="12"/>
  <c r="BA62" i="12"/>
  <c r="BA210" i="12"/>
  <c r="BA42" i="12"/>
  <c r="BA29" i="12"/>
  <c r="BA33" i="12"/>
  <c r="BA226" i="12"/>
  <c r="BA151" i="12"/>
  <c r="BA158" i="12"/>
  <c r="BA23" i="12"/>
  <c r="BA227" i="12"/>
  <c r="BA170" i="12"/>
  <c r="BA16" i="12"/>
  <c r="BA84" i="12"/>
  <c r="BA103" i="12"/>
  <c r="BA65" i="12"/>
  <c r="BA135" i="12"/>
  <c r="BA238" i="12"/>
  <c r="BA239" i="12"/>
  <c r="BA191" i="12"/>
  <c r="BA233" i="12"/>
  <c r="BA12" i="12"/>
  <c r="BA2" i="12"/>
  <c r="BA47" i="12"/>
  <c r="BA117" i="12"/>
  <c r="BA6" i="12"/>
  <c r="BA17" i="12"/>
  <c r="BA122" i="12"/>
  <c r="BA105" i="12"/>
  <c r="BA179" i="12"/>
  <c r="BA130" i="12"/>
  <c r="BA161" i="12"/>
  <c r="BA165" i="12"/>
  <c r="BA200" i="12"/>
  <c r="BA99" i="12"/>
  <c r="BA58" i="12"/>
  <c r="BA174" i="12"/>
  <c r="BA129" i="12"/>
  <c r="BA86" i="12"/>
  <c r="BA96" i="12"/>
  <c r="BA28" i="12"/>
  <c r="BA146" i="12"/>
  <c r="BA236" i="12"/>
  <c r="BA221" i="12"/>
  <c r="BA102" i="12"/>
  <c r="BA156" i="12"/>
  <c r="BA153" i="12"/>
  <c r="BA154" i="12"/>
  <c r="BA163" i="12"/>
  <c r="BA11" i="12"/>
  <c r="BA115" i="12"/>
  <c r="BA69" i="12"/>
  <c r="BA220" i="12"/>
  <c r="BA185" i="12"/>
  <c r="BA35" i="12"/>
  <c r="BA216" i="12"/>
  <c r="BF242" i="12"/>
  <c r="CH104" i="12"/>
  <c r="BA88" i="12"/>
  <c r="BA30" i="12"/>
  <c r="BA180" i="12"/>
  <c r="BA190" i="12"/>
  <c r="BD82" i="12"/>
  <c r="BD88" i="12"/>
  <c r="BD79" i="12"/>
  <c r="BD23" i="12"/>
  <c r="BD171" i="12"/>
  <c r="BD232" i="12"/>
  <c r="BD146" i="12"/>
  <c r="BD32" i="12"/>
  <c r="BD10" i="12"/>
  <c r="BD64" i="12"/>
  <c r="BD67" i="12"/>
  <c r="BD220" i="12"/>
  <c r="BD217" i="12"/>
  <c r="BD187" i="12"/>
  <c r="BD21" i="12"/>
  <c r="BD172" i="12"/>
  <c r="BD19" i="12"/>
  <c r="BD231" i="12"/>
  <c r="BD196" i="12"/>
  <c r="BD85" i="12"/>
  <c r="BD77" i="12"/>
  <c r="AZ25" i="12"/>
  <c r="AY132" i="12"/>
  <c r="AY150" i="12"/>
  <c r="AY215" i="12"/>
  <c r="AY136" i="12"/>
  <c r="AY181" i="12"/>
  <c r="AY204" i="12"/>
  <c r="AY164" i="12"/>
  <c r="AY117" i="12"/>
  <c r="AY36" i="12"/>
  <c r="AY229" i="12"/>
  <c r="AY104" i="12"/>
  <c r="AY79" i="12"/>
  <c r="AY144" i="12"/>
  <c r="AY34" i="12"/>
  <c r="AY92" i="12"/>
  <c r="AY43" i="12"/>
  <c r="AY188" i="12"/>
  <c r="AY224" i="12"/>
  <c r="AY85" i="12"/>
  <c r="AY231" i="12"/>
  <c r="AY189" i="12"/>
  <c r="AY193" i="12"/>
  <c r="AY68" i="12"/>
  <c r="AY82" i="12"/>
  <c r="AY187" i="12"/>
  <c r="AY121" i="12"/>
  <c r="AY97" i="12"/>
  <c r="AY173" i="12"/>
  <c r="AY30" i="12"/>
  <c r="AY174" i="12"/>
  <c r="AY126" i="12"/>
  <c r="AY198" i="12"/>
  <c r="AY90" i="12"/>
  <c r="AY95" i="12"/>
  <c r="AY207" i="12"/>
  <c r="AY151" i="12"/>
  <c r="AY218" i="12"/>
  <c r="AY179" i="12"/>
  <c r="AY52" i="12"/>
  <c r="AY45" i="12"/>
  <c r="AY226" i="12"/>
  <c r="AY205" i="12"/>
  <c r="AY137" i="12"/>
  <c r="AY220" i="12"/>
  <c r="AY5" i="12"/>
  <c r="AY240" i="12"/>
  <c r="AY41" i="12"/>
  <c r="AY238" i="12"/>
  <c r="AY236" i="12"/>
  <c r="AY149" i="12"/>
  <c r="AY22" i="12"/>
  <c r="AY200" i="12"/>
  <c r="AY86" i="12"/>
  <c r="AY153" i="12"/>
  <c r="AY96" i="12"/>
  <c r="AY131" i="12"/>
  <c r="AY145" i="12"/>
  <c r="AY194" i="12"/>
  <c r="AY227" i="12"/>
  <c r="AY81" i="12"/>
  <c r="AY51" i="12"/>
  <c r="AY32" i="12"/>
  <c r="AY168" i="12"/>
  <c r="AY75" i="12"/>
  <c r="AY62" i="12"/>
  <c r="AY135" i="12"/>
  <c r="AY163" i="12"/>
  <c r="AY177" i="12"/>
  <c r="AY172" i="12"/>
  <c r="AY118" i="12"/>
  <c r="AY169" i="12"/>
  <c r="AY64" i="12"/>
  <c r="AY139" i="12"/>
  <c r="AY38" i="12"/>
  <c r="AY42" i="12"/>
  <c r="AY165" i="12"/>
  <c r="AY67" i="12"/>
  <c r="AY170" i="12"/>
  <c r="AY148" i="12"/>
  <c r="AY120" i="12"/>
  <c r="AY199" i="12"/>
  <c r="AY166" i="12"/>
  <c r="AY162" i="12"/>
  <c r="AY127" i="12"/>
  <c r="AY11" i="12"/>
  <c r="AY10" i="12"/>
  <c r="AY93" i="12"/>
  <c r="AY27" i="12"/>
  <c r="AY98" i="12"/>
  <c r="AY212" i="12"/>
  <c r="AY20" i="12"/>
  <c r="AY119" i="12"/>
  <c r="AY28" i="12"/>
  <c r="AY134" i="12"/>
  <c r="AY6" i="12"/>
  <c r="AY111" i="12"/>
  <c r="AY228" i="12"/>
  <c r="AY155" i="12"/>
  <c r="AY2" i="12"/>
  <c r="AY211" i="12"/>
  <c r="AY25" i="12"/>
  <c r="AY3" i="12"/>
  <c r="AY159" i="12"/>
  <c r="AY234" i="12"/>
  <c r="AY209" i="12"/>
  <c r="AY101" i="12"/>
  <c r="AY232" i="12"/>
  <c r="AY230" i="12"/>
  <c r="AY73" i="12"/>
  <c r="AY156" i="12"/>
  <c r="AY29" i="12"/>
  <c r="AY56" i="12"/>
  <c r="AY26" i="12"/>
  <c r="AY124" i="12"/>
  <c r="AY225" i="12"/>
  <c r="AY50" i="12"/>
  <c r="AY100" i="12"/>
  <c r="AY143" i="12"/>
  <c r="AY157" i="12"/>
  <c r="AY37" i="12"/>
  <c r="AY107" i="12"/>
  <c r="AY223" i="12"/>
  <c r="AY65" i="12"/>
  <c r="AY110" i="12"/>
  <c r="AY49" i="12"/>
  <c r="AY239" i="12"/>
  <c r="AY213" i="12"/>
  <c r="AY35" i="12"/>
  <c r="AY130" i="12"/>
  <c r="AY12" i="12"/>
  <c r="AY197" i="12"/>
  <c r="AY105" i="12"/>
  <c r="AY235" i="12"/>
  <c r="AY217" i="12"/>
  <c r="AY208" i="12"/>
  <c r="AY76" i="12"/>
  <c r="AY122" i="12"/>
  <c r="AY61" i="12"/>
  <c r="AY99" i="12"/>
  <c r="AY237" i="12"/>
  <c r="AY19" i="12"/>
  <c r="AY202" i="12"/>
  <c r="AY72" i="12"/>
  <c r="AY133" i="12"/>
  <c r="AY21" i="12"/>
  <c r="AY13" i="12"/>
  <c r="AY138" i="12"/>
  <c r="AY192" i="12"/>
  <c r="AY66" i="12"/>
  <c r="AY219" i="12"/>
  <c r="AY94" i="12"/>
  <c r="AY114" i="12"/>
  <c r="AY222" i="12"/>
  <c r="AY88" i="12"/>
  <c r="AY69" i="12"/>
  <c r="AY115" i="12"/>
  <c r="AY80" i="12"/>
  <c r="AY210" i="12"/>
  <c r="AY17" i="12"/>
  <c r="AY201" i="12"/>
  <c r="AY57" i="12"/>
  <c r="AY167" i="12"/>
  <c r="AY53" i="12"/>
  <c r="AY47" i="12"/>
  <c r="AY129" i="12"/>
  <c r="AY7" i="12"/>
  <c r="AY116" i="12"/>
  <c r="AY77" i="12"/>
  <c r="AY33" i="12"/>
  <c r="AY140" i="12"/>
  <c r="AY4" i="12"/>
  <c r="AY147" i="12"/>
  <c r="AY160" i="12"/>
  <c r="AY15" i="12"/>
  <c r="AY84" i="12"/>
  <c r="AY87" i="12"/>
  <c r="AY191" i="12"/>
  <c r="AY142" i="12"/>
  <c r="AY71" i="12"/>
  <c r="AY55" i="12"/>
  <c r="AY176" i="12"/>
  <c r="AY123" i="12"/>
  <c r="AY78" i="12"/>
  <c r="BI197" i="12"/>
  <c r="BI204" i="12"/>
  <c r="BI90" i="12"/>
  <c r="BI145" i="12"/>
  <c r="BI159" i="12"/>
  <c r="BI219" i="12"/>
  <c r="BI188" i="12"/>
  <c r="BI233" i="12"/>
  <c r="BI66" i="12"/>
  <c r="BI123" i="12"/>
  <c r="BI220" i="12"/>
  <c r="BI161" i="12"/>
  <c r="BI72" i="12"/>
  <c r="BI56" i="12"/>
  <c r="BI151" i="12"/>
  <c r="BI114" i="12"/>
  <c r="BI94" i="12"/>
  <c r="BI91" i="12"/>
  <c r="BI97" i="12"/>
  <c r="BI40" i="12"/>
  <c r="BI32" i="12"/>
  <c r="BI133" i="12"/>
  <c r="BI167" i="12"/>
  <c r="BI30" i="12"/>
  <c r="BI108" i="12"/>
  <c r="BI8" i="12"/>
  <c r="BI194" i="12"/>
  <c r="BI212" i="12"/>
  <c r="BI96" i="12"/>
  <c r="BI71" i="12"/>
  <c r="BI230" i="12"/>
  <c r="BI134" i="12"/>
  <c r="BI101" i="12"/>
  <c r="BI100" i="12"/>
  <c r="BI141" i="12"/>
  <c r="BI135" i="12"/>
  <c r="BI210" i="12"/>
  <c r="BI168" i="12"/>
  <c r="BI92" i="12"/>
  <c r="BI45" i="12"/>
  <c r="BI169" i="12"/>
  <c r="BI122" i="12"/>
  <c r="BI232" i="12"/>
  <c r="BI7" i="12"/>
  <c r="BI192" i="12"/>
  <c r="BI63" i="12"/>
  <c r="BI209" i="12"/>
  <c r="BI99" i="12"/>
  <c r="BI211" i="12"/>
  <c r="BI36" i="12"/>
  <c r="BI183" i="12"/>
  <c r="BI200" i="12"/>
  <c r="BI62" i="12"/>
  <c r="BI10" i="12"/>
  <c r="BI234" i="12"/>
  <c r="BI129" i="12"/>
  <c r="BI117" i="12"/>
  <c r="BI41" i="12"/>
  <c r="BI38" i="12"/>
  <c r="BI193" i="12"/>
  <c r="BI35" i="12"/>
  <c r="BI229" i="12"/>
  <c r="BI59" i="12"/>
  <c r="BI89" i="12"/>
  <c r="BI138" i="12"/>
  <c r="BI126" i="12"/>
  <c r="BI236" i="12"/>
  <c r="BI155" i="12"/>
  <c r="BI20" i="12"/>
  <c r="BI205" i="12"/>
  <c r="BI136" i="12"/>
  <c r="BI70" i="12"/>
  <c r="BI119" i="12"/>
  <c r="BI95" i="12"/>
  <c r="BI110" i="12"/>
  <c r="BI195" i="12"/>
  <c r="BI17" i="12"/>
  <c r="BI153" i="12"/>
  <c r="BI39" i="12"/>
  <c r="BI121" i="12"/>
  <c r="BI106" i="12"/>
  <c r="BI158" i="12"/>
  <c r="BI137" i="12"/>
  <c r="BI11" i="12"/>
  <c r="BI24" i="12"/>
  <c r="BI231" i="12"/>
  <c r="BI37" i="12"/>
  <c r="BI190" i="12"/>
  <c r="BI80" i="12"/>
  <c r="BI206" i="12"/>
  <c r="BI78" i="12"/>
  <c r="BI67" i="12"/>
  <c r="BI149" i="12"/>
  <c r="BI33" i="12"/>
  <c r="BI239" i="12"/>
  <c r="BI154" i="12"/>
  <c r="BI53" i="12"/>
  <c r="BI201" i="12"/>
  <c r="BI29" i="12"/>
  <c r="BI132" i="12"/>
  <c r="BI178" i="12"/>
  <c r="BI179" i="12"/>
  <c r="BI226" i="12"/>
  <c r="BI83" i="12"/>
  <c r="BI14" i="12"/>
  <c r="BI15" i="12"/>
  <c r="BI214" i="12"/>
  <c r="BI3" i="12"/>
  <c r="BI28" i="12"/>
  <c r="BI213" i="12"/>
  <c r="BI109" i="12"/>
  <c r="BI227" i="12"/>
  <c r="BI139" i="12"/>
  <c r="BI75" i="12"/>
  <c r="BI98" i="12"/>
  <c r="BI216" i="12"/>
  <c r="BI74" i="12"/>
  <c r="BI196" i="12"/>
  <c r="BI12" i="12"/>
  <c r="BI107" i="12"/>
  <c r="BI171" i="12"/>
  <c r="BI25" i="12"/>
  <c r="BI228" i="12"/>
  <c r="BI164" i="12"/>
  <c r="BI49" i="12"/>
  <c r="BI150" i="12"/>
  <c r="BI46" i="12"/>
  <c r="BI148" i="12"/>
  <c r="BI86" i="12"/>
  <c r="BI170" i="12"/>
  <c r="BI22" i="12"/>
  <c r="BI166" i="12"/>
  <c r="BI189" i="12"/>
  <c r="BI238" i="12"/>
  <c r="BI116" i="12"/>
  <c r="BI61" i="12"/>
  <c r="BI143" i="12"/>
  <c r="BI48" i="12"/>
  <c r="BI160" i="12"/>
  <c r="BI147" i="12"/>
  <c r="BI203" i="12"/>
  <c r="BI9" i="12"/>
  <c r="BI79" i="12"/>
  <c r="BI198" i="12"/>
  <c r="BI181" i="12"/>
  <c r="BI85" i="12"/>
  <c r="BI19" i="12"/>
  <c r="BI111" i="12"/>
  <c r="BI224" i="12"/>
  <c r="BI65" i="12"/>
  <c r="BI156" i="12"/>
  <c r="BI218" i="12"/>
  <c r="BI187" i="12"/>
  <c r="BI237" i="12"/>
  <c r="BI182" i="12"/>
  <c r="BI142" i="12"/>
  <c r="BI128" i="12"/>
  <c r="BI82" i="12"/>
  <c r="BI13" i="12"/>
  <c r="BI112" i="12"/>
  <c r="BI173" i="12"/>
  <c r="BI241" i="12"/>
  <c r="BI58" i="12"/>
  <c r="BI222" i="12"/>
  <c r="BI221" i="12"/>
  <c r="BI186" i="12"/>
  <c r="BI174" i="12"/>
  <c r="BI55" i="12"/>
  <c r="BI44" i="12"/>
  <c r="BI162" i="12"/>
  <c r="BI103" i="12"/>
  <c r="BI23" i="12"/>
  <c r="BI130" i="12"/>
  <c r="BI6" i="12"/>
  <c r="BI77" i="12"/>
  <c r="BI64" i="12"/>
  <c r="BI69" i="12"/>
  <c r="BI4" i="12"/>
  <c r="BI2" i="12"/>
  <c r="BI16" i="12"/>
  <c r="BI175" i="12"/>
  <c r="BI118" i="12"/>
  <c r="BI177" i="12"/>
  <c r="BI144" i="12"/>
  <c r="BI60" i="12"/>
  <c r="BI184" i="12"/>
  <c r="BI73" i="12"/>
  <c r="BI157" i="12"/>
  <c r="BI152" i="12"/>
  <c r="BI43" i="12"/>
  <c r="BI115" i="12"/>
  <c r="BI172" i="12"/>
  <c r="BI102" i="12"/>
  <c r="BI68" i="12"/>
  <c r="BI31" i="12"/>
  <c r="BI235" i="12"/>
  <c r="BI26" i="12"/>
  <c r="BI104" i="12"/>
  <c r="BI47" i="12"/>
  <c r="BI131" i="12"/>
  <c r="BI18" i="12"/>
  <c r="BI88" i="12"/>
  <c r="BI146" i="12"/>
  <c r="BI207" i="12"/>
  <c r="BI54" i="12"/>
  <c r="BI165" i="12"/>
  <c r="BI51" i="12"/>
  <c r="BI93" i="12"/>
  <c r="BI140" i="12"/>
  <c r="BI124" i="12"/>
  <c r="BI208" i="12"/>
  <c r="BI87" i="12"/>
  <c r="BI57" i="12"/>
  <c r="BI52" i="12"/>
  <c r="BI34" i="12"/>
  <c r="BI127" i="12"/>
  <c r="BI21" i="12"/>
  <c r="BI76" i="12"/>
  <c r="BI27" i="12"/>
  <c r="BI215" i="12"/>
  <c r="BI163" i="12"/>
  <c r="BI42" i="12"/>
  <c r="BI84" i="12"/>
  <c r="BI223" i="12"/>
  <c r="BI5" i="12"/>
  <c r="BI81" i="12"/>
  <c r="BI176" i="12"/>
  <c r="BI202" i="12"/>
  <c r="BI125" i="12"/>
  <c r="BI120" i="12"/>
  <c r="BI225" i="12"/>
  <c r="BI217" i="12"/>
  <c r="BI105" i="12"/>
  <c r="BI185" i="12"/>
  <c r="BI180" i="12"/>
  <c r="BI240" i="12"/>
  <c r="BI50" i="12"/>
  <c r="BI113" i="12"/>
  <c r="BI191" i="12"/>
  <c r="BI199" i="12"/>
  <c r="AN65" i="12"/>
  <c r="AN28" i="12"/>
  <c r="AN193" i="12"/>
  <c r="AN123" i="12"/>
  <c r="AN43" i="12"/>
  <c r="AN14" i="12"/>
  <c r="AN203" i="12"/>
  <c r="AN82" i="12"/>
  <c r="AN212" i="12"/>
  <c r="AN191" i="12"/>
  <c r="AN99" i="12"/>
  <c r="AN182" i="12"/>
  <c r="AN127" i="12"/>
  <c r="AN58" i="12"/>
  <c r="AN215" i="12"/>
  <c r="AN240" i="12"/>
  <c r="AN121" i="12"/>
  <c r="AN187" i="12"/>
  <c r="AN176" i="12"/>
  <c r="AN87" i="12"/>
  <c r="AN115" i="12"/>
  <c r="AN106" i="12"/>
  <c r="AN7" i="12"/>
  <c r="AN81" i="12"/>
  <c r="AN63" i="12"/>
  <c r="AN117" i="12"/>
  <c r="AN199" i="12"/>
  <c r="AN225" i="12"/>
  <c r="AN88" i="12"/>
  <c r="AN197" i="12"/>
  <c r="AN80" i="12"/>
  <c r="AN202" i="12"/>
  <c r="AN142" i="12"/>
  <c r="AN160" i="12"/>
  <c r="AN71" i="12"/>
  <c r="AN45" i="12"/>
  <c r="AN37" i="12"/>
  <c r="AN39" i="12"/>
  <c r="AN52" i="12"/>
  <c r="AN109" i="12"/>
  <c r="AN164" i="12"/>
  <c r="AN103" i="12"/>
  <c r="AN12" i="12"/>
  <c r="AN130" i="12"/>
  <c r="AN98" i="12"/>
  <c r="AN162" i="12"/>
  <c r="AN200" i="12"/>
  <c r="AN122" i="12"/>
  <c r="AN91" i="12"/>
  <c r="AN220" i="12"/>
  <c r="AN17" i="12"/>
  <c r="AN77" i="12"/>
  <c r="AN233" i="12"/>
  <c r="AN214" i="12"/>
  <c r="AN67" i="12"/>
  <c r="AN148" i="12"/>
  <c r="AN229" i="12"/>
  <c r="AN126" i="12"/>
  <c r="AN198" i="12"/>
  <c r="AN44" i="12"/>
  <c r="AN85" i="12"/>
  <c r="AN41" i="12"/>
  <c r="AN76" i="12"/>
  <c r="AN155" i="12"/>
  <c r="AN57" i="12"/>
  <c r="AN9" i="12"/>
  <c r="AN27" i="12"/>
  <c r="AN51" i="12"/>
  <c r="AN119" i="12"/>
  <c r="AN228" i="12"/>
  <c r="AN95" i="12"/>
  <c r="AN35" i="12"/>
  <c r="AN165" i="12"/>
  <c r="AN64" i="12"/>
  <c r="AN144" i="12"/>
  <c r="AN136" i="12"/>
  <c r="AN189" i="12"/>
  <c r="AN97" i="12"/>
  <c r="AN34" i="12"/>
  <c r="AN178" i="12"/>
  <c r="AN90" i="12"/>
  <c r="AN238" i="12"/>
  <c r="AN154" i="12"/>
  <c r="AN232" i="12"/>
  <c r="AN234" i="12"/>
  <c r="AN113" i="12"/>
  <c r="AN61" i="12"/>
  <c r="AN221" i="12"/>
  <c r="AN54" i="12"/>
  <c r="AN196" i="12"/>
  <c r="AN156" i="12"/>
  <c r="AN93" i="12"/>
  <c r="AN73" i="12"/>
  <c r="AN29" i="12"/>
  <c r="AN104" i="12"/>
  <c r="AN166" i="12"/>
  <c r="AN53" i="12"/>
  <c r="AN75" i="12"/>
  <c r="AN159" i="12"/>
  <c r="AN186" i="12"/>
  <c r="AN163" i="12"/>
  <c r="AN177" i="12"/>
  <c r="AN20" i="12"/>
  <c r="AN158" i="12"/>
  <c r="AN211" i="12"/>
  <c r="AN15" i="12"/>
  <c r="AN70" i="12"/>
  <c r="AN4" i="12"/>
  <c r="AN120" i="12"/>
  <c r="AN190" i="12"/>
  <c r="AN172" i="12"/>
  <c r="AN194" i="12"/>
  <c r="AN226" i="12"/>
  <c r="AN40" i="12"/>
  <c r="AN116" i="12"/>
  <c r="AN134" i="12"/>
  <c r="AN33" i="12"/>
  <c r="AN56" i="12"/>
  <c r="AN167" i="12"/>
  <c r="AN157" i="12"/>
  <c r="AN241" i="12"/>
  <c r="AN145" i="12"/>
  <c r="AN149" i="12"/>
  <c r="AN102" i="12"/>
  <c r="AN174" i="12"/>
  <c r="AN96" i="12"/>
  <c r="AN118" i="12"/>
  <c r="AN19" i="12"/>
  <c r="AN184" i="12"/>
  <c r="AN11" i="12"/>
  <c r="AN46" i="12"/>
  <c r="AN47" i="12"/>
  <c r="AN152" i="12"/>
  <c r="AN72" i="12"/>
  <c r="AN30" i="12"/>
  <c r="AN22" i="12"/>
  <c r="AN204" i="12"/>
  <c r="AN146" i="12"/>
  <c r="AN143" i="12"/>
  <c r="AN213" i="12"/>
  <c r="AN151" i="12"/>
  <c r="AN223" i="12"/>
  <c r="AN2" i="12"/>
  <c r="AN26" i="12"/>
  <c r="AN100" i="12"/>
  <c r="AN210" i="12"/>
  <c r="AN84" i="12"/>
  <c r="AN129" i="12"/>
  <c r="AN107" i="12"/>
  <c r="AN112" i="12"/>
  <c r="AN205" i="12"/>
  <c r="AN50" i="12"/>
  <c r="AN138" i="12"/>
  <c r="AN147" i="12"/>
  <c r="AN135" i="12"/>
  <c r="AN16" i="12"/>
  <c r="AN171" i="12"/>
  <c r="AN101" i="12"/>
  <c r="AN105" i="12"/>
  <c r="AN219" i="12"/>
  <c r="AN60" i="12"/>
  <c r="AN24" i="12"/>
  <c r="AN8" i="12"/>
  <c r="AN114" i="12"/>
  <c r="AN74" i="12"/>
  <c r="AN227" i="12"/>
  <c r="AN125" i="12"/>
  <c r="AN68" i="12"/>
  <c r="AN55" i="12"/>
  <c r="AN3" i="12"/>
  <c r="AN18" i="12"/>
  <c r="AN133" i="12"/>
  <c r="AN131" i="12"/>
  <c r="AN36" i="12"/>
  <c r="AN218" i="12"/>
  <c r="AN92" i="12"/>
  <c r="AN192" i="12"/>
  <c r="AN170" i="12"/>
  <c r="AN78" i="12"/>
  <c r="AN111" i="12"/>
  <c r="AN86" i="12"/>
  <c r="AN38" i="12"/>
  <c r="AN231" i="12"/>
  <c r="AN62" i="12"/>
  <c r="AN31" i="12"/>
  <c r="AN216" i="12"/>
  <c r="AN206" i="12"/>
  <c r="AN239" i="12"/>
  <c r="AN195" i="12"/>
  <c r="AN59" i="12"/>
  <c r="AN150" i="12"/>
  <c r="AN69" i="12"/>
  <c r="AN209" i="12"/>
  <c r="AN179" i="12"/>
  <c r="AN13" i="12"/>
  <c r="AN224" i="12"/>
  <c r="AN5" i="12"/>
  <c r="AN207" i="12"/>
  <c r="AN6" i="12"/>
  <c r="AN222" i="12"/>
  <c r="AN132" i="12"/>
  <c r="AN175" i="12"/>
  <c r="AN21" i="12"/>
  <c r="AN94" i="12"/>
  <c r="AN66" i="12"/>
  <c r="AN180" i="12"/>
  <c r="AN168" i="12"/>
  <c r="AN230" i="12"/>
  <c r="AN236" i="12"/>
  <c r="AN169" i="12"/>
  <c r="AN188" i="12"/>
  <c r="AN23" i="12"/>
  <c r="AN49" i="12"/>
  <c r="AN108" i="12"/>
  <c r="AN89" i="12"/>
  <c r="AN110" i="12"/>
  <c r="AN79" i="12"/>
  <c r="AN48" i="12"/>
  <c r="AN235" i="12"/>
  <c r="AN83" i="12"/>
  <c r="AN141" i="12"/>
  <c r="AN137" i="12"/>
  <c r="AN139" i="12"/>
  <c r="AN181" i="12"/>
  <c r="AN32" i="12"/>
  <c r="AN237" i="12"/>
  <c r="AN185" i="12"/>
  <c r="AN128" i="12"/>
  <c r="AN153" i="12"/>
  <c r="AN140" i="12"/>
  <c r="AN10" i="12"/>
  <c r="AN217" i="12"/>
  <c r="AN173" i="12"/>
  <c r="AN124" i="12"/>
  <c r="AN25" i="12"/>
  <c r="AN201" i="12"/>
  <c r="AN183" i="12"/>
  <c r="AN42" i="12"/>
  <c r="AN161" i="12"/>
  <c r="AN208" i="12"/>
  <c r="BD110" i="12"/>
  <c r="BD186" i="12"/>
  <c r="BD13" i="12"/>
  <c r="BD201" i="12"/>
  <c r="BD60" i="12"/>
  <c r="BD234" i="12"/>
  <c r="BD240" i="12"/>
  <c r="BD6" i="12"/>
  <c r="BD203" i="12"/>
  <c r="BD173" i="12"/>
  <c r="BD81" i="12"/>
  <c r="BD15" i="12"/>
  <c r="BD49" i="12"/>
  <c r="BD118" i="12"/>
  <c r="AZ206" i="12"/>
  <c r="AZ199" i="12"/>
  <c r="AZ41" i="12"/>
  <c r="AZ230" i="12"/>
  <c r="AZ211" i="12"/>
  <c r="AZ179" i="12"/>
  <c r="AZ61" i="12"/>
  <c r="AZ68" i="12"/>
  <c r="AZ170" i="12"/>
  <c r="AZ86" i="12"/>
  <c r="AZ222" i="12"/>
  <c r="AZ35" i="12"/>
  <c r="AZ112" i="12"/>
  <c r="AZ73" i="12"/>
  <c r="AZ167" i="12"/>
  <c r="AZ188" i="12"/>
  <c r="AZ151" i="12"/>
  <c r="AZ102" i="12"/>
  <c r="AZ100" i="12"/>
  <c r="AZ27" i="12"/>
  <c r="AZ180" i="12"/>
  <c r="AZ203" i="12"/>
  <c r="AZ227" i="12"/>
  <c r="AZ113" i="12"/>
  <c r="AZ136" i="12"/>
  <c r="AZ122" i="12"/>
  <c r="AZ159" i="12"/>
  <c r="AZ236" i="12"/>
  <c r="AZ101" i="12"/>
  <c r="AZ166" i="12"/>
  <c r="AZ118" i="12"/>
  <c r="AZ26" i="12"/>
  <c r="AZ67" i="12"/>
  <c r="AZ4" i="12"/>
  <c r="AZ8" i="12"/>
  <c r="AZ5" i="12"/>
  <c r="AZ14" i="12"/>
  <c r="AZ46" i="12"/>
  <c r="AZ53" i="12"/>
  <c r="AZ169" i="12"/>
  <c r="AZ142" i="12"/>
  <c r="AZ94" i="12"/>
  <c r="AZ125" i="12"/>
  <c r="AZ115" i="12"/>
  <c r="AZ173" i="12"/>
  <c r="AZ98" i="12"/>
  <c r="AZ99" i="12"/>
  <c r="AZ154" i="12"/>
  <c r="AZ195" i="12"/>
  <c r="AZ209" i="12"/>
  <c r="AZ189" i="12"/>
  <c r="AZ200" i="12"/>
  <c r="AZ198" i="12"/>
  <c r="AZ146" i="12"/>
  <c r="AZ137" i="12"/>
  <c r="AZ221" i="12"/>
  <c r="AZ13" i="12"/>
  <c r="AZ172" i="12"/>
  <c r="AZ58" i="12"/>
  <c r="AZ178" i="12"/>
  <c r="AZ223" i="12"/>
  <c r="AZ77" i="12"/>
  <c r="AZ34" i="12"/>
  <c r="AZ213" i="12"/>
  <c r="AZ39" i="12"/>
  <c r="AZ164" i="12"/>
  <c r="AZ65" i="12"/>
  <c r="AZ186" i="12"/>
  <c r="AZ184" i="12"/>
  <c r="AZ72" i="12"/>
  <c r="AZ78" i="12"/>
  <c r="AZ143" i="12"/>
  <c r="AZ238" i="12"/>
  <c r="AZ127" i="12"/>
  <c r="AZ153" i="12"/>
  <c r="AZ55" i="12"/>
  <c r="AZ42" i="12"/>
  <c r="AZ18" i="12"/>
  <c r="AZ171" i="12"/>
  <c r="AZ134" i="12"/>
  <c r="AZ57" i="12"/>
  <c r="AZ150" i="12"/>
  <c r="AZ76" i="12"/>
  <c r="AZ225" i="12"/>
  <c r="AZ71" i="12"/>
  <c r="AZ97" i="12"/>
  <c r="AZ90" i="12"/>
  <c r="AZ132" i="12"/>
  <c r="AZ114" i="12"/>
  <c r="AZ52" i="12"/>
  <c r="AZ187" i="12"/>
  <c r="AZ40" i="12"/>
  <c r="AZ87" i="12"/>
  <c r="AZ232" i="12"/>
  <c r="AZ218" i="12"/>
  <c r="AZ144" i="12"/>
  <c r="AZ59" i="12"/>
  <c r="AZ156" i="12"/>
  <c r="AZ163" i="12"/>
  <c r="AZ220" i="12"/>
  <c r="AZ80" i="12"/>
  <c r="AZ3" i="12"/>
  <c r="AZ208" i="12"/>
  <c r="AZ129" i="12"/>
  <c r="AZ70" i="12"/>
  <c r="AZ234" i="12"/>
  <c r="AZ149" i="12"/>
  <c r="AZ95" i="12"/>
  <c r="AZ111" i="12"/>
  <c r="AZ12" i="12"/>
  <c r="AZ75" i="12"/>
  <c r="AZ31" i="12"/>
  <c r="AZ106" i="12"/>
  <c r="AZ11" i="12"/>
  <c r="AZ47" i="12"/>
  <c r="AZ190" i="12"/>
  <c r="AZ19" i="12"/>
  <c r="AZ168" i="12"/>
  <c r="AZ83" i="12"/>
  <c r="AZ104" i="12"/>
  <c r="AZ117" i="12"/>
  <c r="AZ84" i="12"/>
  <c r="AZ228" i="12"/>
  <c r="AZ51" i="12"/>
  <c r="AZ88" i="12"/>
  <c r="AZ103" i="12"/>
  <c r="AZ145" i="12"/>
  <c r="AZ119" i="12"/>
  <c r="AZ91" i="12"/>
  <c r="AZ93" i="12"/>
  <c r="AZ162" i="12"/>
  <c r="AZ21" i="12"/>
  <c r="AZ197" i="12"/>
  <c r="AZ50" i="12"/>
  <c r="AZ204" i="12"/>
  <c r="AZ33" i="12"/>
  <c r="AZ202" i="12"/>
  <c r="AZ24" i="12"/>
  <c r="AZ205" i="12"/>
  <c r="AZ38" i="12"/>
  <c r="AZ183" i="12"/>
  <c r="AZ10" i="12"/>
  <c r="AZ66" i="12"/>
  <c r="AZ240" i="12"/>
  <c r="AZ128" i="12"/>
  <c r="AZ224" i="12"/>
  <c r="AZ48" i="12"/>
  <c r="AZ20" i="12"/>
  <c r="AZ176" i="12"/>
  <c r="AZ193" i="12"/>
  <c r="AZ44" i="12"/>
  <c r="AZ16" i="12"/>
  <c r="AZ155" i="12"/>
  <c r="AZ85" i="12"/>
  <c r="AZ192" i="12"/>
  <c r="AZ216" i="12"/>
  <c r="AZ62" i="12"/>
  <c r="AZ120" i="12"/>
  <c r="AZ174" i="12"/>
  <c r="AZ15" i="12"/>
  <c r="AZ148" i="12"/>
  <c r="AZ49" i="12"/>
  <c r="AZ105" i="12"/>
  <c r="AZ81" i="12"/>
  <c r="AZ231" i="12"/>
  <c r="AZ9" i="12"/>
  <c r="AZ69" i="12"/>
  <c r="AZ181" i="12"/>
  <c r="AZ92" i="12"/>
  <c r="AZ141" i="12"/>
  <c r="AZ109" i="12"/>
  <c r="AZ17" i="12"/>
  <c r="AZ139" i="12"/>
  <c r="AZ131" i="12"/>
  <c r="AZ2" i="12"/>
  <c r="AZ135" i="12"/>
  <c r="AZ210" i="12"/>
  <c r="AZ175" i="12"/>
  <c r="AZ64" i="12"/>
  <c r="AZ140" i="12"/>
  <c r="AZ182" i="12"/>
  <c r="AZ22" i="12"/>
  <c r="AZ217" i="12"/>
  <c r="AZ124" i="12"/>
  <c r="AZ6" i="12"/>
  <c r="AZ107" i="12"/>
  <c r="AZ63" i="12"/>
  <c r="AZ116" i="12"/>
  <c r="AZ133" i="12"/>
  <c r="AZ237" i="12"/>
  <c r="AZ196" i="12"/>
  <c r="AZ233" i="12"/>
  <c r="AZ82" i="12"/>
  <c r="AZ191" i="12"/>
  <c r="AZ177" i="12"/>
  <c r="AZ160" i="12"/>
  <c r="AZ215" i="12"/>
  <c r="AZ79" i="12"/>
  <c r="AZ219" i="12"/>
  <c r="AZ130" i="12"/>
  <c r="AZ30" i="12"/>
  <c r="AZ96" i="12"/>
  <c r="AZ161" i="12"/>
  <c r="AZ56" i="12"/>
  <c r="AZ158" i="12"/>
  <c r="AZ194" i="12"/>
  <c r="AZ7" i="12"/>
  <c r="AZ121" i="12"/>
  <c r="AZ37" i="12"/>
  <c r="AZ147" i="12"/>
  <c r="AZ123" i="12"/>
  <c r="AZ126" i="12"/>
  <c r="AZ226" i="12"/>
  <c r="AZ28" i="12"/>
  <c r="AZ165" i="12"/>
  <c r="AZ45" i="12"/>
  <c r="AZ43" i="12"/>
  <c r="AZ241" i="12"/>
  <c r="AZ29" i="12"/>
  <c r="AZ32" i="12"/>
  <c r="AZ235" i="12"/>
  <c r="AZ214" i="12"/>
  <c r="AZ201" i="12"/>
  <c r="AZ89" i="12"/>
  <c r="AZ36" i="12"/>
  <c r="AZ157" i="12"/>
  <c r="AZ23" i="12"/>
  <c r="AZ74" i="12"/>
  <c r="AZ108" i="12"/>
  <c r="AZ212" i="12"/>
  <c r="AZ239" i="12"/>
  <c r="AZ229" i="12"/>
  <c r="AZ138" i="12"/>
  <c r="AZ152" i="12"/>
  <c r="AZ60" i="12"/>
  <c r="AZ110" i="12"/>
  <c r="AZ207" i="12"/>
  <c r="AR95" i="12"/>
  <c r="AR72" i="12"/>
  <c r="AR205" i="12"/>
  <c r="AR128" i="12"/>
  <c r="AR126" i="12"/>
  <c r="AR45" i="12"/>
  <c r="AR208" i="12"/>
  <c r="AR19" i="12"/>
  <c r="AR153" i="12"/>
  <c r="AR142" i="12"/>
  <c r="AR77" i="12"/>
  <c r="AR5" i="12"/>
  <c r="AR31" i="12"/>
  <c r="AR82" i="12"/>
  <c r="AR115" i="12"/>
  <c r="AR3" i="12"/>
  <c r="AR156" i="12"/>
  <c r="AR140" i="12"/>
  <c r="AR14" i="12"/>
  <c r="AR112" i="12"/>
  <c r="AR166" i="12"/>
  <c r="AR11" i="12"/>
  <c r="AR98" i="12"/>
  <c r="AR88" i="12"/>
  <c r="AR110" i="12"/>
  <c r="AR48" i="12"/>
  <c r="AR240" i="12"/>
  <c r="AR80" i="12"/>
  <c r="AR7" i="12"/>
  <c r="AR26" i="12"/>
  <c r="AR67" i="12"/>
  <c r="AR55" i="12"/>
  <c r="AR199" i="12"/>
  <c r="AR10" i="12"/>
  <c r="AR217" i="12"/>
  <c r="AR226" i="12"/>
  <c r="AR62" i="12"/>
  <c r="AR137" i="12"/>
  <c r="AR216" i="12"/>
  <c r="AR100" i="12"/>
  <c r="AR46" i="12"/>
  <c r="AR131" i="12"/>
  <c r="AR182" i="12"/>
  <c r="AR43" i="12"/>
  <c r="AR175" i="12"/>
  <c r="AR70" i="12"/>
  <c r="AR21" i="12"/>
  <c r="AR154" i="12"/>
  <c r="AR220" i="12"/>
  <c r="AR200" i="12"/>
  <c r="AR32" i="12"/>
  <c r="AR104" i="12"/>
  <c r="AR20" i="12"/>
  <c r="AR212" i="12"/>
  <c r="AR63" i="12"/>
  <c r="AR6" i="12"/>
  <c r="AR202" i="12"/>
  <c r="AR39" i="12"/>
  <c r="AR224" i="12"/>
  <c r="AR235" i="12"/>
  <c r="AR96" i="12"/>
  <c r="AR143" i="12"/>
  <c r="AR152" i="12"/>
  <c r="AR122" i="12"/>
  <c r="AR101" i="12"/>
  <c r="AR227" i="12"/>
  <c r="AR172" i="12"/>
  <c r="AR38" i="12"/>
  <c r="AR177" i="12"/>
  <c r="AR89" i="12"/>
  <c r="AR52" i="12"/>
  <c r="AR60" i="12"/>
  <c r="AR133" i="12"/>
  <c r="AR47" i="12"/>
  <c r="AR18" i="12"/>
  <c r="AR148" i="12"/>
  <c r="AR213" i="12"/>
  <c r="AR147" i="12"/>
  <c r="AR106" i="12"/>
  <c r="AR236" i="12"/>
  <c r="AR168" i="12"/>
  <c r="AR138" i="12"/>
  <c r="AR145" i="12"/>
  <c r="AR23" i="12"/>
  <c r="AR162" i="12"/>
  <c r="AR28" i="12"/>
  <c r="AR36" i="12"/>
  <c r="AR76" i="12"/>
  <c r="AR174" i="12"/>
  <c r="AR40" i="12"/>
  <c r="AR92" i="12"/>
  <c r="AR181" i="12"/>
  <c r="AR93" i="12"/>
  <c r="AR228" i="12"/>
  <c r="AR215" i="12"/>
  <c r="AR201" i="12"/>
  <c r="AR44" i="12"/>
  <c r="AR42" i="12"/>
  <c r="AR188" i="12"/>
  <c r="AR225" i="12"/>
  <c r="AR41" i="12"/>
  <c r="AR107" i="12"/>
  <c r="AR198" i="12"/>
  <c r="AR94" i="12"/>
  <c r="AR119" i="12"/>
  <c r="AR157" i="12"/>
  <c r="AR144" i="12"/>
  <c r="AR12" i="12"/>
  <c r="AR160" i="12"/>
  <c r="AR141" i="12"/>
  <c r="AR50" i="12"/>
  <c r="AR25" i="12"/>
  <c r="AR51" i="12"/>
  <c r="AR103" i="12"/>
  <c r="AR54" i="12"/>
  <c r="AR233" i="12"/>
  <c r="AR86" i="12"/>
  <c r="AR68" i="12"/>
  <c r="AR204" i="12"/>
  <c r="AR195" i="12"/>
  <c r="AR17" i="12"/>
  <c r="AR180" i="12"/>
  <c r="AR194" i="12"/>
  <c r="AR223" i="12"/>
  <c r="AR49" i="12"/>
  <c r="AR189" i="12"/>
  <c r="AR163" i="12"/>
  <c r="AR169" i="12"/>
  <c r="AR16" i="12"/>
  <c r="AR197" i="12"/>
  <c r="AR178" i="12"/>
  <c r="AR4" i="12"/>
  <c r="AR149" i="12"/>
  <c r="AR155" i="12"/>
  <c r="AR187" i="12"/>
  <c r="AR8" i="12"/>
  <c r="AR230" i="12"/>
  <c r="AR35" i="12"/>
  <c r="AR209" i="12"/>
  <c r="AR71" i="12"/>
  <c r="AR116" i="12"/>
  <c r="AR85" i="12"/>
  <c r="AR185" i="12"/>
  <c r="AR184" i="12"/>
  <c r="AR127" i="12"/>
  <c r="AR65" i="12"/>
  <c r="AR97" i="12"/>
  <c r="AR165" i="12"/>
  <c r="AR81" i="12"/>
  <c r="AR193" i="12"/>
  <c r="AR90" i="12"/>
  <c r="AR135" i="12"/>
  <c r="AR132" i="12"/>
  <c r="AR109" i="12"/>
  <c r="AR234" i="12"/>
  <c r="AR150" i="12"/>
  <c r="AR207" i="12"/>
  <c r="AR219" i="12"/>
  <c r="AR186" i="12"/>
  <c r="AR171" i="12"/>
  <c r="AR221" i="12"/>
  <c r="AR161" i="12"/>
  <c r="AR61" i="12"/>
  <c r="AR69" i="12"/>
  <c r="AR102" i="12"/>
  <c r="AR238" i="12"/>
  <c r="AR66" i="12"/>
  <c r="AR191" i="12"/>
  <c r="AR113" i="12"/>
  <c r="AR53" i="12"/>
  <c r="AR146" i="12"/>
  <c r="AR74" i="12"/>
  <c r="AR183" i="12"/>
  <c r="AR211" i="12"/>
  <c r="AR27" i="12"/>
  <c r="AR58" i="12"/>
  <c r="AR2" i="12"/>
  <c r="AR37" i="12"/>
  <c r="AR75" i="12"/>
  <c r="AR179" i="12"/>
  <c r="AR84" i="12"/>
  <c r="AR139" i="12"/>
  <c r="AR124" i="12"/>
  <c r="AR170" i="12"/>
  <c r="AR239" i="12"/>
  <c r="AR87" i="12"/>
  <c r="AR121" i="12"/>
  <c r="AR24" i="12"/>
  <c r="AR167" i="12"/>
  <c r="AR190" i="12"/>
  <c r="AR123" i="12"/>
  <c r="AR210" i="12"/>
  <c r="AR214" i="12"/>
  <c r="AR57" i="12"/>
  <c r="AR118" i="12"/>
  <c r="AR159" i="12"/>
  <c r="AR9" i="12"/>
  <c r="AR34" i="12"/>
  <c r="AR130" i="12"/>
  <c r="AR91" i="12"/>
  <c r="AR229" i="12"/>
  <c r="AR218" i="12"/>
  <c r="AR206" i="12"/>
  <c r="AR120" i="12"/>
  <c r="AR105" i="12"/>
  <c r="AR129" i="12"/>
  <c r="AR22" i="12"/>
  <c r="AR83" i="12"/>
  <c r="AR192" i="12"/>
  <c r="AR136" i="12"/>
  <c r="AR79" i="12"/>
  <c r="AR151" i="12"/>
  <c r="AR232" i="12"/>
  <c r="AR108" i="12"/>
  <c r="AR164" i="12"/>
  <c r="AR125" i="12"/>
  <c r="AR13" i="12"/>
  <c r="AR59" i="12"/>
  <c r="AR56" i="12"/>
  <c r="AR64" i="12"/>
  <c r="AR33" i="12"/>
  <c r="AR203" i="12"/>
  <c r="AR173" i="12"/>
  <c r="AR99" i="12"/>
  <c r="AR134" i="12"/>
  <c r="AR222" i="12"/>
  <c r="AR231" i="12"/>
  <c r="AR15" i="12"/>
  <c r="AR73" i="12"/>
  <c r="AR237" i="12"/>
  <c r="AR176" i="12"/>
  <c r="AR78" i="12"/>
  <c r="AR114" i="12"/>
  <c r="AR196" i="12"/>
  <c r="AR117" i="12"/>
  <c r="AR241" i="12"/>
  <c r="AR29" i="12"/>
  <c r="AR30" i="12"/>
  <c r="AR111" i="12"/>
  <c r="AR158" i="12"/>
  <c r="BD106" i="12"/>
  <c r="BD125" i="12"/>
  <c r="BD143" i="12"/>
  <c r="BD221" i="12"/>
  <c r="BD227" i="12"/>
  <c r="BD26" i="12"/>
  <c r="BD48" i="12"/>
  <c r="BD101" i="12"/>
  <c r="BD86" i="12"/>
  <c r="BD209" i="12"/>
  <c r="BD14" i="12"/>
  <c r="BD117" i="12"/>
  <c r="BD144" i="12"/>
  <c r="AZ54" i="12"/>
  <c r="BD54" i="12"/>
  <c r="BD50" i="12"/>
  <c r="BD206" i="12"/>
  <c r="BD102" i="12"/>
  <c r="BD98" i="12"/>
  <c r="BD42" i="12"/>
  <c r="BD149" i="12"/>
  <c r="BD115" i="12"/>
  <c r="BD94" i="12"/>
  <c r="BD108" i="12"/>
  <c r="BD128" i="12"/>
  <c r="BD24" i="12"/>
  <c r="BD124" i="12"/>
  <c r="BD3" i="12"/>
  <c r="BD91" i="12"/>
  <c r="BD36" i="12"/>
  <c r="BD162" i="12"/>
  <c r="BD93" i="12"/>
  <c r="BD169" i="12"/>
  <c r="BD120" i="12"/>
  <c r="BD236" i="12"/>
  <c r="BD119" i="12"/>
  <c r="BD58" i="12"/>
  <c r="BD208" i="12"/>
  <c r="BD107" i="12"/>
  <c r="BD182" i="12"/>
  <c r="BD83" i="12"/>
  <c r="BD218" i="12"/>
  <c r="BD61" i="12"/>
  <c r="BD228" i="12"/>
  <c r="BD37" i="12"/>
  <c r="BD72" i="12"/>
  <c r="BD190" i="12"/>
  <c r="BD114" i="12"/>
  <c r="BD17" i="12"/>
  <c r="BD43" i="12"/>
  <c r="BD131" i="12"/>
  <c r="BD89" i="12"/>
  <c r="BD211" i="12"/>
  <c r="BD87" i="12"/>
  <c r="BD33" i="12"/>
  <c r="BD34" i="12"/>
  <c r="BD230" i="12"/>
  <c r="BD68" i="12"/>
  <c r="BD113" i="12"/>
  <c r="BD57" i="12"/>
  <c r="BD181" i="12"/>
  <c r="BD95" i="12"/>
  <c r="BD28" i="12"/>
  <c r="BD153" i="12"/>
  <c r="BD193" i="12"/>
  <c r="BD46" i="12"/>
  <c r="BD18" i="12"/>
  <c r="BD130" i="12"/>
  <c r="BD213" i="12"/>
  <c r="BD151" i="12"/>
  <c r="BD52" i="12"/>
  <c r="BD167" i="12"/>
  <c r="BD157" i="12"/>
  <c r="BD55" i="12"/>
  <c r="BD66" i="12"/>
  <c r="BD126" i="12"/>
  <c r="BD160" i="12"/>
  <c r="BD229" i="12"/>
  <c r="BD71" i="12"/>
  <c r="BD90" i="12"/>
  <c r="BD175" i="12"/>
  <c r="BD164" i="12"/>
  <c r="BD210" i="12"/>
  <c r="BD140" i="12"/>
  <c r="BD8" i="12"/>
  <c r="BD29" i="12"/>
  <c r="BD9" i="12"/>
  <c r="BD219" i="12"/>
  <c r="BD159" i="12"/>
  <c r="BD135" i="12"/>
  <c r="BD178" i="12"/>
  <c r="BD216" i="12"/>
  <c r="BD44" i="12"/>
  <c r="BD138" i="12"/>
  <c r="BD136" i="12"/>
  <c r="BD239" i="12"/>
  <c r="BD2" i="12"/>
  <c r="BD215" i="12"/>
  <c r="BD78" i="12"/>
  <c r="BD111" i="12"/>
  <c r="BD214" i="12"/>
  <c r="BD205" i="12"/>
  <c r="BD188" i="12"/>
  <c r="BD198" i="12"/>
  <c r="BD200" i="12"/>
  <c r="BD4" i="12"/>
  <c r="BD134" i="12"/>
  <c r="BD170" i="12"/>
  <c r="BD133" i="12"/>
  <c r="BD7" i="12"/>
  <c r="BD97" i="12"/>
  <c r="BD207" i="12"/>
  <c r="BD183" i="12"/>
  <c r="BD150" i="12"/>
  <c r="BD152" i="12"/>
  <c r="BD204" i="12"/>
  <c r="BD27" i="12"/>
  <c r="BD100" i="12"/>
  <c r="BD212" i="12"/>
  <c r="BD30" i="12"/>
  <c r="BD132" i="12"/>
  <c r="BD166" i="12"/>
  <c r="BD53" i="12"/>
  <c r="BD74" i="12"/>
  <c r="BD59" i="12"/>
  <c r="BD127" i="12"/>
  <c r="BD147" i="12"/>
  <c r="BD11" i="12"/>
  <c r="BD139" i="12"/>
  <c r="BD69" i="12"/>
  <c r="BD122" i="12"/>
  <c r="BD56" i="12"/>
  <c r="BD222" i="12"/>
  <c r="BD39" i="12"/>
  <c r="BD238" i="12"/>
  <c r="BD76" i="12"/>
  <c r="BD180" i="12"/>
  <c r="BD226" i="12"/>
  <c r="BD96" i="12"/>
  <c r="BD121" i="12"/>
  <c r="BD38" i="12"/>
  <c r="BD31" i="12"/>
  <c r="BD161" i="12"/>
  <c r="BY104" i="12" l="1"/>
  <c r="AW242" i="12"/>
  <c r="BC242" i="12"/>
  <c r="BX104" i="12"/>
  <c r="CI104" i="12"/>
  <c r="CE104" i="12"/>
  <c r="BG242" i="12"/>
  <c r="AV242" i="12"/>
  <c r="BE242" i="12"/>
  <c r="CG104" i="12"/>
  <c r="AU242" i="12"/>
  <c r="BW104" i="12"/>
  <c r="AT242" i="12"/>
  <c r="BV104" i="12"/>
  <c r="AS242" i="12"/>
  <c r="BU104" i="12"/>
  <c r="AL185" i="12"/>
  <c r="AQ242" i="12"/>
  <c r="BQ104" i="12"/>
  <c r="CD104" i="12"/>
  <c r="BB242" i="12"/>
  <c r="BS104" i="12"/>
  <c r="AL123" i="12"/>
  <c r="AL84" i="12"/>
  <c r="AP242" i="12"/>
  <c r="AL170" i="12"/>
  <c r="AL216" i="12"/>
  <c r="AL124" i="12"/>
  <c r="AL144" i="12"/>
  <c r="AL103" i="12"/>
  <c r="AL116" i="12"/>
  <c r="AL40" i="12"/>
  <c r="AL188" i="12"/>
  <c r="AL112" i="12"/>
  <c r="AL186" i="12"/>
  <c r="AL238" i="12"/>
  <c r="AL80" i="12"/>
  <c r="AL25" i="12"/>
  <c r="AL225" i="12"/>
  <c r="AL17" i="12"/>
  <c r="AL208" i="12"/>
  <c r="AL236" i="12"/>
  <c r="BZ104" i="12"/>
  <c r="BJ242" i="12"/>
  <c r="AL196" i="12"/>
  <c r="AX242" i="12"/>
  <c r="AL220" i="12"/>
  <c r="CL104" i="12"/>
  <c r="AL223" i="12"/>
  <c r="AL38" i="12"/>
  <c r="AL207" i="12"/>
  <c r="AL160" i="12"/>
  <c r="AL126" i="12"/>
  <c r="AL152" i="12"/>
  <c r="AL191" i="12"/>
  <c r="AL172" i="12"/>
  <c r="AL92" i="12"/>
  <c r="AL158" i="12"/>
  <c r="AL221" i="12"/>
  <c r="AL148" i="12"/>
  <c r="AL122" i="12"/>
  <c r="AL6" i="12"/>
  <c r="AL52" i="12"/>
  <c r="CC104" i="12"/>
  <c r="CJ104" i="12"/>
  <c r="AL176" i="12"/>
  <c r="BR104" i="12"/>
  <c r="AL146" i="12"/>
  <c r="AL154" i="12"/>
  <c r="BH242" i="12"/>
  <c r="AL150" i="12"/>
  <c r="AL24" i="12"/>
  <c r="AL109" i="12"/>
  <c r="AL13" i="12"/>
  <c r="AL113" i="12"/>
  <c r="AL16" i="12"/>
  <c r="AL168" i="12"/>
  <c r="AL202" i="12"/>
  <c r="AL199" i="12"/>
  <c r="AL156" i="12"/>
  <c r="BA242" i="12"/>
  <c r="AL42" i="12"/>
  <c r="AL217" i="12"/>
  <c r="AL214" i="12"/>
  <c r="AL194" i="12"/>
  <c r="AL12" i="12"/>
  <c r="AL59" i="12"/>
  <c r="AL218" i="12"/>
  <c r="AL180" i="12"/>
  <c r="AL10" i="12"/>
  <c r="AL239" i="12"/>
  <c r="AL2" i="12"/>
  <c r="AL145" i="12"/>
  <c r="AL75" i="12"/>
  <c r="AL167" i="12"/>
  <c r="AL61" i="12"/>
  <c r="AL153" i="12"/>
  <c r="AL141" i="12"/>
  <c r="AL49" i="12"/>
  <c r="AL5" i="12"/>
  <c r="AL195" i="12"/>
  <c r="AL174" i="12"/>
  <c r="AL233" i="12"/>
  <c r="AL98" i="12"/>
  <c r="AL37" i="12"/>
  <c r="AL88" i="12"/>
  <c r="AL43" i="12"/>
  <c r="AL128" i="12"/>
  <c r="AL178" i="12"/>
  <c r="AL20" i="12"/>
  <c r="AL62" i="12"/>
  <c r="AL50" i="12"/>
  <c r="AL81" i="12"/>
  <c r="AL231" i="12"/>
  <c r="AL230" i="12"/>
  <c r="AL9" i="12"/>
  <c r="AL166" i="12"/>
  <c r="AL179" i="12"/>
  <c r="AL15" i="12"/>
  <c r="AL83" i="12"/>
  <c r="AL23" i="12"/>
  <c r="AL224" i="12"/>
  <c r="AL4" i="12"/>
  <c r="AL136" i="12"/>
  <c r="AL51" i="12"/>
  <c r="AL130" i="12"/>
  <c r="AL182" i="12"/>
  <c r="AL240" i="12"/>
  <c r="AL235" i="12"/>
  <c r="AL67" i="12"/>
  <c r="AL71" i="12"/>
  <c r="AL99" i="12"/>
  <c r="AL97" i="12"/>
  <c r="AL104" i="12"/>
  <c r="AL215" i="12"/>
  <c r="AL19" i="12"/>
  <c r="AL200" i="12"/>
  <c r="AL175" i="12"/>
  <c r="AL39" i="12"/>
  <c r="AL7" i="12"/>
  <c r="AL95" i="12"/>
  <c r="AL72" i="12"/>
  <c r="AL115" i="12"/>
  <c r="AL203" i="12"/>
  <c r="AL129" i="12"/>
  <c r="AL189" i="12"/>
  <c r="AL213" i="12"/>
  <c r="AL149" i="12"/>
  <c r="AL227" i="12"/>
  <c r="AL73" i="12"/>
  <c r="AL33" i="12"/>
  <c r="AL232" i="12"/>
  <c r="AL157" i="12"/>
  <c r="AL74" i="12"/>
  <c r="AL3" i="12"/>
  <c r="AL96" i="12"/>
  <c r="AL118" i="12"/>
  <c r="AL127" i="12"/>
  <c r="AL237" i="12"/>
  <c r="AL85" i="12"/>
  <c r="AL46" i="12"/>
  <c r="AL22" i="12"/>
  <c r="AL78" i="12"/>
  <c r="AL210" i="12"/>
  <c r="AL111" i="12"/>
  <c r="AL206" i="12"/>
  <c r="AL93" i="12"/>
  <c r="AL101" i="12"/>
  <c r="AL151" i="12"/>
  <c r="AL36" i="12"/>
  <c r="AL30" i="12"/>
  <c r="AL108" i="12"/>
  <c r="AL34" i="12"/>
  <c r="AL155" i="12"/>
  <c r="AL70" i="12"/>
  <c r="AL137" i="12"/>
  <c r="AL82" i="12"/>
  <c r="AL135" i="12"/>
  <c r="AL190" i="12"/>
  <c r="AL139" i="12"/>
  <c r="AL211" i="12"/>
  <c r="AL219" i="12"/>
  <c r="AL193" i="12"/>
  <c r="AL68" i="12"/>
  <c r="AL107" i="12"/>
  <c r="AL228" i="12"/>
  <c r="AL28" i="12"/>
  <c r="AL89" i="12"/>
  <c r="AL143" i="12"/>
  <c r="AL45" i="12"/>
  <c r="AL161" i="12"/>
  <c r="AL177" i="12"/>
  <c r="AL105" i="12"/>
  <c r="AL48" i="12"/>
  <c r="AL162" i="12"/>
  <c r="AL47" i="12"/>
  <c r="AL163" i="12"/>
  <c r="AL187" i="12"/>
  <c r="AL32" i="12"/>
  <c r="AL183" i="12"/>
  <c r="AL134" i="12"/>
  <c r="AL26" i="12"/>
  <c r="AR242" i="12"/>
  <c r="AL29" i="12"/>
  <c r="AL205" i="12"/>
  <c r="AL58" i="12"/>
  <c r="AL125" i="12"/>
  <c r="CB104" i="12"/>
  <c r="AL159" i="12"/>
  <c r="AL222" i="12"/>
  <c r="AL41" i="12"/>
  <c r="AL110" i="12"/>
  <c r="AL173" i="12"/>
  <c r="AL79" i="12"/>
  <c r="AL132" i="12"/>
  <c r="AL209" i="12"/>
  <c r="BP104" i="12"/>
  <c r="AL192" i="12"/>
  <c r="AL55" i="12"/>
  <c r="AL60" i="12"/>
  <c r="AL138" i="12"/>
  <c r="AL100" i="12"/>
  <c r="AL204" i="12"/>
  <c r="AL184" i="12"/>
  <c r="AL241" i="12"/>
  <c r="AL226" i="12"/>
  <c r="AL53" i="12"/>
  <c r="AL54" i="12"/>
  <c r="AL90" i="12"/>
  <c r="AL165" i="12"/>
  <c r="AL57" i="12"/>
  <c r="AL229" i="12"/>
  <c r="AL91" i="12"/>
  <c r="AL164" i="12"/>
  <c r="AL142" i="12"/>
  <c r="AL63" i="12"/>
  <c r="AL121" i="12"/>
  <c r="AL212" i="12"/>
  <c r="AL65" i="12"/>
  <c r="CK104" i="12"/>
  <c r="AL21" i="12"/>
  <c r="AL140" i="12"/>
  <c r="AL18" i="12"/>
  <c r="AL102" i="12"/>
  <c r="AL69" i="12"/>
  <c r="AL44" i="12"/>
  <c r="AL181" i="12"/>
  <c r="AL86" i="12"/>
  <c r="AL171" i="12"/>
  <c r="AL106" i="12"/>
  <c r="AL119" i="12"/>
  <c r="AL169" i="12"/>
  <c r="AL94" i="12"/>
  <c r="AL66" i="12"/>
  <c r="AL197" i="12"/>
  <c r="AL87" i="12"/>
  <c r="AL77" i="12"/>
  <c r="AL201" i="12"/>
  <c r="AL114" i="12"/>
  <c r="AL133" i="12"/>
  <c r="AL76" i="12"/>
  <c r="AL35" i="12"/>
  <c r="AL56" i="12"/>
  <c r="AL234" i="12"/>
  <c r="AL27" i="12"/>
  <c r="AL120" i="12"/>
  <c r="AL64" i="12"/>
  <c r="AL131" i="12"/>
  <c r="AL198" i="12"/>
  <c r="AL117" i="12"/>
  <c r="CF104" i="12"/>
  <c r="BD242" i="12"/>
  <c r="BI242" i="12"/>
  <c r="BT104" i="12"/>
  <c r="AL14" i="12"/>
  <c r="AL11" i="12"/>
  <c r="AL8" i="12"/>
  <c r="AZ242" i="12"/>
  <c r="CA104" i="12"/>
  <c r="AL31" i="12"/>
  <c r="AY242" i="12"/>
  <c r="AL147" i="12"/>
  <c r="BN101" i="12" l="1"/>
  <c r="BM101" i="12" s="1"/>
  <c r="AI100" i="12"/>
  <c r="AI171" i="12"/>
  <c r="AI166" i="12"/>
  <c r="AI209" i="12"/>
  <c r="AI192" i="12"/>
  <c r="AI47" i="12"/>
  <c r="AI193" i="12"/>
  <c r="AI241" i="12"/>
  <c r="AI63" i="12"/>
  <c r="AI49" i="12"/>
  <c r="AI58" i="12"/>
  <c r="AI28" i="12"/>
  <c r="BN51" i="12"/>
  <c r="BM51" i="12" s="1"/>
  <c r="CH51" i="12" s="1"/>
  <c r="AI182" i="12"/>
  <c r="AI125" i="12"/>
  <c r="AI200" i="12"/>
  <c r="AI164" i="12"/>
  <c r="AI34" i="12"/>
  <c r="AI3" i="12"/>
  <c r="AI40" i="12"/>
  <c r="BN89" i="12"/>
  <c r="BM89" i="12" s="1"/>
  <c r="CD89" i="12" s="1"/>
  <c r="AI21" i="12"/>
  <c r="BN49" i="12"/>
  <c r="BM49" i="12" s="1"/>
  <c r="CI49" i="12" s="1"/>
  <c r="AI152" i="12"/>
  <c r="AI91" i="12"/>
  <c r="AI230" i="12"/>
  <c r="AI104" i="12"/>
  <c r="BN36" i="12"/>
  <c r="BM36" i="12" s="1"/>
  <c r="BN31" i="12"/>
  <c r="BM31" i="12" s="1"/>
  <c r="BY31" i="12" s="1"/>
  <c r="AI188" i="12"/>
  <c r="AI235" i="12"/>
  <c r="AI229" i="12"/>
  <c r="AI158" i="12"/>
  <c r="BN71" i="12"/>
  <c r="BM71" i="12" s="1"/>
  <c r="AI145" i="12"/>
  <c r="AI57" i="12"/>
  <c r="AI224" i="12"/>
  <c r="AI122" i="12"/>
  <c r="BN6" i="12"/>
  <c r="AI27" i="12"/>
  <c r="AI15" i="12"/>
  <c r="AI117" i="12"/>
  <c r="AI216" i="12"/>
  <c r="AI39" i="12"/>
  <c r="BN78" i="12"/>
  <c r="BM78" i="12" s="1"/>
  <c r="BY78" i="12" s="1"/>
  <c r="AI90" i="12"/>
  <c r="AI7" i="12"/>
  <c r="BN95" i="12"/>
  <c r="BM95" i="12" s="1"/>
  <c r="AI44" i="12"/>
  <c r="AI26" i="12"/>
  <c r="AI86" i="12"/>
  <c r="BN69" i="12"/>
  <c r="BM69" i="12" s="1"/>
  <c r="BN91" i="12"/>
  <c r="BM91" i="12" s="1"/>
  <c r="CB91" i="12" s="1"/>
  <c r="AI79" i="12"/>
  <c r="BN73" i="12"/>
  <c r="BM73" i="12" s="1"/>
  <c r="BP73" i="12" s="1"/>
  <c r="AI124" i="12"/>
  <c r="AI161" i="12"/>
  <c r="AI92" i="12"/>
  <c r="AI189" i="12"/>
  <c r="AI36" i="12"/>
  <c r="BN41" i="12"/>
  <c r="BM41" i="12" s="1"/>
  <c r="BX41" i="12" s="1"/>
  <c r="BN21" i="12"/>
  <c r="BM21" i="12" s="1"/>
  <c r="BS21" i="12" s="1"/>
  <c r="BN44" i="12"/>
  <c r="BM44" i="12" s="1"/>
  <c r="BZ44" i="12" s="1"/>
  <c r="AI150" i="12"/>
  <c r="AI68" i="12"/>
  <c r="AI128" i="12"/>
  <c r="AI16" i="12"/>
  <c r="AI9" i="12"/>
  <c r="AI42" i="12"/>
  <c r="BN22" i="12"/>
  <c r="BM22" i="12" s="1"/>
  <c r="BO22" i="12" s="1"/>
  <c r="BN93" i="12"/>
  <c r="BM93" i="12" s="1"/>
  <c r="BW93" i="12" s="1"/>
  <c r="BN82" i="12"/>
  <c r="BM82" i="12" s="1"/>
  <c r="AI94" i="12"/>
  <c r="AI148" i="12"/>
  <c r="AI185" i="12"/>
  <c r="BN45" i="12"/>
  <c r="BM45" i="12" s="1"/>
  <c r="BN66" i="12"/>
  <c r="BM66" i="12" s="1"/>
  <c r="CE66" i="12" s="1"/>
  <c r="BN77" i="12"/>
  <c r="BM77" i="12" s="1"/>
  <c r="BS77" i="12" s="1"/>
  <c r="BN75" i="12"/>
  <c r="AI67" i="12"/>
  <c r="BN65" i="12"/>
  <c r="BM65" i="12" s="1"/>
  <c r="BN8" i="12"/>
  <c r="BN30" i="12"/>
  <c r="BM30" i="12" s="1"/>
  <c r="BU30" i="12" s="1"/>
  <c r="BN62" i="12"/>
  <c r="BM62" i="12" s="1"/>
  <c r="BN88" i="12"/>
  <c r="BM88" i="12" s="1"/>
  <c r="CG88" i="12" s="1"/>
  <c r="AI144" i="12"/>
  <c r="AI214" i="12"/>
  <c r="AI176" i="12"/>
  <c r="AI234" i="12"/>
  <c r="AI87" i="12"/>
  <c r="AI184" i="12"/>
  <c r="AI237" i="12"/>
  <c r="AI183" i="12"/>
  <c r="AI18" i="12"/>
  <c r="AI10" i="12"/>
  <c r="BN24" i="12"/>
  <c r="BM24" i="12" s="1"/>
  <c r="BN17" i="12"/>
  <c r="BM17" i="12" s="1"/>
  <c r="BN42" i="12"/>
  <c r="BM42" i="12" s="1"/>
  <c r="BN57" i="12"/>
  <c r="BM57" i="12" s="1"/>
  <c r="CI57" i="12" s="1"/>
  <c r="BN25" i="12"/>
  <c r="BM25" i="12" s="1"/>
  <c r="AI96" i="12"/>
  <c r="AI143" i="12"/>
  <c r="AI19" i="12"/>
  <c r="BN29" i="12"/>
  <c r="BM29" i="12" s="1"/>
  <c r="AI13" i="12"/>
  <c r="AI50" i="12"/>
  <c r="AI157" i="12"/>
  <c r="AI120" i="12"/>
  <c r="AI70" i="12"/>
  <c r="AI208" i="12"/>
  <c r="AI198" i="12"/>
  <c r="AI76" i="12"/>
  <c r="AI69" i="12"/>
  <c r="AI121" i="12"/>
  <c r="AI138" i="12"/>
  <c r="AI173" i="12"/>
  <c r="AI205" i="12"/>
  <c r="AI175" i="12"/>
  <c r="AI116" i="12"/>
  <c r="AI52" i="12"/>
  <c r="AI83" i="12"/>
  <c r="AI227" i="12"/>
  <c r="AI146" i="12"/>
  <c r="AI127" i="12"/>
  <c r="BN53" i="12"/>
  <c r="BM53" i="12" s="1"/>
  <c r="CK53" i="12" s="1"/>
  <c r="BN16" i="12"/>
  <c r="BM16" i="12" s="1"/>
  <c r="BU16" i="12" s="1"/>
  <c r="BN61" i="12"/>
  <c r="BM61" i="12" s="1"/>
  <c r="CD61" i="12" s="1"/>
  <c r="BN19" i="12"/>
  <c r="BM19" i="12" s="1"/>
  <c r="BN98" i="12"/>
  <c r="BM98" i="12" s="1"/>
  <c r="AI151" i="12"/>
  <c r="AI194" i="12"/>
  <c r="AI221" i="12"/>
  <c r="AI85" i="12"/>
  <c r="AI109" i="12"/>
  <c r="BN74" i="12"/>
  <c r="BM74" i="12" s="1"/>
  <c r="BZ74" i="12" s="1"/>
  <c r="BN59" i="12"/>
  <c r="BM59" i="12" s="1"/>
  <c r="AI226" i="12"/>
  <c r="AI172" i="12"/>
  <c r="AI82" i="12"/>
  <c r="AI170" i="12"/>
  <c r="AI141" i="12"/>
  <c r="AI14" i="12"/>
  <c r="BN43" i="12"/>
  <c r="BM43" i="12" s="1"/>
  <c r="BY43" i="12" s="1"/>
  <c r="BN12" i="12"/>
  <c r="BM12" i="12" s="1"/>
  <c r="BN35" i="12"/>
  <c r="BM35" i="12" s="1"/>
  <c r="AI53" i="12"/>
  <c r="AI196" i="12"/>
  <c r="AI106" i="12"/>
  <c r="AI62" i="12"/>
  <c r="AI140" i="12"/>
  <c r="AI113" i="12"/>
  <c r="AI32" i="12"/>
  <c r="AI107" i="12"/>
  <c r="AI178" i="12"/>
  <c r="AI132" i="12"/>
  <c r="AI204" i="12"/>
  <c r="AI35" i="12"/>
  <c r="AI212" i="12"/>
  <c r="AI59" i="12"/>
  <c r="AI174" i="12"/>
  <c r="AI136" i="12"/>
  <c r="AI111" i="12"/>
  <c r="AI134" i="12"/>
  <c r="AI220" i="12"/>
  <c r="AI153" i="12"/>
  <c r="BN63" i="12"/>
  <c r="BM63" i="12" s="1"/>
  <c r="BR63" i="12" s="1"/>
  <c r="BN96" i="12"/>
  <c r="BN86" i="12"/>
  <c r="BM86" i="12" s="1"/>
  <c r="BN72" i="12"/>
  <c r="BM72" i="12" s="1"/>
  <c r="BN28" i="12"/>
  <c r="BM28" i="12" s="1"/>
  <c r="BN37" i="12"/>
  <c r="BM37" i="12" s="1"/>
  <c r="BN32" i="12"/>
  <c r="BM32" i="12" s="1"/>
  <c r="BN90" i="12"/>
  <c r="BM90" i="12" s="1"/>
  <c r="CL90" i="12" s="1"/>
  <c r="BN18" i="12"/>
  <c r="BM18" i="12" s="1"/>
  <c r="CJ18" i="12" s="1"/>
  <c r="BN9" i="12"/>
  <c r="BN40" i="12"/>
  <c r="BM40" i="12" s="1"/>
  <c r="AI46" i="12"/>
  <c r="AI155" i="12"/>
  <c r="AI72" i="12"/>
  <c r="AI131" i="12"/>
  <c r="AI177" i="12"/>
  <c r="AI98" i="12"/>
  <c r="AI66" i="12"/>
  <c r="AI165" i="12"/>
  <c r="AI191" i="12"/>
  <c r="AI38" i="12"/>
  <c r="AI78" i="12"/>
  <c r="AI217" i="12"/>
  <c r="AI147" i="12"/>
  <c r="AI33" i="12"/>
  <c r="AI17" i="12"/>
  <c r="AI137" i="12"/>
  <c r="AI101" i="12"/>
  <c r="AI75" i="12"/>
  <c r="AI80" i="12"/>
  <c r="AI23" i="12"/>
  <c r="BN4" i="12"/>
  <c r="BN83" i="12"/>
  <c r="BM83" i="12" s="1"/>
  <c r="CE83" i="12" s="1"/>
  <c r="BN70" i="12"/>
  <c r="BM70" i="12" s="1"/>
  <c r="BY70" i="12" s="1"/>
  <c r="BN14" i="12"/>
  <c r="BM14" i="12" s="1"/>
  <c r="BN48" i="12"/>
  <c r="BM48" i="12" s="1"/>
  <c r="BN47" i="12"/>
  <c r="BM47" i="12" s="1"/>
  <c r="BN76" i="12"/>
  <c r="BM76" i="12" s="1"/>
  <c r="AI118" i="12"/>
  <c r="BN50" i="12"/>
  <c r="BM50" i="12" s="1"/>
  <c r="BU50" i="12" s="1"/>
  <c r="BN64" i="12"/>
  <c r="BM64" i="12" s="1"/>
  <c r="CK64" i="12" s="1"/>
  <c r="BN11" i="12"/>
  <c r="BM11" i="12" s="1"/>
  <c r="BX11" i="12" s="1"/>
  <c r="BN84" i="12"/>
  <c r="BM84" i="12" s="1"/>
  <c r="AI168" i="12"/>
  <c r="AI187" i="12"/>
  <c r="AI81" i="12"/>
  <c r="AI201" i="12"/>
  <c r="AI8" i="12"/>
  <c r="AI73" i="12"/>
  <c r="AI71" i="12"/>
  <c r="AI24" i="12"/>
  <c r="AI41" i="12"/>
  <c r="AI65" i="12"/>
  <c r="AI95" i="12"/>
  <c r="AI167" i="12"/>
  <c r="AI77" i="12"/>
  <c r="AI139" i="12"/>
  <c r="AI55" i="12"/>
  <c r="AI4" i="12"/>
  <c r="AI103" i="12"/>
  <c r="AI108" i="12"/>
  <c r="AI5" i="12"/>
  <c r="AI37" i="12"/>
  <c r="AI225" i="12"/>
  <c r="AI238" i="12"/>
  <c r="AI12" i="12"/>
  <c r="AI89" i="12"/>
  <c r="AI105" i="12"/>
  <c r="AI159" i="12"/>
  <c r="AI202" i="12"/>
  <c r="AI102" i="12"/>
  <c r="AI210" i="12"/>
  <c r="AI154" i="12"/>
  <c r="AI215" i="12"/>
  <c r="AI236" i="12"/>
  <c r="BN3" i="12"/>
  <c r="BN13" i="12"/>
  <c r="BM13" i="12" s="1"/>
  <c r="BN97" i="12"/>
  <c r="BM97" i="12" s="1"/>
  <c r="BN85" i="12"/>
  <c r="BM85" i="12" s="1"/>
  <c r="BN68" i="12"/>
  <c r="BM68" i="12" s="1"/>
  <c r="BZ68" i="12" s="1"/>
  <c r="BN7" i="12"/>
  <c r="BN38" i="12"/>
  <c r="BM38" i="12" s="1"/>
  <c r="CE38" i="12" s="1"/>
  <c r="BN56" i="12"/>
  <c r="BM56" i="12" s="1"/>
  <c r="BN20" i="12"/>
  <c r="BM20" i="12" s="1"/>
  <c r="BN79" i="12"/>
  <c r="BM79" i="12" s="1"/>
  <c r="BN5" i="12"/>
  <c r="AI218" i="12"/>
  <c r="AI20" i="12"/>
  <c r="AI162" i="12"/>
  <c r="AI48" i="12"/>
  <c r="AI112" i="12"/>
  <c r="AI54" i="12"/>
  <c r="AI115" i="12"/>
  <c r="AI133" i="12"/>
  <c r="AI190" i="12"/>
  <c r="AI233" i="12"/>
  <c r="AI181" i="12"/>
  <c r="AI219" i="12"/>
  <c r="AI186" i="12"/>
  <c r="AI142" i="12"/>
  <c r="AI228" i="12"/>
  <c r="AI206" i="12"/>
  <c r="AI199" i="12"/>
  <c r="AI88" i="12"/>
  <c r="AI169" i="12"/>
  <c r="AI30" i="12"/>
  <c r="AI51" i="12"/>
  <c r="AI123" i="12"/>
  <c r="AI207" i="12"/>
  <c r="BN15" i="12"/>
  <c r="BM15" i="12" s="1"/>
  <c r="BN39" i="12"/>
  <c r="BM39" i="12" s="1"/>
  <c r="BN33" i="12"/>
  <c r="BM33" i="12" s="1"/>
  <c r="CD33" i="12" s="1"/>
  <c r="BN54" i="12"/>
  <c r="BM54" i="12" s="1"/>
  <c r="BV54" i="12" s="1"/>
  <c r="BN81" i="12"/>
  <c r="BM81" i="12" s="1"/>
  <c r="BW81" i="12" s="1"/>
  <c r="BN80" i="12"/>
  <c r="BM80" i="12" s="1"/>
  <c r="BN55" i="12"/>
  <c r="BM55" i="12" s="1"/>
  <c r="BN60" i="12"/>
  <c r="BM60" i="12" s="1"/>
  <c r="BN26" i="12"/>
  <c r="BM26" i="12" s="1"/>
  <c r="BN46" i="12"/>
  <c r="BM46" i="12" s="1"/>
  <c r="BN92" i="12"/>
  <c r="BM92" i="12" s="1"/>
  <c r="BR92" i="12" s="1"/>
  <c r="AI74" i="12"/>
  <c r="AI29" i="12"/>
  <c r="AI45" i="12"/>
  <c r="AI180" i="12"/>
  <c r="AI213" i="12"/>
  <c r="AI64" i="12"/>
  <c r="AI99" i="12"/>
  <c r="AI60" i="12"/>
  <c r="AI163" i="12"/>
  <c r="AI130" i="12"/>
  <c r="AI110" i="12"/>
  <c r="AI114" i="12"/>
  <c r="AI156" i="12"/>
  <c r="AI197" i="12"/>
  <c r="AI97" i="12"/>
  <c r="AI84" i="12"/>
  <c r="AI232" i="12"/>
  <c r="AI240" i="12"/>
  <c r="AI6" i="12"/>
  <c r="AI149" i="12"/>
  <c r="AI43" i="12"/>
  <c r="AI61" i="12"/>
  <c r="AI239" i="12"/>
  <c r="BN100" i="12"/>
  <c r="BM100" i="12" s="1"/>
  <c r="CC100" i="12" s="1"/>
  <c r="BN10" i="12"/>
  <c r="BN52" i="12"/>
  <c r="BM52" i="12" s="1"/>
  <c r="BU52" i="12" s="1"/>
  <c r="BN67" i="12"/>
  <c r="BM67" i="12" s="1"/>
  <c r="AI2" i="12"/>
  <c r="BN94" i="12"/>
  <c r="BM94" i="12" s="1"/>
  <c r="BN58" i="12"/>
  <c r="BM58" i="12" s="1"/>
  <c r="BN2" i="12"/>
  <c r="BN34" i="12"/>
  <c r="BM34" i="12" s="1"/>
  <c r="BU34" i="12" s="1"/>
  <c r="BN27" i="12"/>
  <c r="BM27" i="12" s="1"/>
  <c r="CH27" i="12" s="1"/>
  <c r="BN99" i="12"/>
  <c r="BM99" i="12" s="1"/>
  <c r="CC99" i="12" s="1"/>
  <c r="BN87" i="12"/>
  <c r="BM87" i="12" s="1"/>
  <c r="BN23" i="12"/>
  <c r="BM23" i="12" s="1"/>
  <c r="AI135" i="12"/>
  <c r="AI223" i="12"/>
  <c r="AI56" i="12"/>
  <c r="AI179" i="12"/>
  <c r="AI11" i="12"/>
  <c r="AI25" i="12"/>
  <c r="AI93" i="12"/>
  <c r="AI160" i="12"/>
  <c r="AI129" i="12"/>
  <c r="AI222" i="12"/>
  <c r="AI22" i="12"/>
  <c r="AI119" i="12"/>
  <c r="AI203" i="12"/>
  <c r="AI195" i="12"/>
  <c r="AI211" i="12"/>
  <c r="AI126" i="12"/>
  <c r="AI231" i="12"/>
  <c r="AI31" i="12"/>
  <c r="BU65" i="12"/>
  <c r="CE65" i="12"/>
  <c r="CB65" i="12"/>
  <c r="CH65" i="12"/>
  <c r="BP65" i="12"/>
  <c r="BT65" i="12"/>
  <c r="CC65" i="12"/>
  <c r="BY65" i="12"/>
  <c r="BQ65" i="12"/>
  <c r="CA65" i="12"/>
  <c r="CL65" i="12"/>
  <c r="BO65" i="12"/>
  <c r="BV65" i="12"/>
  <c r="CK65" i="12"/>
  <c r="BR65" i="12"/>
  <c r="CI65" i="12"/>
  <c r="CJ65" i="12"/>
  <c r="CG65" i="12"/>
  <c r="BS65" i="12"/>
  <c r="BZ65" i="12"/>
  <c r="CD65" i="12"/>
  <c r="BX65" i="12"/>
  <c r="BW65" i="12"/>
  <c r="CF65" i="12"/>
  <c r="BW101" i="12"/>
  <c r="CC101" i="12"/>
  <c r="CH101" i="12"/>
  <c r="CE101" i="12"/>
  <c r="BV101" i="12"/>
  <c r="CK101" i="12"/>
  <c r="BS101" i="12"/>
  <c r="CL101" i="12"/>
  <c r="BU101" i="12"/>
  <c r="BY101" i="12"/>
  <c r="BQ101" i="12"/>
  <c r="CA101" i="12"/>
  <c r="BP101" i="12"/>
  <c r="CJ101" i="12"/>
  <c r="BZ101" i="12"/>
  <c r="CI101" i="12"/>
  <c r="BR101" i="12"/>
  <c r="CD101" i="12"/>
  <c r="CG101" i="12"/>
  <c r="CF101" i="12"/>
  <c r="BX101" i="12"/>
  <c r="BT101" i="12"/>
  <c r="CB101" i="12"/>
  <c r="BO101" i="12"/>
  <c r="CJ30" i="12"/>
  <c r="BX30" i="12"/>
  <c r="BT30" i="12"/>
  <c r="BV30" i="12"/>
  <c r="BZ19" i="12"/>
  <c r="CJ19" i="12"/>
  <c r="CI19" i="12"/>
  <c r="BQ19" i="12"/>
  <c r="BP19" i="12"/>
  <c r="BW19" i="12"/>
  <c r="CE19" i="12"/>
  <c r="BY19" i="12"/>
  <c r="CA19" i="12"/>
  <c r="CB19" i="12"/>
  <c r="BR19" i="12"/>
  <c r="BS19" i="12"/>
  <c r="CF19" i="12"/>
  <c r="BO19" i="12"/>
  <c r="BX19" i="12"/>
  <c r="CG19" i="12"/>
  <c r="BV19" i="12"/>
  <c r="BU19" i="12"/>
  <c r="CK19" i="12"/>
  <c r="CL19" i="12"/>
  <c r="BT19" i="12"/>
  <c r="CH19" i="12"/>
  <c r="CC19" i="12"/>
  <c r="CD19" i="12"/>
  <c r="CA57" i="12"/>
  <c r="BZ57" i="12"/>
  <c r="CE57" i="12"/>
  <c r="CK57" i="12"/>
  <c r="BQ57" i="12"/>
  <c r="BY57" i="12"/>
  <c r="BO57" i="12"/>
  <c r="BU57" i="12"/>
  <c r="BP57" i="12"/>
  <c r="CG57" i="12"/>
  <c r="BX57" i="12"/>
  <c r="CL57" i="12"/>
  <c r="BX98" i="12"/>
  <c r="BZ98" i="12"/>
  <c r="CJ98" i="12"/>
  <c r="BT98" i="12"/>
  <c r="CB98" i="12"/>
  <c r="BS98" i="12"/>
  <c r="CE98" i="12"/>
  <c r="CK98" i="12"/>
  <c r="BQ98" i="12"/>
  <c r="CD98" i="12"/>
  <c r="CH98" i="12"/>
  <c r="BV98" i="12"/>
  <c r="CF98" i="12"/>
  <c r="CL98" i="12"/>
  <c r="CG98" i="12"/>
  <c r="CC98" i="12"/>
  <c r="BW98" i="12"/>
  <c r="BP98" i="12"/>
  <c r="CI98" i="12"/>
  <c r="BO98" i="12"/>
  <c r="BU98" i="12"/>
  <c r="BY98" i="12"/>
  <c r="CA98" i="12"/>
  <c r="BR98" i="12"/>
  <c r="BZ82" i="12"/>
  <c r="CC82" i="12"/>
  <c r="CL82" i="12"/>
  <c r="BY82" i="12"/>
  <c r="CH82" i="12"/>
  <c r="BS82" i="12"/>
  <c r="CE82" i="12"/>
  <c r="CA82" i="12"/>
  <c r="BW82" i="12"/>
  <c r="BP82" i="12"/>
  <c r="BT82" i="12"/>
  <c r="BX82" i="12"/>
  <c r="BR82" i="12"/>
  <c r="CK82" i="12"/>
  <c r="BV82" i="12"/>
  <c r="BU82" i="12"/>
  <c r="CD82" i="12"/>
  <c r="BO82" i="12"/>
  <c r="CI82" i="12"/>
  <c r="CJ82" i="12"/>
  <c r="CF82" i="12"/>
  <c r="CB82" i="12"/>
  <c r="BQ82" i="12"/>
  <c r="CG82" i="12"/>
  <c r="BP25" i="12"/>
  <c r="BS25" i="12"/>
  <c r="BO25" i="12"/>
  <c r="CC25" i="12"/>
  <c r="BT25" i="12"/>
  <c r="BZ25" i="12"/>
  <c r="BV25" i="12"/>
  <c r="CA25" i="12"/>
  <c r="CH25" i="12"/>
  <c r="CG25" i="12"/>
  <c r="BQ25" i="12"/>
  <c r="BW25" i="12"/>
  <c r="BU25" i="12"/>
  <c r="BR25" i="12"/>
  <c r="CJ25" i="12"/>
  <c r="CD25" i="12"/>
  <c r="CI25" i="12"/>
  <c r="CL25" i="12"/>
  <c r="BX25" i="12"/>
  <c r="CB25" i="12"/>
  <c r="BY25" i="12"/>
  <c r="CF25" i="12"/>
  <c r="CK25" i="12"/>
  <c r="CE25" i="12"/>
  <c r="BW78" i="12"/>
  <c r="CJ95" i="12"/>
  <c r="CF95" i="12"/>
  <c r="BV95" i="12"/>
  <c r="BP95" i="12"/>
  <c r="BZ95" i="12"/>
  <c r="CD95" i="12"/>
  <c r="CE95" i="12"/>
  <c r="BT95" i="12"/>
  <c r="BO95" i="12"/>
  <c r="CK95" i="12"/>
  <c r="CG95" i="12"/>
  <c r="BX95" i="12"/>
  <c r="BU95" i="12"/>
  <c r="CA95" i="12"/>
  <c r="CB95" i="12"/>
  <c r="CI95" i="12"/>
  <c r="CL95" i="12"/>
  <c r="CC95" i="12"/>
  <c r="BY95" i="12"/>
  <c r="CH95" i="12"/>
  <c r="BR95" i="12"/>
  <c r="BW95" i="12"/>
  <c r="BS95" i="12"/>
  <c r="BQ95" i="12"/>
  <c r="BO86" i="12"/>
  <c r="CL86" i="12"/>
  <c r="CH86" i="12"/>
  <c r="CG86" i="12"/>
  <c r="CJ86" i="12"/>
  <c r="BW86" i="12"/>
  <c r="CD86" i="12"/>
  <c r="BR86" i="12"/>
  <c r="BQ86" i="12"/>
  <c r="BX86" i="12"/>
  <c r="BS86" i="12"/>
  <c r="CA86" i="12"/>
  <c r="BU86" i="12"/>
  <c r="CI86" i="12"/>
  <c r="BZ86" i="12"/>
  <c r="CF86" i="12"/>
  <c r="BY86" i="12"/>
  <c r="BT86" i="12"/>
  <c r="CC86" i="12"/>
  <c r="BP86" i="12"/>
  <c r="CE86" i="12"/>
  <c r="CB86" i="12"/>
  <c r="CK86" i="12"/>
  <c r="BV86" i="12"/>
  <c r="BY72" i="12"/>
  <c r="CD72" i="12"/>
  <c r="BW72" i="12"/>
  <c r="CI72" i="12"/>
  <c r="BV72" i="12"/>
  <c r="BZ72" i="12"/>
  <c r="BQ72" i="12"/>
  <c r="CL72" i="12"/>
  <c r="CE72" i="12"/>
  <c r="CF72" i="12"/>
  <c r="BS72" i="12"/>
  <c r="BX72" i="12"/>
  <c r="CA72" i="12"/>
  <c r="CB72" i="12"/>
  <c r="BP72" i="12"/>
  <c r="BT72" i="12"/>
  <c r="CG72" i="12"/>
  <c r="CC72" i="12"/>
  <c r="CH72" i="12"/>
  <c r="CK72" i="12"/>
  <c r="BO72" i="12"/>
  <c r="CJ72" i="12"/>
  <c r="BU72" i="12"/>
  <c r="BR72" i="12"/>
  <c r="CI28" i="12"/>
  <c r="BX28" i="12"/>
  <c r="CA28" i="12"/>
  <c r="CF28" i="12"/>
  <c r="CG28" i="12"/>
  <c r="CK28" i="12"/>
  <c r="CE28" i="12"/>
  <c r="BO28" i="12"/>
  <c r="BW28" i="12"/>
  <c r="CJ28" i="12"/>
  <c r="BT28" i="12"/>
  <c r="BZ28" i="12"/>
  <c r="CL28" i="12"/>
  <c r="BV28" i="12"/>
  <c r="BY28" i="12"/>
  <c r="BU28" i="12"/>
  <c r="BP28" i="12"/>
  <c r="BS28" i="12"/>
  <c r="BQ28" i="12"/>
  <c r="CH28" i="12"/>
  <c r="CB28" i="12"/>
  <c r="CD28" i="12"/>
  <c r="CC28" i="12"/>
  <c r="BR28" i="12"/>
  <c r="BO37" i="12"/>
  <c r="CG37" i="12"/>
  <c r="BT37" i="12"/>
  <c r="CD37" i="12"/>
  <c r="CC37" i="12"/>
  <c r="CB37" i="12"/>
  <c r="CF37" i="12"/>
  <c r="CH37" i="12"/>
  <c r="BS37" i="12"/>
  <c r="BU37" i="12"/>
  <c r="CA37" i="12"/>
  <c r="BV37" i="12"/>
  <c r="BZ37" i="12"/>
  <c r="CI37" i="12"/>
  <c r="BY37" i="12"/>
  <c r="BP37" i="12"/>
  <c r="CK37" i="12"/>
  <c r="BX37" i="12"/>
  <c r="CJ37" i="12"/>
  <c r="CE37" i="12"/>
  <c r="BR37" i="12"/>
  <c r="BW37" i="12"/>
  <c r="BQ37" i="12"/>
  <c r="CL37" i="12"/>
  <c r="CF32" i="12"/>
  <c r="BP32" i="12"/>
  <c r="BV32" i="12"/>
  <c r="BZ32" i="12"/>
  <c r="BS32" i="12"/>
  <c r="CB32" i="12"/>
  <c r="CG32" i="12"/>
  <c r="CE32" i="12"/>
  <c r="CL32" i="12"/>
  <c r="CH32" i="12"/>
  <c r="CJ32" i="12"/>
  <c r="CI32" i="12"/>
  <c r="CC32" i="12"/>
  <c r="BQ32" i="12"/>
  <c r="CD32" i="12"/>
  <c r="BW32" i="12"/>
  <c r="BT32" i="12"/>
  <c r="BY32" i="12"/>
  <c r="BR32" i="12"/>
  <c r="BX32" i="12"/>
  <c r="CK32" i="12"/>
  <c r="BO32" i="12"/>
  <c r="CA32" i="12"/>
  <c r="BU32" i="12"/>
  <c r="BY90" i="12"/>
  <c r="CF90" i="12"/>
  <c r="BT90" i="12"/>
  <c r="CD90" i="12"/>
  <c r="CE90" i="12"/>
  <c r="BW90" i="12"/>
  <c r="BQ40" i="12"/>
  <c r="CK40" i="12"/>
  <c r="CG40" i="12"/>
  <c r="CH40" i="12"/>
  <c r="CJ40" i="12"/>
  <c r="BY40" i="12"/>
  <c r="BT40" i="12"/>
  <c r="CB40" i="12"/>
  <c r="BO40" i="12"/>
  <c r="BV40" i="12"/>
  <c r="BX40" i="12"/>
  <c r="CC40" i="12"/>
  <c r="CA40" i="12"/>
  <c r="CI40" i="12"/>
  <c r="BU40" i="12"/>
  <c r="CE40" i="12"/>
  <c r="CL40" i="12"/>
  <c r="BW40" i="12"/>
  <c r="CF40" i="12"/>
  <c r="BZ40" i="12"/>
  <c r="BR40" i="12"/>
  <c r="CD40" i="12"/>
  <c r="BP40" i="12"/>
  <c r="BS40" i="12"/>
  <c r="CI14" i="12"/>
  <c r="CC14" i="12"/>
  <c r="CD14" i="12"/>
  <c r="BO14" i="12"/>
  <c r="BX14" i="12"/>
  <c r="BT14" i="12"/>
  <c r="CK14" i="12"/>
  <c r="CL14" i="12"/>
  <c r="CA14" i="12"/>
  <c r="CG14" i="12"/>
  <c r="BV14" i="12"/>
  <c r="BR14" i="12"/>
  <c r="BW14" i="12"/>
  <c r="CE14" i="12"/>
  <c r="BY14" i="12"/>
  <c r="BZ14" i="12"/>
  <c r="BP14" i="12"/>
  <c r="CB14" i="12"/>
  <c r="CJ14" i="12"/>
  <c r="CH14" i="12"/>
  <c r="BS14" i="12"/>
  <c r="CF14" i="12"/>
  <c r="BQ14" i="12"/>
  <c r="BU14" i="12"/>
  <c r="BO48" i="12"/>
  <c r="CK48" i="12"/>
  <c r="CL48" i="12"/>
  <c r="BY48" i="12"/>
  <c r="CJ48" i="12"/>
  <c r="BU48" i="12"/>
  <c r="CH48" i="12"/>
  <c r="CI48" i="12"/>
  <c r="BX48" i="12"/>
  <c r="BQ48" i="12"/>
  <c r="BP48" i="12"/>
  <c r="CF48" i="12"/>
  <c r="BW48" i="12"/>
  <c r="BR48" i="12"/>
  <c r="BV48" i="12"/>
  <c r="BT48" i="12"/>
  <c r="CB48" i="12"/>
  <c r="CC48" i="12"/>
  <c r="BZ48" i="12"/>
  <c r="CD48" i="12"/>
  <c r="CE48" i="12"/>
  <c r="CA48" i="12"/>
  <c r="CG48" i="12"/>
  <c r="BS48" i="12"/>
  <c r="BU47" i="12"/>
  <c r="BX47" i="12"/>
  <c r="CE47" i="12"/>
  <c r="BR47" i="12"/>
  <c r="BY47" i="12"/>
  <c r="BQ47" i="12"/>
  <c r="CA47" i="12"/>
  <c r="BS47" i="12"/>
  <c r="CI47" i="12"/>
  <c r="CG47" i="12"/>
  <c r="CF47" i="12"/>
  <c r="CD47" i="12"/>
  <c r="BP47" i="12"/>
  <c r="CH47" i="12"/>
  <c r="BW47" i="12"/>
  <c r="BO47" i="12"/>
  <c r="CC47" i="12"/>
  <c r="BZ47" i="12"/>
  <c r="CL47" i="12"/>
  <c r="CJ47" i="12"/>
  <c r="BV47" i="12"/>
  <c r="BT47" i="12"/>
  <c r="CK47" i="12"/>
  <c r="CB47" i="12"/>
  <c r="CG76" i="12"/>
  <c r="CB76" i="12"/>
  <c r="BT76" i="12"/>
  <c r="BW76" i="12"/>
  <c r="CK76" i="12"/>
  <c r="BV76" i="12"/>
  <c r="CF76" i="12"/>
  <c r="BY76" i="12"/>
  <c r="CC76" i="12"/>
  <c r="CI76" i="12"/>
  <c r="CE76" i="12"/>
  <c r="CA76" i="12"/>
  <c r="CJ76" i="12"/>
  <c r="CL76" i="12"/>
  <c r="BO76" i="12"/>
  <c r="BP76" i="12"/>
  <c r="BS76" i="12"/>
  <c r="BX76" i="12"/>
  <c r="BZ76" i="12"/>
  <c r="CD76" i="12"/>
  <c r="BU76" i="12"/>
  <c r="CH76" i="12"/>
  <c r="BQ76" i="12"/>
  <c r="BR76" i="12"/>
  <c r="BY50" i="12"/>
  <c r="CK50" i="12"/>
  <c r="BW50" i="12"/>
  <c r="BX50" i="12"/>
  <c r="CB50" i="12"/>
  <c r="CD50" i="12"/>
  <c r="BU64" i="12"/>
  <c r="CD84" i="12"/>
  <c r="CG84" i="12"/>
  <c r="CH84" i="12"/>
  <c r="BS84" i="12"/>
  <c r="BT84" i="12"/>
  <c r="CC84" i="12"/>
  <c r="CA84" i="12"/>
  <c r="CF84" i="12"/>
  <c r="CE84" i="12"/>
  <c r="BR84" i="12"/>
  <c r="CI84" i="12"/>
  <c r="BW84" i="12"/>
  <c r="BU84" i="12"/>
  <c r="CB84" i="12"/>
  <c r="BY84" i="12"/>
  <c r="BV84" i="12"/>
  <c r="BP84" i="12"/>
  <c r="BZ84" i="12"/>
  <c r="BQ84" i="12"/>
  <c r="CK84" i="12"/>
  <c r="CJ84" i="12"/>
  <c r="BX84" i="12"/>
  <c r="BO84" i="12"/>
  <c r="CL84" i="12"/>
  <c r="CJ41" i="12"/>
  <c r="CL41" i="12"/>
  <c r="CC41" i="12"/>
  <c r="BT41" i="12"/>
  <c r="BW41" i="12"/>
  <c r="CD41" i="12"/>
  <c r="BV69" i="12"/>
  <c r="CI69" i="12"/>
  <c r="CH69" i="12"/>
  <c r="CC69" i="12"/>
  <c r="BY69" i="12"/>
  <c r="CJ69" i="12"/>
  <c r="CA69" i="12"/>
  <c r="BZ69" i="12"/>
  <c r="BW69" i="12"/>
  <c r="CD69" i="12"/>
  <c r="BQ69" i="12"/>
  <c r="BU69" i="12"/>
  <c r="CK69" i="12"/>
  <c r="BO69" i="12"/>
  <c r="BX69" i="12"/>
  <c r="CE69" i="12"/>
  <c r="BP69" i="12"/>
  <c r="CL69" i="12"/>
  <c r="BS69" i="12"/>
  <c r="CG69" i="12"/>
  <c r="CF69" i="12"/>
  <c r="BR69" i="12"/>
  <c r="BT69" i="12"/>
  <c r="CB69" i="12"/>
  <c r="CD42" i="12"/>
  <c r="CF42" i="12"/>
  <c r="CG42" i="12"/>
  <c r="BQ42" i="12"/>
  <c r="CI42" i="12"/>
  <c r="BO42" i="12"/>
  <c r="BX42" i="12"/>
  <c r="CA42" i="12"/>
  <c r="CK42" i="12"/>
  <c r="BR42" i="12"/>
  <c r="BY42" i="12"/>
  <c r="BP42" i="12"/>
  <c r="CL42" i="12"/>
  <c r="BW42" i="12"/>
  <c r="CJ42" i="12"/>
  <c r="BS42" i="12"/>
  <c r="CB42" i="12"/>
  <c r="BV42" i="12"/>
  <c r="BZ42" i="12"/>
  <c r="CH42" i="12"/>
  <c r="BU42" i="12"/>
  <c r="CC42" i="12"/>
  <c r="BT42" i="12"/>
  <c r="CE42" i="12"/>
  <c r="BS91" i="12"/>
  <c r="BX91" i="12"/>
  <c r="BW91" i="12"/>
  <c r="BP91" i="12"/>
  <c r="BY91" i="12"/>
  <c r="CL91" i="12"/>
  <c r="BZ29" i="12"/>
  <c r="CG29" i="12"/>
  <c r="BW29" i="12"/>
  <c r="CA29" i="12"/>
  <c r="CL29" i="12"/>
  <c r="CI29" i="12"/>
  <c r="BX29" i="12"/>
  <c r="CK29" i="12"/>
  <c r="CH29" i="12"/>
  <c r="CB29" i="12"/>
  <c r="BT29" i="12"/>
  <c r="BS29" i="12"/>
  <c r="CD29" i="12"/>
  <c r="BR29" i="12"/>
  <c r="BV29" i="12"/>
  <c r="BQ29" i="12"/>
  <c r="BU29" i="12"/>
  <c r="CE29" i="12"/>
  <c r="CC29" i="12"/>
  <c r="BO29" i="12"/>
  <c r="BP29" i="12"/>
  <c r="CF29" i="12"/>
  <c r="CJ29" i="12"/>
  <c r="BY29" i="12"/>
  <c r="BZ59" i="12"/>
  <c r="BP59" i="12"/>
  <c r="CJ59" i="12"/>
  <c r="BX59" i="12"/>
  <c r="BU59" i="12"/>
  <c r="CK59" i="12"/>
  <c r="CB59" i="12"/>
  <c r="BT59" i="12"/>
  <c r="BR59" i="12"/>
  <c r="BW59" i="12"/>
  <c r="CA59" i="12"/>
  <c r="CH59" i="12"/>
  <c r="CL59" i="12"/>
  <c r="CC59" i="12"/>
  <c r="CI59" i="12"/>
  <c r="BQ59" i="12"/>
  <c r="CE59" i="12"/>
  <c r="BO59" i="12"/>
  <c r="BS59" i="12"/>
  <c r="CD59" i="12"/>
  <c r="BV59" i="12"/>
  <c r="CG59" i="12"/>
  <c r="BY59" i="12"/>
  <c r="CF59" i="12"/>
  <c r="CA77" i="12"/>
  <c r="AJ4" i="12"/>
  <c r="AJ5" i="12"/>
  <c r="BW36" i="12"/>
  <c r="BX36" i="12"/>
  <c r="BR36" i="12"/>
  <c r="CH36" i="12"/>
  <c r="CC36" i="12"/>
  <c r="BQ36" i="12"/>
  <c r="BP36" i="12"/>
  <c r="CA36" i="12"/>
  <c r="BV36" i="12"/>
  <c r="CK36" i="12"/>
  <c r="CB36" i="12"/>
  <c r="CD36" i="12"/>
  <c r="BY36" i="12"/>
  <c r="CL36" i="12"/>
  <c r="BS36" i="12"/>
  <c r="CG36" i="12"/>
  <c r="BO36" i="12"/>
  <c r="CI36" i="12"/>
  <c r="CJ36" i="12"/>
  <c r="CF36" i="12"/>
  <c r="BZ36" i="12"/>
  <c r="BT36" i="12"/>
  <c r="BU36" i="12"/>
  <c r="CE36" i="12"/>
  <c r="CG13" i="12"/>
  <c r="CA13" i="12"/>
  <c r="BO13" i="12"/>
  <c r="BW13" i="12"/>
  <c r="BZ13" i="12"/>
  <c r="BR13" i="12"/>
  <c r="CF13" i="12"/>
  <c r="BS13" i="12"/>
  <c r="BU13" i="12"/>
  <c r="CL13" i="12"/>
  <c r="BY13" i="12"/>
  <c r="BX13" i="12"/>
  <c r="BP13" i="12"/>
  <c r="CI13" i="12"/>
  <c r="BT13" i="12"/>
  <c r="BQ13" i="12"/>
  <c r="CE13" i="12"/>
  <c r="BV13" i="12"/>
  <c r="CJ13" i="12"/>
  <c r="CH13" i="12"/>
  <c r="CC13" i="12"/>
  <c r="CB13" i="12"/>
  <c r="CD13" i="12"/>
  <c r="CK13" i="12"/>
  <c r="CL97" i="12"/>
  <c r="CD97" i="12"/>
  <c r="CK97" i="12"/>
  <c r="CA97" i="12"/>
  <c r="CH97" i="12"/>
  <c r="BY97" i="12"/>
  <c r="BO97" i="12"/>
  <c r="BP97" i="12"/>
  <c r="CB97" i="12"/>
  <c r="BT97" i="12"/>
  <c r="CI97" i="12"/>
  <c r="BX97" i="12"/>
  <c r="BU97" i="12"/>
  <c r="BZ97" i="12"/>
  <c r="BR97" i="12"/>
  <c r="CJ97" i="12"/>
  <c r="BS97" i="12"/>
  <c r="BQ97" i="12"/>
  <c r="CF97" i="12"/>
  <c r="CC97" i="12"/>
  <c r="BW97" i="12"/>
  <c r="CE97" i="12"/>
  <c r="CG97" i="12"/>
  <c r="BV97" i="12"/>
  <c r="CI85" i="12"/>
  <c r="BU85" i="12"/>
  <c r="CD85" i="12"/>
  <c r="CL85" i="12"/>
  <c r="BT85" i="12"/>
  <c r="BV85" i="12"/>
  <c r="CE85" i="12"/>
  <c r="CC85" i="12"/>
  <c r="BO85" i="12"/>
  <c r="BQ85" i="12"/>
  <c r="CG85" i="12"/>
  <c r="CB85" i="12"/>
  <c r="CH85" i="12"/>
  <c r="CK85" i="12"/>
  <c r="CF85" i="12"/>
  <c r="BY85" i="12"/>
  <c r="BP85" i="12"/>
  <c r="CA85" i="12"/>
  <c r="BX85" i="12"/>
  <c r="BZ85" i="12"/>
  <c r="BW85" i="12"/>
  <c r="BS85" i="12"/>
  <c r="BR85" i="12"/>
  <c r="CJ85" i="12"/>
  <c r="CB68" i="12"/>
  <c r="CK68" i="12"/>
  <c r="BR68" i="12"/>
  <c r="CH68" i="12"/>
  <c r="CC68" i="12"/>
  <c r="BS68" i="12"/>
  <c r="BX68" i="12"/>
  <c r="CG68" i="12"/>
  <c r="CF68" i="12"/>
  <c r="CA56" i="12"/>
  <c r="CI56" i="12"/>
  <c r="CG56" i="12"/>
  <c r="BY56" i="12"/>
  <c r="BR56" i="12"/>
  <c r="BP56" i="12"/>
  <c r="CL56" i="12"/>
  <c r="CE56" i="12"/>
  <c r="BV56" i="12"/>
  <c r="BQ56" i="12"/>
  <c r="CJ56" i="12"/>
  <c r="CC56" i="12"/>
  <c r="BT56" i="12"/>
  <c r="BU56" i="12"/>
  <c r="BZ56" i="12"/>
  <c r="BS56" i="12"/>
  <c r="CK56" i="12"/>
  <c r="CH56" i="12"/>
  <c r="CF56" i="12"/>
  <c r="BO56" i="12"/>
  <c r="BW56" i="12"/>
  <c r="CB56" i="12"/>
  <c r="BX56" i="12"/>
  <c r="CD56" i="12"/>
  <c r="BW20" i="12"/>
  <c r="CK20" i="12"/>
  <c r="CD20" i="12"/>
  <c r="CF20" i="12"/>
  <c r="CH20" i="12"/>
  <c r="CG20" i="12"/>
  <c r="BO20" i="12"/>
  <c r="CJ20" i="12"/>
  <c r="BR20" i="12"/>
  <c r="CC20" i="12"/>
  <c r="BP20" i="12"/>
  <c r="BY20" i="12"/>
  <c r="CB20" i="12"/>
  <c r="BZ20" i="12"/>
  <c r="BS20" i="12"/>
  <c r="CE20" i="12"/>
  <c r="BT20" i="12"/>
  <c r="BU20" i="12"/>
  <c r="BV20" i="12"/>
  <c r="CI20" i="12"/>
  <c r="CL20" i="12"/>
  <c r="BQ20" i="12"/>
  <c r="BX20" i="12"/>
  <c r="CA20" i="12"/>
  <c r="CI79" i="12"/>
  <c r="BT79" i="12"/>
  <c r="BU79" i="12"/>
  <c r="CA79" i="12"/>
  <c r="CE79" i="12"/>
  <c r="BS79" i="12"/>
  <c r="CK79" i="12"/>
  <c r="CG79" i="12"/>
  <c r="BX79" i="12"/>
  <c r="CF79" i="12"/>
  <c r="CJ79" i="12"/>
  <c r="CC79" i="12"/>
  <c r="BR79" i="12"/>
  <c r="CL79" i="12"/>
  <c r="BO79" i="12"/>
  <c r="BQ79" i="12"/>
  <c r="BP79" i="12"/>
  <c r="CH79" i="12"/>
  <c r="CB79" i="12"/>
  <c r="CD79" i="12"/>
  <c r="BW79" i="12"/>
  <c r="BY79" i="12"/>
  <c r="BZ79" i="12"/>
  <c r="BV79" i="12"/>
  <c r="BW53" i="12"/>
  <c r="BV53" i="12"/>
  <c r="CG53" i="12"/>
  <c r="BU53" i="12"/>
  <c r="CC53" i="12"/>
  <c r="BQ53" i="12"/>
  <c r="CA53" i="12"/>
  <c r="BO53" i="12"/>
  <c r="BS53" i="12"/>
  <c r="BP24" i="12"/>
  <c r="BS24" i="12"/>
  <c r="CE24" i="12"/>
  <c r="CF24" i="12"/>
  <c r="BU24" i="12"/>
  <c r="CB24" i="12"/>
  <c r="BO24" i="12"/>
  <c r="CC24" i="12"/>
  <c r="BX24" i="12"/>
  <c r="CG24" i="12"/>
  <c r="BW24" i="12"/>
  <c r="BQ24" i="12"/>
  <c r="BT24" i="12"/>
  <c r="BZ24" i="12"/>
  <c r="BR24" i="12"/>
  <c r="CD24" i="12"/>
  <c r="CK24" i="12"/>
  <c r="CI24" i="12"/>
  <c r="CJ24" i="12"/>
  <c r="BY24" i="12"/>
  <c r="BV24" i="12"/>
  <c r="CL24" i="12"/>
  <c r="CA24" i="12"/>
  <c r="CH24" i="12"/>
  <c r="CC15" i="12"/>
  <c r="CF15" i="12"/>
  <c r="CD15" i="12"/>
  <c r="CI15" i="12"/>
  <c r="BQ15" i="12"/>
  <c r="BU15" i="12"/>
  <c r="BY15" i="12"/>
  <c r="CG15" i="12"/>
  <c r="BS15" i="12"/>
  <c r="BR15" i="12"/>
  <c r="CE15" i="12"/>
  <c r="BT15" i="12"/>
  <c r="BZ15" i="12"/>
  <c r="CL15" i="12"/>
  <c r="CJ15" i="12"/>
  <c r="BO15" i="12"/>
  <c r="CK15" i="12"/>
  <c r="BW15" i="12"/>
  <c r="BV15" i="12"/>
  <c r="BP15" i="12"/>
  <c r="CA15" i="12"/>
  <c r="CB15" i="12"/>
  <c r="BX15" i="12"/>
  <c r="CH15" i="12"/>
  <c r="CD39" i="12"/>
  <c r="CE39" i="12"/>
  <c r="BU39" i="12"/>
  <c r="BP39" i="12"/>
  <c r="BR39" i="12"/>
  <c r="CH39" i="12"/>
  <c r="CF39" i="12"/>
  <c r="BO39" i="12"/>
  <c r="BT39" i="12"/>
  <c r="CB39" i="12"/>
  <c r="BY39" i="12"/>
  <c r="BV39" i="12"/>
  <c r="CL39" i="12"/>
  <c r="CG39" i="12"/>
  <c r="BQ39" i="12"/>
  <c r="BW39" i="12"/>
  <c r="CI39" i="12"/>
  <c r="BS39" i="12"/>
  <c r="BZ39" i="12"/>
  <c r="CJ39" i="12"/>
  <c r="CC39" i="12"/>
  <c r="CA39" i="12"/>
  <c r="CK39" i="12"/>
  <c r="BX39" i="12"/>
  <c r="BP33" i="12"/>
  <c r="BW33" i="12"/>
  <c r="BV33" i="12"/>
  <c r="CL33" i="12"/>
  <c r="CB33" i="12"/>
  <c r="CG33" i="12"/>
  <c r="BU33" i="12"/>
  <c r="CH33" i="12"/>
  <c r="CE33" i="12"/>
  <c r="CG54" i="12"/>
  <c r="BT54" i="12"/>
  <c r="BR54" i="12"/>
  <c r="BX80" i="12"/>
  <c r="BT80" i="12"/>
  <c r="BV80" i="12"/>
  <c r="BP80" i="12"/>
  <c r="BY80" i="12"/>
  <c r="CG80" i="12"/>
  <c r="CE80" i="12"/>
  <c r="CH80" i="12"/>
  <c r="CD80" i="12"/>
  <c r="CI80" i="12"/>
  <c r="BQ80" i="12"/>
  <c r="CJ80" i="12"/>
  <c r="BU80" i="12"/>
  <c r="BZ80" i="12"/>
  <c r="BS80" i="12"/>
  <c r="CC80" i="12"/>
  <c r="CF80" i="12"/>
  <c r="BO80" i="12"/>
  <c r="BR80" i="12"/>
  <c r="CK80" i="12"/>
  <c r="CL80" i="12"/>
  <c r="BW80" i="12"/>
  <c r="CB80" i="12"/>
  <c r="CA80" i="12"/>
  <c r="CD55" i="12"/>
  <c r="BT55" i="12"/>
  <c r="CH55" i="12"/>
  <c r="CL55" i="12"/>
  <c r="BR55" i="12"/>
  <c r="BV55" i="12"/>
  <c r="CJ55" i="12"/>
  <c r="BP55" i="12"/>
  <c r="CK55" i="12"/>
  <c r="CG55" i="12"/>
  <c r="CE55" i="12"/>
  <c r="CF55" i="12"/>
  <c r="CB55" i="12"/>
  <c r="BO55" i="12"/>
  <c r="CC55" i="12"/>
  <c r="BY55" i="12"/>
  <c r="BQ55" i="12"/>
  <c r="BZ55" i="12"/>
  <c r="BX55" i="12"/>
  <c r="CI55" i="12"/>
  <c r="BW55" i="12"/>
  <c r="CA55" i="12"/>
  <c r="BU55" i="12"/>
  <c r="BS55" i="12"/>
  <c r="CL60" i="12"/>
  <c r="CD60" i="12"/>
  <c r="BT60" i="12"/>
  <c r="BV60" i="12"/>
  <c r="BS60" i="12"/>
  <c r="CH60" i="12"/>
  <c r="BQ60" i="12"/>
  <c r="BZ60" i="12"/>
  <c r="CC60" i="12"/>
  <c r="CA60" i="12"/>
  <c r="BW60" i="12"/>
  <c r="CG60" i="12"/>
  <c r="CK60" i="12"/>
  <c r="BR60" i="12"/>
  <c r="BP60" i="12"/>
  <c r="BO60" i="12"/>
  <c r="CB60" i="12"/>
  <c r="CI60" i="12"/>
  <c r="CE60" i="12"/>
  <c r="CF60" i="12"/>
  <c r="BU60" i="12"/>
  <c r="BX60" i="12"/>
  <c r="CJ60" i="12"/>
  <c r="BY60" i="12"/>
  <c r="BW26" i="12"/>
  <c r="BV26" i="12"/>
  <c r="BQ26" i="12"/>
  <c r="CI26" i="12"/>
  <c r="BS26" i="12"/>
  <c r="CK26" i="12"/>
  <c r="BY26" i="12"/>
  <c r="CF26" i="12"/>
  <c r="CL26" i="12"/>
  <c r="BU26" i="12"/>
  <c r="CG26" i="12"/>
  <c r="BO26" i="12"/>
  <c r="BR26" i="12"/>
  <c r="CA26" i="12"/>
  <c r="CD26" i="12"/>
  <c r="BX26" i="12"/>
  <c r="BP26" i="12"/>
  <c r="CH26" i="12"/>
  <c r="CE26" i="12"/>
  <c r="CB26" i="12"/>
  <c r="BT26" i="12"/>
  <c r="BZ26" i="12"/>
  <c r="CJ26" i="12"/>
  <c r="CC26" i="12"/>
  <c r="CH46" i="12"/>
  <c r="BX46" i="12"/>
  <c r="CD46" i="12"/>
  <c r="CG46" i="12"/>
  <c r="BS46" i="12"/>
  <c r="BV46" i="12"/>
  <c r="BZ46" i="12"/>
  <c r="CB46" i="12"/>
  <c r="BR46" i="12"/>
  <c r="CA46" i="12"/>
  <c r="CE46" i="12"/>
  <c r="BW46" i="12"/>
  <c r="BO46" i="12"/>
  <c r="BQ46" i="12"/>
  <c r="CK46" i="12"/>
  <c r="BT46" i="12"/>
  <c r="CF46" i="12"/>
  <c r="BU46" i="12"/>
  <c r="CJ46" i="12"/>
  <c r="BP46" i="12"/>
  <c r="CI46" i="12"/>
  <c r="BY46" i="12"/>
  <c r="CC46" i="12"/>
  <c r="CL46" i="12"/>
  <c r="CA92" i="12"/>
  <c r="CE92" i="12"/>
  <c r="BV92" i="12"/>
  <c r="BZ92" i="12"/>
  <c r="CD92" i="12"/>
  <c r="BQ92" i="12"/>
  <c r="CJ92" i="12"/>
  <c r="CK92" i="12"/>
  <c r="CG92" i="12"/>
  <c r="CA100" i="12"/>
  <c r="CK100" i="12"/>
  <c r="CD100" i="12"/>
  <c r="CJ100" i="12"/>
  <c r="BT100" i="12"/>
  <c r="BO100" i="12"/>
  <c r="CI100" i="12"/>
  <c r="BS100" i="12"/>
  <c r="BR100" i="12"/>
  <c r="BP67" i="12"/>
  <c r="CB67" i="12"/>
  <c r="BX67" i="12"/>
  <c r="BU67" i="12"/>
  <c r="CF67" i="12"/>
  <c r="CK67" i="12"/>
  <c r="CJ67" i="12"/>
  <c r="CH67" i="12"/>
  <c r="BV67" i="12"/>
  <c r="BZ67" i="12"/>
  <c r="BO67" i="12"/>
  <c r="CG67" i="12"/>
  <c r="CI67" i="12"/>
  <c r="CA67" i="12"/>
  <c r="BQ67" i="12"/>
  <c r="CE67" i="12"/>
  <c r="BT67" i="12"/>
  <c r="BR67" i="12"/>
  <c r="BY67" i="12"/>
  <c r="CL67" i="12"/>
  <c r="BS67" i="12"/>
  <c r="BW67" i="12"/>
  <c r="CD67" i="12"/>
  <c r="CC67" i="12"/>
  <c r="AJ2" i="12"/>
  <c r="BS94" i="12"/>
  <c r="CF94" i="12"/>
  <c r="BV94" i="12"/>
  <c r="BX94" i="12"/>
  <c r="BT94" i="12"/>
  <c r="BW94" i="12"/>
  <c r="BO94" i="12"/>
  <c r="CD94" i="12"/>
  <c r="CG94" i="12"/>
  <c r="CJ94" i="12"/>
  <c r="CI94" i="12"/>
  <c r="CC94" i="12"/>
  <c r="BP94" i="12"/>
  <c r="CK94" i="12"/>
  <c r="CB94" i="12"/>
  <c r="BZ94" i="12"/>
  <c r="BR94" i="12"/>
  <c r="CL94" i="12"/>
  <c r="BQ94" i="12"/>
  <c r="CE94" i="12"/>
  <c r="BY94" i="12"/>
  <c r="CA94" i="12"/>
  <c r="CH94" i="12"/>
  <c r="BU94" i="12"/>
  <c r="BX58" i="12"/>
  <c r="BQ58" i="12"/>
  <c r="BO58" i="12"/>
  <c r="CB58" i="12"/>
  <c r="CJ58" i="12"/>
  <c r="BV58" i="12"/>
  <c r="CE58" i="12"/>
  <c r="BZ58" i="12"/>
  <c r="BR58" i="12"/>
  <c r="CL58" i="12"/>
  <c r="BW58" i="12"/>
  <c r="CC58" i="12"/>
  <c r="CA58" i="12"/>
  <c r="CG58" i="12"/>
  <c r="CK58" i="12"/>
  <c r="CD58" i="12"/>
  <c r="BY58" i="12"/>
  <c r="CH58" i="12"/>
  <c r="BP58" i="12"/>
  <c r="BS58" i="12"/>
  <c r="BU58" i="12"/>
  <c r="CF58" i="12"/>
  <c r="BT58" i="12"/>
  <c r="CI58" i="12"/>
  <c r="CD34" i="12"/>
  <c r="BY34" i="12"/>
  <c r="BW34" i="12"/>
  <c r="CJ34" i="12"/>
  <c r="CG34" i="12"/>
  <c r="CK34" i="12"/>
  <c r="CE34" i="12"/>
  <c r="CF34" i="12"/>
  <c r="CI34" i="12"/>
  <c r="CC34" i="12"/>
  <c r="BQ34" i="12"/>
  <c r="CA34" i="12"/>
  <c r="CJ27" i="12"/>
  <c r="CI27" i="12"/>
  <c r="BZ27" i="12"/>
  <c r="CA87" i="12"/>
  <c r="CE87" i="12"/>
  <c r="BW87" i="12"/>
  <c r="BP87" i="12"/>
  <c r="BV87" i="12"/>
  <c r="CC87" i="12"/>
  <c r="CH87" i="12"/>
  <c r="BS87" i="12"/>
  <c r="BX87" i="12"/>
  <c r="CL87" i="12"/>
  <c r="BR87" i="12"/>
  <c r="BZ87" i="12"/>
  <c r="CI87" i="12"/>
  <c r="CD87" i="12"/>
  <c r="CB87" i="12"/>
  <c r="BT87" i="12"/>
  <c r="BO87" i="12"/>
  <c r="CJ87" i="12"/>
  <c r="CF87" i="12"/>
  <c r="CG87" i="12"/>
  <c r="BY87" i="12"/>
  <c r="BU87" i="12"/>
  <c r="BQ87" i="12"/>
  <c r="CK87" i="12"/>
  <c r="CI23" i="12"/>
  <c r="CG23" i="12"/>
  <c r="BX23" i="12"/>
  <c r="CE23" i="12"/>
  <c r="CB23" i="12"/>
  <c r="CL23" i="12"/>
  <c r="BU23" i="12"/>
  <c r="CD23" i="12"/>
  <c r="BZ23" i="12"/>
  <c r="CJ23" i="12"/>
  <c r="BV23" i="12"/>
  <c r="CC23" i="12"/>
  <c r="BT23" i="12"/>
  <c r="BP23" i="12"/>
  <c r="BS23" i="12"/>
  <c r="BR23" i="12"/>
  <c r="CK23" i="12"/>
  <c r="BO23" i="12"/>
  <c r="CH23" i="12"/>
  <c r="CA23" i="12"/>
  <c r="BW23" i="12"/>
  <c r="BY23" i="12"/>
  <c r="BQ23" i="12"/>
  <c r="CF23" i="12"/>
  <c r="AJ6" i="12"/>
  <c r="CH45" i="12"/>
  <c r="BS45" i="12"/>
  <c r="BO45" i="12"/>
  <c r="CK45" i="12"/>
  <c r="CJ45" i="12"/>
  <c r="BY45" i="12"/>
  <c r="CI45" i="12"/>
  <c r="BU45" i="12"/>
  <c r="CF45" i="12"/>
  <c r="CA45" i="12"/>
  <c r="BT45" i="12"/>
  <c r="CD45" i="12"/>
  <c r="BV45" i="12"/>
  <c r="BQ45" i="12"/>
  <c r="CC45" i="12"/>
  <c r="BP45" i="12"/>
  <c r="BW45" i="12"/>
  <c r="CB45" i="12"/>
  <c r="BX45" i="12"/>
  <c r="BZ45" i="12"/>
  <c r="BR45" i="12"/>
  <c r="CE45" i="12"/>
  <c r="CG45" i="12"/>
  <c r="CL45" i="12"/>
  <c r="BQ51" i="12"/>
  <c r="BX51" i="12"/>
  <c r="CK51" i="12"/>
  <c r="CL51" i="12"/>
  <c r="BS51" i="12"/>
  <c r="BR51" i="12"/>
  <c r="BP51" i="12"/>
  <c r="BW51" i="12"/>
  <c r="BV51" i="12"/>
  <c r="CD51" i="12"/>
  <c r="CE51" i="12"/>
  <c r="BO51" i="12"/>
  <c r="CG51" i="12"/>
  <c r="CB51" i="12"/>
  <c r="BZ51" i="12"/>
  <c r="BY17" i="12"/>
  <c r="BV17" i="12"/>
  <c r="BS17" i="12"/>
  <c r="CG17" i="12"/>
  <c r="CC17" i="12"/>
  <c r="CA17" i="12"/>
  <c r="CF17" i="12"/>
  <c r="BP17" i="12"/>
  <c r="BO17" i="12"/>
  <c r="CD17" i="12"/>
  <c r="CE17" i="12"/>
  <c r="CK17" i="12"/>
  <c r="BW17" i="12"/>
  <c r="BR17" i="12"/>
  <c r="CB17" i="12"/>
  <c r="BQ17" i="12"/>
  <c r="CH17" i="12"/>
  <c r="BU17" i="12"/>
  <c r="CL17" i="12"/>
  <c r="CJ17" i="12"/>
  <c r="CI17" i="12"/>
  <c r="BZ17" i="12"/>
  <c r="BX17" i="12"/>
  <c r="BT17" i="12"/>
  <c r="BY21" i="12"/>
  <c r="CL21" i="12"/>
  <c r="BV21" i="12"/>
  <c r="CF66" i="12"/>
  <c r="BV66" i="12"/>
  <c r="CG66" i="12"/>
  <c r="CI66" i="12"/>
  <c r="BP66" i="12"/>
  <c r="CA66" i="12"/>
  <c r="BT66" i="12"/>
  <c r="CD66" i="12"/>
  <c r="BY66" i="12"/>
  <c r="BW66" i="12"/>
  <c r="CC66" i="12"/>
  <c r="BQ66" i="12"/>
  <c r="CK66" i="12"/>
  <c r="BZ66" i="12"/>
  <c r="BR66" i="12"/>
  <c r="CJ66" i="12"/>
  <c r="CL66" i="12"/>
  <c r="CH66" i="12"/>
  <c r="BW71" i="12"/>
  <c r="CK71" i="12"/>
  <c r="BZ71" i="12"/>
  <c r="CC71" i="12"/>
  <c r="BO71" i="12"/>
  <c r="BQ71" i="12"/>
  <c r="BV71" i="12"/>
  <c r="BU71" i="12"/>
  <c r="BT71" i="12"/>
  <c r="CE71" i="12"/>
  <c r="CD71" i="12"/>
  <c r="CL71" i="12"/>
  <c r="CJ71" i="12"/>
  <c r="BR71" i="12"/>
  <c r="BS71" i="12"/>
  <c r="CB71" i="12"/>
  <c r="CF71" i="12"/>
  <c r="BP71" i="12"/>
  <c r="CA71" i="12"/>
  <c r="CH71" i="12"/>
  <c r="CG71" i="12"/>
  <c r="BY71" i="12"/>
  <c r="BX71" i="12"/>
  <c r="CI71" i="12"/>
  <c r="BV62" i="12"/>
  <c r="CK62" i="12"/>
  <c r="CL62" i="12"/>
  <c r="BQ62" i="12"/>
  <c r="BY62" i="12"/>
  <c r="BX62" i="12"/>
  <c r="BW62" i="12"/>
  <c r="BS62" i="12"/>
  <c r="CD62" i="12"/>
  <c r="CB62" i="12"/>
  <c r="CA62" i="12"/>
  <c r="CJ62" i="12"/>
  <c r="BT62" i="12"/>
  <c r="BZ62" i="12"/>
  <c r="BO62" i="12"/>
  <c r="CG62" i="12"/>
  <c r="CH62" i="12"/>
  <c r="CE62" i="12"/>
  <c r="CC62" i="12"/>
  <c r="BP62" i="12"/>
  <c r="CF62" i="12"/>
  <c r="CI62" i="12"/>
  <c r="BR62" i="12"/>
  <c r="BU62" i="12"/>
  <c r="BZ12" i="12"/>
  <c r="BR12" i="12"/>
  <c r="BO12" i="12"/>
  <c r="BY12" i="12"/>
  <c r="BU12" i="12"/>
  <c r="CF12" i="12"/>
  <c r="CK12" i="12"/>
  <c r="BV12" i="12"/>
  <c r="CH12" i="12"/>
  <c r="CC12" i="12"/>
  <c r="CB12" i="12"/>
  <c r="BX12" i="12"/>
  <c r="BQ12" i="12"/>
  <c r="CE12" i="12"/>
  <c r="BT12" i="12"/>
  <c r="CL12" i="12"/>
  <c r="CI12" i="12"/>
  <c r="BP12" i="12"/>
  <c r="CA12" i="12"/>
  <c r="BS12" i="12"/>
  <c r="CJ12" i="12"/>
  <c r="CD12" i="12"/>
  <c r="CG12" i="12"/>
  <c r="BW12" i="12"/>
  <c r="BW35" i="12"/>
  <c r="BU35" i="12"/>
  <c r="BY35" i="12"/>
  <c r="BT35" i="12"/>
  <c r="CC35" i="12"/>
  <c r="CK35" i="12"/>
  <c r="BZ35" i="12"/>
  <c r="CD35" i="12"/>
  <c r="CE35" i="12"/>
  <c r="BQ35" i="12"/>
  <c r="CG35" i="12"/>
  <c r="CA35" i="12"/>
  <c r="BP35" i="12"/>
  <c r="BS35" i="12"/>
  <c r="BV35" i="12"/>
  <c r="CF35" i="12"/>
  <c r="CJ35" i="12"/>
  <c r="CL35" i="12"/>
  <c r="BO35" i="12"/>
  <c r="BX35" i="12"/>
  <c r="CB35" i="12"/>
  <c r="CI35" i="12"/>
  <c r="BR35" i="12"/>
  <c r="CH35" i="12"/>
  <c r="CE73" i="12" l="1"/>
  <c r="BT99" i="12"/>
  <c r="CG43" i="12"/>
  <c r="BV78" i="12"/>
  <c r="BV89" i="12"/>
  <c r="CE31" i="12"/>
  <c r="CD63" i="12"/>
  <c r="BY88" i="12"/>
  <c r="CK88" i="12"/>
  <c r="CB78" i="12"/>
  <c r="CG78" i="12"/>
  <c r="CK78" i="12"/>
  <c r="CL78" i="12"/>
  <c r="CH88" i="12"/>
  <c r="BP34" i="12"/>
  <c r="BZ34" i="12"/>
  <c r="BT34" i="12"/>
  <c r="CL100" i="12"/>
  <c r="CG100" i="12"/>
  <c r="BX100" i="12"/>
  <c r="CB92" i="12"/>
  <c r="CL92" i="12"/>
  <c r="BO92" i="12"/>
  <c r="CC33" i="12"/>
  <c r="BS33" i="12"/>
  <c r="BO33" i="12"/>
  <c r="BR53" i="12"/>
  <c r="CI53" i="12"/>
  <c r="CJ53" i="12"/>
  <c r="BT68" i="12"/>
  <c r="CA68" i="12"/>
  <c r="BQ68" i="12"/>
  <c r="BU91" i="12"/>
  <c r="CA91" i="12"/>
  <c r="BV91" i="12"/>
  <c r="CI41" i="12"/>
  <c r="BP41" i="12"/>
  <c r="BS41" i="12"/>
  <c r="CC50" i="12"/>
  <c r="CG50" i="12"/>
  <c r="BZ50" i="12"/>
  <c r="CJ90" i="12"/>
  <c r="CH90" i="12"/>
  <c r="BX90" i="12"/>
  <c r="CF78" i="12"/>
  <c r="CC78" i="12"/>
  <c r="CI78" i="12"/>
  <c r="CC88" i="12"/>
  <c r="BR88" i="12"/>
  <c r="BV88" i="12"/>
  <c r="BV31" i="12"/>
  <c r="CC89" i="12"/>
  <c r="CC91" i="12"/>
  <c r="CI91" i="12"/>
  <c r="BO91" i="12"/>
  <c r="BU41" i="12"/>
  <c r="BO41" i="12"/>
  <c r="CE41" i="12"/>
  <c r="CJ50" i="12"/>
  <c r="CH50" i="12"/>
  <c r="BV50" i="12"/>
  <c r="BZ90" i="12"/>
  <c r="CC90" i="12"/>
  <c r="CA90" i="12"/>
  <c r="CJ78" i="12"/>
  <c r="BR78" i="12"/>
  <c r="BX78" i="12"/>
  <c r="BQ88" i="12"/>
  <c r="BS88" i="12"/>
  <c r="CA88" i="12"/>
  <c r="BR31" i="12"/>
  <c r="BS89" i="12"/>
  <c r="CB88" i="12"/>
  <c r="BT88" i="12"/>
  <c r="BU88" i="12"/>
  <c r="CL31" i="12"/>
  <c r="BU31" i="12"/>
  <c r="CA89" i="12"/>
  <c r="BP89" i="12"/>
  <c r="BT33" i="12"/>
  <c r="CA33" i="12"/>
  <c r="CJ33" i="12"/>
  <c r="CH53" i="12"/>
  <c r="BP53" i="12"/>
  <c r="BZ53" i="12"/>
  <c r="CL68" i="12"/>
  <c r="BV68" i="12"/>
  <c r="CD68" i="12"/>
  <c r="CH91" i="12"/>
  <c r="CD91" i="12"/>
  <c r="BR91" i="12"/>
  <c r="CK41" i="12"/>
  <c r="CF41" i="12"/>
  <c r="CB41" i="12"/>
  <c r="BO50" i="12"/>
  <c r="BQ50" i="12"/>
  <c r="BR50" i="12"/>
  <c r="BP90" i="12"/>
  <c r="BU90" i="12"/>
  <c r="BO90" i="12"/>
  <c r="BZ78" i="12"/>
  <c r="BU78" i="12"/>
  <c r="CH78" i="12"/>
  <c r="CF88" i="12"/>
  <c r="BW88" i="12"/>
  <c r="CL88" i="12"/>
  <c r="CH31" i="12"/>
  <c r="BS31" i="12"/>
  <c r="CF89" i="12"/>
  <c r="BU66" i="12"/>
  <c r="BS66" i="12"/>
  <c r="BO66" i="12"/>
  <c r="CC51" i="12"/>
  <c r="BT51" i="12"/>
  <c r="BY51" i="12"/>
  <c r="CB34" i="12"/>
  <c r="BS34" i="12"/>
  <c r="CL34" i="12"/>
  <c r="CH100" i="12"/>
  <c r="BY100" i="12"/>
  <c r="BU100" i="12"/>
  <c r="BY92" i="12"/>
  <c r="BP92" i="12"/>
  <c r="BX92" i="12"/>
  <c r="BQ33" i="12"/>
  <c r="CF33" i="12"/>
  <c r="BX33" i="12"/>
  <c r="CL53" i="12"/>
  <c r="CF53" i="12"/>
  <c r="CB53" i="12"/>
  <c r="BW68" i="12"/>
  <c r="CE68" i="12"/>
  <c r="BO68" i="12"/>
  <c r="BZ91" i="12"/>
  <c r="CK91" i="12"/>
  <c r="CG91" i="12"/>
  <c r="BV41" i="12"/>
  <c r="CH41" i="12"/>
  <c r="BZ41" i="12"/>
  <c r="CF50" i="12"/>
  <c r="BS50" i="12"/>
  <c r="CI50" i="12"/>
  <c r="BQ90" i="12"/>
  <c r="BR90" i="12"/>
  <c r="CB90" i="12"/>
  <c r="BS78" i="12"/>
  <c r="CD78" i="12"/>
  <c r="CE78" i="12"/>
  <c r="CI88" i="12"/>
  <c r="BZ88" i="12"/>
  <c r="BP88" i="12"/>
  <c r="CC31" i="12"/>
  <c r="CB31" i="12"/>
  <c r="BW89" i="12"/>
  <c r="BZ100" i="12"/>
  <c r="BW100" i="12"/>
  <c r="BP100" i="12"/>
  <c r="BT92" i="12"/>
  <c r="CI92" i="12"/>
  <c r="BW92" i="12"/>
  <c r="CB66" i="12"/>
  <c r="BX66" i="12"/>
  <c r="CJ51" i="12"/>
  <c r="BU51" i="12"/>
  <c r="CI51" i="12"/>
  <c r="BX34" i="12"/>
  <c r="CH34" i="12"/>
  <c r="BO34" i="12"/>
  <c r="BV100" i="12"/>
  <c r="CF100" i="12"/>
  <c r="CE100" i="12"/>
  <c r="CF92" i="12"/>
  <c r="BU92" i="12"/>
  <c r="CC92" i="12"/>
  <c r="CK33" i="12"/>
  <c r="BZ33" i="12"/>
  <c r="BR33" i="12"/>
  <c r="CE53" i="12"/>
  <c r="CD53" i="12"/>
  <c r="BX53" i="12"/>
  <c r="BU68" i="12"/>
  <c r="CI68" i="12"/>
  <c r="CJ68" i="12"/>
  <c r="CF91" i="12"/>
  <c r="CJ91" i="12"/>
  <c r="BT91" i="12"/>
  <c r="CG41" i="12"/>
  <c r="BY41" i="12"/>
  <c r="BR41" i="12"/>
  <c r="CA50" i="12"/>
  <c r="CL50" i="12"/>
  <c r="CE50" i="12"/>
  <c r="BV90" i="12"/>
  <c r="CI90" i="12"/>
  <c r="CK90" i="12"/>
  <c r="BT78" i="12"/>
  <c r="BP78" i="12"/>
  <c r="BO78" i="12"/>
  <c r="CJ88" i="12"/>
  <c r="CD88" i="12"/>
  <c r="BO88" i="12"/>
  <c r="CI31" i="12"/>
  <c r="BT31" i="12"/>
  <c r="CK89" i="12"/>
  <c r="CA51" i="12"/>
  <c r="CF51" i="12"/>
  <c r="BV34" i="12"/>
  <c r="BR34" i="12"/>
  <c r="BQ100" i="12"/>
  <c r="CB100" i="12"/>
  <c r="BS92" i="12"/>
  <c r="CH92" i="12"/>
  <c r="CI33" i="12"/>
  <c r="BY33" i="12"/>
  <c r="BT53" i="12"/>
  <c r="BY53" i="12"/>
  <c r="BY68" i="12"/>
  <c r="BP68" i="12"/>
  <c r="BQ91" i="12"/>
  <c r="CE91" i="12"/>
  <c r="CA41" i="12"/>
  <c r="BQ41" i="12"/>
  <c r="BP50" i="12"/>
  <c r="BT50" i="12"/>
  <c r="CG90" i="12"/>
  <c r="BS90" i="12"/>
  <c r="BQ78" i="12"/>
  <c r="CA78" i="12"/>
  <c r="CE88" i="12"/>
  <c r="BX88" i="12"/>
  <c r="BZ31" i="12"/>
  <c r="BQ89" i="12"/>
  <c r="BX31" i="12"/>
  <c r="CD31" i="12"/>
  <c r="CJ31" i="12"/>
  <c r="CE89" i="12"/>
  <c r="CB89" i="12"/>
  <c r="BO89" i="12"/>
  <c r="BO31" i="12"/>
  <c r="BW31" i="12"/>
  <c r="CG31" i="12"/>
  <c r="BZ89" i="12"/>
  <c r="BR89" i="12"/>
  <c r="CG89" i="12"/>
  <c r="CJ89" i="12"/>
  <c r="BT89" i="12"/>
  <c r="BU89" i="12"/>
  <c r="CK31" i="12"/>
  <c r="BQ31" i="12"/>
  <c r="CA31" i="12"/>
  <c r="CH89" i="12"/>
  <c r="CL89" i="12"/>
  <c r="BX89" i="12"/>
  <c r="CF31" i="12"/>
  <c r="BP31" i="12"/>
  <c r="CI89" i="12"/>
  <c r="BY89" i="12"/>
  <c r="BW30" i="12"/>
  <c r="BP38" i="12"/>
  <c r="CK30" i="12"/>
  <c r="CE44" i="12"/>
  <c r="BP93" i="12"/>
  <c r="BP30" i="12"/>
  <c r="CB30" i="12"/>
  <c r="BO30" i="12"/>
  <c r="CI30" i="12"/>
  <c r="CD30" i="12"/>
  <c r="CA30" i="12"/>
  <c r="BT57" i="12"/>
  <c r="CB57" i="12"/>
  <c r="BS57" i="12"/>
  <c r="CJ57" i="12"/>
  <c r="BV57" i="12"/>
  <c r="CD57" i="12"/>
  <c r="CH30" i="12"/>
  <c r="BR30" i="12"/>
  <c r="CC30" i="12"/>
  <c r="CG30" i="12"/>
  <c r="CE30" i="12"/>
  <c r="BS30" i="12"/>
  <c r="BR57" i="12"/>
  <c r="CF57" i="12"/>
  <c r="BW57" i="12"/>
  <c r="CH57" i="12"/>
  <c r="CC57" i="12"/>
  <c r="BQ30" i="12"/>
  <c r="BY30" i="12"/>
  <c r="CF30" i="12"/>
  <c r="BZ30" i="12"/>
  <c r="CL30" i="12"/>
  <c r="AJ3" i="12"/>
  <c r="BO70" i="12"/>
  <c r="AJ17" i="12"/>
  <c r="BP64" i="12"/>
  <c r="CH18" i="12"/>
  <c r="BQ77" i="12"/>
  <c r="CJ63" i="12"/>
  <c r="BV77" i="12"/>
  <c r="BP83" i="12"/>
  <c r="BW63" i="12"/>
  <c r="CD22" i="12"/>
  <c r="CL83" i="12"/>
  <c r="BR22" i="12"/>
  <c r="CK83" i="12"/>
  <c r="CH22" i="12"/>
  <c r="BS18" i="12"/>
  <c r="CI64" i="12"/>
  <c r="BQ18" i="12"/>
  <c r="CE16" i="12"/>
  <c r="AJ205" i="12"/>
  <c r="BO21" i="12"/>
  <c r="BW21" i="12"/>
  <c r="CC21" i="12"/>
  <c r="BV27" i="12"/>
  <c r="BU27" i="12"/>
  <c r="BP27" i="12"/>
  <c r="BZ54" i="12"/>
  <c r="BO54" i="12"/>
  <c r="BS54" i="12"/>
  <c r="CG22" i="12"/>
  <c r="BQ22" i="12"/>
  <c r="BP22" i="12"/>
  <c r="CL77" i="12"/>
  <c r="BU77" i="12"/>
  <c r="BZ77" i="12"/>
  <c r="BY64" i="12"/>
  <c r="CH64" i="12"/>
  <c r="CA64" i="12"/>
  <c r="BO83" i="12"/>
  <c r="CA83" i="12"/>
  <c r="CF83" i="12"/>
  <c r="BP18" i="12"/>
  <c r="BU18" i="12"/>
  <c r="CL18" i="12"/>
  <c r="BY63" i="12"/>
  <c r="BO63" i="12"/>
  <c r="CH63" i="12"/>
  <c r="BP16" i="12"/>
  <c r="AJ195" i="12"/>
  <c r="AJ121" i="12"/>
  <c r="AJ12" i="12"/>
  <c r="BR21" i="12"/>
  <c r="BZ21" i="12"/>
  <c r="CJ21" i="12"/>
  <c r="CG27" i="12"/>
  <c r="CD27" i="12"/>
  <c r="BQ27" i="12"/>
  <c r="CH54" i="12"/>
  <c r="CL54" i="12"/>
  <c r="BX54" i="12"/>
  <c r="CJ22" i="12"/>
  <c r="CK22" i="12"/>
  <c r="BZ22" i="12"/>
  <c r="CG77" i="12"/>
  <c r="CI77" i="12"/>
  <c r="CK77" i="12"/>
  <c r="CG64" i="12"/>
  <c r="BT64" i="12"/>
  <c r="CF64" i="12"/>
  <c r="BX83" i="12"/>
  <c r="BS83" i="12"/>
  <c r="CJ83" i="12"/>
  <c r="CG18" i="12"/>
  <c r="BV18" i="12"/>
  <c r="BO18" i="12"/>
  <c r="CI63" i="12"/>
  <c r="BX63" i="12"/>
  <c r="CB63" i="12"/>
  <c r="CA16" i="12"/>
  <c r="BQ21" i="12"/>
  <c r="BU21" i="12"/>
  <c r="CF21" i="12"/>
  <c r="BW27" i="12"/>
  <c r="BT27" i="12"/>
  <c r="CE27" i="12"/>
  <c r="AJ112" i="12"/>
  <c r="CA54" i="12"/>
  <c r="BW54" i="12"/>
  <c r="BY54" i="12"/>
  <c r="CC22" i="12"/>
  <c r="CF22" i="12"/>
  <c r="CE22" i="12"/>
  <c r="CE77" i="12"/>
  <c r="BP77" i="12"/>
  <c r="CJ77" i="12"/>
  <c r="BR64" i="12"/>
  <c r="CD64" i="12"/>
  <c r="BZ64" i="12"/>
  <c r="BT83" i="12"/>
  <c r="BR83" i="12"/>
  <c r="BW83" i="12"/>
  <c r="BR18" i="12"/>
  <c r="CK18" i="12"/>
  <c r="BY18" i="12"/>
  <c r="CF63" i="12"/>
  <c r="BT63" i="12"/>
  <c r="BU63" i="12"/>
  <c r="BO16" i="12"/>
  <c r="BT16" i="12"/>
  <c r="CH21" i="12"/>
  <c r="BX21" i="12"/>
  <c r="CA21" i="12"/>
  <c r="BY27" i="12"/>
  <c r="CL27" i="12"/>
  <c r="BR27" i="12"/>
  <c r="BQ54" i="12"/>
  <c r="CB54" i="12"/>
  <c r="BP54" i="12"/>
  <c r="CI22" i="12"/>
  <c r="CB22" i="12"/>
  <c r="BU22" i="12"/>
  <c r="CD77" i="12"/>
  <c r="BW77" i="12"/>
  <c r="CH77" i="12"/>
  <c r="BX64" i="12"/>
  <c r="CL64" i="12"/>
  <c r="BW64" i="12"/>
  <c r="CI83" i="12"/>
  <c r="BU83" i="12"/>
  <c r="CB83" i="12"/>
  <c r="CF18" i="12"/>
  <c r="CE18" i="12"/>
  <c r="CA18" i="12"/>
  <c r="CK63" i="12"/>
  <c r="CL63" i="12"/>
  <c r="BS63" i="12"/>
  <c r="BV16" i="12"/>
  <c r="CG21" i="12"/>
  <c r="CK21" i="12"/>
  <c r="CB21" i="12"/>
  <c r="BS27" i="12"/>
  <c r="BO27" i="12"/>
  <c r="BX27" i="12"/>
  <c r="CC54" i="12"/>
  <c r="CI54" i="12"/>
  <c r="BU54" i="12"/>
  <c r="BW22" i="12"/>
  <c r="BS22" i="12"/>
  <c r="BX22" i="12"/>
  <c r="CF77" i="12"/>
  <c r="BO77" i="12"/>
  <c r="BX77" i="12"/>
  <c r="CJ64" i="12"/>
  <c r="BQ64" i="12"/>
  <c r="BO64" i="12"/>
  <c r="CH83" i="12"/>
  <c r="BZ83" i="12"/>
  <c r="BV83" i="12"/>
  <c r="BZ18" i="12"/>
  <c r="CB18" i="12"/>
  <c r="CD18" i="12"/>
  <c r="BQ63" i="12"/>
  <c r="CA63" i="12"/>
  <c r="CG63" i="12"/>
  <c r="CC16" i="12"/>
  <c r="CI21" i="12"/>
  <c r="BT21" i="12"/>
  <c r="BP21" i="12"/>
  <c r="CC27" i="12"/>
  <c r="CF27" i="12"/>
  <c r="CB27" i="12"/>
  <c r="CD54" i="12"/>
  <c r="CJ54" i="12"/>
  <c r="CK54" i="12"/>
  <c r="CA22" i="12"/>
  <c r="BY22" i="12"/>
  <c r="BV22" i="12"/>
  <c r="BT77" i="12"/>
  <c r="CC77" i="12"/>
  <c r="BY77" i="12"/>
  <c r="BV64" i="12"/>
  <c r="CE64" i="12"/>
  <c r="CB64" i="12"/>
  <c r="CC83" i="12"/>
  <c r="CG83" i="12"/>
  <c r="BQ83" i="12"/>
  <c r="CI18" i="12"/>
  <c r="BT18" i="12"/>
  <c r="BX18" i="12"/>
  <c r="BV63" i="12"/>
  <c r="CE63" i="12"/>
  <c r="BZ63" i="12"/>
  <c r="CJ16" i="12"/>
  <c r="CE21" i="12"/>
  <c r="CD21" i="12"/>
  <c r="CA27" i="12"/>
  <c r="CK27" i="12"/>
  <c r="CE54" i="12"/>
  <c r="CF54" i="12"/>
  <c r="BT22" i="12"/>
  <c r="CL22" i="12"/>
  <c r="BR77" i="12"/>
  <c r="CB77" i="12"/>
  <c r="CC64" i="12"/>
  <c r="BS64" i="12"/>
  <c r="BY83" i="12"/>
  <c r="CD83" i="12"/>
  <c r="BW18" i="12"/>
  <c r="CC18" i="12"/>
  <c r="BP63" i="12"/>
  <c r="CC63" i="12"/>
  <c r="BX16" i="12"/>
  <c r="AJ10" i="12"/>
  <c r="AJ161" i="12"/>
  <c r="CJ43" i="12"/>
  <c r="AJ94" i="12"/>
  <c r="CF81" i="12"/>
  <c r="BT38" i="12"/>
  <c r="BO44" i="12"/>
  <c r="BZ61" i="12"/>
  <c r="AJ165" i="12"/>
  <c r="AJ7" i="12"/>
  <c r="AJ208" i="12"/>
  <c r="AJ76" i="12"/>
  <c r="AJ14" i="12"/>
  <c r="AJ149" i="12"/>
  <c r="BS52" i="12"/>
  <c r="BP81" i="12"/>
  <c r="AJ63" i="12"/>
  <c r="BW44" i="12"/>
  <c r="CG61" i="12"/>
  <c r="AJ46" i="12"/>
  <c r="CG73" i="12"/>
  <c r="CA52" i="12"/>
  <c r="CH81" i="12"/>
  <c r="AJ37" i="12"/>
  <c r="BW74" i="12"/>
  <c r="BP61" i="12"/>
  <c r="BP11" i="12"/>
  <c r="AJ100" i="12"/>
  <c r="AJ25" i="12"/>
  <c r="AJ126" i="12"/>
  <c r="AJ11" i="12"/>
  <c r="AJ22" i="12"/>
  <c r="BR43" i="12"/>
  <c r="CJ73" i="12"/>
  <c r="AJ114" i="12"/>
  <c r="BY52" i="12"/>
  <c r="AJ83" i="12"/>
  <c r="CF74" i="12"/>
  <c r="CH49" i="12"/>
  <c r="CD11" i="12"/>
  <c r="AJ222" i="12"/>
  <c r="BQ43" i="12"/>
  <c r="BU73" i="12"/>
  <c r="AJ180" i="12"/>
  <c r="AJ189" i="12"/>
  <c r="AJ159" i="12"/>
  <c r="CJ74" i="12"/>
  <c r="CJ49" i="12"/>
  <c r="BY11" i="12"/>
  <c r="BP43" i="12"/>
  <c r="CC73" i="12"/>
  <c r="BZ99" i="12"/>
  <c r="AJ51" i="12"/>
  <c r="AJ157" i="12"/>
  <c r="AJ167" i="12"/>
  <c r="CE93" i="12"/>
  <c r="CB49" i="12"/>
  <c r="CD70" i="12"/>
  <c r="AJ234" i="12"/>
  <c r="BX43" i="12"/>
  <c r="BZ73" i="12"/>
  <c r="CF99" i="12"/>
  <c r="AJ186" i="12"/>
  <c r="BY38" i="12"/>
  <c r="AJ8" i="12"/>
  <c r="CK93" i="12"/>
  <c r="CF70" i="12"/>
  <c r="D97" i="18"/>
  <c r="C94" i="18" s="1"/>
  <c r="C93" i="18" s="1"/>
  <c r="CL16" i="12"/>
  <c r="BY16" i="12"/>
  <c r="BZ16" i="12"/>
  <c r="BQ16" i="12"/>
  <c r="BS16" i="12"/>
  <c r="CI16" i="12"/>
  <c r="CH16" i="12"/>
  <c r="BR16" i="12"/>
  <c r="BW16" i="12"/>
  <c r="CF16" i="12"/>
  <c r="CB16" i="12"/>
  <c r="CK16" i="12"/>
  <c r="CD16" i="12"/>
  <c r="CG16" i="12"/>
  <c r="AJ185" i="12"/>
  <c r="AJ27" i="12"/>
  <c r="AJ143" i="12"/>
  <c r="AJ240" i="12"/>
  <c r="AJ130" i="12"/>
  <c r="AJ29" i="12"/>
  <c r="AJ30" i="12"/>
  <c r="AJ219" i="12"/>
  <c r="AJ48" i="12"/>
  <c r="AJ215" i="12"/>
  <c r="AJ55" i="12"/>
  <c r="AJ71" i="12"/>
  <c r="AJ66" i="12"/>
  <c r="AJ19" i="12"/>
  <c r="AJ214" i="12"/>
  <c r="AJ151" i="12"/>
  <c r="AJ235" i="12"/>
  <c r="AJ125" i="12"/>
  <c r="CE43" i="12"/>
  <c r="BZ43" i="12"/>
  <c r="BV43" i="12"/>
  <c r="BY73" i="12"/>
  <c r="BS73" i="12"/>
  <c r="BV73" i="12"/>
  <c r="AJ21" i="12"/>
  <c r="AJ110" i="12"/>
  <c r="AJ45" i="12"/>
  <c r="BQ99" i="12"/>
  <c r="BX99" i="12"/>
  <c r="CI99" i="12"/>
  <c r="BR52" i="12"/>
  <c r="BV52" i="12"/>
  <c r="BQ52" i="12"/>
  <c r="AJ16" i="12"/>
  <c r="BU81" i="12"/>
  <c r="BR81" i="12"/>
  <c r="CL81" i="12"/>
  <c r="AJ52" i="12"/>
  <c r="AJ105" i="12"/>
  <c r="AJ183" i="12"/>
  <c r="CJ38" i="12"/>
  <c r="BX38" i="12"/>
  <c r="BV38" i="12"/>
  <c r="AJ104" i="12"/>
  <c r="AJ95" i="12"/>
  <c r="AJ201" i="12"/>
  <c r="CL44" i="12"/>
  <c r="BS44" i="12"/>
  <c r="CD44" i="12"/>
  <c r="CD74" i="12"/>
  <c r="BT74" i="12"/>
  <c r="BO74" i="12"/>
  <c r="BX93" i="12"/>
  <c r="BZ93" i="12"/>
  <c r="CF93" i="12"/>
  <c r="BR61" i="12"/>
  <c r="BO61" i="12"/>
  <c r="BX61" i="12"/>
  <c r="CE49" i="12"/>
  <c r="CF49" i="12"/>
  <c r="BT49" i="12"/>
  <c r="AJ229" i="12"/>
  <c r="AJ33" i="12"/>
  <c r="AJ184" i="12"/>
  <c r="AJ168" i="12"/>
  <c r="CG11" i="12"/>
  <c r="BO11" i="12"/>
  <c r="BS11" i="12"/>
  <c r="CH70" i="12"/>
  <c r="CB70" i="12"/>
  <c r="BV70" i="12"/>
  <c r="AJ26" i="12"/>
  <c r="AJ86" i="12"/>
  <c r="AJ79" i="12"/>
  <c r="AJ134" i="12"/>
  <c r="AJ211" i="12"/>
  <c r="AJ129" i="12"/>
  <c r="AJ179" i="12"/>
  <c r="CL43" i="12"/>
  <c r="CK43" i="12"/>
  <c r="BS43" i="12"/>
  <c r="CK73" i="12"/>
  <c r="CF73" i="12"/>
  <c r="CA73" i="12"/>
  <c r="AJ117" i="12"/>
  <c r="BO99" i="12"/>
  <c r="BW99" i="12"/>
  <c r="CE99" i="12"/>
  <c r="CB52" i="12"/>
  <c r="CH52" i="12"/>
  <c r="CK52" i="12"/>
  <c r="AJ188" i="12"/>
  <c r="AJ169" i="12"/>
  <c r="AJ181" i="12"/>
  <c r="AJ162" i="12"/>
  <c r="CI81" i="12"/>
  <c r="BS81" i="12"/>
  <c r="CG81" i="12"/>
  <c r="AJ236" i="12"/>
  <c r="AJ89" i="12"/>
  <c r="AJ90" i="12"/>
  <c r="CD38" i="12"/>
  <c r="CB38" i="12"/>
  <c r="CG38" i="12"/>
  <c r="AJ92" i="12"/>
  <c r="AJ108" i="12"/>
  <c r="AJ65" i="12"/>
  <c r="AJ81" i="12"/>
  <c r="BQ44" i="12"/>
  <c r="BR44" i="12"/>
  <c r="BV44" i="12"/>
  <c r="CB74" i="12"/>
  <c r="BY74" i="12"/>
  <c r="BS74" i="12"/>
  <c r="CB93" i="12"/>
  <c r="CC93" i="12"/>
  <c r="CD93" i="12"/>
  <c r="CE61" i="12"/>
  <c r="BQ61" i="12"/>
  <c r="CB61" i="12"/>
  <c r="CA49" i="12"/>
  <c r="BP49" i="12"/>
  <c r="CG49" i="12"/>
  <c r="AJ152" i="12"/>
  <c r="AJ147" i="12"/>
  <c r="BQ11" i="12"/>
  <c r="BR11" i="12"/>
  <c r="CK11" i="12"/>
  <c r="AJ118" i="12"/>
  <c r="CA70" i="12"/>
  <c r="BW70" i="12"/>
  <c r="BU70" i="12"/>
  <c r="AJ141" i="12"/>
  <c r="AJ170" i="12"/>
  <c r="AJ204" i="12"/>
  <c r="CH43" i="12"/>
  <c r="CB43" i="12"/>
  <c r="BU43" i="12"/>
  <c r="BQ73" i="12"/>
  <c r="BR73" i="12"/>
  <c r="CD73" i="12"/>
  <c r="AJ166" i="12"/>
  <c r="AJ232" i="12"/>
  <c r="AJ163" i="12"/>
  <c r="AJ74" i="12"/>
  <c r="CJ99" i="12"/>
  <c r="CK99" i="12"/>
  <c r="BV99" i="12"/>
  <c r="CD52" i="12"/>
  <c r="CG52" i="12"/>
  <c r="CC52" i="12"/>
  <c r="AJ57" i="12"/>
  <c r="AJ88" i="12"/>
  <c r="AJ233" i="12"/>
  <c r="AJ20" i="12"/>
  <c r="BV81" i="12"/>
  <c r="CJ81" i="12"/>
  <c r="BQ81" i="12"/>
  <c r="AJ172" i="12"/>
  <c r="BU38" i="12"/>
  <c r="BR38" i="12"/>
  <c r="CH38" i="12"/>
  <c r="AJ128" i="12"/>
  <c r="AJ103" i="12"/>
  <c r="AJ41" i="12"/>
  <c r="AJ187" i="12"/>
  <c r="BU44" i="12"/>
  <c r="BT44" i="12"/>
  <c r="CI44" i="12"/>
  <c r="CH74" i="12"/>
  <c r="CL74" i="12"/>
  <c r="BR74" i="12"/>
  <c r="CH93" i="12"/>
  <c r="BO93" i="12"/>
  <c r="BY93" i="12"/>
  <c r="BY61" i="12"/>
  <c r="CK61" i="12"/>
  <c r="CA61" i="12"/>
  <c r="BW49" i="12"/>
  <c r="BQ49" i="12"/>
  <c r="BY49" i="12"/>
  <c r="AJ23" i="12"/>
  <c r="AJ217" i="12"/>
  <c r="AJ98" i="12"/>
  <c r="CI11" i="12"/>
  <c r="BZ11" i="12"/>
  <c r="BW11" i="12"/>
  <c r="CE70" i="12"/>
  <c r="CK70" i="12"/>
  <c r="BP70" i="12"/>
  <c r="AJ109" i="12"/>
  <c r="AJ85" i="12"/>
  <c r="AJ194" i="12"/>
  <c r="AJ62" i="12"/>
  <c r="AJ173" i="12"/>
  <c r="AJ56" i="12"/>
  <c r="AJ203" i="12"/>
  <c r="AJ160" i="12"/>
  <c r="AJ223" i="12"/>
  <c r="AJ119" i="12"/>
  <c r="AJ93" i="12"/>
  <c r="AJ135" i="12"/>
  <c r="CA43" i="12"/>
  <c r="CD43" i="12"/>
  <c r="CI43" i="12"/>
  <c r="CI73" i="12"/>
  <c r="BT73" i="12"/>
  <c r="CH73" i="12"/>
  <c r="AJ84" i="12"/>
  <c r="AJ60" i="12"/>
  <c r="CA99" i="12"/>
  <c r="CG99" i="12"/>
  <c r="CB99" i="12"/>
  <c r="CL52" i="12"/>
  <c r="BO52" i="12"/>
  <c r="BW52" i="12"/>
  <c r="AJ15" i="12"/>
  <c r="AJ199" i="12"/>
  <c r="AJ190" i="12"/>
  <c r="AJ218" i="12"/>
  <c r="CD81" i="12"/>
  <c r="BZ81" i="12"/>
  <c r="BY81" i="12"/>
  <c r="AJ154" i="12"/>
  <c r="AJ120" i="12"/>
  <c r="AJ50" i="12"/>
  <c r="BS38" i="12"/>
  <c r="BQ38" i="12"/>
  <c r="CA38" i="12"/>
  <c r="AJ91" i="12"/>
  <c r="AJ24" i="12"/>
  <c r="AJ13" i="12"/>
  <c r="BP44" i="12"/>
  <c r="CH44" i="12"/>
  <c r="CG44" i="12"/>
  <c r="CK74" i="12"/>
  <c r="CI74" i="12"/>
  <c r="BU74" i="12"/>
  <c r="BR93" i="12"/>
  <c r="CG93" i="12"/>
  <c r="CI93" i="12"/>
  <c r="BT61" i="12"/>
  <c r="CI61" i="12"/>
  <c r="CH61" i="12"/>
  <c r="BU49" i="12"/>
  <c r="BV49" i="12"/>
  <c r="CL49" i="12"/>
  <c r="AJ80" i="12"/>
  <c r="AJ138" i="12"/>
  <c r="AJ177" i="12"/>
  <c r="BT11" i="12"/>
  <c r="CH11" i="12"/>
  <c r="CL11" i="12"/>
  <c r="BS70" i="12"/>
  <c r="BX70" i="12"/>
  <c r="CC70" i="12"/>
  <c r="AJ39" i="12"/>
  <c r="AJ70" i="12"/>
  <c r="AJ96" i="12"/>
  <c r="AJ239" i="12"/>
  <c r="AJ97" i="12"/>
  <c r="AJ99" i="12"/>
  <c r="BU99" i="12"/>
  <c r="BR99" i="12"/>
  <c r="CL99" i="12"/>
  <c r="AJ231" i="12"/>
  <c r="CJ52" i="12"/>
  <c r="BT52" i="12"/>
  <c r="BX52" i="12"/>
  <c r="AJ192" i="12"/>
  <c r="AJ206" i="12"/>
  <c r="AJ133" i="12"/>
  <c r="CE81" i="12"/>
  <c r="CC81" i="12"/>
  <c r="BO81" i="12"/>
  <c r="AJ127" i="12"/>
  <c r="AJ210" i="12"/>
  <c r="AJ18" i="12"/>
  <c r="AJ237" i="12"/>
  <c r="CC38" i="12"/>
  <c r="BZ38" i="12"/>
  <c r="CL38" i="12"/>
  <c r="AJ145" i="12"/>
  <c r="AJ69" i="12"/>
  <c r="BY44" i="12"/>
  <c r="CF44" i="12"/>
  <c r="CK44" i="12"/>
  <c r="BP74" i="12"/>
  <c r="BV74" i="12"/>
  <c r="CE74" i="12"/>
  <c r="CJ93" i="12"/>
  <c r="BU93" i="12"/>
  <c r="BT93" i="12"/>
  <c r="BS61" i="12"/>
  <c r="BU61" i="12"/>
  <c r="BV61" i="12"/>
  <c r="CD49" i="12"/>
  <c r="CC49" i="12"/>
  <c r="CK49" i="12"/>
  <c r="AJ49" i="12"/>
  <c r="AJ75" i="12"/>
  <c r="AJ78" i="12"/>
  <c r="AJ131" i="12"/>
  <c r="CF11" i="12"/>
  <c r="BV11" i="12"/>
  <c r="BU11" i="12"/>
  <c r="CL70" i="12"/>
  <c r="BQ70" i="12"/>
  <c r="CI70" i="12"/>
  <c r="AJ40" i="12"/>
  <c r="AJ68" i="12"/>
  <c r="AJ150" i="12"/>
  <c r="AJ182" i="12"/>
  <c r="BO43" i="12"/>
  <c r="BW43" i="12"/>
  <c r="CF43" i="12"/>
  <c r="BX73" i="12"/>
  <c r="CB73" i="12"/>
  <c r="BW73" i="12"/>
  <c r="AJ36" i="12"/>
  <c r="AJ61" i="12"/>
  <c r="AJ197" i="12"/>
  <c r="AJ64" i="12"/>
  <c r="BS99" i="12"/>
  <c r="BY99" i="12"/>
  <c r="CH99" i="12"/>
  <c r="BZ52" i="12"/>
  <c r="BP52" i="12"/>
  <c r="CE52" i="12"/>
  <c r="AJ207" i="12"/>
  <c r="AJ228" i="12"/>
  <c r="AJ115" i="12"/>
  <c r="CK81" i="12"/>
  <c r="CA81" i="12"/>
  <c r="CB81" i="12"/>
  <c r="AJ146" i="12"/>
  <c r="AJ102" i="12"/>
  <c r="AJ124" i="12"/>
  <c r="AJ67" i="12"/>
  <c r="CK38" i="12"/>
  <c r="BW38" i="12"/>
  <c r="CI38" i="12"/>
  <c r="AJ238" i="12"/>
  <c r="AJ139" i="12"/>
  <c r="CJ44" i="12"/>
  <c r="CA44" i="12"/>
  <c r="CC44" i="12"/>
  <c r="BQ74" i="12"/>
  <c r="CC74" i="12"/>
  <c r="CA74" i="12"/>
  <c r="BQ93" i="12"/>
  <c r="BS93" i="12"/>
  <c r="CL93" i="12"/>
  <c r="CL61" i="12"/>
  <c r="CF61" i="12"/>
  <c r="CJ61" i="12"/>
  <c r="BO49" i="12"/>
  <c r="BR49" i="12"/>
  <c r="BX49" i="12"/>
  <c r="AJ158" i="12"/>
  <c r="AJ101" i="12"/>
  <c r="AJ38" i="12"/>
  <c r="AJ72" i="12"/>
  <c r="CA11" i="12"/>
  <c r="CJ11" i="12"/>
  <c r="CB11" i="12"/>
  <c r="CG70" i="12"/>
  <c r="CJ70" i="12"/>
  <c r="BR70" i="12"/>
  <c r="AJ216" i="12"/>
  <c r="AJ176" i="12"/>
  <c r="AJ144" i="12"/>
  <c r="CC43" i="12"/>
  <c r="BT43" i="12"/>
  <c r="BO73" i="12"/>
  <c r="CL73" i="12"/>
  <c r="AJ9" i="12"/>
  <c r="AJ43" i="12"/>
  <c r="AJ156" i="12"/>
  <c r="AJ213" i="12"/>
  <c r="BP99" i="12"/>
  <c r="CD99" i="12"/>
  <c r="CI52" i="12"/>
  <c r="CF52" i="12"/>
  <c r="AJ28" i="12"/>
  <c r="AJ123" i="12"/>
  <c r="AJ142" i="12"/>
  <c r="AJ54" i="12"/>
  <c r="BT81" i="12"/>
  <c r="BX81" i="12"/>
  <c r="AJ227" i="12"/>
  <c r="AJ202" i="12"/>
  <c r="AJ82" i="12"/>
  <c r="AJ226" i="12"/>
  <c r="CF38" i="12"/>
  <c r="BO38" i="12"/>
  <c r="AJ225" i="12"/>
  <c r="AJ77" i="12"/>
  <c r="AJ73" i="12"/>
  <c r="BX44" i="12"/>
  <c r="CB44" i="12"/>
  <c r="CG74" i="12"/>
  <c r="BX74" i="12"/>
  <c r="BV93" i="12"/>
  <c r="CA93" i="12"/>
  <c r="BW61" i="12"/>
  <c r="CC61" i="12"/>
  <c r="BZ49" i="12"/>
  <c r="BS49" i="12"/>
  <c r="AJ200" i="12"/>
  <c r="AJ137" i="12"/>
  <c r="AJ191" i="12"/>
  <c r="AJ155" i="12"/>
  <c r="CE11" i="12"/>
  <c r="CC11" i="12"/>
  <c r="BT70" i="12"/>
  <c r="BZ70" i="12"/>
  <c r="AJ209" i="12"/>
  <c r="AJ44" i="12"/>
  <c r="AJ221" i="12"/>
  <c r="BM96" i="12"/>
  <c r="CL96" i="12" s="1"/>
  <c r="BM75" i="12"/>
  <c r="BQ75" i="12" s="1"/>
  <c r="AJ59" i="12"/>
  <c r="AJ113" i="12"/>
  <c r="AJ198" i="12"/>
  <c r="AJ140" i="12"/>
  <c r="AJ193" i="12"/>
  <c r="AJ122" i="12"/>
  <c r="AJ111" i="12"/>
  <c r="AJ132" i="12"/>
  <c r="AJ106" i="12"/>
  <c r="AJ241" i="12"/>
  <c r="AJ178" i="12"/>
  <c r="AJ196" i="12"/>
  <c r="AJ224" i="12"/>
  <c r="AJ136" i="12"/>
  <c r="AJ87" i="12"/>
  <c r="AJ53" i="12"/>
  <c r="AJ174" i="12"/>
  <c r="AJ107" i="12"/>
  <c r="AJ34" i="12"/>
  <c r="AJ32" i="12"/>
  <c r="AJ153" i="12"/>
  <c r="AJ212" i="12"/>
  <c r="AJ220" i="12"/>
  <c r="AJ35" i="12"/>
  <c r="AJ116" i="12"/>
  <c r="AJ47" i="12"/>
  <c r="AJ230" i="12"/>
  <c r="AJ58" i="12"/>
  <c r="AJ164" i="12"/>
  <c r="AJ171" i="12"/>
  <c r="AJ31" i="12"/>
  <c r="AJ42" i="12"/>
  <c r="AJ175" i="12"/>
  <c r="AJ148" i="12"/>
  <c r="BM10" i="12" l="1"/>
  <c r="BV10" i="12" s="1"/>
  <c r="BM9" i="12"/>
  <c r="CG9" i="12" s="1"/>
  <c r="BM6" i="12"/>
  <c r="CK6" i="12" s="1"/>
  <c r="BM8" i="12"/>
  <c r="BM5" i="12"/>
  <c r="BM7" i="12"/>
  <c r="BM4" i="12"/>
  <c r="BP4" i="12" s="1"/>
  <c r="BM3" i="12"/>
  <c r="BV3" i="12" s="1"/>
  <c r="BM2" i="12"/>
  <c r="CC2" i="12" s="1"/>
  <c r="CJ75" i="12"/>
  <c r="CL75" i="12"/>
  <c r="CB75" i="12"/>
  <c r="CD75" i="12"/>
  <c r="CA75" i="12"/>
  <c r="BW75" i="12"/>
  <c r="BY75" i="12"/>
  <c r="BO75" i="12"/>
  <c r="BV75" i="12"/>
  <c r="BR75" i="12"/>
  <c r="BS75" i="12"/>
  <c r="BZ75" i="12"/>
  <c r="BX75" i="12"/>
  <c r="BT75" i="12"/>
  <c r="BZ96" i="12"/>
  <c r="BW96" i="12"/>
  <c r="CF96" i="12"/>
  <c r="CH75" i="12"/>
  <c r="BT96" i="12"/>
  <c r="CG96" i="12"/>
  <c r="CJ96" i="12"/>
  <c r="BV96" i="12"/>
  <c r="CK96" i="12"/>
  <c r="BO96" i="12"/>
  <c r="BX96" i="12"/>
  <c r="BS96" i="12"/>
  <c r="CI96" i="12"/>
  <c r="BP96" i="12"/>
  <c r="CH96" i="12"/>
  <c r="CC75" i="12"/>
  <c r="CA96" i="12"/>
  <c r="BY96" i="12"/>
  <c r="CK75" i="12"/>
  <c r="BP75" i="12"/>
  <c r="CG75" i="12"/>
  <c r="CI75" i="12"/>
  <c r="BU75" i="12"/>
  <c r="CE75" i="12"/>
  <c r="CF75" i="12"/>
  <c r="BR96" i="12"/>
  <c r="CD96" i="12"/>
  <c r="BU96" i="12"/>
  <c r="CC96" i="12"/>
  <c r="CB96" i="12"/>
  <c r="BQ96" i="12"/>
  <c r="CE96" i="12"/>
  <c r="BR2" i="12"/>
  <c r="BU4" i="12" l="1"/>
  <c r="BS4" i="12"/>
  <c r="CL4" i="12"/>
  <c r="BT4" i="12"/>
  <c r="CG4" i="12"/>
  <c r="CJ4" i="12"/>
  <c r="CE4" i="12"/>
  <c r="CK4" i="12"/>
  <c r="CA4" i="12"/>
  <c r="BY4" i="12"/>
  <c r="CC4" i="12"/>
  <c r="BQ4" i="12"/>
  <c r="BV4" i="12"/>
  <c r="CF4" i="12"/>
  <c r="BW4" i="12"/>
  <c r="BO4" i="12"/>
  <c r="BZ4" i="12"/>
  <c r="BX4" i="12"/>
  <c r="CH4" i="12"/>
  <c r="CD4" i="12"/>
  <c r="CB4" i="12"/>
  <c r="BR4" i="12"/>
  <c r="CI4" i="12"/>
  <c r="CL3" i="12"/>
  <c r="CB3" i="12"/>
  <c r="CC3" i="12"/>
  <c r="CH3" i="12"/>
  <c r="BT3" i="12"/>
  <c r="CK3" i="12"/>
  <c r="BR3" i="12"/>
  <c r="BQ3" i="12"/>
  <c r="CI3" i="12"/>
  <c r="CJ3" i="12"/>
  <c r="CE3" i="12"/>
  <c r="BP3" i="12"/>
  <c r="CF3" i="12"/>
  <c r="CD3" i="12"/>
  <c r="CG3" i="12"/>
  <c r="BU3" i="12"/>
  <c r="BX3" i="12"/>
  <c r="BW3" i="12"/>
  <c r="BS3" i="12"/>
  <c r="CA3" i="12"/>
  <c r="BZ3" i="12"/>
  <c r="BO3" i="12"/>
  <c r="BY3" i="12"/>
  <c r="CE10" i="12"/>
  <c r="CA10" i="12"/>
  <c r="BP10" i="12"/>
  <c r="CF10" i="12"/>
  <c r="CD10" i="12"/>
  <c r="CJ10" i="12"/>
  <c r="CC10" i="12"/>
  <c r="BU10" i="12"/>
  <c r="BT10" i="12"/>
  <c r="CI10" i="12"/>
  <c r="BX10" i="12"/>
  <c r="BO10" i="12"/>
  <c r="BZ10" i="12"/>
  <c r="BQ10" i="12"/>
  <c r="BR10" i="12"/>
  <c r="CL10" i="12"/>
  <c r="BW10" i="12"/>
  <c r="CG10" i="12"/>
  <c r="CH10" i="12"/>
  <c r="BS10" i="12"/>
  <c r="CK10" i="12"/>
  <c r="CB10" i="12"/>
  <c r="BY10" i="12"/>
  <c r="BY9" i="12"/>
  <c r="CH9" i="12"/>
  <c r="CB9" i="12"/>
  <c r="BU9" i="12"/>
  <c r="CI9" i="12"/>
  <c r="BQ9" i="12"/>
  <c r="BO9" i="12"/>
  <c r="CD9" i="12"/>
  <c r="BP9" i="12"/>
  <c r="BT9" i="12"/>
  <c r="CA9" i="12"/>
  <c r="BW9" i="12"/>
  <c r="CK9" i="12"/>
  <c r="CL9" i="12"/>
  <c r="BX9" i="12"/>
  <c r="CE9" i="12"/>
  <c r="CJ9" i="12"/>
  <c r="BR9" i="12"/>
  <c r="BZ9" i="12"/>
  <c r="BV9" i="12"/>
  <c r="CF9" i="12"/>
  <c r="BS9" i="12"/>
  <c r="CC9" i="12"/>
  <c r="BP2" i="12"/>
  <c r="BS2" i="12"/>
  <c r="BT2" i="12"/>
  <c r="BY2" i="12"/>
  <c r="CB2" i="12"/>
  <c r="CK2" i="12"/>
  <c r="BU2" i="12"/>
  <c r="BO2" i="12"/>
  <c r="BQ2" i="12"/>
  <c r="CA2" i="12"/>
  <c r="BZ2" i="12"/>
  <c r="BV2" i="12"/>
  <c r="CG2" i="12"/>
  <c r="CJ2" i="12"/>
  <c r="BW2" i="12"/>
  <c r="BX2" i="12"/>
  <c r="CD2" i="12"/>
  <c r="CE2" i="12"/>
  <c r="CH2" i="12"/>
  <c r="CL2" i="12"/>
  <c r="CF2" i="12"/>
  <c r="CI2" i="12"/>
  <c r="BS6" i="12"/>
  <c r="CF6" i="12"/>
  <c r="CE6" i="12"/>
  <c r="CC6" i="12"/>
  <c r="BQ6" i="12"/>
  <c r="CJ6" i="12"/>
  <c r="BV6" i="12"/>
  <c r="BR6" i="12"/>
  <c r="CG6" i="12"/>
  <c r="BX6" i="12"/>
  <c r="BY6" i="12"/>
  <c r="BZ6" i="12"/>
  <c r="BU6" i="12"/>
  <c r="CL6" i="12"/>
  <c r="BW6" i="12"/>
  <c r="CI6" i="12"/>
  <c r="BT6" i="12"/>
  <c r="CD6" i="12"/>
  <c r="BP6" i="12"/>
  <c r="CH6" i="12"/>
  <c r="BO6" i="12"/>
  <c r="CB6" i="12"/>
  <c r="CA6" i="12"/>
  <c r="CJ7" i="12"/>
  <c r="CH7" i="12"/>
  <c r="BP7" i="12"/>
  <c r="BQ7" i="12"/>
  <c r="CI7" i="12"/>
  <c r="BX7" i="12"/>
  <c r="CB7" i="12"/>
  <c r="BR7" i="12"/>
  <c r="CF7" i="12"/>
  <c r="BO7" i="12"/>
  <c r="BU7" i="12"/>
  <c r="BW7" i="12"/>
  <c r="CD7" i="12"/>
  <c r="CC7" i="12"/>
  <c r="BS7" i="12"/>
  <c r="CE7" i="12"/>
  <c r="CG7" i="12"/>
  <c r="CK7" i="12"/>
  <c r="BT7" i="12"/>
  <c r="BZ7" i="12"/>
  <c r="BV7" i="12"/>
  <c r="CA7" i="12"/>
  <c r="BY7" i="12"/>
  <c r="CL7" i="12"/>
  <c r="CG5" i="12"/>
  <c r="BT5" i="12"/>
  <c r="CA5" i="12"/>
  <c r="CC5" i="12"/>
  <c r="BS5" i="12"/>
  <c r="BY5" i="12"/>
  <c r="CE5" i="12"/>
  <c r="CD5" i="12"/>
  <c r="BX5" i="12"/>
  <c r="BZ5" i="12"/>
  <c r="BU5" i="12"/>
  <c r="BQ5" i="12"/>
  <c r="CL5" i="12"/>
  <c r="BR5" i="12"/>
  <c r="BP5" i="12"/>
  <c r="BO5" i="12"/>
  <c r="CI5" i="12"/>
  <c r="BW5" i="12"/>
  <c r="BV5" i="12"/>
  <c r="CH5" i="12"/>
  <c r="CB5" i="12"/>
  <c r="CK5" i="12"/>
  <c r="CJ5" i="12"/>
  <c r="CF5" i="12"/>
  <c r="CD8" i="12"/>
  <c r="CH8" i="12"/>
  <c r="BY8" i="12"/>
  <c r="BS8" i="12"/>
  <c r="BP8" i="12"/>
  <c r="BR8" i="12"/>
  <c r="BX8" i="12"/>
  <c r="BQ8" i="12"/>
  <c r="BZ8" i="12"/>
  <c r="CC8" i="12"/>
  <c r="BO8" i="12"/>
  <c r="CI8" i="12"/>
  <c r="CB8" i="12"/>
  <c r="BT8" i="12"/>
  <c r="CK8" i="12"/>
  <c r="BW8" i="12"/>
  <c r="CJ8" i="12"/>
  <c r="BV8" i="12"/>
  <c r="CG8" i="12"/>
  <c r="CL8" i="12"/>
  <c r="CA8" i="12"/>
  <c r="BU8" i="12"/>
  <c r="CE8" i="12"/>
  <c r="CF8" i="12"/>
  <c r="CQ2" i="12"/>
  <c r="CN2" i="12" s="1"/>
  <c r="CQ3" i="12"/>
  <c r="CN3" i="12" s="1"/>
  <c r="DC3" i="12" l="1"/>
  <c r="DH3" i="12"/>
  <c r="DD3" i="12"/>
  <c r="DA3" i="12"/>
  <c r="DK3" i="12"/>
  <c r="CU3" i="12"/>
  <c r="DJ3" i="12"/>
  <c r="DE3" i="12"/>
  <c r="CW3" i="12"/>
  <c r="CZ3" i="12"/>
  <c r="CV3" i="12"/>
  <c r="DO3" i="12"/>
  <c r="DN3" i="12"/>
  <c r="CY3" i="12"/>
  <c r="CX3" i="12"/>
  <c r="DI3" i="12"/>
  <c r="DM3" i="12"/>
  <c r="DF3" i="12"/>
  <c r="CT3" i="12"/>
  <c r="DP3" i="12"/>
  <c r="DB3" i="12"/>
  <c r="DQ3" i="12"/>
  <c r="DG3" i="12"/>
  <c r="DL3" i="12"/>
  <c r="CU2" i="12"/>
  <c r="DB2" i="12"/>
  <c r="CW2" i="12"/>
  <c r="DM2" i="12"/>
  <c r="DP2" i="12"/>
  <c r="DN2" i="12"/>
  <c r="DK2" i="12"/>
  <c r="DI2" i="12"/>
  <c r="CV2" i="12"/>
  <c r="CY2" i="12"/>
  <c r="CX2" i="12"/>
  <c r="DL2" i="12"/>
  <c r="DO2" i="12"/>
  <c r="DA2" i="12"/>
  <c r="CT2" i="12"/>
  <c r="DG2" i="12"/>
  <c r="CZ2" i="12"/>
  <c r="DQ2" i="12"/>
  <c r="DD2" i="12"/>
  <c r="DE2" i="12"/>
  <c r="DC2" i="12"/>
  <c r="DH2" i="12"/>
  <c r="DJ2" i="12"/>
  <c r="DF2" i="12"/>
  <c r="CQ106" i="12"/>
  <c r="CN106" i="12" s="1"/>
  <c r="CQ175" i="12"/>
  <c r="CN175" i="12" s="1"/>
  <c r="CQ49" i="12"/>
  <c r="CN49" i="12" s="1"/>
  <c r="CQ117" i="12"/>
  <c r="CN117" i="12" s="1"/>
  <c r="CQ230" i="12"/>
  <c r="CN230" i="12" s="1"/>
  <c r="CQ179" i="12"/>
  <c r="CN179" i="12" s="1"/>
  <c r="CQ181" i="12"/>
  <c r="CN181" i="12" s="1"/>
  <c r="CQ142" i="12"/>
  <c r="CN142" i="12" s="1"/>
  <c r="CQ153" i="12"/>
  <c r="CN153" i="12" s="1"/>
  <c r="CQ209" i="12"/>
  <c r="CN209" i="12" s="1"/>
  <c r="CQ191" i="12"/>
  <c r="CN191" i="12" s="1"/>
  <c r="CQ204" i="12"/>
  <c r="CN204" i="12" s="1"/>
  <c r="CQ63" i="12"/>
  <c r="CN63" i="12" s="1"/>
  <c r="CQ44" i="12"/>
  <c r="CN44" i="12" s="1"/>
  <c r="CQ126" i="12"/>
  <c r="CN126" i="12" s="1"/>
  <c r="CQ110" i="12"/>
  <c r="CN110" i="12" s="1"/>
  <c r="CQ26" i="12"/>
  <c r="CN26" i="12" s="1"/>
  <c r="CQ195" i="12"/>
  <c r="CN195" i="12" s="1"/>
  <c r="CQ199" i="12"/>
  <c r="CN199" i="12" s="1"/>
  <c r="CQ115" i="12"/>
  <c r="CN115" i="12" s="1"/>
  <c r="CQ156" i="12"/>
  <c r="CN156" i="12" s="1"/>
  <c r="CQ8" i="12"/>
  <c r="CN8" i="12" s="1"/>
  <c r="CQ210" i="12"/>
  <c r="CN210" i="12" s="1"/>
  <c r="CQ77" i="12"/>
  <c r="CN77" i="12" s="1"/>
  <c r="CQ232" i="12"/>
  <c r="CN232" i="12" s="1"/>
  <c r="CQ158" i="12"/>
  <c r="CN158" i="12" s="1"/>
  <c r="CQ27" i="12"/>
  <c r="CN27" i="12" s="1"/>
  <c r="CQ83" i="12"/>
  <c r="CN83" i="12" s="1"/>
  <c r="CQ47" i="12"/>
  <c r="CN47" i="12" s="1"/>
  <c r="CQ124" i="12"/>
  <c r="CN124" i="12" s="1"/>
  <c r="CQ84" i="12"/>
  <c r="CN84" i="12" s="1"/>
  <c r="CQ148" i="12"/>
  <c r="CN148" i="12" s="1"/>
  <c r="CQ17" i="12"/>
  <c r="CN17" i="12" s="1"/>
  <c r="CQ145" i="12"/>
  <c r="CN145" i="12" s="1"/>
  <c r="CQ95" i="12"/>
  <c r="CN95" i="12" s="1"/>
  <c r="CQ176" i="12"/>
  <c r="CN176" i="12" s="1"/>
  <c r="CQ87" i="12"/>
  <c r="CN87" i="12" s="1"/>
  <c r="CQ42" i="12"/>
  <c r="CN42" i="12" s="1"/>
  <c r="CQ111" i="12"/>
  <c r="CN111" i="12" s="1"/>
  <c r="CQ41" i="12"/>
  <c r="CN41" i="12" s="1"/>
  <c r="CQ40" i="12"/>
  <c r="CN40" i="12" s="1"/>
  <c r="CQ143" i="12"/>
  <c r="CN143" i="12" s="1"/>
  <c r="CQ174" i="12"/>
  <c r="CN174" i="12" s="1"/>
  <c r="CQ45" i="12"/>
  <c r="CN45" i="12" s="1"/>
  <c r="CQ211" i="12"/>
  <c r="CN211" i="12" s="1"/>
  <c r="CQ205" i="12"/>
  <c r="CN205" i="12" s="1"/>
  <c r="CQ74" i="12"/>
  <c r="CN74" i="12" s="1"/>
  <c r="CQ129" i="12"/>
  <c r="CN129" i="12" s="1"/>
  <c r="CQ119" i="12"/>
  <c r="CN119" i="12" s="1"/>
  <c r="CQ90" i="12"/>
  <c r="CN90" i="12" s="1"/>
  <c r="CQ80" i="12"/>
  <c r="CN80" i="12" s="1"/>
  <c r="CQ162" i="12"/>
  <c r="CN162" i="12" s="1"/>
  <c r="CQ137" i="12"/>
  <c r="CN137" i="12" s="1"/>
  <c r="CQ225" i="12"/>
  <c r="CN225" i="12" s="1"/>
  <c r="CQ160" i="12"/>
  <c r="CN160" i="12" s="1"/>
  <c r="CQ23" i="12"/>
  <c r="CN23" i="12" s="1"/>
  <c r="CQ81" i="12"/>
  <c r="CN81" i="12" s="1"/>
  <c r="CQ12" i="12"/>
  <c r="CN12" i="12" s="1"/>
  <c r="CQ237" i="12"/>
  <c r="CN237" i="12" s="1"/>
  <c r="CQ172" i="12"/>
  <c r="CN172" i="12" s="1"/>
  <c r="CQ30" i="12"/>
  <c r="CN30" i="12" s="1"/>
  <c r="CQ135" i="12"/>
  <c r="CN135" i="12" s="1"/>
  <c r="CQ228" i="12"/>
  <c r="CN228" i="12" s="1"/>
  <c r="CQ177" i="12"/>
  <c r="CN177" i="12" s="1"/>
  <c r="CQ75" i="12"/>
  <c r="CN75" i="12" s="1"/>
  <c r="CQ62" i="12"/>
  <c r="CN62" i="12" s="1"/>
  <c r="CQ78" i="12"/>
  <c r="CN78" i="12" s="1"/>
  <c r="CQ25" i="12"/>
  <c r="CN25" i="12" s="1"/>
  <c r="CQ116" i="12"/>
  <c r="CN116" i="12" s="1"/>
  <c r="CQ164" i="12"/>
  <c r="CN164" i="12" s="1"/>
  <c r="CQ192" i="12"/>
  <c r="CN192" i="12" s="1"/>
  <c r="CQ206" i="12"/>
  <c r="CN206" i="12" s="1"/>
  <c r="CQ169" i="12"/>
  <c r="CN169" i="12" s="1"/>
  <c r="CQ85" i="12"/>
  <c r="CN85" i="12" s="1"/>
  <c r="CQ57" i="12"/>
  <c r="CN57" i="12" s="1"/>
  <c r="CQ38" i="12"/>
  <c r="CN38" i="12" s="1"/>
  <c r="CQ54" i="12"/>
  <c r="CN54" i="12" s="1"/>
  <c r="CQ171" i="12"/>
  <c r="CN171" i="12" s="1"/>
  <c r="CQ217" i="12"/>
  <c r="CN217" i="12" s="1"/>
  <c r="CQ149" i="12"/>
  <c r="CN149" i="12" s="1"/>
  <c r="CQ29" i="12"/>
  <c r="CN29" i="12" s="1"/>
  <c r="CQ212" i="12"/>
  <c r="CN212" i="12" s="1"/>
  <c r="CQ79" i="12"/>
  <c r="CN79" i="12" s="1"/>
  <c r="CQ146" i="12"/>
  <c r="CN146" i="12" s="1"/>
  <c r="CQ31" i="12"/>
  <c r="CN31" i="12" s="1"/>
  <c r="CQ9" i="12"/>
  <c r="CN9" i="12" s="1"/>
  <c r="CQ86" i="12"/>
  <c r="CN86" i="12" s="1"/>
  <c r="CQ200" i="12"/>
  <c r="CN200" i="12" s="1"/>
  <c r="CQ202" i="12"/>
  <c r="CN202" i="12" s="1"/>
  <c r="CQ183" i="12"/>
  <c r="CN183" i="12" s="1"/>
  <c r="CQ219" i="12"/>
  <c r="CN219" i="12" s="1"/>
  <c r="CQ58" i="12"/>
  <c r="CN58" i="12" s="1"/>
  <c r="CQ5" i="12"/>
  <c r="CN5" i="12" s="1"/>
  <c r="CQ141" i="12"/>
  <c r="CN141" i="12" s="1"/>
  <c r="CQ231" i="12"/>
  <c r="CN231" i="12" s="1"/>
  <c r="CQ220" i="12"/>
  <c r="CN220" i="12" s="1"/>
  <c r="CQ68" i="12"/>
  <c r="CN68" i="12" s="1"/>
  <c r="CQ96" i="12"/>
  <c r="CN96" i="12" s="1"/>
  <c r="CQ157" i="12"/>
  <c r="CN157" i="12" s="1"/>
  <c r="CQ223" i="12"/>
  <c r="CN223" i="12" s="1"/>
  <c r="CQ4" i="12"/>
  <c r="CN4" i="12" s="1"/>
  <c r="CQ213" i="12"/>
  <c r="CN213" i="12" s="1"/>
  <c r="CQ66" i="12"/>
  <c r="CN66" i="12" s="1"/>
  <c r="CQ233" i="12"/>
  <c r="CN233" i="12" s="1"/>
  <c r="CQ88" i="12"/>
  <c r="CN88" i="12" s="1"/>
  <c r="CQ167" i="12"/>
  <c r="CN167" i="12" s="1"/>
  <c r="CQ10" i="12"/>
  <c r="CN10" i="12" s="1"/>
  <c r="CQ105" i="12"/>
  <c r="CN105" i="12" s="1"/>
  <c r="CQ122" i="12"/>
  <c r="CN122" i="12" s="1"/>
  <c r="CQ196" i="12"/>
  <c r="CN196" i="12" s="1"/>
  <c r="CQ201" i="12"/>
  <c r="CN201" i="12" s="1"/>
  <c r="CQ103" i="12"/>
  <c r="CN103" i="12" s="1"/>
  <c r="CQ100" i="12"/>
  <c r="CN100" i="12" s="1"/>
  <c r="CQ93" i="12"/>
  <c r="CN93" i="12" s="1"/>
  <c r="CQ150" i="12"/>
  <c r="CN150" i="12" s="1"/>
  <c r="CQ218" i="12"/>
  <c r="CN218" i="12" s="1"/>
  <c r="CQ121" i="12"/>
  <c r="CN121" i="12" s="1"/>
  <c r="CQ155" i="12"/>
  <c r="CN155" i="12" s="1"/>
  <c r="CQ70" i="12"/>
  <c r="CN70" i="12" s="1"/>
  <c r="CQ102" i="12"/>
  <c r="CN102" i="12" s="1"/>
  <c r="CQ170" i="12"/>
  <c r="CN170" i="12" s="1"/>
  <c r="CQ165" i="12"/>
  <c r="CN165" i="12" s="1"/>
  <c r="CQ43" i="12"/>
  <c r="CN43" i="12" s="1"/>
  <c r="CQ215" i="12"/>
  <c r="CN215" i="12" s="1"/>
  <c r="CQ48" i="12"/>
  <c r="CN48" i="12" s="1"/>
  <c r="CQ131" i="12"/>
  <c r="CN131" i="12" s="1"/>
  <c r="CQ24" i="12"/>
  <c r="CN24" i="12" s="1"/>
  <c r="CQ125" i="12"/>
  <c r="CN125" i="12" s="1"/>
  <c r="CQ51" i="12"/>
  <c r="CN51" i="12" s="1"/>
  <c r="CQ144" i="12"/>
  <c r="CN144" i="12" s="1"/>
  <c r="CQ118" i="12"/>
  <c r="CN118" i="12" s="1"/>
  <c r="CQ56" i="12"/>
  <c r="CN56" i="12" s="1"/>
  <c r="CQ147" i="12"/>
  <c r="CN147" i="12" s="1"/>
  <c r="CQ216" i="12"/>
  <c r="CN216" i="12" s="1"/>
  <c r="CQ214" i="12"/>
  <c r="CN214" i="12" s="1"/>
  <c r="CQ14" i="12"/>
  <c r="CN14" i="12" s="1"/>
  <c r="CQ33" i="12"/>
  <c r="CN33" i="12" s="1"/>
  <c r="CQ234" i="12"/>
  <c r="CN234" i="12" s="1"/>
  <c r="CQ182" i="12"/>
  <c r="CN182" i="12" s="1"/>
  <c r="CQ229" i="12"/>
  <c r="CN229" i="12" s="1"/>
  <c r="CQ67" i="12"/>
  <c r="CN67" i="12" s="1"/>
  <c r="CQ240" i="12"/>
  <c r="CN240" i="12" s="1"/>
  <c r="CQ186" i="12"/>
  <c r="CN186" i="12" s="1"/>
  <c r="CQ20" i="12"/>
  <c r="CN20" i="12" s="1"/>
  <c r="CQ180" i="12"/>
  <c r="CN180" i="12" s="1"/>
  <c r="CQ109" i="12"/>
  <c r="CN109" i="12" s="1"/>
  <c r="CQ114" i="12"/>
  <c r="CN114" i="12" s="1"/>
  <c r="CQ76" i="12"/>
  <c r="CN76" i="12" s="1"/>
  <c r="CQ166" i="12"/>
  <c r="CN166" i="12" s="1"/>
  <c r="CQ123" i="12"/>
  <c r="CN123" i="12" s="1"/>
  <c r="CQ127" i="12"/>
  <c r="CN127" i="12" s="1"/>
  <c r="CQ82" i="12"/>
  <c r="CN82" i="12" s="1"/>
  <c r="CQ208" i="12"/>
  <c r="CN208" i="12" s="1"/>
  <c r="CQ151" i="12"/>
  <c r="CN151" i="12" s="1"/>
  <c r="CQ15" i="12"/>
  <c r="CN15" i="12" s="1"/>
  <c r="CQ159" i="12"/>
  <c r="CN159" i="12" s="1"/>
  <c r="CQ190" i="12"/>
  <c r="CN190" i="12" s="1"/>
  <c r="CQ35" i="12"/>
  <c r="CN35" i="12" s="1"/>
  <c r="CQ224" i="12"/>
  <c r="CN224" i="12" s="1"/>
  <c r="CQ59" i="12"/>
  <c r="CN59" i="12" s="1"/>
  <c r="CQ97" i="12"/>
  <c r="CN97" i="12" s="1"/>
  <c r="CQ37" i="12"/>
  <c r="CN37" i="12" s="1"/>
  <c r="CQ132" i="12"/>
  <c r="CN132" i="12" s="1"/>
  <c r="CQ189" i="12"/>
  <c r="CN189" i="12" s="1"/>
  <c r="CQ198" i="12"/>
  <c r="CN198" i="12" s="1"/>
  <c r="CQ71" i="12"/>
  <c r="CN71" i="12" s="1"/>
  <c r="CQ161" i="12"/>
  <c r="CN161" i="12" s="1"/>
  <c r="CQ178" i="12"/>
  <c r="CN178" i="12" s="1"/>
  <c r="CQ168" i="12"/>
  <c r="CN168" i="12" s="1"/>
  <c r="CQ22" i="12"/>
  <c r="CN22" i="12" s="1"/>
  <c r="CQ241" i="12"/>
  <c r="CN241" i="12" s="1"/>
  <c r="CQ133" i="12"/>
  <c r="CN133" i="12" s="1"/>
  <c r="CQ89" i="12"/>
  <c r="CN89" i="12" s="1"/>
  <c r="CQ99" i="12"/>
  <c r="CN99" i="12" s="1"/>
  <c r="CQ226" i="12"/>
  <c r="CN226" i="12" s="1"/>
  <c r="CQ221" i="12"/>
  <c r="CN221" i="12" s="1"/>
  <c r="CQ184" i="12"/>
  <c r="CN184" i="12" s="1"/>
  <c r="CQ197" i="12"/>
  <c r="CN197" i="12" s="1"/>
  <c r="CQ92" i="12"/>
  <c r="CN92" i="12" s="1"/>
  <c r="CQ130" i="12"/>
  <c r="CN130" i="12" s="1"/>
  <c r="CQ222" i="12"/>
  <c r="CN222" i="12" s="1"/>
  <c r="CQ134" i="12"/>
  <c r="CN134" i="12" s="1"/>
  <c r="CQ235" i="12"/>
  <c r="CN235" i="12" s="1"/>
  <c r="CQ138" i="12"/>
  <c r="CN138" i="12" s="1"/>
  <c r="CQ185" i="12"/>
  <c r="CN185" i="12" s="1"/>
  <c r="CQ64" i="12"/>
  <c r="CN64" i="12" s="1"/>
  <c r="CQ98" i="12"/>
  <c r="CN98" i="12" s="1"/>
  <c r="CQ107" i="12"/>
  <c r="CN107" i="12" s="1"/>
  <c r="CQ140" i="12"/>
  <c r="CN140" i="12" s="1"/>
  <c r="CQ236" i="12"/>
  <c r="CN236" i="12" s="1"/>
  <c r="CQ194" i="12"/>
  <c r="CN194" i="12" s="1"/>
  <c r="CQ16" i="12"/>
  <c r="CN16" i="12" s="1"/>
  <c r="CQ21" i="12"/>
  <c r="CN21" i="12" s="1"/>
  <c r="CQ46" i="12"/>
  <c r="CN46" i="12" s="1"/>
  <c r="CQ238" i="12"/>
  <c r="CN238" i="12" s="1"/>
  <c r="CQ128" i="12"/>
  <c r="CN128" i="12" s="1"/>
  <c r="CQ28" i="12"/>
  <c r="CN28" i="12" s="1"/>
  <c r="CQ139" i="12"/>
  <c r="CN139" i="12" s="1"/>
  <c r="CQ239" i="12"/>
  <c r="CN239" i="12" s="1"/>
  <c r="CQ188" i="12"/>
  <c r="CN188" i="12" s="1"/>
  <c r="CQ136" i="12"/>
  <c r="CN136" i="12" s="1"/>
  <c r="CQ36" i="12"/>
  <c r="CN36" i="12" s="1"/>
  <c r="CQ104" i="12"/>
  <c r="CN104" i="12" s="1"/>
  <c r="CQ34" i="12"/>
  <c r="CN34" i="12" s="1"/>
  <c r="CQ227" i="12"/>
  <c r="CN227" i="12" s="1"/>
  <c r="CQ73" i="12"/>
  <c r="CN73" i="12" s="1"/>
  <c r="CQ72" i="12"/>
  <c r="CN72" i="12" s="1"/>
  <c r="CQ50" i="12"/>
  <c r="CN50" i="12" s="1"/>
  <c r="CQ11" i="12"/>
  <c r="CN11" i="12" s="1"/>
  <c r="CQ120" i="12"/>
  <c r="CN120" i="12" s="1"/>
  <c r="CQ163" i="12"/>
  <c r="CN163" i="12" s="1"/>
  <c r="CQ19" i="12"/>
  <c r="CN19" i="12" s="1"/>
  <c r="CQ52" i="12"/>
  <c r="CN52" i="12" s="1"/>
  <c r="CQ65" i="12"/>
  <c r="CN65" i="12" s="1"/>
  <c r="CQ7" i="12"/>
  <c r="CN7" i="12" s="1"/>
  <c r="CQ207" i="12"/>
  <c r="CN207" i="12" s="1"/>
  <c r="CQ173" i="12"/>
  <c r="CN173" i="12" s="1"/>
  <c r="CQ61" i="12"/>
  <c r="CN61" i="12" s="1"/>
  <c r="CQ55" i="12"/>
  <c r="CN55" i="12" s="1"/>
  <c r="CQ6" i="12"/>
  <c r="CN6" i="12" s="1"/>
  <c r="CQ203" i="12"/>
  <c r="CN203" i="12" s="1"/>
  <c r="CQ13" i="12"/>
  <c r="CN13" i="12" s="1"/>
  <c r="CQ113" i="12"/>
  <c r="CN113" i="12" s="1"/>
  <c r="CQ187" i="12"/>
  <c r="CN187" i="12" s="1"/>
  <c r="CQ101" i="12"/>
  <c r="CN101" i="12" s="1"/>
  <c r="CQ112" i="12"/>
  <c r="CN112" i="12" s="1"/>
  <c r="CQ69" i="12"/>
  <c r="CN69" i="12" s="1"/>
  <c r="CQ60" i="12"/>
  <c r="CN60" i="12" s="1"/>
  <c r="CQ193" i="12"/>
  <c r="CN193" i="12" s="1"/>
  <c r="CQ32" i="12"/>
  <c r="CN32" i="12" s="1"/>
  <c r="CQ53" i="12"/>
  <c r="CN53" i="12" s="1"/>
  <c r="CQ108" i="12"/>
  <c r="CN108" i="12" s="1"/>
  <c r="CQ39" i="12"/>
  <c r="CN39" i="12" s="1"/>
  <c r="CQ18" i="12"/>
  <c r="CN18" i="12" s="1"/>
  <c r="CQ152" i="12"/>
  <c r="CN152" i="12" s="1"/>
  <c r="CQ94" i="12"/>
  <c r="CN94" i="12" s="1"/>
  <c r="CQ91" i="12"/>
  <c r="CN91" i="12" s="1"/>
  <c r="CQ154" i="12"/>
  <c r="CN154" i="12" s="1"/>
  <c r="DC69" i="12" l="1"/>
  <c r="CY69" i="12"/>
  <c r="DE69" i="12"/>
  <c r="CZ69" i="12"/>
  <c r="DG69" i="12"/>
  <c r="CX69" i="12"/>
  <c r="CU69" i="12"/>
  <c r="DD69" i="12"/>
  <c r="DL69" i="12"/>
  <c r="DM69" i="12"/>
  <c r="CV69" i="12"/>
  <c r="DO69" i="12"/>
  <c r="DI69" i="12"/>
  <c r="DF69" i="12"/>
  <c r="DP69" i="12"/>
  <c r="DQ69" i="12"/>
  <c r="DJ69" i="12"/>
  <c r="DB69" i="12"/>
  <c r="DH69" i="12"/>
  <c r="DA69" i="12"/>
  <c r="CW69" i="12"/>
  <c r="DN69" i="12"/>
  <c r="CT69" i="12"/>
  <c r="DK69" i="12"/>
  <c r="DC32" i="12"/>
  <c r="DO32" i="12"/>
  <c r="DF32" i="12"/>
  <c r="DJ32" i="12"/>
  <c r="DE32" i="12"/>
  <c r="DQ32" i="12"/>
  <c r="DA32" i="12"/>
  <c r="CX32" i="12"/>
  <c r="DI32" i="12"/>
  <c r="CT32" i="12"/>
  <c r="DN32" i="12"/>
  <c r="CW32" i="12"/>
  <c r="DL32" i="12"/>
  <c r="DK32" i="12"/>
  <c r="DP32" i="12"/>
  <c r="DG32" i="12"/>
  <c r="DD32" i="12"/>
  <c r="CU32" i="12"/>
  <c r="CZ32" i="12"/>
  <c r="DB32" i="12"/>
  <c r="DM32" i="12"/>
  <c r="DH32" i="12"/>
  <c r="CY32" i="12"/>
  <c r="CV32" i="12"/>
  <c r="DG193" i="12"/>
  <c r="CV193" i="12"/>
  <c r="DB193" i="12"/>
  <c r="DA193" i="12"/>
  <c r="DF193" i="12"/>
  <c r="CT193" i="12"/>
  <c r="DO193" i="12"/>
  <c r="DN193" i="12"/>
  <c r="CW193" i="12"/>
  <c r="DE193" i="12"/>
  <c r="DI193" i="12"/>
  <c r="CY193" i="12"/>
  <c r="DQ193" i="12"/>
  <c r="CZ193" i="12"/>
  <c r="DD193" i="12"/>
  <c r="CU193" i="12"/>
  <c r="DM193" i="12"/>
  <c r="DC193" i="12"/>
  <c r="DK193" i="12"/>
  <c r="DJ193" i="12"/>
  <c r="DH193" i="12"/>
  <c r="DP193" i="12"/>
  <c r="CX193" i="12"/>
  <c r="DL193" i="12"/>
  <c r="DI203" i="12"/>
  <c r="DO203" i="12"/>
  <c r="DP203" i="12"/>
  <c r="CZ203" i="12"/>
  <c r="CT203" i="12"/>
  <c r="DF203" i="12"/>
  <c r="DQ203" i="12"/>
  <c r="DD203" i="12"/>
  <c r="DC203" i="12"/>
  <c r="DG203" i="12"/>
  <c r="DN203" i="12"/>
  <c r="DH203" i="12"/>
  <c r="DL203" i="12"/>
  <c r="DA203" i="12"/>
  <c r="CV203" i="12"/>
  <c r="DM203" i="12"/>
  <c r="CU203" i="12"/>
  <c r="DJ203" i="12"/>
  <c r="CW203" i="12"/>
  <c r="DB203" i="12"/>
  <c r="DE203" i="12"/>
  <c r="DK203" i="12"/>
  <c r="CY203" i="12"/>
  <c r="CX203" i="12"/>
  <c r="DF52" i="12"/>
  <c r="DJ52" i="12"/>
  <c r="DC52" i="12"/>
  <c r="CY52" i="12"/>
  <c r="DD52" i="12"/>
  <c r="DP52" i="12"/>
  <c r="DN52" i="12"/>
  <c r="CU52" i="12"/>
  <c r="DG52" i="12"/>
  <c r="DI52" i="12"/>
  <c r="DL52" i="12"/>
  <c r="DB52" i="12"/>
  <c r="CT52" i="12"/>
  <c r="CZ52" i="12"/>
  <c r="DQ52" i="12"/>
  <c r="DK52" i="12"/>
  <c r="CW52" i="12"/>
  <c r="DH52" i="12"/>
  <c r="DE52" i="12"/>
  <c r="CV52" i="12"/>
  <c r="DA52" i="12"/>
  <c r="DO52" i="12"/>
  <c r="CX52" i="12"/>
  <c r="DM52" i="12"/>
  <c r="DA34" i="12"/>
  <c r="DN34" i="12"/>
  <c r="DL34" i="12"/>
  <c r="DH34" i="12"/>
  <c r="CV34" i="12"/>
  <c r="DM34" i="12"/>
  <c r="DO34" i="12"/>
  <c r="DJ34" i="12"/>
  <c r="CY34" i="12"/>
  <c r="DF34" i="12"/>
  <c r="DE34" i="12"/>
  <c r="DD34" i="12"/>
  <c r="DP34" i="12"/>
  <c r="CW34" i="12"/>
  <c r="CU34" i="12"/>
  <c r="DK34" i="12"/>
  <c r="CX34" i="12"/>
  <c r="DG34" i="12"/>
  <c r="CZ34" i="12"/>
  <c r="DQ34" i="12"/>
  <c r="DB34" i="12"/>
  <c r="DC34" i="12"/>
  <c r="CT34" i="12"/>
  <c r="DI34" i="12"/>
  <c r="DB128" i="12"/>
  <c r="DO128" i="12"/>
  <c r="DQ128" i="12"/>
  <c r="CX128" i="12"/>
  <c r="DE128" i="12"/>
  <c r="DK128" i="12"/>
  <c r="DP128" i="12"/>
  <c r="CY128" i="12"/>
  <c r="DC128" i="12"/>
  <c r="CZ128" i="12"/>
  <c r="CW128" i="12"/>
  <c r="DI128" i="12"/>
  <c r="CT128" i="12"/>
  <c r="DG128" i="12"/>
  <c r="DN128" i="12"/>
  <c r="DH128" i="12"/>
  <c r="CV128" i="12"/>
  <c r="DD128" i="12"/>
  <c r="CU128" i="12"/>
  <c r="DL128" i="12"/>
  <c r="DA128" i="12"/>
  <c r="DJ128" i="12"/>
  <c r="DM128" i="12"/>
  <c r="DF128" i="12"/>
  <c r="DN107" i="12"/>
  <c r="DH107" i="12"/>
  <c r="DQ107" i="12"/>
  <c r="DF107" i="12"/>
  <c r="DI107" i="12"/>
  <c r="CX107" i="12"/>
  <c r="DP107" i="12"/>
  <c r="DK107" i="12"/>
  <c r="DC107" i="12"/>
  <c r="CY107" i="12"/>
  <c r="DM107" i="12"/>
  <c r="CT107" i="12"/>
  <c r="DA107" i="12"/>
  <c r="DD107" i="12"/>
  <c r="CW107" i="12"/>
  <c r="CU107" i="12"/>
  <c r="DE107" i="12"/>
  <c r="CZ107" i="12"/>
  <c r="DG107" i="12"/>
  <c r="DJ107" i="12"/>
  <c r="CV107" i="12"/>
  <c r="DB107" i="12"/>
  <c r="DO107" i="12"/>
  <c r="DL107" i="12"/>
  <c r="DA130" i="12"/>
  <c r="DG130" i="12"/>
  <c r="DH130" i="12"/>
  <c r="DP130" i="12"/>
  <c r="DO130" i="12"/>
  <c r="DM130" i="12"/>
  <c r="DN130" i="12"/>
  <c r="CZ130" i="12"/>
  <c r="DQ130" i="12"/>
  <c r="DC130" i="12"/>
  <c r="CY130" i="12"/>
  <c r="CW130" i="12"/>
  <c r="CX130" i="12"/>
  <c r="DB130" i="12"/>
  <c r="DL130" i="12"/>
  <c r="CU130" i="12"/>
  <c r="DE130" i="12"/>
  <c r="DK130" i="12"/>
  <c r="CV130" i="12"/>
  <c r="DJ130" i="12"/>
  <c r="CT130" i="12"/>
  <c r="DI130" i="12"/>
  <c r="DD130" i="12"/>
  <c r="DF130" i="12"/>
  <c r="DD99" i="12"/>
  <c r="DK99" i="12"/>
  <c r="CY99" i="12"/>
  <c r="DA99" i="12"/>
  <c r="DE99" i="12"/>
  <c r="DQ99" i="12"/>
  <c r="DJ99" i="12"/>
  <c r="CW99" i="12"/>
  <c r="DM99" i="12"/>
  <c r="DG99" i="12"/>
  <c r="DH99" i="12"/>
  <c r="DB99" i="12"/>
  <c r="CV99" i="12"/>
  <c r="CZ99" i="12"/>
  <c r="DP99" i="12"/>
  <c r="DL99" i="12"/>
  <c r="CU99" i="12"/>
  <c r="DI99" i="12"/>
  <c r="DF99" i="12"/>
  <c r="CT99" i="12"/>
  <c r="DC99" i="12"/>
  <c r="DO99" i="12"/>
  <c r="CX99" i="12"/>
  <c r="DN99" i="12"/>
  <c r="DD71" i="12"/>
  <c r="CU71" i="12"/>
  <c r="DH71" i="12"/>
  <c r="CZ71" i="12"/>
  <c r="CX71" i="12"/>
  <c r="DI71" i="12"/>
  <c r="DG71" i="12"/>
  <c r="DP71" i="12"/>
  <c r="DL71" i="12"/>
  <c r="CV71" i="12"/>
  <c r="DA71" i="12"/>
  <c r="DM71" i="12"/>
  <c r="DN71" i="12"/>
  <c r="CW71" i="12"/>
  <c r="DF71" i="12"/>
  <c r="DC71" i="12"/>
  <c r="DB71" i="12"/>
  <c r="DQ71" i="12"/>
  <c r="DJ71" i="12"/>
  <c r="DO71" i="12"/>
  <c r="DE71" i="12"/>
  <c r="CT71" i="12"/>
  <c r="DK71" i="12"/>
  <c r="CY71" i="12"/>
  <c r="DN35" i="12"/>
  <c r="DP35" i="12"/>
  <c r="DQ35" i="12"/>
  <c r="DH35" i="12"/>
  <c r="DA35" i="12"/>
  <c r="DE35" i="12"/>
  <c r="CU35" i="12"/>
  <c r="DK35" i="12"/>
  <c r="DJ35" i="12"/>
  <c r="DL35" i="12"/>
  <c r="DC35" i="12"/>
  <c r="DF35" i="12"/>
  <c r="DG35" i="12"/>
  <c r="CZ35" i="12"/>
  <c r="CV35" i="12"/>
  <c r="DO35" i="12"/>
  <c r="CT35" i="12"/>
  <c r="CY35" i="12"/>
  <c r="DD35" i="12"/>
  <c r="DM35" i="12"/>
  <c r="DI35" i="12"/>
  <c r="CX35" i="12"/>
  <c r="CW35" i="12"/>
  <c r="DB35" i="12"/>
  <c r="DC180" i="12"/>
  <c r="CU180" i="12"/>
  <c r="CT180" i="12"/>
  <c r="CZ180" i="12"/>
  <c r="DN180" i="12"/>
  <c r="DI180" i="12"/>
  <c r="DG180" i="12"/>
  <c r="DP180" i="12"/>
  <c r="DK180" i="12"/>
  <c r="DJ180" i="12"/>
  <c r="DQ180" i="12"/>
  <c r="DH180" i="12"/>
  <c r="DA180" i="12"/>
  <c r="DO180" i="12"/>
  <c r="CW180" i="12"/>
  <c r="CX180" i="12"/>
  <c r="CY180" i="12"/>
  <c r="DL180" i="12"/>
  <c r="DD180" i="12"/>
  <c r="DB180" i="12"/>
  <c r="DM180" i="12"/>
  <c r="DE180" i="12"/>
  <c r="CV180" i="12"/>
  <c r="DF180" i="12"/>
  <c r="DM33" i="12"/>
  <c r="DH33" i="12"/>
  <c r="DJ33" i="12"/>
  <c r="DO33" i="12"/>
  <c r="DF33" i="12"/>
  <c r="CW33" i="12"/>
  <c r="CX33" i="12"/>
  <c r="CZ33" i="12"/>
  <c r="DK33" i="12"/>
  <c r="DN33" i="12"/>
  <c r="DG33" i="12"/>
  <c r="DC33" i="12"/>
  <c r="CT33" i="12"/>
  <c r="CU33" i="12"/>
  <c r="DB33" i="12"/>
  <c r="DI33" i="12"/>
  <c r="CY33" i="12"/>
  <c r="DP33" i="12"/>
  <c r="CV33" i="12"/>
  <c r="DA33" i="12"/>
  <c r="DQ33" i="12"/>
  <c r="DD33" i="12"/>
  <c r="DE33" i="12"/>
  <c r="DL33" i="12"/>
  <c r="DM51" i="12"/>
  <c r="DO51" i="12"/>
  <c r="DG51" i="12"/>
  <c r="CZ51" i="12"/>
  <c r="DH51" i="12"/>
  <c r="DN51" i="12"/>
  <c r="DJ51" i="12"/>
  <c r="DP51" i="12"/>
  <c r="CU51" i="12"/>
  <c r="DK51" i="12"/>
  <c r="CT51" i="12"/>
  <c r="DE51" i="12"/>
  <c r="DA51" i="12"/>
  <c r="DD51" i="12"/>
  <c r="DF51" i="12"/>
  <c r="CV51" i="12"/>
  <c r="CX51" i="12"/>
  <c r="DQ51" i="12"/>
  <c r="DL51" i="12"/>
  <c r="DB51" i="12"/>
  <c r="CY51" i="12"/>
  <c r="DI51" i="12"/>
  <c r="CW51" i="12"/>
  <c r="DC51" i="12"/>
  <c r="CY102" i="12"/>
  <c r="DK102" i="12"/>
  <c r="DC102" i="12"/>
  <c r="CU102" i="12"/>
  <c r="CW102" i="12"/>
  <c r="DH102" i="12"/>
  <c r="CV102" i="12"/>
  <c r="DL102" i="12"/>
  <c r="CX102" i="12"/>
  <c r="CZ102" i="12"/>
  <c r="DI102" i="12"/>
  <c r="DB102" i="12"/>
  <c r="DQ102" i="12"/>
  <c r="DN102" i="12"/>
  <c r="DP102" i="12"/>
  <c r="DE102" i="12"/>
  <c r="DF102" i="12"/>
  <c r="CT102" i="12"/>
  <c r="DO102" i="12"/>
  <c r="DG102" i="12"/>
  <c r="DA102" i="12"/>
  <c r="DD102" i="12"/>
  <c r="DJ102" i="12"/>
  <c r="DM102" i="12"/>
  <c r="DJ103" i="12"/>
  <c r="DN103" i="12"/>
  <c r="DC103" i="12"/>
  <c r="DB103" i="12"/>
  <c r="DD103" i="12"/>
  <c r="DO103" i="12"/>
  <c r="DH103" i="12"/>
  <c r="CU103" i="12"/>
  <c r="DI103" i="12"/>
  <c r="DF103" i="12"/>
  <c r="DL103" i="12"/>
  <c r="CZ103" i="12"/>
  <c r="CX103" i="12"/>
  <c r="DA103" i="12"/>
  <c r="DQ103" i="12"/>
  <c r="DK103" i="12"/>
  <c r="CV103" i="12"/>
  <c r="DE103" i="12"/>
  <c r="DG103" i="12"/>
  <c r="CT103" i="12"/>
  <c r="CY103" i="12"/>
  <c r="DP103" i="12"/>
  <c r="CW103" i="12"/>
  <c r="DM103" i="12"/>
  <c r="DE233" i="12"/>
  <c r="DJ233" i="12"/>
  <c r="DD233" i="12"/>
  <c r="CT233" i="12"/>
  <c r="DG233" i="12"/>
  <c r="DQ233" i="12"/>
  <c r="DM233" i="12"/>
  <c r="CV233" i="12"/>
  <c r="DI233" i="12"/>
  <c r="DC233" i="12"/>
  <c r="DL233" i="12"/>
  <c r="DB233" i="12"/>
  <c r="CU233" i="12"/>
  <c r="DF233" i="12"/>
  <c r="DP233" i="12"/>
  <c r="DK233" i="12"/>
  <c r="CZ233" i="12"/>
  <c r="DH233" i="12"/>
  <c r="DA233" i="12"/>
  <c r="CW233" i="12"/>
  <c r="CX233" i="12"/>
  <c r="DN233" i="12"/>
  <c r="CY233" i="12"/>
  <c r="DO233" i="12"/>
  <c r="DP220" i="12"/>
  <c r="CZ220" i="12"/>
  <c r="DJ220" i="12"/>
  <c r="DK220" i="12"/>
  <c r="DF220" i="12"/>
  <c r="DQ220" i="12"/>
  <c r="DN220" i="12"/>
  <c r="DC220" i="12"/>
  <c r="DM220" i="12"/>
  <c r="DA220" i="12"/>
  <c r="DL220" i="12"/>
  <c r="DE220" i="12"/>
  <c r="DB220" i="12"/>
  <c r="DH220" i="12"/>
  <c r="CW220" i="12"/>
  <c r="CU220" i="12"/>
  <c r="DI220" i="12"/>
  <c r="CV220" i="12"/>
  <c r="DD220" i="12"/>
  <c r="DO220" i="12"/>
  <c r="CY220" i="12"/>
  <c r="CX220" i="12"/>
  <c r="CT220" i="12"/>
  <c r="DG220" i="12"/>
  <c r="DF58" i="12"/>
  <c r="DM58" i="12"/>
  <c r="CV58" i="12"/>
  <c r="CW58" i="12"/>
  <c r="DO58" i="12"/>
  <c r="DH58" i="12"/>
  <c r="DB58" i="12"/>
  <c r="DQ58" i="12"/>
  <c r="CU58" i="12"/>
  <c r="DL58" i="12"/>
  <c r="DC58" i="12"/>
  <c r="CY58" i="12"/>
  <c r="DN58" i="12"/>
  <c r="DI58" i="12"/>
  <c r="CT58" i="12"/>
  <c r="CX58" i="12"/>
  <c r="DE58" i="12"/>
  <c r="CZ58" i="12"/>
  <c r="DG58" i="12"/>
  <c r="DA58" i="12"/>
  <c r="DD58" i="12"/>
  <c r="DP58" i="12"/>
  <c r="DK58" i="12"/>
  <c r="DJ58" i="12"/>
  <c r="DE146" i="12"/>
  <c r="DN146" i="12"/>
  <c r="CU146" i="12"/>
  <c r="DC146" i="12"/>
  <c r="CY146" i="12"/>
  <c r="DQ146" i="12"/>
  <c r="DB146" i="12"/>
  <c r="DA146" i="12"/>
  <c r="DJ146" i="12"/>
  <c r="CW146" i="12"/>
  <c r="CX146" i="12"/>
  <c r="CT146" i="12"/>
  <c r="DK146" i="12"/>
  <c r="DL146" i="12"/>
  <c r="DF146" i="12"/>
  <c r="DI146" i="12"/>
  <c r="CV146" i="12"/>
  <c r="DO146" i="12"/>
  <c r="DD146" i="12"/>
  <c r="DG146" i="12"/>
  <c r="CZ146" i="12"/>
  <c r="DM146" i="12"/>
  <c r="DH146" i="12"/>
  <c r="DP146" i="12"/>
  <c r="DB38" i="12"/>
  <c r="DI38" i="12"/>
  <c r="DK38" i="12"/>
  <c r="CW38" i="12"/>
  <c r="DJ38" i="12"/>
  <c r="CZ38" i="12"/>
  <c r="CT38" i="12"/>
  <c r="DL38" i="12"/>
  <c r="CY38" i="12"/>
  <c r="DH38" i="12"/>
  <c r="DE38" i="12"/>
  <c r="CU38" i="12"/>
  <c r="DQ38" i="12"/>
  <c r="CV38" i="12"/>
  <c r="DG38" i="12"/>
  <c r="DN38" i="12"/>
  <c r="DM38" i="12"/>
  <c r="DD38" i="12"/>
  <c r="CX38" i="12"/>
  <c r="DO38" i="12"/>
  <c r="DA38" i="12"/>
  <c r="DF38" i="12"/>
  <c r="DC38" i="12"/>
  <c r="DP38" i="12"/>
  <c r="DN25" i="12"/>
  <c r="DM25" i="12"/>
  <c r="DP25" i="12"/>
  <c r="CX25" i="12"/>
  <c r="DI25" i="12"/>
  <c r="DB25" i="12"/>
  <c r="DF25" i="12"/>
  <c r="DJ25" i="12"/>
  <c r="CU25" i="12"/>
  <c r="CW25" i="12"/>
  <c r="DO25" i="12"/>
  <c r="DQ25" i="12"/>
  <c r="DE25" i="12"/>
  <c r="DK25" i="12"/>
  <c r="DL25" i="12"/>
  <c r="CY25" i="12"/>
  <c r="DH25" i="12"/>
  <c r="CZ25" i="12"/>
  <c r="CV25" i="12"/>
  <c r="DC25" i="12"/>
  <c r="CT25" i="12"/>
  <c r="DG25" i="12"/>
  <c r="DD25" i="12"/>
  <c r="DA25" i="12"/>
  <c r="DE30" i="12"/>
  <c r="CY30" i="12"/>
  <c r="DF30" i="12"/>
  <c r="DQ30" i="12"/>
  <c r="DD30" i="12"/>
  <c r="DL30" i="12"/>
  <c r="DC30" i="12"/>
  <c r="DI30" i="12"/>
  <c r="CU30" i="12"/>
  <c r="DK30" i="12"/>
  <c r="CZ30" i="12"/>
  <c r="DA30" i="12"/>
  <c r="DJ30" i="12"/>
  <c r="DN30" i="12"/>
  <c r="DM30" i="12"/>
  <c r="CW30" i="12"/>
  <c r="DG30" i="12"/>
  <c r="DH30" i="12"/>
  <c r="CV30" i="12"/>
  <c r="DP30" i="12"/>
  <c r="CT30" i="12"/>
  <c r="DO30" i="12"/>
  <c r="CX30" i="12"/>
  <c r="DB30" i="12"/>
  <c r="CW137" i="12"/>
  <c r="DD137" i="12"/>
  <c r="DB137" i="12"/>
  <c r="DM137" i="12"/>
  <c r="CY137" i="12"/>
  <c r="DA137" i="12"/>
  <c r="DN137" i="12"/>
  <c r="CU137" i="12"/>
  <c r="DK137" i="12"/>
  <c r="DQ137" i="12"/>
  <c r="DO137" i="12"/>
  <c r="DL137" i="12"/>
  <c r="DI137" i="12"/>
  <c r="DF137" i="12"/>
  <c r="DJ137" i="12"/>
  <c r="DC137" i="12"/>
  <c r="DP137" i="12"/>
  <c r="DH137" i="12"/>
  <c r="CV137" i="12"/>
  <c r="DG137" i="12"/>
  <c r="CZ137" i="12"/>
  <c r="CX137" i="12"/>
  <c r="DE137" i="12"/>
  <c r="CT137" i="12"/>
  <c r="DH211" i="12"/>
  <c r="DG211" i="12"/>
  <c r="DM211" i="12"/>
  <c r="DK211" i="12"/>
  <c r="CY211" i="12"/>
  <c r="CX211" i="12"/>
  <c r="DA211" i="12"/>
  <c r="DO211" i="12"/>
  <c r="DD211" i="12"/>
  <c r="DJ211" i="12"/>
  <c r="CW211" i="12"/>
  <c r="DE211" i="12"/>
  <c r="CU211" i="12"/>
  <c r="CV211" i="12"/>
  <c r="CZ211" i="12"/>
  <c r="DP211" i="12"/>
  <c r="DC211" i="12"/>
  <c r="DN211" i="12"/>
  <c r="DI211" i="12"/>
  <c r="DB211" i="12"/>
  <c r="CT211" i="12"/>
  <c r="DF211" i="12"/>
  <c r="DQ211" i="12"/>
  <c r="DL211" i="12"/>
  <c r="DN87" i="12"/>
  <c r="DK87" i="12"/>
  <c r="DG87" i="12"/>
  <c r="CY87" i="12"/>
  <c r="DE87" i="12"/>
  <c r="CV87" i="12"/>
  <c r="DP87" i="12"/>
  <c r="DQ87" i="12"/>
  <c r="CU87" i="12"/>
  <c r="DF87" i="12"/>
  <c r="DA87" i="12"/>
  <c r="DC87" i="12"/>
  <c r="DL87" i="12"/>
  <c r="DJ87" i="12"/>
  <c r="DD87" i="12"/>
  <c r="DI87" i="12"/>
  <c r="CW87" i="12"/>
  <c r="DM87" i="12"/>
  <c r="DO87" i="12"/>
  <c r="DH87" i="12"/>
  <c r="DB87" i="12"/>
  <c r="CZ87" i="12"/>
  <c r="CX87" i="12"/>
  <c r="CT87" i="12"/>
  <c r="DI145" i="12"/>
  <c r="DD145" i="12"/>
  <c r="DF145" i="12"/>
  <c r="DO145" i="12"/>
  <c r="DM145" i="12"/>
  <c r="DJ145" i="12"/>
  <c r="DE145" i="12"/>
  <c r="DG145" i="12"/>
  <c r="CZ145" i="12"/>
  <c r="DC145" i="12"/>
  <c r="DB145" i="12"/>
  <c r="CV145" i="12"/>
  <c r="DP145" i="12"/>
  <c r="CT145" i="12"/>
  <c r="CU145" i="12"/>
  <c r="DH145" i="12"/>
  <c r="CY145" i="12"/>
  <c r="DN145" i="12"/>
  <c r="DL145" i="12"/>
  <c r="CX145" i="12"/>
  <c r="DK145" i="12"/>
  <c r="CW145" i="12"/>
  <c r="DQ145" i="12"/>
  <c r="DA145" i="12"/>
  <c r="CT158" i="12"/>
  <c r="DJ158" i="12"/>
  <c r="CX158" i="12"/>
  <c r="CY158" i="12"/>
  <c r="DP158" i="12"/>
  <c r="DG158" i="12"/>
  <c r="DD158" i="12"/>
  <c r="CZ158" i="12"/>
  <c r="CV158" i="12"/>
  <c r="DN158" i="12"/>
  <c r="DB158" i="12"/>
  <c r="DA158" i="12"/>
  <c r="DO158" i="12"/>
  <c r="DM158" i="12"/>
  <c r="CU158" i="12"/>
  <c r="DF158" i="12"/>
  <c r="DQ158" i="12"/>
  <c r="DH158" i="12"/>
  <c r="DK158" i="12"/>
  <c r="DI158" i="12"/>
  <c r="DE158" i="12"/>
  <c r="DC158" i="12"/>
  <c r="DL158" i="12"/>
  <c r="CW158" i="12"/>
  <c r="DG195" i="12"/>
  <c r="DD195" i="12"/>
  <c r="DJ195" i="12"/>
  <c r="DM195" i="12"/>
  <c r="DK195" i="12"/>
  <c r="CT195" i="12"/>
  <c r="CU195" i="12"/>
  <c r="DB195" i="12"/>
  <c r="CV195" i="12"/>
  <c r="DF195" i="12"/>
  <c r="DP195" i="12"/>
  <c r="DQ195" i="12"/>
  <c r="DN195" i="12"/>
  <c r="DI195" i="12"/>
  <c r="CZ195" i="12"/>
  <c r="DL195" i="12"/>
  <c r="CY195" i="12"/>
  <c r="DH195" i="12"/>
  <c r="DC195" i="12"/>
  <c r="DO195" i="12"/>
  <c r="CW195" i="12"/>
  <c r="DA195" i="12"/>
  <c r="DE195" i="12"/>
  <c r="CX195" i="12"/>
  <c r="DF209" i="12"/>
  <c r="DA209" i="12"/>
  <c r="CX209" i="12"/>
  <c r="DP209" i="12"/>
  <c r="DD209" i="12"/>
  <c r="DI209" i="12"/>
  <c r="DE209" i="12"/>
  <c r="CT209" i="12"/>
  <c r="DC209" i="12"/>
  <c r="DM209" i="12"/>
  <c r="DG209" i="12"/>
  <c r="DK209" i="12"/>
  <c r="CZ209" i="12"/>
  <c r="CV209" i="12"/>
  <c r="DQ209" i="12"/>
  <c r="DB209" i="12"/>
  <c r="CY209" i="12"/>
  <c r="CW209" i="12"/>
  <c r="DH209" i="12"/>
  <c r="DO209" i="12"/>
  <c r="DJ209" i="12"/>
  <c r="DN209" i="12"/>
  <c r="DL209" i="12"/>
  <c r="CU209" i="12"/>
  <c r="DF65" i="12"/>
  <c r="DL65" i="12"/>
  <c r="DN65" i="12"/>
  <c r="CX65" i="12"/>
  <c r="DB65" i="12"/>
  <c r="DH65" i="12"/>
  <c r="DP65" i="12"/>
  <c r="DQ65" i="12"/>
  <c r="CZ65" i="12"/>
  <c r="DK65" i="12"/>
  <c r="DJ65" i="12"/>
  <c r="CU65" i="12"/>
  <c r="CV65" i="12"/>
  <c r="DD65" i="12"/>
  <c r="DE65" i="12"/>
  <c r="DC65" i="12"/>
  <c r="DO65" i="12"/>
  <c r="DA65" i="12"/>
  <c r="DI65" i="12"/>
  <c r="DG65" i="12"/>
  <c r="CW65" i="12"/>
  <c r="DM65" i="12"/>
  <c r="CT65" i="12"/>
  <c r="CY65" i="12"/>
  <c r="DB91" i="12"/>
  <c r="DG91" i="12"/>
  <c r="DD91" i="12"/>
  <c r="DH91" i="12"/>
  <c r="CT91" i="12"/>
  <c r="DC91" i="12"/>
  <c r="DP91" i="12"/>
  <c r="DQ91" i="12"/>
  <c r="DM91" i="12"/>
  <c r="DI91" i="12"/>
  <c r="CW91" i="12"/>
  <c r="CU91" i="12"/>
  <c r="DA91" i="12"/>
  <c r="DF91" i="12"/>
  <c r="CX91" i="12"/>
  <c r="DL91" i="12"/>
  <c r="CZ91" i="12"/>
  <c r="DN91" i="12"/>
  <c r="CV91" i="12"/>
  <c r="DE91" i="12"/>
  <c r="DJ91" i="12"/>
  <c r="CY91" i="12"/>
  <c r="DK91" i="12"/>
  <c r="DO91" i="12"/>
  <c r="DH94" i="12"/>
  <c r="DN94" i="12"/>
  <c r="CX94" i="12"/>
  <c r="DA94" i="12"/>
  <c r="DC94" i="12"/>
  <c r="DP94" i="12"/>
  <c r="DK94" i="12"/>
  <c r="CV94" i="12"/>
  <c r="DG94" i="12"/>
  <c r="DE94" i="12"/>
  <c r="CT94" i="12"/>
  <c r="CZ94" i="12"/>
  <c r="DO94" i="12"/>
  <c r="CW94" i="12"/>
  <c r="DM94" i="12"/>
  <c r="DI94" i="12"/>
  <c r="DJ94" i="12"/>
  <c r="DB94" i="12"/>
  <c r="CY94" i="12"/>
  <c r="DD94" i="12"/>
  <c r="DQ94" i="12"/>
  <c r="DL94" i="12"/>
  <c r="CU94" i="12"/>
  <c r="DF94" i="12"/>
  <c r="DC60" i="12"/>
  <c r="DG60" i="12"/>
  <c r="CY60" i="12"/>
  <c r="DH60" i="12"/>
  <c r="DK60" i="12"/>
  <c r="DD60" i="12"/>
  <c r="DQ60" i="12"/>
  <c r="CW60" i="12"/>
  <c r="CX60" i="12"/>
  <c r="DO60" i="12"/>
  <c r="DJ60" i="12"/>
  <c r="CT60" i="12"/>
  <c r="DE60" i="12"/>
  <c r="CZ60" i="12"/>
  <c r="DB60" i="12"/>
  <c r="DN60" i="12"/>
  <c r="CU60" i="12"/>
  <c r="CV60" i="12"/>
  <c r="DI60" i="12"/>
  <c r="DM60" i="12"/>
  <c r="DA60" i="12"/>
  <c r="DL60" i="12"/>
  <c r="DF60" i="12"/>
  <c r="DP60" i="12"/>
  <c r="CW6" i="12"/>
  <c r="DQ6" i="12"/>
  <c r="DL6" i="12"/>
  <c r="DJ6" i="12"/>
  <c r="DN6" i="12"/>
  <c r="DF6" i="12"/>
  <c r="DA6" i="12"/>
  <c r="DG6" i="12"/>
  <c r="DD6" i="12"/>
  <c r="DK6" i="12"/>
  <c r="CX6" i="12"/>
  <c r="DH6" i="12"/>
  <c r="CV6" i="12"/>
  <c r="DP6" i="12"/>
  <c r="DB6" i="12"/>
  <c r="CT6" i="12"/>
  <c r="DE6" i="12"/>
  <c r="DO6" i="12"/>
  <c r="DI6" i="12"/>
  <c r="CY6" i="12"/>
  <c r="DC6" i="12"/>
  <c r="DM6" i="12"/>
  <c r="CU6" i="12"/>
  <c r="CZ6" i="12"/>
  <c r="CY19" i="12"/>
  <c r="DL19" i="12"/>
  <c r="DH19" i="12"/>
  <c r="CW19" i="12"/>
  <c r="DC19" i="12"/>
  <c r="CU19" i="12"/>
  <c r="DG19" i="12"/>
  <c r="CV19" i="12"/>
  <c r="DD19" i="12"/>
  <c r="DN19" i="12"/>
  <c r="CT19" i="12"/>
  <c r="DO19" i="12"/>
  <c r="DP19" i="12"/>
  <c r="DM19" i="12"/>
  <c r="DA19" i="12"/>
  <c r="DB19" i="12"/>
  <c r="DK19" i="12"/>
  <c r="DJ19" i="12"/>
  <c r="CX19" i="12"/>
  <c r="DI19" i="12"/>
  <c r="DF19" i="12"/>
  <c r="DE19" i="12"/>
  <c r="DQ19" i="12"/>
  <c r="CZ19" i="12"/>
  <c r="DJ104" i="12"/>
  <c r="DM104" i="12"/>
  <c r="CV104" i="12"/>
  <c r="CY104" i="12"/>
  <c r="DB104" i="12"/>
  <c r="DH104" i="12"/>
  <c r="DI104" i="12"/>
  <c r="DQ104" i="12"/>
  <c r="CU104" i="12"/>
  <c r="DC104" i="12"/>
  <c r="DG104" i="12"/>
  <c r="DL104" i="12"/>
  <c r="DP104" i="12"/>
  <c r="DA104" i="12"/>
  <c r="CX104" i="12"/>
  <c r="DF104" i="12"/>
  <c r="DN104" i="12"/>
  <c r="CT104" i="12"/>
  <c r="CZ104" i="12"/>
  <c r="DD104" i="12"/>
  <c r="DK104" i="12"/>
  <c r="DO104" i="12"/>
  <c r="CW104" i="12"/>
  <c r="DE104" i="12"/>
  <c r="DM238" i="12"/>
  <c r="DK238" i="12"/>
  <c r="DH238" i="12"/>
  <c r="DL238" i="12"/>
  <c r="DF238" i="12"/>
  <c r="CZ238" i="12"/>
  <c r="CU238" i="12"/>
  <c r="DB238" i="12"/>
  <c r="DI238" i="12"/>
  <c r="DQ238" i="12"/>
  <c r="DO238" i="12"/>
  <c r="DG238" i="12"/>
  <c r="CW238" i="12"/>
  <c r="DJ238" i="12"/>
  <c r="CV238" i="12"/>
  <c r="CY238" i="12"/>
  <c r="DA238" i="12"/>
  <c r="CX238" i="12"/>
  <c r="DP238" i="12"/>
  <c r="DD238" i="12"/>
  <c r="DC238" i="12"/>
  <c r="CT238" i="12"/>
  <c r="DE238" i="12"/>
  <c r="DN238" i="12"/>
  <c r="DG98" i="12"/>
  <c r="DM98" i="12"/>
  <c r="DC98" i="12"/>
  <c r="CZ98" i="12"/>
  <c r="DB98" i="12"/>
  <c r="DL98" i="12"/>
  <c r="DQ98" i="12"/>
  <c r="CU98" i="12"/>
  <c r="DE98" i="12"/>
  <c r="CY98" i="12"/>
  <c r="CT98" i="12"/>
  <c r="CX98" i="12"/>
  <c r="DD98" i="12"/>
  <c r="DN98" i="12"/>
  <c r="DK98" i="12"/>
  <c r="DI98" i="12"/>
  <c r="DA98" i="12"/>
  <c r="DH98" i="12"/>
  <c r="DF98" i="12"/>
  <c r="DP98" i="12"/>
  <c r="CW98" i="12"/>
  <c r="DJ98" i="12"/>
  <c r="CV98" i="12"/>
  <c r="DO98" i="12"/>
  <c r="DG89" i="12"/>
  <c r="DL89" i="12"/>
  <c r="DF89" i="12"/>
  <c r="DJ89" i="12"/>
  <c r="DN89" i="12"/>
  <c r="CZ89" i="12"/>
  <c r="DO89" i="12"/>
  <c r="DB89" i="12"/>
  <c r="DC89" i="12"/>
  <c r="CT89" i="12"/>
  <c r="DQ89" i="12"/>
  <c r="DM89" i="12"/>
  <c r="CX89" i="12"/>
  <c r="DP89" i="12"/>
  <c r="DK89" i="12"/>
  <c r="DA89" i="12"/>
  <c r="CU89" i="12"/>
  <c r="CV89" i="12"/>
  <c r="DE89" i="12"/>
  <c r="DI89" i="12"/>
  <c r="DD89" i="12"/>
  <c r="CW89" i="12"/>
  <c r="CY89" i="12"/>
  <c r="DH89" i="12"/>
  <c r="CY198" i="12"/>
  <c r="DI198" i="12"/>
  <c r="CU198" i="12"/>
  <c r="CX198" i="12"/>
  <c r="DJ198" i="12"/>
  <c r="DB198" i="12"/>
  <c r="DG198" i="12"/>
  <c r="DL198" i="12"/>
  <c r="DN198" i="12"/>
  <c r="CZ198" i="12"/>
  <c r="DD198" i="12"/>
  <c r="CT198" i="12"/>
  <c r="DO198" i="12"/>
  <c r="DK198" i="12"/>
  <c r="DQ198" i="12"/>
  <c r="DH198" i="12"/>
  <c r="CV198" i="12"/>
  <c r="DF198" i="12"/>
  <c r="CW198" i="12"/>
  <c r="DC198" i="12"/>
  <c r="DP198" i="12"/>
  <c r="DE198" i="12"/>
  <c r="DM198" i="12"/>
  <c r="DA198" i="12"/>
  <c r="CZ190" i="12"/>
  <c r="DL190" i="12"/>
  <c r="CT190" i="12"/>
  <c r="CX190" i="12"/>
  <c r="DF190" i="12"/>
  <c r="DN190" i="12"/>
  <c r="DK190" i="12"/>
  <c r="DP190" i="12"/>
  <c r="DA190" i="12"/>
  <c r="DM190" i="12"/>
  <c r="CV190" i="12"/>
  <c r="DC190" i="12"/>
  <c r="DO190" i="12"/>
  <c r="DI190" i="12"/>
  <c r="DH190" i="12"/>
  <c r="DE190" i="12"/>
  <c r="CU190" i="12"/>
  <c r="CW190" i="12"/>
  <c r="DG190" i="12"/>
  <c r="DB190" i="12"/>
  <c r="DD190" i="12"/>
  <c r="DQ190" i="12"/>
  <c r="CY190" i="12"/>
  <c r="DJ190" i="12"/>
  <c r="DN20" i="12"/>
  <c r="DC20" i="12"/>
  <c r="CY20" i="12"/>
  <c r="DB20" i="12"/>
  <c r="DE20" i="12"/>
  <c r="CW20" i="12"/>
  <c r="DM20" i="12"/>
  <c r="CU20" i="12"/>
  <c r="DL20" i="12"/>
  <c r="DJ20" i="12"/>
  <c r="DH20" i="12"/>
  <c r="DD20" i="12"/>
  <c r="CZ20" i="12"/>
  <c r="DA20" i="12"/>
  <c r="DQ20" i="12"/>
  <c r="DO20" i="12"/>
  <c r="CX20" i="12"/>
  <c r="DK20" i="12"/>
  <c r="DG20" i="12"/>
  <c r="DI20" i="12"/>
  <c r="CT20" i="12"/>
  <c r="DP20" i="12"/>
  <c r="DF20" i="12"/>
  <c r="CV20" i="12"/>
  <c r="DG14" i="12"/>
  <c r="DN14" i="12"/>
  <c r="DA14" i="12"/>
  <c r="CX14" i="12"/>
  <c r="DE14" i="12"/>
  <c r="DK14" i="12"/>
  <c r="DP14" i="12"/>
  <c r="CZ14" i="12"/>
  <c r="DO14" i="12"/>
  <c r="DC14" i="12"/>
  <c r="DQ14" i="12"/>
  <c r="DH14" i="12"/>
  <c r="CW14" i="12"/>
  <c r="DI14" i="12"/>
  <c r="CT14" i="12"/>
  <c r="CU14" i="12"/>
  <c r="DD14" i="12"/>
  <c r="CV14" i="12"/>
  <c r="DJ14" i="12"/>
  <c r="DM14" i="12"/>
  <c r="CY14" i="12"/>
  <c r="DL14" i="12"/>
  <c r="DB14" i="12"/>
  <c r="DF14" i="12"/>
  <c r="DP125" i="12"/>
  <c r="CX125" i="12"/>
  <c r="CZ125" i="12"/>
  <c r="CT125" i="12"/>
  <c r="DI125" i="12"/>
  <c r="DE125" i="12"/>
  <c r="DM125" i="12"/>
  <c r="DH125" i="12"/>
  <c r="DD125" i="12"/>
  <c r="DK125" i="12"/>
  <c r="DJ125" i="12"/>
  <c r="DN125" i="12"/>
  <c r="DQ125" i="12"/>
  <c r="DB125" i="12"/>
  <c r="CU125" i="12"/>
  <c r="DL125" i="12"/>
  <c r="CV125" i="12"/>
  <c r="DA125" i="12"/>
  <c r="CY125" i="12"/>
  <c r="DF125" i="12"/>
  <c r="DO125" i="12"/>
  <c r="DG125" i="12"/>
  <c r="DC125" i="12"/>
  <c r="CW125" i="12"/>
  <c r="DI70" i="12"/>
  <c r="CV70" i="12"/>
  <c r="CY70" i="12"/>
  <c r="DH70" i="12"/>
  <c r="DP70" i="12"/>
  <c r="DM70" i="12"/>
  <c r="DB70" i="12"/>
  <c r="DD70" i="12"/>
  <c r="CU70" i="12"/>
  <c r="DK70" i="12"/>
  <c r="DG70" i="12"/>
  <c r="DE70" i="12"/>
  <c r="DN70" i="12"/>
  <c r="DA70" i="12"/>
  <c r="CT70" i="12"/>
  <c r="DL70" i="12"/>
  <c r="DO70" i="12"/>
  <c r="CZ70" i="12"/>
  <c r="CW70" i="12"/>
  <c r="CX70" i="12"/>
  <c r="DC70" i="12"/>
  <c r="DQ70" i="12"/>
  <c r="DJ70" i="12"/>
  <c r="DF70" i="12"/>
  <c r="DI201" i="12"/>
  <c r="CZ201" i="12"/>
  <c r="DL201" i="12"/>
  <c r="DO201" i="12"/>
  <c r="CU201" i="12"/>
  <c r="DA201" i="12"/>
  <c r="DF201" i="12"/>
  <c r="DM201" i="12"/>
  <c r="DP201" i="12"/>
  <c r="DD201" i="12"/>
  <c r="DG201" i="12"/>
  <c r="DQ201" i="12"/>
  <c r="DK201" i="12"/>
  <c r="CY201" i="12"/>
  <c r="CX201" i="12"/>
  <c r="DB201" i="12"/>
  <c r="DC201" i="12"/>
  <c r="DH201" i="12"/>
  <c r="CV201" i="12"/>
  <c r="CT201" i="12"/>
  <c r="DN201" i="12"/>
  <c r="DJ201" i="12"/>
  <c r="CW201" i="12"/>
  <c r="DE201" i="12"/>
  <c r="DG66" i="12"/>
  <c r="DO66" i="12"/>
  <c r="CW66" i="12"/>
  <c r="DF66" i="12"/>
  <c r="DA66" i="12"/>
  <c r="DN66" i="12"/>
  <c r="DP66" i="12"/>
  <c r="CV66" i="12"/>
  <c r="DI66" i="12"/>
  <c r="DB66" i="12"/>
  <c r="DL66" i="12"/>
  <c r="CU66" i="12"/>
  <c r="DE66" i="12"/>
  <c r="DC66" i="12"/>
  <c r="DQ66" i="12"/>
  <c r="DK66" i="12"/>
  <c r="CY66" i="12"/>
  <c r="DJ66" i="12"/>
  <c r="CZ66" i="12"/>
  <c r="CT66" i="12"/>
  <c r="CX66" i="12"/>
  <c r="DM66" i="12"/>
  <c r="DD66" i="12"/>
  <c r="DH66" i="12"/>
  <c r="CY231" i="12"/>
  <c r="DB231" i="12"/>
  <c r="DK231" i="12"/>
  <c r="CZ231" i="12"/>
  <c r="CW231" i="12"/>
  <c r="CV231" i="12"/>
  <c r="DN231" i="12"/>
  <c r="DE231" i="12"/>
  <c r="DQ231" i="12"/>
  <c r="DC231" i="12"/>
  <c r="DH231" i="12"/>
  <c r="DA231" i="12"/>
  <c r="DI231" i="12"/>
  <c r="DD231" i="12"/>
  <c r="CX231" i="12"/>
  <c r="DF231" i="12"/>
  <c r="CU231" i="12"/>
  <c r="DP231" i="12"/>
  <c r="DG231" i="12"/>
  <c r="DM231" i="12"/>
  <c r="DO231" i="12"/>
  <c r="DJ231" i="12"/>
  <c r="DL231" i="12"/>
  <c r="CT231" i="12"/>
  <c r="DD219" i="12"/>
  <c r="DO219" i="12"/>
  <c r="CX219" i="12"/>
  <c r="CT219" i="12"/>
  <c r="DG219" i="12"/>
  <c r="DC219" i="12"/>
  <c r="DL219" i="12"/>
  <c r="DI219" i="12"/>
  <c r="DK219" i="12"/>
  <c r="DB219" i="12"/>
  <c r="DN219" i="12"/>
  <c r="DA219" i="12"/>
  <c r="DM219" i="12"/>
  <c r="CY219" i="12"/>
  <c r="CU219" i="12"/>
  <c r="CW219" i="12"/>
  <c r="CV219" i="12"/>
  <c r="DE219" i="12"/>
  <c r="CZ219" i="12"/>
  <c r="DP219" i="12"/>
  <c r="DQ219" i="12"/>
  <c r="DJ219" i="12"/>
  <c r="DH219" i="12"/>
  <c r="DF219" i="12"/>
  <c r="CW79" i="12"/>
  <c r="DG79" i="12"/>
  <c r="DA79" i="12"/>
  <c r="DM79" i="12"/>
  <c r="DO79" i="12"/>
  <c r="DB79" i="12"/>
  <c r="DE79" i="12"/>
  <c r="DC79" i="12"/>
  <c r="DF79" i="12"/>
  <c r="CX79" i="12"/>
  <c r="DL79" i="12"/>
  <c r="CZ79" i="12"/>
  <c r="DH79" i="12"/>
  <c r="DK79" i="12"/>
  <c r="DJ79" i="12"/>
  <c r="DN79" i="12"/>
  <c r="CU79" i="12"/>
  <c r="DP79" i="12"/>
  <c r="CT79" i="12"/>
  <c r="DD79" i="12"/>
  <c r="DI79" i="12"/>
  <c r="DQ79" i="12"/>
  <c r="CY79" i="12"/>
  <c r="CV79" i="12"/>
  <c r="DI57" i="12"/>
  <c r="DM57" i="12"/>
  <c r="CY57" i="12"/>
  <c r="CX57" i="12"/>
  <c r="DG57" i="12"/>
  <c r="DO57" i="12"/>
  <c r="DL57" i="12"/>
  <c r="DB57" i="12"/>
  <c r="DF57" i="12"/>
  <c r="DH57" i="12"/>
  <c r="DK57" i="12"/>
  <c r="CW57" i="12"/>
  <c r="DA57" i="12"/>
  <c r="DE57" i="12"/>
  <c r="DN57" i="12"/>
  <c r="DP57" i="12"/>
  <c r="DC57" i="12"/>
  <c r="CZ57" i="12"/>
  <c r="DJ57" i="12"/>
  <c r="DQ57" i="12"/>
  <c r="CU57" i="12"/>
  <c r="CT57" i="12"/>
  <c r="CV57" i="12"/>
  <c r="DD57" i="12"/>
  <c r="CU78" i="12"/>
  <c r="CW78" i="12"/>
  <c r="DM78" i="12"/>
  <c r="DD78" i="12"/>
  <c r="DH78" i="12"/>
  <c r="CX78" i="12"/>
  <c r="DC78" i="12"/>
  <c r="DQ78" i="12"/>
  <c r="DN78" i="12"/>
  <c r="DB78" i="12"/>
  <c r="CT78" i="12"/>
  <c r="DE78" i="12"/>
  <c r="DJ78" i="12"/>
  <c r="CY78" i="12"/>
  <c r="CZ78" i="12"/>
  <c r="DA78" i="12"/>
  <c r="DI78" i="12"/>
  <c r="DG78" i="12"/>
  <c r="CV78" i="12"/>
  <c r="DO78" i="12"/>
  <c r="DL78" i="12"/>
  <c r="DK78" i="12"/>
  <c r="DP78" i="12"/>
  <c r="DF78" i="12"/>
  <c r="DI172" i="12"/>
  <c r="CZ172" i="12"/>
  <c r="CY172" i="12"/>
  <c r="DP172" i="12"/>
  <c r="CU172" i="12"/>
  <c r="DB172" i="12"/>
  <c r="DC172" i="12"/>
  <c r="DO172" i="12"/>
  <c r="DE172" i="12"/>
  <c r="CV172" i="12"/>
  <c r="DQ172" i="12"/>
  <c r="DN172" i="12"/>
  <c r="CW172" i="12"/>
  <c r="DK172" i="12"/>
  <c r="DH172" i="12"/>
  <c r="CX172" i="12"/>
  <c r="DG172" i="12"/>
  <c r="DF172" i="12"/>
  <c r="DJ172" i="12"/>
  <c r="DM172" i="12"/>
  <c r="DD172" i="12"/>
  <c r="DA172" i="12"/>
  <c r="DL172" i="12"/>
  <c r="CT172" i="12"/>
  <c r="DN162" i="12"/>
  <c r="DQ162" i="12"/>
  <c r="DB162" i="12"/>
  <c r="CY162" i="12"/>
  <c r="CV162" i="12"/>
  <c r="DL162" i="12"/>
  <c r="DP162" i="12"/>
  <c r="DA162" i="12"/>
  <c r="CU162" i="12"/>
  <c r="DK162" i="12"/>
  <c r="CZ162" i="12"/>
  <c r="CW162" i="12"/>
  <c r="DI162" i="12"/>
  <c r="DC162" i="12"/>
  <c r="CX162" i="12"/>
  <c r="DH162" i="12"/>
  <c r="DM162" i="12"/>
  <c r="DJ162" i="12"/>
  <c r="DO162" i="12"/>
  <c r="DF162" i="12"/>
  <c r="CT162" i="12"/>
  <c r="DE162" i="12"/>
  <c r="DG162" i="12"/>
  <c r="DD162" i="12"/>
  <c r="DJ45" i="12"/>
  <c r="DF45" i="12"/>
  <c r="DH45" i="12"/>
  <c r="DE45" i="12"/>
  <c r="CZ45" i="12"/>
  <c r="CX45" i="12"/>
  <c r="DQ45" i="12"/>
  <c r="DP45" i="12"/>
  <c r="DB45" i="12"/>
  <c r="DN45" i="12"/>
  <c r="CV45" i="12"/>
  <c r="DO45" i="12"/>
  <c r="DK45" i="12"/>
  <c r="DA45" i="12"/>
  <c r="DL45" i="12"/>
  <c r="DD45" i="12"/>
  <c r="CU45" i="12"/>
  <c r="DC45" i="12"/>
  <c r="CT45" i="12"/>
  <c r="DG45" i="12"/>
  <c r="CW45" i="12"/>
  <c r="CY45" i="12"/>
  <c r="DM45" i="12"/>
  <c r="DI45" i="12"/>
  <c r="DH176" i="12"/>
  <c r="DL176" i="12"/>
  <c r="CY176" i="12"/>
  <c r="DE176" i="12"/>
  <c r="DO176" i="12"/>
  <c r="DD176" i="12"/>
  <c r="CX176" i="12"/>
  <c r="DA176" i="12"/>
  <c r="DC176" i="12"/>
  <c r="CU176" i="12"/>
  <c r="CV176" i="12"/>
  <c r="DB176" i="12"/>
  <c r="DN176" i="12"/>
  <c r="DQ176" i="12"/>
  <c r="DK176" i="12"/>
  <c r="CT176" i="12"/>
  <c r="DJ176" i="12"/>
  <c r="CW176" i="12"/>
  <c r="DI176" i="12"/>
  <c r="CZ176" i="12"/>
  <c r="DP176" i="12"/>
  <c r="DF176" i="12"/>
  <c r="DM176" i="12"/>
  <c r="DG176" i="12"/>
  <c r="DP17" i="12"/>
  <c r="CW17" i="12"/>
  <c r="DK17" i="12"/>
  <c r="DG17" i="12"/>
  <c r="DQ17" i="12"/>
  <c r="DE17" i="12"/>
  <c r="CX17" i="12"/>
  <c r="DA17" i="12"/>
  <c r="CT17" i="12"/>
  <c r="DH17" i="12"/>
  <c r="CU17" i="12"/>
  <c r="DJ17" i="12"/>
  <c r="DF17" i="12"/>
  <c r="DI17" i="12"/>
  <c r="CZ17" i="12"/>
  <c r="CY17" i="12"/>
  <c r="DC17" i="12"/>
  <c r="DD17" i="12"/>
  <c r="DO17" i="12"/>
  <c r="DM17" i="12"/>
  <c r="DN17" i="12"/>
  <c r="DL17" i="12"/>
  <c r="DB17" i="12"/>
  <c r="CV17" i="12"/>
  <c r="DP232" i="12"/>
  <c r="DM232" i="12"/>
  <c r="DC232" i="12"/>
  <c r="CU232" i="12"/>
  <c r="CZ232" i="12"/>
  <c r="DH232" i="12"/>
  <c r="CT232" i="12"/>
  <c r="DE232" i="12"/>
  <c r="DK232" i="12"/>
  <c r="CW232" i="12"/>
  <c r="DN232" i="12"/>
  <c r="DJ232" i="12"/>
  <c r="DI232" i="12"/>
  <c r="DG232" i="12"/>
  <c r="DO232" i="12"/>
  <c r="DL232" i="12"/>
  <c r="DQ232" i="12"/>
  <c r="CY232" i="12"/>
  <c r="CV232" i="12"/>
  <c r="DD232" i="12"/>
  <c r="DB232" i="12"/>
  <c r="DA232" i="12"/>
  <c r="CX232" i="12"/>
  <c r="DF232" i="12"/>
  <c r="DE26" i="12"/>
  <c r="DJ26" i="12"/>
  <c r="DL26" i="12"/>
  <c r="CZ26" i="12"/>
  <c r="DM26" i="12"/>
  <c r="CY26" i="12"/>
  <c r="DH26" i="12"/>
  <c r="CX26" i="12"/>
  <c r="DO26" i="12"/>
  <c r="DA26" i="12"/>
  <c r="DQ26" i="12"/>
  <c r="DG26" i="12"/>
  <c r="DP26" i="12"/>
  <c r="DF26" i="12"/>
  <c r="CW26" i="12"/>
  <c r="DK26" i="12"/>
  <c r="DB26" i="12"/>
  <c r="DN26" i="12"/>
  <c r="DI26" i="12"/>
  <c r="CV26" i="12"/>
  <c r="CU26" i="12"/>
  <c r="CT26" i="12"/>
  <c r="DC26" i="12"/>
  <c r="DD26" i="12"/>
  <c r="DM153" i="12"/>
  <c r="DO153" i="12"/>
  <c r="CV153" i="12"/>
  <c r="DK153" i="12"/>
  <c r="DP153" i="12"/>
  <c r="DI153" i="12"/>
  <c r="DC153" i="12"/>
  <c r="CX153" i="12"/>
  <c r="DJ153" i="12"/>
  <c r="DG153" i="12"/>
  <c r="DD153" i="12"/>
  <c r="CY153" i="12"/>
  <c r="CW153" i="12"/>
  <c r="DE153" i="12"/>
  <c r="DF153" i="12"/>
  <c r="DB153" i="12"/>
  <c r="DL153" i="12"/>
  <c r="DQ153" i="12"/>
  <c r="DN153" i="12"/>
  <c r="CU153" i="12"/>
  <c r="DA153" i="12"/>
  <c r="DH153" i="12"/>
  <c r="CT153" i="12"/>
  <c r="CZ153" i="12"/>
  <c r="CS2" i="12"/>
  <c r="DH163" i="12"/>
  <c r="DP163" i="12"/>
  <c r="DB163" i="12"/>
  <c r="DO163" i="12"/>
  <c r="DF163" i="12"/>
  <c r="DK163" i="12"/>
  <c r="DI163" i="12"/>
  <c r="DG163" i="12"/>
  <c r="CU163" i="12"/>
  <c r="CT163" i="12"/>
  <c r="CY163" i="12"/>
  <c r="DD163" i="12"/>
  <c r="DM163" i="12"/>
  <c r="CX163" i="12"/>
  <c r="CZ163" i="12"/>
  <c r="DC163" i="12"/>
  <c r="CW163" i="12"/>
  <c r="DJ163" i="12"/>
  <c r="DN163" i="12"/>
  <c r="DE163" i="12"/>
  <c r="DQ163" i="12"/>
  <c r="DL163" i="12"/>
  <c r="DA163" i="12"/>
  <c r="CV163" i="12"/>
  <c r="DA36" i="12"/>
  <c r="DO36" i="12"/>
  <c r="CW36" i="12"/>
  <c r="CT36" i="12"/>
  <c r="CU36" i="12"/>
  <c r="CX36" i="12"/>
  <c r="DF36" i="12"/>
  <c r="DP36" i="12"/>
  <c r="DK36" i="12"/>
  <c r="DC36" i="12"/>
  <c r="DB36" i="12"/>
  <c r="CZ36" i="12"/>
  <c r="DE36" i="12"/>
  <c r="DG36" i="12"/>
  <c r="CY36" i="12"/>
  <c r="CV36" i="12"/>
  <c r="DD36" i="12"/>
  <c r="DJ36" i="12"/>
  <c r="DN36" i="12"/>
  <c r="DM36" i="12"/>
  <c r="DQ36" i="12"/>
  <c r="DI36" i="12"/>
  <c r="DL36" i="12"/>
  <c r="DH36" i="12"/>
  <c r="DO46" i="12"/>
  <c r="DH46" i="12"/>
  <c r="DJ46" i="12"/>
  <c r="DN46" i="12"/>
  <c r="DL46" i="12"/>
  <c r="CW46" i="12"/>
  <c r="CT46" i="12"/>
  <c r="CX46" i="12"/>
  <c r="DP46" i="12"/>
  <c r="DM46" i="12"/>
  <c r="DE46" i="12"/>
  <c r="DI46" i="12"/>
  <c r="DF46" i="12"/>
  <c r="DQ46" i="12"/>
  <c r="DC46" i="12"/>
  <c r="CV46" i="12"/>
  <c r="DB46" i="12"/>
  <c r="CZ46" i="12"/>
  <c r="DD46" i="12"/>
  <c r="CY46" i="12"/>
  <c r="DK46" i="12"/>
  <c r="CU46" i="12"/>
  <c r="DA46" i="12"/>
  <c r="DG46" i="12"/>
  <c r="DJ64" i="12"/>
  <c r="DG64" i="12"/>
  <c r="DA64" i="12"/>
  <c r="DB64" i="12"/>
  <c r="CV64" i="12"/>
  <c r="DQ64" i="12"/>
  <c r="CT64" i="12"/>
  <c r="DC64" i="12"/>
  <c r="CZ64" i="12"/>
  <c r="DO64" i="12"/>
  <c r="DM64" i="12"/>
  <c r="DD64" i="12"/>
  <c r="DF64" i="12"/>
  <c r="DI64" i="12"/>
  <c r="DK64" i="12"/>
  <c r="DP64" i="12"/>
  <c r="CY64" i="12"/>
  <c r="DH64" i="12"/>
  <c r="CU64" i="12"/>
  <c r="DL64" i="12"/>
  <c r="CX64" i="12"/>
  <c r="CW64" i="12"/>
  <c r="DN64" i="12"/>
  <c r="DE64" i="12"/>
  <c r="DE133" i="12"/>
  <c r="DD133" i="12"/>
  <c r="CU133" i="12"/>
  <c r="DN133" i="12"/>
  <c r="DC133" i="12"/>
  <c r="DP133" i="12"/>
  <c r="CY133" i="12"/>
  <c r="CZ133" i="12"/>
  <c r="DQ133" i="12"/>
  <c r="DI133" i="12"/>
  <c r="CT133" i="12"/>
  <c r="DJ133" i="12"/>
  <c r="DF133" i="12"/>
  <c r="DA133" i="12"/>
  <c r="DO133" i="12"/>
  <c r="DH133" i="12"/>
  <c r="DG133" i="12"/>
  <c r="DL133" i="12"/>
  <c r="CX133" i="12"/>
  <c r="DB133" i="12"/>
  <c r="CW133" i="12"/>
  <c r="DK133" i="12"/>
  <c r="CV133" i="12"/>
  <c r="DM133" i="12"/>
  <c r="DQ189" i="12"/>
  <c r="DH189" i="12"/>
  <c r="DK189" i="12"/>
  <c r="CY189" i="12"/>
  <c r="CV189" i="12"/>
  <c r="DA189" i="12"/>
  <c r="DP189" i="12"/>
  <c r="DO189" i="12"/>
  <c r="DF189" i="12"/>
  <c r="CT189" i="12"/>
  <c r="DB189" i="12"/>
  <c r="DN189" i="12"/>
  <c r="CX189" i="12"/>
  <c r="DL189" i="12"/>
  <c r="DC189" i="12"/>
  <c r="DJ189" i="12"/>
  <c r="DM189" i="12"/>
  <c r="DD189" i="12"/>
  <c r="CZ189" i="12"/>
  <c r="CW189" i="12"/>
  <c r="DE189" i="12"/>
  <c r="CU189" i="12"/>
  <c r="DG189" i="12"/>
  <c r="DI189" i="12"/>
  <c r="DJ159" i="12"/>
  <c r="DL159" i="12"/>
  <c r="DH159" i="12"/>
  <c r="DG159" i="12"/>
  <c r="CY159" i="12"/>
  <c r="DE159" i="12"/>
  <c r="DI159" i="12"/>
  <c r="DQ159" i="12"/>
  <c r="DF159" i="12"/>
  <c r="DM159" i="12"/>
  <c r="DB159" i="12"/>
  <c r="DC159" i="12"/>
  <c r="DA159" i="12"/>
  <c r="DP159" i="12"/>
  <c r="DD159" i="12"/>
  <c r="CX159" i="12"/>
  <c r="CU159" i="12"/>
  <c r="DO159" i="12"/>
  <c r="DK159" i="12"/>
  <c r="CT159" i="12"/>
  <c r="CV159" i="12"/>
  <c r="CZ159" i="12"/>
  <c r="CW159" i="12"/>
  <c r="DN159" i="12"/>
  <c r="DJ186" i="12"/>
  <c r="DN186" i="12"/>
  <c r="CW186" i="12"/>
  <c r="DM186" i="12"/>
  <c r="DO186" i="12"/>
  <c r="DD186" i="12"/>
  <c r="DK186" i="12"/>
  <c r="DI186" i="12"/>
  <c r="DG186" i="12"/>
  <c r="DA186" i="12"/>
  <c r="CZ186" i="12"/>
  <c r="DL186" i="12"/>
  <c r="CX186" i="12"/>
  <c r="CT186" i="12"/>
  <c r="DC186" i="12"/>
  <c r="CU186" i="12"/>
  <c r="DP186" i="12"/>
  <c r="DE186" i="12"/>
  <c r="DQ186" i="12"/>
  <c r="DB186" i="12"/>
  <c r="DF186" i="12"/>
  <c r="CV186" i="12"/>
  <c r="CY186" i="12"/>
  <c r="DH186" i="12"/>
  <c r="DG214" i="12"/>
  <c r="DI214" i="12"/>
  <c r="DF214" i="12"/>
  <c r="DJ214" i="12"/>
  <c r="DH214" i="12"/>
  <c r="CX214" i="12"/>
  <c r="DO214" i="12"/>
  <c r="CU214" i="12"/>
  <c r="DE214" i="12"/>
  <c r="DK214" i="12"/>
  <c r="CV214" i="12"/>
  <c r="DA214" i="12"/>
  <c r="DB214" i="12"/>
  <c r="CW214" i="12"/>
  <c r="DP214" i="12"/>
  <c r="DM214" i="12"/>
  <c r="CT214" i="12"/>
  <c r="DD214" i="12"/>
  <c r="DC214" i="12"/>
  <c r="DL214" i="12"/>
  <c r="CY214" i="12"/>
  <c r="DQ214" i="12"/>
  <c r="DN214" i="12"/>
  <c r="CZ214" i="12"/>
  <c r="DH24" i="12"/>
  <c r="DP24" i="12"/>
  <c r="DC24" i="12"/>
  <c r="DQ24" i="12"/>
  <c r="DM24" i="12"/>
  <c r="DE24" i="12"/>
  <c r="DJ24" i="12"/>
  <c r="CZ24" i="12"/>
  <c r="CW24" i="12"/>
  <c r="CY24" i="12"/>
  <c r="CT24" i="12"/>
  <c r="DL24" i="12"/>
  <c r="DO24" i="12"/>
  <c r="DG24" i="12"/>
  <c r="DF24" i="12"/>
  <c r="DK24" i="12"/>
  <c r="CX24" i="12"/>
  <c r="DI24" i="12"/>
  <c r="DB24" i="12"/>
  <c r="DD24" i="12"/>
  <c r="CV24" i="12"/>
  <c r="CU24" i="12"/>
  <c r="DN24" i="12"/>
  <c r="DA24" i="12"/>
  <c r="DB155" i="12"/>
  <c r="CT155" i="12"/>
  <c r="DF155" i="12"/>
  <c r="DP155" i="12"/>
  <c r="CU155" i="12"/>
  <c r="CZ155" i="12"/>
  <c r="DI155" i="12"/>
  <c r="DQ155" i="12"/>
  <c r="CY155" i="12"/>
  <c r="CW155" i="12"/>
  <c r="DK155" i="12"/>
  <c r="DA155" i="12"/>
  <c r="DH155" i="12"/>
  <c r="DJ155" i="12"/>
  <c r="DO155" i="12"/>
  <c r="DD155" i="12"/>
  <c r="CX155" i="12"/>
  <c r="DL155" i="12"/>
  <c r="DN155" i="12"/>
  <c r="DC155" i="12"/>
  <c r="CV155" i="12"/>
  <c r="DM155" i="12"/>
  <c r="DE155" i="12"/>
  <c r="DG155" i="12"/>
  <c r="DG196" i="12"/>
  <c r="DQ196" i="12"/>
  <c r="DL196" i="12"/>
  <c r="DF196" i="12"/>
  <c r="DH196" i="12"/>
  <c r="CU196" i="12"/>
  <c r="CW196" i="12"/>
  <c r="DC196" i="12"/>
  <c r="DA196" i="12"/>
  <c r="DE196" i="12"/>
  <c r="DP196" i="12"/>
  <c r="DD196" i="12"/>
  <c r="CY196" i="12"/>
  <c r="CZ196" i="12"/>
  <c r="CT196" i="12"/>
  <c r="DK196" i="12"/>
  <c r="DI196" i="12"/>
  <c r="DO196" i="12"/>
  <c r="DB196" i="12"/>
  <c r="DN196" i="12"/>
  <c r="DJ196" i="12"/>
  <c r="CX196" i="12"/>
  <c r="CV196" i="12"/>
  <c r="DM196" i="12"/>
  <c r="DO213" i="12"/>
  <c r="DC213" i="12"/>
  <c r="CV213" i="12"/>
  <c r="DA213" i="12"/>
  <c r="DE213" i="12"/>
  <c r="CZ213" i="12"/>
  <c r="DJ213" i="12"/>
  <c r="DD213" i="12"/>
  <c r="DQ213" i="12"/>
  <c r="DI213" i="12"/>
  <c r="CX213" i="12"/>
  <c r="DK213" i="12"/>
  <c r="DN213" i="12"/>
  <c r="DL213" i="12"/>
  <c r="DG213" i="12"/>
  <c r="DF213" i="12"/>
  <c r="CY213" i="12"/>
  <c r="DH213" i="12"/>
  <c r="DB213" i="12"/>
  <c r="CU213" i="12"/>
  <c r="CW213" i="12"/>
  <c r="DM213" i="12"/>
  <c r="DP213" i="12"/>
  <c r="CT213" i="12"/>
  <c r="DL141" i="12"/>
  <c r="CZ141" i="12"/>
  <c r="DG141" i="12"/>
  <c r="DC141" i="12"/>
  <c r="DI141" i="12"/>
  <c r="DA141" i="12"/>
  <c r="DQ141" i="12"/>
  <c r="DE141" i="12"/>
  <c r="DK141" i="12"/>
  <c r="DO141" i="12"/>
  <c r="DM141" i="12"/>
  <c r="DF141" i="12"/>
  <c r="DJ141" i="12"/>
  <c r="CT141" i="12"/>
  <c r="CV141" i="12"/>
  <c r="CU141" i="12"/>
  <c r="DB141" i="12"/>
  <c r="CW141" i="12"/>
  <c r="DP141" i="12"/>
  <c r="CY141" i="12"/>
  <c r="DN141" i="12"/>
  <c r="DH141" i="12"/>
  <c r="DD141" i="12"/>
  <c r="CX141" i="12"/>
  <c r="DL183" i="12"/>
  <c r="DQ183" i="12"/>
  <c r="DA183" i="12"/>
  <c r="CT183" i="12"/>
  <c r="DE183" i="12"/>
  <c r="DI183" i="12"/>
  <c r="CW183" i="12"/>
  <c r="CX183" i="12"/>
  <c r="DK183" i="12"/>
  <c r="DG183" i="12"/>
  <c r="DN183" i="12"/>
  <c r="CZ183" i="12"/>
  <c r="DC183" i="12"/>
  <c r="DB183" i="12"/>
  <c r="DD183" i="12"/>
  <c r="DM183" i="12"/>
  <c r="CU183" i="12"/>
  <c r="DH183" i="12"/>
  <c r="DJ183" i="12"/>
  <c r="DF183" i="12"/>
  <c r="CV183" i="12"/>
  <c r="DO183" i="12"/>
  <c r="CY183" i="12"/>
  <c r="DP183" i="12"/>
  <c r="DO212" i="12"/>
  <c r="DC212" i="12"/>
  <c r="DA212" i="12"/>
  <c r="DQ212" i="12"/>
  <c r="DI212" i="12"/>
  <c r="DM212" i="12"/>
  <c r="CV212" i="12"/>
  <c r="CW212" i="12"/>
  <c r="CU212" i="12"/>
  <c r="DD212" i="12"/>
  <c r="CX212" i="12"/>
  <c r="CY212" i="12"/>
  <c r="DK212" i="12"/>
  <c r="CT212" i="12"/>
  <c r="DE212" i="12"/>
  <c r="DP212" i="12"/>
  <c r="CZ212" i="12"/>
  <c r="DB212" i="12"/>
  <c r="DH212" i="12"/>
  <c r="DG212" i="12"/>
  <c r="DF212" i="12"/>
  <c r="DJ212" i="12"/>
  <c r="DL212" i="12"/>
  <c r="DN212" i="12"/>
  <c r="DF85" i="12"/>
  <c r="DB85" i="12"/>
  <c r="CW85" i="12"/>
  <c r="DO85" i="12"/>
  <c r="DE85" i="12"/>
  <c r="DK85" i="12"/>
  <c r="DN85" i="12"/>
  <c r="DG85" i="12"/>
  <c r="CT85" i="12"/>
  <c r="DQ85" i="12"/>
  <c r="CV85" i="12"/>
  <c r="DM85" i="12"/>
  <c r="CU85" i="12"/>
  <c r="DC85" i="12"/>
  <c r="DI85" i="12"/>
  <c r="DD85" i="12"/>
  <c r="DH85" i="12"/>
  <c r="CX85" i="12"/>
  <c r="DJ85" i="12"/>
  <c r="CY85" i="12"/>
  <c r="DL85" i="12"/>
  <c r="DA85" i="12"/>
  <c r="DP85" i="12"/>
  <c r="CZ85" i="12"/>
  <c r="DL62" i="12"/>
  <c r="CW62" i="12"/>
  <c r="DQ62" i="12"/>
  <c r="DM62" i="12"/>
  <c r="DG62" i="12"/>
  <c r="DF62" i="12"/>
  <c r="DN62" i="12"/>
  <c r="CY62" i="12"/>
  <c r="DI62" i="12"/>
  <c r="CX62" i="12"/>
  <c r="CZ62" i="12"/>
  <c r="CV62" i="12"/>
  <c r="CU62" i="12"/>
  <c r="DC62" i="12"/>
  <c r="DD62" i="12"/>
  <c r="DA62" i="12"/>
  <c r="CT62" i="12"/>
  <c r="DP62" i="12"/>
  <c r="DH62" i="12"/>
  <c r="DK62" i="12"/>
  <c r="DE62" i="12"/>
  <c r="DB62" i="12"/>
  <c r="DJ62" i="12"/>
  <c r="DO62" i="12"/>
  <c r="DM237" i="12"/>
  <c r="DQ237" i="12"/>
  <c r="CZ237" i="12"/>
  <c r="CU237" i="12"/>
  <c r="DH237" i="12"/>
  <c r="DG237" i="12"/>
  <c r="DJ237" i="12"/>
  <c r="CT237" i="12"/>
  <c r="DO237" i="12"/>
  <c r="DK237" i="12"/>
  <c r="DF237" i="12"/>
  <c r="CW237" i="12"/>
  <c r="CX237" i="12"/>
  <c r="DL237" i="12"/>
  <c r="DP237" i="12"/>
  <c r="DD237" i="12"/>
  <c r="DN237" i="12"/>
  <c r="DB237" i="12"/>
  <c r="CY237" i="12"/>
  <c r="CV237" i="12"/>
  <c r="DI237" i="12"/>
  <c r="DC237" i="12"/>
  <c r="DE237" i="12"/>
  <c r="DA237" i="12"/>
  <c r="DI80" i="12"/>
  <c r="DK80" i="12"/>
  <c r="DH80" i="12"/>
  <c r="DF80" i="12"/>
  <c r="CZ80" i="12"/>
  <c r="DM80" i="12"/>
  <c r="DD80" i="12"/>
  <c r="CW80" i="12"/>
  <c r="CY80" i="12"/>
  <c r="DJ80" i="12"/>
  <c r="DG80" i="12"/>
  <c r="DQ80" i="12"/>
  <c r="DA80" i="12"/>
  <c r="CV80" i="12"/>
  <c r="DO80" i="12"/>
  <c r="CX80" i="12"/>
  <c r="CT80" i="12"/>
  <c r="CU80" i="12"/>
  <c r="DL80" i="12"/>
  <c r="DN80" i="12"/>
  <c r="DP80" i="12"/>
  <c r="DC80" i="12"/>
  <c r="DE80" i="12"/>
  <c r="DB80" i="12"/>
  <c r="DM174" i="12"/>
  <c r="DD174" i="12"/>
  <c r="DG174" i="12"/>
  <c r="CT174" i="12"/>
  <c r="DP174" i="12"/>
  <c r="CY174" i="12"/>
  <c r="DJ174" i="12"/>
  <c r="DF174" i="12"/>
  <c r="DI174" i="12"/>
  <c r="DB174" i="12"/>
  <c r="DQ174" i="12"/>
  <c r="DO174" i="12"/>
  <c r="DE174" i="12"/>
  <c r="DN174" i="12"/>
  <c r="CW174" i="12"/>
  <c r="DH174" i="12"/>
  <c r="DL174" i="12"/>
  <c r="CZ174" i="12"/>
  <c r="CX174" i="12"/>
  <c r="DK174" i="12"/>
  <c r="CU174" i="12"/>
  <c r="DA174" i="12"/>
  <c r="CV174" i="12"/>
  <c r="DC174" i="12"/>
  <c r="DB95" i="12"/>
  <c r="DD95" i="12"/>
  <c r="CY95" i="12"/>
  <c r="DA95" i="12"/>
  <c r="DO95" i="12"/>
  <c r="DJ95" i="12"/>
  <c r="DL95" i="12"/>
  <c r="DF95" i="12"/>
  <c r="DG95" i="12"/>
  <c r="CZ95" i="12"/>
  <c r="DI95" i="12"/>
  <c r="DH95" i="12"/>
  <c r="DC95" i="12"/>
  <c r="DQ95" i="12"/>
  <c r="CU95" i="12"/>
  <c r="CT95" i="12"/>
  <c r="DN95" i="12"/>
  <c r="DP95" i="12"/>
  <c r="CW95" i="12"/>
  <c r="CX95" i="12"/>
  <c r="DE95" i="12"/>
  <c r="DK95" i="12"/>
  <c r="CV95" i="12"/>
  <c r="DM95" i="12"/>
  <c r="DL148" i="12"/>
  <c r="CU148" i="12"/>
  <c r="DP148" i="12"/>
  <c r="DN148" i="12"/>
  <c r="CX148" i="12"/>
  <c r="DQ148" i="12"/>
  <c r="CW148" i="12"/>
  <c r="DK148" i="12"/>
  <c r="DI148" i="12"/>
  <c r="DA148" i="12"/>
  <c r="DC148" i="12"/>
  <c r="CY148" i="12"/>
  <c r="DJ148" i="12"/>
  <c r="DO148" i="12"/>
  <c r="DD148" i="12"/>
  <c r="DE148" i="12"/>
  <c r="DH148" i="12"/>
  <c r="DB148" i="12"/>
  <c r="DM148" i="12"/>
  <c r="CV148" i="12"/>
  <c r="CT148" i="12"/>
  <c r="DG148" i="12"/>
  <c r="DF148" i="12"/>
  <c r="CZ148" i="12"/>
  <c r="DA77" i="12"/>
  <c r="CX77" i="12"/>
  <c r="DH77" i="12"/>
  <c r="CT77" i="12"/>
  <c r="DB77" i="12"/>
  <c r="DQ77" i="12"/>
  <c r="DL77" i="12"/>
  <c r="DC77" i="12"/>
  <c r="DD77" i="12"/>
  <c r="DF77" i="12"/>
  <c r="DJ77" i="12"/>
  <c r="CY77" i="12"/>
  <c r="DG77" i="12"/>
  <c r="CU77" i="12"/>
  <c r="DO77" i="12"/>
  <c r="CZ77" i="12"/>
  <c r="DK77" i="12"/>
  <c r="DI77" i="12"/>
  <c r="DM77" i="12"/>
  <c r="DE77" i="12"/>
  <c r="DP77" i="12"/>
  <c r="DN77" i="12"/>
  <c r="CV77" i="12"/>
  <c r="CW77" i="12"/>
  <c r="CT110" i="12"/>
  <c r="CU110" i="12"/>
  <c r="DH110" i="12"/>
  <c r="DC110" i="12"/>
  <c r="DN110" i="12"/>
  <c r="DB110" i="12"/>
  <c r="CX110" i="12"/>
  <c r="DI110" i="12"/>
  <c r="CV110" i="12"/>
  <c r="DO110" i="12"/>
  <c r="DP110" i="12"/>
  <c r="DM110" i="12"/>
  <c r="DK110" i="12"/>
  <c r="DL110" i="12"/>
  <c r="DF110" i="12"/>
  <c r="DG110" i="12"/>
  <c r="CY110" i="12"/>
  <c r="DE110" i="12"/>
  <c r="DA110" i="12"/>
  <c r="DQ110" i="12"/>
  <c r="CW110" i="12"/>
  <c r="CZ110" i="12"/>
  <c r="DD110" i="12"/>
  <c r="DJ110" i="12"/>
  <c r="DD142" i="12"/>
  <c r="DN142" i="12"/>
  <c r="DL142" i="12"/>
  <c r="CU142" i="12"/>
  <c r="CZ142" i="12"/>
  <c r="CV142" i="12"/>
  <c r="DA142" i="12"/>
  <c r="CT142" i="12"/>
  <c r="DI142" i="12"/>
  <c r="DH142" i="12"/>
  <c r="DM142" i="12"/>
  <c r="DG142" i="12"/>
  <c r="DQ142" i="12"/>
  <c r="CY142" i="12"/>
  <c r="DO142" i="12"/>
  <c r="DP142" i="12"/>
  <c r="DJ142" i="12"/>
  <c r="CW142" i="12"/>
  <c r="CX142" i="12"/>
  <c r="DK142" i="12"/>
  <c r="DE142" i="12"/>
  <c r="DF142" i="12"/>
  <c r="DB142" i="12"/>
  <c r="DC142" i="12"/>
  <c r="DB230" i="12"/>
  <c r="DQ230" i="12"/>
  <c r="CZ230" i="12"/>
  <c r="CX230" i="12"/>
  <c r="DP230" i="12"/>
  <c r="CW230" i="12"/>
  <c r="DK230" i="12"/>
  <c r="DD230" i="12"/>
  <c r="DA230" i="12"/>
  <c r="CV230" i="12"/>
  <c r="DI230" i="12"/>
  <c r="DE230" i="12"/>
  <c r="DO230" i="12"/>
  <c r="DN230" i="12"/>
  <c r="CY230" i="12"/>
  <c r="DL230" i="12"/>
  <c r="DC230" i="12"/>
  <c r="DH230" i="12"/>
  <c r="CU230" i="12"/>
  <c r="DG230" i="12"/>
  <c r="DJ230" i="12"/>
  <c r="DF230" i="12"/>
  <c r="DM230" i="12"/>
  <c r="CT230" i="12"/>
  <c r="DH152" i="12"/>
  <c r="DP152" i="12"/>
  <c r="DB152" i="12"/>
  <c r="DA152" i="12"/>
  <c r="DO152" i="12"/>
  <c r="DG152" i="12"/>
  <c r="CZ152" i="12"/>
  <c r="CW152" i="12"/>
  <c r="DI152" i="12"/>
  <c r="DK152" i="12"/>
  <c r="DC152" i="12"/>
  <c r="DD152" i="12"/>
  <c r="DL152" i="12"/>
  <c r="CU152" i="12"/>
  <c r="DF152" i="12"/>
  <c r="CX152" i="12"/>
  <c r="CV152" i="12"/>
  <c r="DE152" i="12"/>
  <c r="DJ152" i="12"/>
  <c r="CY152" i="12"/>
  <c r="DN152" i="12"/>
  <c r="CT152" i="12"/>
  <c r="DM152" i="12"/>
  <c r="DQ152" i="12"/>
  <c r="DF18" i="12"/>
  <c r="CT18" i="12"/>
  <c r="DH18" i="12"/>
  <c r="DA18" i="12"/>
  <c r="CU18" i="12"/>
  <c r="CZ18" i="12"/>
  <c r="DQ18" i="12"/>
  <c r="DK18" i="12"/>
  <c r="DJ18" i="12"/>
  <c r="DD18" i="12"/>
  <c r="DO18" i="12"/>
  <c r="CV18" i="12"/>
  <c r="DP18" i="12"/>
  <c r="CY18" i="12"/>
  <c r="DM18" i="12"/>
  <c r="DB18" i="12"/>
  <c r="CW18" i="12"/>
  <c r="DL18" i="12"/>
  <c r="CX18" i="12"/>
  <c r="DG18" i="12"/>
  <c r="DE18" i="12"/>
  <c r="DI18" i="12"/>
  <c r="DC18" i="12"/>
  <c r="DN18" i="12"/>
  <c r="DF112" i="12"/>
  <c r="DG112" i="12"/>
  <c r="DM112" i="12"/>
  <c r="CY112" i="12"/>
  <c r="DO112" i="12"/>
  <c r="DK112" i="12"/>
  <c r="DD112" i="12"/>
  <c r="DL112" i="12"/>
  <c r="CT112" i="12"/>
  <c r="DN112" i="12"/>
  <c r="CV112" i="12"/>
  <c r="DE112" i="12"/>
  <c r="DH112" i="12"/>
  <c r="DP112" i="12"/>
  <c r="CU112" i="12"/>
  <c r="DC112" i="12"/>
  <c r="CX112" i="12"/>
  <c r="DA112" i="12"/>
  <c r="CW112" i="12"/>
  <c r="DJ112" i="12"/>
  <c r="CZ112" i="12"/>
  <c r="DB112" i="12"/>
  <c r="DQ112" i="12"/>
  <c r="DI112" i="12"/>
  <c r="DD61" i="12"/>
  <c r="DK61" i="12"/>
  <c r="CW61" i="12"/>
  <c r="CU61" i="12"/>
  <c r="CX61" i="12"/>
  <c r="DB61" i="12"/>
  <c r="DJ61" i="12"/>
  <c r="DC61" i="12"/>
  <c r="DE61" i="12"/>
  <c r="DI61" i="12"/>
  <c r="DN61" i="12"/>
  <c r="DG61" i="12"/>
  <c r="CY61" i="12"/>
  <c r="CT61" i="12"/>
  <c r="DQ61" i="12"/>
  <c r="DH61" i="12"/>
  <c r="CZ61" i="12"/>
  <c r="DF61" i="12"/>
  <c r="DA61" i="12"/>
  <c r="DM61" i="12"/>
  <c r="DO61" i="12"/>
  <c r="CV61" i="12"/>
  <c r="DL61" i="12"/>
  <c r="DP61" i="12"/>
  <c r="DE120" i="12"/>
  <c r="DG120" i="12"/>
  <c r="DJ120" i="12"/>
  <c r="CW120" i="12"/>
  <c r="DC120" i="12"/>
  <c r="DO120" i="12"/>
  <c r="DK120" i="12"/>
  <c r="CX120" i="12"/>
  <c r="DH120" i="12"/>
  <c r="DA120" i="12"/>
  <c r="CU120" i="12"/>
  <c r="DB120" i="12"/>
  <c r="DN120" i="12"/>
  <c r="DD120" i="12"/>
  <c r="DI120" i="12"/>
  <c r="DQ120" i="12"/>
  <c r="CZ120" i="12"/>
  <c r="DM120" i="12"/>
  <c r="CY120" i="12"/>
  <c r="DP120" i="12"/>
  <c r="CT120" i="12"/>
  <c r="DL120" i="12"/>
  <c r="DF120" i="12"/>
  <c r="CV120" i="12"/>
  <c r="DQ136" i="12"/>
  <c r="DN136" i="12"/>
  <c r="DJ136" i="12"/>
  <c r="DI136" i="12"/>
  <c r="CZ136" i="12"/>
  <c r="CW136" i="12"/>
  <c r="DE136" i="12"/>
  <c r="DH136" i="12"/>
  <c r="DM136" i="12"/>
  <c r="CT136" i="12"/>
  <c r="DG136" i="12"/>
  <c r="CX136" i="12"/>
  <c r="CV136" i="12"/>
  <c r="DP136" i="12"/>
  <c r="CY136" i="12"/>
  <c r="DB136" i="12"/>
  <c r="DA136" i="12"/>
  <c r="DF136" i="12"/>
  <c r="DO136" i="12"/>
  <c r="DC136" i="12"/>
  <c r="DK136" i="12"/>
  <c r="DD136" i="12"/>
  <c r="CU136" i="12"/>
  <c r="DL136" i="12"/>
  <c r="DI21" i="12"/>
  <c r="DD21" i="12"/>
  <c r="DB21" i="12"/>
  <c r="DP21" i="12"/>
  <c r="CY21" i="12"/>
  <c r="DQ21" i="12"/>
  <c r="DL21" i="12"/>
  <c r="CV21" i="12"/>
  <c r="CT21" i="12"/>
  <c r="DH21" i="12"/>
  <c r="DO21" i="12"/>
  <c r="DF21" i="12"/>
  <c r="DJ21" i="12"/>
  <c r="DG21" i="12"/>
  <c r="DM21" i="12"/>
  <c r="DA21" i="12"/>
  <c r="CU21" i="12"/>
  <c r="DN21" i="12"/>
  <c r="DK21" i="12"/>
  <c r="CZ21" i="12"/>
  <c r="DE21" i="12"/>
  <c r="CW21" i="12"/>
  <c r="DC21" i="12"/>
  <c r="CX21" i="12"/>
  <c r="CV185" i="12"/>
  <c r="DA185" i="12"/>
  <c r="CZ185" i="12"/>
  <c r="CT185" i="12"/>
  <c r="DE185" i="12"/>
  <c r="DP185" i="12"/>
  <c r="DL185" i="12"/>
  <c r="DO185" i="12"/>
  <c r="DK185" i="12"/>
  <c r="DB185" i="12"/>
  <c r="CX185" i="12"/>
  <c r="DQ185" i="12"/>
  <c r="CW185" i="12"/>
  <c r="DN185" i="12"/>
  <c r="CU185" i="12"/>
  <c r="CY185" i="12"/>
  <c r="DJ185" i="12"/>
  <c r="DM185" i="12"/>
  <c r="DF185" i="12"/>
  <c r="DI185" i="12"/>
  <c r="DC185" i="12"/>
  <c r="DG185" i="12"/>
  <c r="DD185" i="12"/>
  <c r="DH185" i="12"/>
  <c r="DG92" i="12"/>
  <c r="CZ92" i="12"/>
  <c r="DO92" i="12"/>
  <c r="CU92" i="12"/>
  <c r="DF92" i="12"/>
  <c r="CX92" i="12"/>
  <c r="DJ92" i="12"/>
  <c r="DL92" i="12"/>
  <c r="DH92" i="12"/>
  <c r="CW92" i="12"/>
  <c r="DB92" i="12"/>
  <c r="DN92" i="12"/>
  <c r="CY92" i="12"/>
  <c r="DP92" i="12"/>
  <c r="CT92" i="12"/>
  <c r="DC92" i="12"/>
  <c r="DI92" i="12"/>
  <c r="DK92" i="12"/>
  <c r="DE92" i="12"/>
  <c r="DQ92" i="12"/>
  <c r="DD92" i="12"/>
  <c r="DM92" i="12"/>
  <c r="DA92" i="12"/>
  <c r="CV92" i="12"/>
  <c r="DB241" i="12"/>
  <c r="CX241" i="12"/>
  <c r="DJ241" i="12"/>
  <c r="DD241" i="12"/>
  <c r="DQ241" i="12"/>
  <c r="DE241" i="12"/>
  <c r="CY241" i="12"/>
  <c r="CZ241" i="12"/>
  <c r="DI241" i="12"/>
  <c r="CV241" i="12"/>
  <c r="DL241" i="12"/>
  <c r="DN241" i="12"/>
  <c r="DM241" i="12"/>
  <c r="DO241" i="12"/>
  <c r="DF241" i="12"/>
  <c r="CU241" i="12"/>
  <c r="DP241" i="12"/>
  <c r="DC241" i="12"/>
  <c r="CW241" i="12"/>
  <c r="DH241" i="12"/>
  <c r="DG241" i="12"/>
  <c r="CT241" i="12"/>
  <c r="DA241" i="12"/>
  <c r="DK241" i="12"/>
  <c r="DC132" i="12"/>
  <c r="DB132" i="12"/>
  <c r="CW132" i="12"/>
  <c r="DK132" i="12"/>
  <c r="DM132" i="12"/>
  <c r="DL132" i="12"/>
  <c r="CZ132" i="12"/>
  <c r="DG132" i="12"/>
  <c r="DP132" i="12"/>
  <c r="CX132" i="12"/>
  <c r="DN132" i="12"/>
  <c r="DD132" i="12"/>
  <c r="DO132" i="12"/>
  <c r="DF132" i="12"/>
  <c r="CT132" i="12"/>
  <c r="DI132" i="12"/>
  <c r="CY132" i="12"/>
  <c r="DE132" i="12"/>
  <c r="DQ132" i="12"/>
  <c r="DJ132" i="12"/>
  <c r="CV132" i="12"/>
  <c r="DH132" i="12"/>
  <c r="CU132" i="12"/>
  <c r="DA132" i="12"/>
  <c r="CT15" i="12"/>
  <c r="DK15" i="12"/>
  <c r="CW15" i="12"/>
  <c r="DC15" i="12"/>
  <c r="CY15" i="12"/>
  <c r="CV15" i="12"/>
  <c r="DL15" i="12"/>
  <c r="DG15" i="12"/>
  <c r="CZ15" i="12"/>
  <c r="DE15" i="12"/>
  <c r="DP15" i="12"/>
  <c r="DM15" i="12"/>
  <c r="DO15" i="12"/>
  <c r="DH15" i="12"/>
  <c r="DB15" i="12"/>
  <c r="DA15" i="12"/>
  <c r="CU15" i="12"/>
  <c r="CX15" i="12"/>
  <c r="DI15" i="12"/>
  <c r="DJ15" i="12"/>
  <c r="DQ15" i="12"/>
  <c r="DD15" i="12"/>
  <c r="DN15" i="12"/>
  <c r="DF15" i="12"/>
  <c r="DD123" i="12"/>
  <c r="DJ123" i="12"/>
  <c r="CY123" i="12"/>
  <c r="DF123" i="12"/>
  <c r="CV123" i="12"/>
  <c r="DM123" i="12"/>
  <c r="DP123" i="12"/>
  <c r="DG123" i="12"/>
  <c r="DQ123" i="12"/>
  <c r="DB123" i="12"/>
  <c r="DE123" i="12"/>
  <c r="DC123" i="12"/>
  <c r="DH123" i="12"/>
  <c r="CT123" i="12"/>
  <c r="DA123" i="12"/>
  <c r="CX123" i="12"/>
  <c r="CZ123" i="12"/>
  <c r="DK123" i="12"/>
  <c r="CU123" i="12"/>
  <c r="DL123" i="12"/>
  <c r="DN123" i="12"/>
  <c r="CW123" i="12"/>
  <c r="DO123" i="12"/>
  <c r="DI123" i="12"/>
  <c r="DO240" i="12"/>
  <c r="DE240" i="12"/>
  <c r="DC240" i="12"/>
  <c r="DJ240" i="12"/>
  <c r="CZ240" i="12"/>
  <c r="CU240" i="12"/>
  <c r="DQ240" i="12"/>
  <c r="DK240" i="12"/>
  <c r="DD240" i="12"/>
  <c r="DF240" i="12"/>
  <c r="DP240" i="12"/>
  <c r="CY240" i="12"/>
  <c r="DB240" i="12"/>
  <c r="DG240" i="12"/>
  <c r="DI240" i="12"/>
  <c r="DM240" i="12"/>
  <c r="DL240" i="12"/>
  <c r="DH240" i="12"/>
  <c r="CV240" i="12"/>
  <c r="DN240" i="12"/>
  <c r="CW240" i="12"/>
  <c r="DA240" i="12"/>
  <c r="CT240" i="12"/>
  <c r="CX240" i="12"/>
  <c r="DD216" i="12"/>
  <c r="DN216" i="12"/>
  <c r="CV216" i="12"/>
  <c r="CX216" i="12"/>
  <c r="DO216" i="12"/>
  <c r="CU216" i="12"/>
  <c r="DC216" i="12"/>
  <c r="DA216" i="12"/>
  <c r="DG216" i="12"/>
  <c r="DP216" i="12"/>
  <c r="DQ216" i="12"/>
  <c r="DK216" i="12"/>
  <c r="CZ216" i="12"/>
  <c r="DH216" i="12"/>
  <c r="CW216" i="12"/>
  <c r="DI216" i="12"/>
  <c r="CY216" i="12"/>
  <c r="DL216" i="12"/>
  <c r="DB216" i="12"/>
  <c r="DF216" i="12"/>
  <c r="DE216" i="12"/>
  <c r="DM216" i="12"/>
  <c r="CT216" i="12"/>
  <c r="DJ216" i="12"/>
  <c r="CT131" i="12"/>
  <c r="CY131" i="12"/>
  <c r="CV131" i="12"/>
  <c r="DE131" i="12"/>
  <c r="DJ131" i="12"/>
  <c r="DO131" i="12"/>
  <c r="DB131" i="12"/>
  <c r="DQ131" i="12"/>
  <c r="DD131" i="12"/>
  <c r="CX131" i="12"/>
  <c r="DK131" i="12"/>
  <c r="DF131" i="12"/>
  <c r="DM131" i="12"/>
  <c r="DL131" i="12"/>
  <c r="DI131" i="12"/>
  <c r="DN131" i="12"/>
  <c r="DG131" i="12"/>
  <c r="DP131" i="12"/>
  <c r="CZ131" i="12"/>
  <c r="CW131" i="12"/>
  <c r="DC131" i="12"/>
  <c r="CU131" i="12"/>
  <c r="DA131" i="12"/>
  <c r="DH131" i="12"/>
  <c r="DD121" i="12"/>
  <c r="CY121" i="12"/>
  <c r="DF121" i="12"/>
  <c r="DJ121" i="12"/>
  <c r="CU121" i="12"/>
  <c r="DM121" i="12"/>
  <c r="CT121" i="12"/>
  <c r="DI121" i="12"/>
  <c r="DE121" i="12"/>
  <c r="DK121" i="12"/>
  <c r="CZ121" i="12"/>
  <c r="DB121" i="12"/>
  <c r="CV121" i="12"/>
  <c r="DH121" i="12"/>
  <c r="DC121" i="12"/>
  <c r="CX121" i="12"/>
  <c r="DO121" i="12"/>
  <c r="CW121" i="12"/>
  <c r="DQ121" i="12"/>
  <c r="DL121" i="12"/>
  <c r="DG121" i="12"/>
  <c r="DP121" i="12"/>
  <c r="DA121" i="12"/>
  <c r="DN121" i="12"/>
  <c r="DD122" i="12"/>
  <c r="DP122" i="12"/>
  <c r="CX122" i="12"/>
  <c r="CV122" i="12"/>
  <c r="CU122" i="12"/>
  <c r="DN122" i="12"/>
  <c r="DF122" i="12"/>
  <c r="CT122" i="12"/>
  <c r="DI122" i="12"/>
  <c r="DA122" i="12"/>
  <c r="CY122" i="12"/>
  <c r="DE122" i="12"/>
  <c r="DC122" i="12"/>
  <c r="DM122" i="12"/>
  <c r="DB122" i="12"/>
  <c r="DQ122" i="12"/>
  <c r="DG122" i="12"/>
  <c r="DH122" i="12"/>
  <c r="CZ122" i="12"/>
  <c r="CW122" i="12"/>
  <c r="DK122" i="12"/>
  <c r="DJ122" i="12"/>
  <c r="DO122" i="12"/>
  <c r="DL122" i="12"/>
  <c r="DD4" i="12"/>
  <c r="DB4" i="12"/>
  <c r="DO4" i="12"/>
  <c r="CU4" i="12"/>
  <c r="CW4" i="12"/>
  <c r="CT4" i="12"/>
  <c r="DF4" i="12"/>
  <c r="DJ4" i="12"/>
  <c r="DM4" i="12"/>
  <c r="DE4" i="12"/>
  <c r="DK4" i="12"/>
  <c r="DQ4" i="12"/>
  <c r="DI4" i="12"/>
  <c r="CZ4" i="12"/>
  <c r="CY4" i="12"/>
  <c r="CV4" i="12"/>
  <c r="DC4" i="12"/>
  <c r="DP4" i="12"/>
  <c r="DN4" i="12"/>
  <c r="DH4" i="12"/>
  <c r="DA4" i="12"/>
  <c r="CX4" i="12"/>
  <c r="DL4" i="12"/>
  <c r="DG4" i="12"/>
  <c r="DL5" i="12"/>
  <c r="DJ5" i="12"/>
  <c r="DN5" i="12"/>
  <c r="CV5" i="12"/>
  <c r="DG5" i="12"/>
  <c r="DQ5" i="12"/>
  <c r="DP5" i="12"/>
  <c r="CX5" i="12"/>
  <c r="DC5" i="12"/>
  <c r="DO5" i="12"/>
  <c r="DF5" i="12"/>
  <c r="DI5" i="12"/>
  <c r="DM5" i="12"/>
  <c r="DE5" i="12"/>
  <c r="CU5" i="12"/>
  <c r="DD5" i="12"/>
  <c r="CZ5" i="12"/>
  <c r="DB5" i="12"/>
  <c r="CW5" i="12"/>
  <c r="CY5" i="12"/>
  <c r="CT5" i="12"/>
  <c r="DA5" i="12"/>
  <c r="DH5" i="12"/>
  <c r="DK5" i="12"/>
  <c r="DF202" i="12"/>
  <c r="DN202" i="12"/>
  <c r="DP202" i="12"/>
  <c r="CU202" i="12"/>
  <c r="DJ202" i="12"/>
  <c r="DH202" i="12"/>
  <c r="DE202" i="12"/>
  <c r="DC202" i="12"/>
  <c r="DM202" i="12"/>
  <c r="CW202" i="12"/>
  <c r="DQ202" i="12"/>
  <c r="DL202" i="12"/>
  <c r="DI202" i="12"/>
  <c r="CV202" i="12"/>
  <c r="CX202" i="12"/>
  <c r="DD202" i="12"/>
  <c r="DK202" i="12"/>
  <c r="CY202" i="12"/>
  <c r="CZ202" i="12"/>
  <c r="DG202" i="12"/>
  <c r="DB202" i="12"/>
  <c r="CT202" i="12"/>
  <c r="DO202" i="12"/>
  <c r="DA202" i="12"/>
  <c r="CT29" i="12"/>
  <c r="CV29" i="12"/>
  <c r="CX29" i="12"/>
  <c r="DI29" i="12"/>
  <c r="DK29" i="12"/>
  <c r="DJ29" i="12"/>
  <c r="DA29" i="12"/>
  <c r="DD29" i="12"/>
  <c r="CZ29" i="12"/>
  <c r="DE29" i="12"/>
  <c r="DN29" i="12"/>
  <c r="DQ29" i="12"/>
  <c r="DG29" i="12"/>
  <c r="DB29" i="12"/>
  <c r="CY29" i="12"/>
  <c r="CW29" i="12"/>
  <c r="DF29" i="12"/>
  <c r="DH29" i="12"/>
  <c r="DP29" i="12"/>
  <c r="DM29" i="12"/>
  <c r="DO29" i="12"/>
  <c r="DL29" i="12"/>
  <c r="DC29" i="12"/>
  <c r="CU29" i="12"/>
  <c r="DH169" i="12"/>
  <c r="DI169" i="12"/>
  <c r="DC169" i="12"/>
  <c r="DO169" i="12"/>
  <c r="CX169" i="12"/>
  <c r="DE169" i="12"/>
  <c r="DL169" i="12"/>
  <c r="DN169" i="12"/>
  <c r="DA169" i="12"/>
  <c r="DB169" i="12"/>
  <c r="DM169" i="12"/>
  <c r="DG169" i="12"/>
  <c r="DP169" i="12"/>
  <c r="CW169" i="12"/>
  <c r="DD169" i="12"/>
  <c r="DK169" i="12"/>
  <c r="DF169" i="12"/>
  <c r="CZ169" i="12"/>
  <c r="CY169" i="12"/>
  <c r="CU169" i="12"/>
  <c r="CT169" i="12"/>
  <c r="DQ169" i="12"/>
  <c r="CV169" i="12"/>
  <c r="DJ169" i="12"/>
  <c r="DF75" i="12"/>
  <c r="DL75" i="12"/>
  <c r="CX75" i="12"/>
  <c r="DO75" i="12"/>
  <c r="CZ75" i="12"/>
  <c r="CY75" i="12"/>
  <c r="DQ75" i="12"/>
  <c r="DG75" i="12"/>
  <c r="DC75" i="12"/>
  <c r="DA75" i="12"/>
  <c r="DD75" i="12"/>
  <c r="CU75" i="12"/>
  <c r="DP75" i="12"/>
  <c r="DK75" i="12"/>
  <c r="DN75" i="12"/>
  <c r="DI75" i="12"/>
  <c r="CT75" i="12"/>
  <c r="CV75" i="12"/>
  <c r="DJ75" i="12"/>
  <c r="DH75" i="12"/>
  <c r="DM75" i="12"/>
  <c r="DB75" i="12"/>
  <c r="CW75" i="12"/>
  <c r="DE75" i="12"/>
  <c r="DO12" i="12"/>
  <c r="DL12" i="12"/>
  <c r="DE12" i="12"/>
  <c r="DB12" i="12"/>
  <c r="DC12" i="12"/>
  <c r="DM12" i="12"/>
  <c r="DK12" i="12"/>
  <c r="DD12" i="12"/>
  <c r="DA12" i="12"/>
  <c r="DG12" i="12"/>
  <c r="DQ12" i="12"/>
  <c r="CW12" i="12"/>
  <c r="CU12" i="12"/>
  <c r="DF12" i="12"/>
  <c r="CV12" i="12"/>
  <c r="DJ12" i="12"/>
  <c r="CY12" i="12"/>
  <c r="DN12" i="12"/>
  <c r="DH12" i="12"/>
  <c r="DI12" i="12"/>
  <c r="CX12" i="12"/>
  <c r="DP12" i="12"/>
  <c r="CZ12" i="12"/>
  <c r="CT12" i="12"/>
  <c r="DI90" i="12"/>
  <c r="DQ90" i="12"/>
  <c r="DF90" i="12"/>
  <c r="DM90" i="12"/>
  <c r="CW90" i="12"/>
  <c r="DC90" i="12"/>
  <c r="CX90" i="12"/>
  <c r="DG90" i="12"/>
  <c r="DH90" i="12"/>
  <c r="DA90" i="12"/>
  <c r="DL90" i="12"/>
  <c r="DN90" i="12"/>
  <c r="DP90" i="12"/>
  <c r="CT90" i="12"/>
  <c r="DO90" i="12"/>
  <c r="DE90" i="12"/>
  <c r="CZ90" i="12"/>
  <c r="CU90" i="12"/>
  <c r="DK90" i="12"/>
  <c r="CV90" i="12"/>
  <c r="CY90" i="12"/>
  <c r="DJ90" i="12"/>
  <c r="DB90" i="12"/>
  <c r="DD90" i="12"/>
  <c r="DO143" i="12"/>
  <c r="CV143" i="12"/>
  <c r="DQ143" i="12"/>
  <c r="DB143" i="12"/>
  <c r="CT143" i="12"/>
  <c r="DD143" i="12"/>
  <c r="CY143" i="12"/>
  <c r="CU143" i="12"/>
  <c r="DJ143" i="12"/>
  <c r="DH143" i="12"/>
  <c r="DC143" i="12"/>
  <c r="DA143" i="12"/>
  <c r="DM143" i="12"/>
  <c r="DG143" i="12"/>
  <c r="DL143" i="12"/>
  <c r="DI143" i="12"/>
  <c r="DK143" i="12"/>
  <c r="DF143" i="12"/>
  <c r="DN143" i="12"/>
  <c r="DP143" i="12"/>
  <c r="CW143" i="12"/>
  <c r="CX143" i="12"/>
  <c r="DE143" i="12"/>
  <c r="CZ143" i="12"/>
  <c r="CU84" i="12"/>
  <c r="CX84" i="12"/>
  <c r="DI84" i="12"/>
  <c r="DD84" i="12"/>
  <c r="DQ84" i="12"/>
  <c r="DH84" i="12"/>
  <c r="DA84" i="12"/>
  <c r="CV84" i="12"/>
  <c r="DN84" i="12"/>
  <c r="DL84" i="12"/>
  <c r="CY84" i="12"/>
  <c r="DK84" i="12"/>
  <c r="DB84" i="12"/>
  <c r="DG84" i="12"/>
  <c r="DE84" i="12"/>
  <c r="CW84" i="12"/>
  <c r="DO84" i="12"/>
  <c r="DF84" i="12"/>
  <c r="CT84" i="12"/>
  <c r="CZ84" i="12"/>
  <c r="DP84" i="12"/>
  <c r="DC84" i="12"/>
  <c r="DM84" i="12"/>
  <c r="DJ84" i="12"/>
  <c r="CU210" i="12"/>
  <c r="CY210" i="12"/>
  <c r="DN210" i="12"/>
  <c r="DB210" i="12"/>
  <c r="CT210" i="12"/>
  <c r="CX210" i="12"/>
  <c r="DM210" i="12"/>
  <c r="DC210" i="12"/>
  <c r="DE210" i="12"/>
  <c r="DH210" i="12"/>
  <c r="DA210" i="12"/>
  <c r="DP210" i="12"/>
  <c r="DI210" i="12"/>
  <c r="DK210" i="12"/>
  <c r="DD210" i="12"/>
  <c r="DL210" i="12"/>
  <c r="CW210" i="12"/>
  <c r="CV210" i="12"/>
  <c r="DQ210" i="12"/>
  <c r="DF210" i="12"/>
  <c r="DJ210" i="12"/>
  <c r="CZ210" i="12"/>
  <c r="DO210" i="12"/>
  <c r="DG210" i="12"/>
  <c r="DF126" i="12"/>
  <c r="CW126" i="12"/>
  <c r="DD126" i="12"/>
  <c r="DH126" i="12"/>
  <c r="DE126" i="12"/>
  <c r="DM126" i="12"/>
  <c r="DB126" i="12"/>
  <c r="DL126" i="12"/>
  <c r="DC126" i="12"/>
  <c r="CV126" i="12"/>
  <c r="DQ126" i="12"/>
  <c r="CU126" i="12"/>
  <c r="DJ126" i="12"/>
  <c r="CT126" i="12"/>
  <c r="DN126" i="12"/>
  <c r="DA126" i="12"/>
  <c r="DO126" i="12"/>
  <c r="CX126" i="12"/>
  <c r="DP126" i="12"/>
  <c r="CY126" i="12"/>
  <c r="DK126" i="12"/>
  <c r="DI126" i="12"/>
  <c r="CZ126" i="12"/>
  <c r="DG126" i="12"/>
  <c r="DO181" i="12"/>
  <c r="DF181" i="12"/>
  <c r="CX181" i="12"/>
  <c r="DP181" i="12"/>
  <c r="CZ181" i="12"/>
  <c r="DG181" i="12"/>
  <c r="DE181" i="12"/>
  <c r="DM181" i="12"/>
  <c r="CU181" i="12"/>
  <c r="CW181" i="12"/>
  <c r="DH181" i="12"/>
  <c r="DQ181" i="12"/>
  <c r="CT181" i="12"/>
  <c r="DA181" i="12"/>
  <c r="DD181" i="12"/>
  <c r="DI181" i="12"/>
  <c r="DK181" i="12"/>
  <c r="CV181" i="12"/>
  <c r="DJ181" i="12"/>
  <c r="DB181" i="12"/>
  <c r="DN181" i="12"/>
  <c r="DL181" i="12"/>
  <c r="CY181" i="12"/>
  <c r="DC181" i="12"/>
  <c r="DI117" i="12"/>
  <c r="DJ117" i="12"/>
  <c r="DG117" i="12"/>
  <c r="CV117" i="12"/>
  <c r="CZ117" i="12"/>
  <c r="DL117" i="12"/>
  <c r="DP117" i="12"/>
  <c r="CU117" i="12"/>
  <c r="DB117" i="12"/>
  <c r="DQ117" i="12"/>
  <c r="DD117" i="12"/>
  <c r="CY117" i="12"/>
  <c r="DK117" i="12"/>
  <c r="CX117" i="12"/>
  <c r="CT117" i="12"/>
  <c r="DE117" i="12"/>
  <c r="DO117" i="12"/>
  <c r="DA117" i="12"/>
  <c r="DM117" i="12"/>
  <c r="CW117" i="12"/>
  <c r="DH117" i="12"/>
  <c r="DN117" i="12"/>
  <c r="DC117" i="12"/>
  <c r="DF117" i="12"/>
  <c r="DB55" i="12"/>
  <c r="DA55" i="12"/>
  <c r="CT55" i="12"/>
  <c r="DE55" i="12"/>
  <c r="CZ55" i="12"/>
  <c r="CY55" i="12"/>
  <c r="DF55" i="12"/>
  <c r="CV55" i="12"/>
  <c r="DO55" i="12"/>
  <c r="DH55" i="12"/>
  <c r="DK55" i="12"/>
  <c r="DM55" i="12"/>
  <c r="DN55" i="12"/>
  <c r="DD55" i="12"/>
  <c r="CX55" i="12"/>
  <c r="DC55" i="12"/>
  <c r="DI55" i="12"/>
  <c r="CU55" i="12"/>
  <c r="DL55" i="12"/>
  <c r="DG55" i="12"/>
  <c r="DP55" i="12"/>
  <c r="DJ55" i="12"/>
  <c r="CW55" i="12"/>
  <c r="DQ55" i="12"/>
  <c r="DE39" i="12"/>
  <c r="DI39" i="12"/>
  <c r="CU39" i="12"/>
  <c r="DD39" i="12"/>
  <c r="DQ39" i="12"/>
  <c r="CY39" i="12"/>
  <c r="DB39" i="12"/>
  <c r="DO39" i="12"/>
  <c r="CZ39" i="12"/>
  <c r="DL39" i="12"/>
  <c r="DN39" i="12"/>
  <c r="DC39" i="12"/>
  <c r="DA39" i="12"/>
  <c r="DM39" i="12"/>
  <c r="DG39" i="12"/>
  <c r="CV39" i="12"/>
  <c r="DF39" i="12"/>
  <c r="DH39" i="12"/>
  <c r="CX39" i="12"/>
  <c r="CW39" i="12"/>
  <c r="DJ39" i="12"/>
  <c r="CT39" i="12"/>
  <c r="DK39" i="12"/>
  <c r="DP39" i="12"/>
  <c r="DH101" i="12"/>
  <c r="DB101" i="12"/>
  <c r="DF101" i="12"/>
  <c r="DQ101" i="12"/>
  <c r="DG101" i="12"/>
  <c r="DO101" i="12"/>
  <c r="CW101" i="12"/>
  <c r="CY101" i="12"/>
  <c r="CU101" i="12"/>
  <c r="DP101" i="12"/>
  <c r="CZ101" i="12"/>
  <c r="DA101" i="12"/>
  <c r="DK101" i="12"/>
  <c r="DJ101" i="12"/>
  <c r="DI101" i="12"/>
  <c r="CV101" i="12"/>
  <c r="DD101" i="12"/>
  <c r="DN101" i="12"/>
  <c r="DL101" i="12"/>
  <c r="DE101" i="12"/>
  <c r="CT101" i="12"/>
  <c r="DC101" i="12"/>
  <c r="DM101" i="12"/>
  <c r="CX101" i="12"/>
  <c r="DI173" i="12"/>
  <c r="DB173" i="12"/>
  <c r="CX173" i="12"/>
  <c r="DA173" i="12"/>
  <c r="CW173" i="12"/>
  <c r="CT173" i="12"/>
  <c r="CU173" i="12"/>
  <c r="DD173" i="12"/>
  <c r="DJ173" i="12"/>
  <c r="CY173" i="12"/>
  <c r="DL173" i="12"/>
  <c r="DQ173" i="12"/>
  <c r="DK173" i="12"/>
  <c r="DO173" i="12"/>
  <c r="DN173" i="12"/>
  <c r="DH173" i="12"/>
  <c r="CZ173" i="12"/>
  <c r="DF173" i="12"/>
  <c r="DC173" i="12"/>
  <c r="DG173" i="12"/>
  <c r="DM173" i="12"/>
  <c r="DP173" i="12"/>
  <c r="CV173" i="12"/>
  <c r="DE173" i="12"/>
  <c r="DD11" i="12"/>
  <c r="DM11" i="12"/>
  <c r="CT11" i="12"/>
  <c r="DC11" i="12"/>
  <c r="CY11" i="12"/>
  <c r="DL11" i="12"/>
  <c r="DQ11" i="12"/>
  <c r="DP11" i="12"/>
  <c r="DB11" i="12"/>
  <c r="DF11" i="12"/>
  <c r="DJ11" i="12"/>
  <c r="CX11" i="12"/>
  <c r="DA11" i="12"/>
  <c r="DK11" i="12"/>
  <c r="CW11" i="12"/>
  <c r="CZ11" i="12"/>
  <c r="DI11" i="12"/>
  <c r="DE11" i="12"/>
  <c r="CV11" i="12"/>
  <c r="DG11" i="12"/>
  <c r="CU11" i="12"/>
  <c r="DH11" i="12"/>
  <c r="DN11" i="12"/>
  <c r="DO11" i="12"/>
  <c r="DG50" i="12"/>
  <c r="DJ50" i="12"/>
  <c r="DF50" i="12"/>
  <c r="CU50" i="12"/>
  <c r="DB50" i="12"/>
  <c r="DQ50" i="12"/>
  <c r="DI50" i="12"/>
  <c r="CZ50" i="12"/>
  <c r="DP50" i="12"/>
  <c r="DD50" i="12"/>
  <c r="DK50" i="12"/>
  <c r="DA50" i="12"/>
  <c r="CX50" i="12"/>
  <c r="DC50" i="12"/>
  <c r="DM50" i="12"/>
  <c r="DN50" i="12"/>
  <c r="CY50" i="12"/>
  <c r="DH50" i="12"/>
  <c r="DE50" i="12"/>
  <c r="CW50" i="12"/>
  <c r="CV50" i="12"/>
  <c r="DO50" i="12"/>
  <c r="CT50" i="12"/>
  <c r="DL50" i="12"/>
  <c r="DO188" i="12"/>
  <c r="DA188" i="12"/>
  <c r="CW188" i="12"/>
  <c r="CU188" i="12"/>
  <c r="DC188" i="12"/>
  <c r="DD188" i="12"/>
  <c r="CT188" i="12"/>
  <c r="DI188" i="12"/>
  <c r="DJ188" i="12"/>
  <c r="DN188" i="12"/>
  <c r="DL188" i="12"/>
  <c r="DB188" i="12"/>
  <c r="DQ188" i="12"/>
  <c r="DF188" i="12"/>
  <c r="DK188" i="12"/>
  <c r="CZ188" i="12"/>
  <c r="DE188" i="12"/>
  <c r="DP188" i="12"/>
  <c r="CV188" i="12"/>
  <c r="DG188" i="12"/>
  <c r="DH188" i="12"/>
  <c r="DM188" i="12"/>
  <c r="CX188" i="12"/>
  <c r="CY188" i="12"/>
  <c r="DG16" i="12"/>
  <c r="DD16" i="12"/>
  <c r="CX16" i="12"/>
  <c r="CV16" i="12"/>
  <c r="CU16" i="12"/>
  <c r="DK16" i="12"/>
  <c r="CW16" i="12"/>
  <c r="DQ16" i="12"/>
  <c r="DA16" i="12"/>
  <c r="DI16" i="12"/>
  <c r="DJ16" i="12"/>
  <c r="DL16" i="12"/>
  <c r="DP16" i="12"/>
  <c r="CZ16" i="12"/>
  <c r="CT16" i="12"/>
  <c r="DC16" i="12"/>
  <c r="DH16" i="12"/>
  <c r="DO16" i="12"/>
  <c r="DM16" i="12"/>
  <c r="DB16" i="12"/>
  <c r="DE16" i="12"/>
  <c r="DN16" i="12"/>
  <c r="DF16" i="12"/>
  <c r="CY16" i="12"/>
  <c r="DK138" i="12"/>
  <c r="CY138" i="12"/>
  <c r="DA138" i="12"/>
  <c r="CU138" i="12"/>
  <c r="DF138" i="12"/>
  <c r="DJ138" i="12"/>
  <c r="DB138" i="12"/>
  <c r="DE138" i="12"/>
  <c r="CX138" i="12"/>
  <c r="DL138" i="12"/>
  <c r="CT138" i="12"/>
  <c r="DC138" i="12"/>
  <c r="DM138" i="12"/>
  <c r="DH138" i="12"/>
  <c r="CV138" i="12"/>
  <c r="DG138" i="12"/>
  <c r="DN138" i="12"/>
  <c r="DD138" i="12"/>
  <c r="CZ138" i="12"/>
  <c r="DI138" i="12"/>
  <c r="DP138" i="12"/>
  <c r="DQ138" i="12"/>
  <c r="CW138" i="12"/>
  <c r="DO138" i="12"/>
  <c r="DO197" i="12"/>
  <c r="DK197" i="12"/>
  <c r="DQ197" i="12"/>
  <c r="DB197" i="12"/>
  <c r="CV197" i="12"/>
  <c r="CX197" i="12"/>
  <c r="DE197" i="12"/>
  <c r="CU197" i="12"/>
  <c r="CT197" i="12"/>
  <c r="DA197" i="12"/>
  <c r="DD197" i="12"/>
  <c r="DC197" i="12"/>
  <c r="DN197" i="12"/>
  <c r="CW197" i="12"/>
  <c r="CZ197" i="12"/>
  <c r="DI197" i="12"/>
  <c r="DL197" i="12"/>
  <c r="DP197" i="12"/>
  <c r="DG197" i="12"/>
  <c r="CY197" i="12"/>
  <c r="DH197" i="12"/>
  <c r="DF197" i="12"/>
  <c r="DJ197" i="12"/>
  <c r="DM197" i="12"/>
  <c r="DB22" i="12"/>
  <c r="DE22" i="12"/>
  <c r="CY22" i="12"/>
  <c r="CZ22" i="12"/>
  <c r="DG22" i="12"/>
  <c r="DM22" i="12"/>
  <c r="DL22" i="12"/>
  <c r="CW22" i="12"/>
  <c r="DN22" i="12"/>
  <c r="DF22" i="12"/>
  <c r="DK22" i="12"/>
  <c r="DP22" i="12"/>
  <c r="DA22" i="12"/>
  <c r="CX22" i="12"/>
  <c r="DQ22" i="12"/>
  <c r="DD22" i="12"/>
  <c r="CU22" i="12"/>
  <c r="DC22" i="12"/>
  <c r="DO22" i="12"/>
  <c r="CT22" i="12"/>
  <c r="DH22" i="12"/>
  <c r="DI22" i="12"/>
  <c r="CV22" i="12"/>
  <c r="DJ22" i="12"/>
  <c r="DC37" i="12"/>
  <c r="DA37" i="12"/>
  <c r="CV37" i="12"/>
  <c r="DL37" i="12"/>
  <c r="CX37" i="12"/>
  <c r="DH37" i="12"/>
  <c r="DN37" i="12"/>
  <c r="DM37" i="12"/>
  <c r="DI37" i="12"/>
  <c r="CZ37" i="12"/>
  <c r="DP37" i="12"/>
  <c r="CU37" i="12"/>
  <c r="DD37" i="12"/>
  <c r="DB37" i="12"/>
  <c r="CT37" i="12"/>
  <c r="DF37" i="12"/>
  <c r="CW37" i="12"/>
  <c r="DO37" i="12"/>
  <c r="DG37" i="12"/>
  <c r="DK37" i="12"/>
  <c r="DE37" i="12"/>
  <c r="DJ37" i="12"/>
  <c r="CY37" i="12"/>
  <c r="DQ37" i="12"/>
  <c r="DJ151" i="12"/>
  <c r="DI151" i="12"/>
  <c r="DL151" i="12"/>
  <c r="CV151" i="12"/>
  <c r="DN151" i="12"/>
  <c r="CW151" i="12"/>
  <c r="CU151" i="12"/>
  <c r="DK151" i="12"/>
  <c r="DO151" i="12"/>
  <c r="DD151" i="12"/>
  <c r="DP151" i="12"/>
  <c r="DH151" i="12"/>
  <c r="DG151" i="12"/>
  <c r="CZ151" i="12"/>
  <c r="DF151" i="12"/>
  <c r="CY151" i="12"/>
  <c r="DA151" i="12"/>
  <c r="DM151" i="12"/>
  <c r="DB151" i="12"/>
  <c r="DC151" i="12"/>
  <c r="DQ151" i="12"/>
  <c r="CX151" i="12"/>
  <c r="CT151" i="12"/>
  <c r="DE151" i="12"/>
  <c r="DM166" i="12"/>
  <c r="CY166" i="12"/>
  <c r="DN166" i="12"/>
  <c r="DQ166" i="12"/>
  <c r="CX166" i="12"/>
  <c r="CT166" i="12"/>
  <c r="DI166" i="12"/>
  <c r="DO166" i="12"/>
  <c r="DB166" i="12"/>
  <c r="DG166" i="12"/>
  <c r="DJ166" i="12"/>
  <c r="DA166" i="12"/>
  <c r="DH166" i="12"/>
  <c r="DD166" i="12"/>
  <c r="DE166" i="12"/>
  <c r="DP166" i="12"/>
  <c r="CW166" i="12"/>
  <c r="DL166" i="12"/>
  <c r="DK166" i="12"/>
  <c r="DC166" i="12"/>
  <c r="CZ166" i="12"/>
  <c r="DF166" i="12"/>
  <c r="CV166" i="12"/>
  <c r="CU166" i="12"/>
  <c r="DL67" i="12"/>
  <c r="DE67" i="12"/>
  <c r="CW67" i="12"/>
  <c r="DG67" i="12"/>
  <c r="DO67" i="12"/>
  <c r="CT67" i="12"/>
  <c r="CY67" i="12"/>
  <c r="DQ67" i="12"/>
  <c r="CX67" i="12"/>
  <c r="DM67" i="12"/>
  <c r="DD67" i="12"/>
  <c r="DK67" i="12"/>
  <c r="DH67" i="12"/>
  <c r="DI67" i="12"/>
  <c r="DC67" i="12"/>
  <c r="CU67" i="12"/>
  <c r="DN67" i="12"/>
  <c r="DB67" i="12"/>
  <c r="DA67" i="12"/>
  <c r="DF67" i="12"/>
  <c r="DJ67" i="12"/>
  <c r="CZ67" i="12"/>
  <c r="DP67" i="12"/>
  <c r="CV67" i="12"/>
  <c r="CZ147" i="12"/>
  <c r="DA147" i="12"/>
  <c r="DK147" i="12"/>
  <c r="DG147" i="12"/>
  <c r="DB147" i="12"/>
  <c r="DI147" i="12"/>
  <c r="DD147" i="12"/>
  <c r="CU147" i="12"/>
  <c r="CT147" i="12"/>
  <c r="DH147" i="12"/>
  <c r="DJ147" i="12"/>
  <c r="DO147" i="12"/>
  <c r="DL147" i="12"/>
  <c r="DM147" i="12"/>
  <c r="DN147" i="12"/>
  <c r="DP147" i="12"/>
  <c r="CY147" i="12"/>
  <c r="CW147" i="12"/>
  <c r="DF147" i="12"/>
  <c r="DQ147" i="12"/>
  <c r="DC147" i="12"/>
  <c r="CV147" i="12"/>
  <c r="CX147" i="12"/>
  <c r="DE147" i="12"/>
  <c r="DM48" i="12"/>
  <c r="DB48" i="12"/>
  <c r="CW48" i="12"/>
  <c r="CX48" i="12"/>
  <c r="CZ48" i="12"/>
  <c r="CT48" i="12"/>
  <c r="CU48" i="12"/>
  <c r="DD48" i="12"/>
  <c r="DA48" i="12"/>
  <c r="DP48" i="12"/>
  <c r="DH48" i="12"/>
  <c r="DN48" i="12"/>
  <c r="DQ48" i="12"/>
  <c r="DJ48" i="12"/>
  <c r="DE48" i="12"/>
  <c r="DO48" i="12"/>
  <c r="DG48" i="12"/>
  <c r="DF48" i="12"/>
  <c r="DL48" i="12"/>
  <c r="DC48" i="12"/>
  <c r="CV48" i="12"/>
  <c r="DK48" i="12"/>
  <c r="CY48" i="12"/>
  <c r="DI48" i="12"/>
  <c r="CT218" i="12"/>
  <c r="DN218" i="12"/>
  <c r="DE218" i="12"/>
  <c r="DJ218" i="12"/>
  <c r="CU218" i="12"/>
  <c r="DP218" i="12"/>
  <c r="DC218" i="12"/>
  <c r="DI218" i="12"/>
  <c r="DH218" i="12"/>
  <c r="DB218" i="12"/>
  <c r="CY218" i="12"/>
  <c r="DM218" i="12"/>
  <c r="DA218" i="12"/>
  <c r="DF218" i="12"/>
  <c r="DL218" i="12"/>
  <c r="DD218" i="12"/>
  <c r="DQ218" i="12"/>
  <c r="DG218" i="12"/>
  <c r="CW218" i="12"/>
  <c r="CV218" i="12"/>
  <c r="DO218" i="12"/>
  <c r="DK218" i="12"/>
  <c r="CZ218" i="12"/>
  <c r="CX218" i="12"/>
  <c r="DA105" i="12"/>
  <c r="DQ105" i="12"/>
  <c r="CW105" i="12"/>
  <c r="CY105" i="12"/>
  <c r="DE105" i="12"/>
  <c r="CT105" i="12"/>
  <c r="DK105" i="12"/>
  <c r="DB105" i="12"/>
  <c r="DG105" i="12"/>
  <c r="DI105" i="12"/>
  <c r="DN105" i="12"/>
  <c r="CU105" i="12"/>
  <c r="CX105" i="12"/>
  <c r="DH105" i="12"/>
  <c r="DP105" i="12"/>
  <c r="CV105" i="12"/>
  <c r="CZ105" i="12"/>
  <c r="DM105" i="12"/>
  <c r="DJ105" i="12"/>
  <c r="DL105" i="12"/>
  <c r="DD105" i="12"/>
  <c r="DO105" i="12"/>
  <c r="DC105" i="12"/>
  <c r="DF105" i="12"/>
  <c r="DM223" i="12"/>
  <c r="CZ223" i="12"/>
  <c r="DN223" i="12"/>
  <c r="DQ223" i="12"/>
  <c r="DI223" i="12"/>
  <c r="DO223" i="12"/>
  <c r="DP223" i="12"/>
  <c r="DE223" i="12"/>
  <c r="CY223" i="12"/>
  <c r="CV223" i="12"/>
  <c r="DK223" i="12"/>
  <c r="DB223" i="12"/>
  <c r="DL223" i="12"/>
  <c r="CT223" i="12"/>
  <c r="CX223" i="12"/>
  <c r="DC223" i="12"/>
  <c r="CU223" i="12"/>
  <c r="CW223" i="12"/>
  <c r="DD223" i="12"/>
  <c r="DF223" i="12"/>
  <c r="DG223" i="12"/>
  <c r="DJ223" i="12"/>
  <c r="DA223" i="12"/>
  <c r="DH223" i="12"/>
  <c r="CY200" i="12"/>
  <c r="DA200" i="12"/>
  <c r="DI200" i="12"/>
  <c r="DO200" i="12"/>
  <c r="DJ200" i="12"/>
  <c r="DH200" i="12"/>
  <c r="CV200" i="12"/>
  <c r="DQ200" i="12"/>
  <c r="CW200" i="12"/>
  <c r="CT200" i="12"/>
  <c r="DF200" i="12"/>
  <c r="DG200" i="12"/>
  <c r="DD200" i="12"/>
  <c r="DL200" i="12"/>
  <c r="DB200" i="12"/>
  <c r="CZ200" i="12"/>
  <c r="CU200" i="12"/>
  <c r="DP200" i="12"/>
  <c r="DM200" i="12"/>
  <c r="CX200" i="12"/>
  <c r="DC200" i="12"/>
  <c r="DE200" i="12"/>
  <c r="DK200" i="12"/>
  <c r="DN200" i="12"/>
  <c r="DA149" i="12"/>
  <c r="DQ149" i="12"/>
  <c r="CY149" i="12"/>
  <c r="CZ149" i="12"/>
  <c r="DM149" i="12"/>
  <c r="DF149" i="12"/>
  <c r="DJ149" i="12"/>
  <c r="DG149" i="12"/>
  <c r="CV149" i="12"/>
  <c r="DE149" i="12"/>
  <c r="DL149" i="12"/>
  <c r="DC149" i="12"/>
  <c r="CU149" i="12"/>
  <c r="CW149" i="12"/>
  <c r="DH149" i="12"/>
  <c r="DD149" i="12"/>
  <c r="DN149" i="12"/>
  <c r="DK149" i="12"/>
  <c r="CT149" i="12"/>
  <c r="DB149" i="12"/>
  <c r="DI149" i="12"/>
  <c r="DP149" i="12"/>
  <c r="DO149" i="12"/>
  <c r="CX149" i="12"/>
  <c r="CV206" i="12"/>
  <c r="DI206" i="12"/>
  <c r="DA206" i="12"/>
  <c r="DD206" i="12"/>
  <c r="DC206" i="12"/>
  <c r="CY206" i="12"/>
  <c r="DO206" i="12"/>
  <c r="CX206" i="12"/>
  <c r="DG206" i="12"/>
  <c r="DL206" i="12"/>
  <c r="DN206" i="12"/>
  <c r="DH206" i="12"/>
  <c r="DJ206" i="12"/>
  <c r="CT206" i="12"/>
  <c r="CU206" i="12"/>
  <c r="DQ206" i="12"/>
  <c r="DP206" i="12"/>
  <c r="CW206" i="12"/>
  <c r="DK206" i="12"/>
  <c r="DB206" i="12"/>
  <c r="CZ206" i="12"/>
  <c r="DM206" i="12"/>
  <c r="DF206" i="12"/>
  <c r="DE206" i="12"/>
  <c r="DC177" i="12"/>
  <c r="DG177" i="12"/>
  <c r="DD177" i="12"/>
  <c r="DA177" i="12"/>
  <c r="DQ177" i="12"/>
  <c r="CV177" i="12"/>
  <c r="CU177" i="12"/>
  <c r="CX177" i="12"/>
  <c r="CT177" i="12"/>
  <c r="DP177" i="12"/>
  <c r="DO177" i="12"/>
  <c r="DI177" i="12"/>
  <c r="DJ177" i="12"/>
  <c r="DE177" i="12"/>
  <c r="DH177" i="12"/>
  <c r="DN177" i="12"/>
  <c r="DM177" i="12"/>
  <c r="CZ177" i="12"/>
  <c r="DL177" i="12"/>
  <c r="DK177" i="12"/>
  <c r="CY177" i="12"/>
  <c r="DF177" i="12"/>
  <c r="DB177" i="12"/>
  <c r="CW177" i="12"/>
  <c r="CT81" i="12"/>
  <c r="DI81" i="12"/>
  <c r="CZ81" i="12"/>
  <c r="DA81" i="12"/>
  <c r="DG81" i="12"/>
  <c r="DL81" i="12"/>
  <c r="CU81" i="12"/>
  <c r="CV81" i="12"/>
  <c r="DF81" i="12"/>
  <c r="DP81" i="12"/>
  <c r="DN81" i="12"/>
  <c r="CX81" i="12"/>
  <c r="CW81" i="12"/>
  <c r="DH81" i="12"/>
  <c r="DK81" i="12"/>
  <c r="DQ81" i="12"/>
  <c r="DC81" i="12"/>
  <c r="DE81" i="12"/>
  <c r="DO81" i="12"/>
  <c r="DM81" i="12"/>
  <c r="DB81" i="12"/>
  <c r="DJ81" i="12"/>
  <c r="CY81" i="12"/>
  <c r="DD81" i="12"/>
  <c r="DB119" i="12"/>
  <c r="DE119" i="12"/>
  <c r="DC119" i="12"/>
  <c r="DA119" i="12"/>
  <c r="DG119" i="12"/>
  <c r="DF119" i="12"/>
  <c r="DI119" i="12"/>
  <c r="DQ119" i="12"/>
  <c r="CV119" i="12"/>
  <c r="CU119" i="12"/>
  <c r="CZ119" i="12"/>
  <c r="DP119" i="12"/>
  <c r="DM119" i="12"/>
  <c r="CY119" i="12"/>
  <c r="CT119" i="12"/>
  <c r="DH119" i="12"/>
  <c r="CW119" i="12"/>
  <c r="DK119" i="12"/>
  <c r="DO119" i="12"/>
  <c r="DD119" i="12"/>
  <c r="DL119" i="12"/>
  <c r="DN119" i="12"/>
  <c r="CX119" i="12"/>
  <c r="DJ119" i="12"/>
  <c r="DF40" i="12"/>
  <c r="DL40" i="12"/>
  <c r="CT40" i="12"/>
  <c r="CZ40" i="12"/>
  <c r="DK40" i="12"/>
  <c r="CW40" i="12"/>
  <c r="DM40" i="12"/>
  <c r="CU40" i="12"/>
  <c r="DG40" i="12"/>
  <c r="DH40" i="12"/>
  <c r="DJ40" i="12"/>
  <c r="DC40" i="12"/>
  <c r="DI40" i="12"/>
  <c r="CY40" i="12"/>
  <c r="DD40" i="12"/>
  <c r="DN40" i="12"/>
  <c r="DO40" i="12"/>
  <c r="CV40" i="12"/>
  <c r="DA40" i="12"/>
  <c r="DE40" i="12"/>
  <c r="DP40" i="12"/>
  <c r="DQ40" i="12"/>
  <c r="CX40" i="12"/>
  <c r="DB40" i="12"/>
  <c r="CT124" i="12"/>
  <c r="CV124" i="12"/>
  <c r="DC124" i="12"/>
  <c r="DA124" i="12"/>
  <c r="CZ124" i="12"/>
  <c r="DF124" i="12"/>
  <c r="CU124" i="12"/>
  <c r="DE124" i="12"/>
  <c r="DJ124" i="12"/>
  <c r="DO124" i="12"/>
  <c r="DB124" i="12"/>
  <c r="CX124" i="12"/>
  <c r="DL124" i="12"/>
  <c r="DI124" i="12"/>
  <c r="DM124" i="12"/>
  <c r="DQ124" i="12"/>
  <c r="DG124" i="12"/>
  <c r="DK124" i="12"/>
  <c r="DH124" i="12"/>
  <c r="DD124" i="12"/>
  <c r="CW124" i="12"/>
  <c r="CY124" i="12"/>
  <c r="DP124" i="12"/>
  <c r="DN124" i="12"/>
  <c r="CV8" i="12"/>
  <c r="DP8" i="12"/>
  <c r="DD8" i="12"/>
  <c r="DH8" i="12"/>
  <c r="DQ8" i="12"/>
  <c r="DL8" i="12"/>
  <c r="DE8" i="12"/>
  <c r="DK8" i="12"/>
  <c r="DB8" i="12"/>
  <c r="DN8" i="12"/>
  <c r="DO8" i="12"/>
  <c r="DJ8" i="12"/>
  <c r="DC8" i="12"/>
  <c r="DI8" i="12"/>
  <c r="DG8" i="12"/>
  <c r="CX8" i="12"/>
  <c r="DM8" i="12"/>
  <c r="CW8" i="12"/>
  <c r="DA8" i="12"/>
  <c r="CU8" i="12"/>
  <c r="CT8" i="12"/>
  <c r="CZ8" i="12"/>
  <c r="CY8" i="12"/>
  <c r="DF8" i="12"/>
  <c r="DJ44" i="12"/>
  <c r="DO44" i="12"/>
  <c r="CZ44" i="12"/>
  <c r="DB44" i="12"/>
  <c r="DG44" i="12"/>
  <c r="DP44" i="12"/>
  <c r="DI44" i="12"/>
  <c r="DA44" i="12"/>
  <c r="DD44" i="12"/>
  <c r="DH44" i="12"/>
  <c r="DM44" i="12"/>
  <c r="CY44" i="12"/>
  <c r="CX44" i="12"/>
  <c r="DF44" i="12"/>
  <c r="DL44" i="12"/>
  <c r="DQ44" i="12"/>
  <c r="CU44" i="12"/>
  <c r="CT44" i="12"/>
  <c r="DK44" i="12"/>
  <c r="DN44" i="12"/>
  <c r="CW44" i="12"/>
  <c r="CV44" i="12"/>
  <c r="DC44" i="12"/>
  <c r="DE44" i="12"/>
  <c r="DI179" i="12"/>
  <c r="DN179" i="12"/>
  <c r="DA179" i="12"/>
  <c r="DH179" i="12"/>
  <c r="CY179" i="12"/>
  <c r="DQ179" i="12"/>
  <c r="DE179" i="12"/>
  <c r="DK179" i="12"/>
  <c r="CV179" i="12"/>
  <c r="CW179" i="12"/>
  <c r="CX179" i="12"/>
  <c r="DJ179" i="12"/>
  <c r="DG179" i="12"/>
  <c r="DO179" i="12"/>
  <c r="CU179" i="12"/>
  <c r="DB179" i="12"/>
  <c r="DD179" i="12"/>
  <c r="DL179" i="12"/>
  <c r="DM179" i="12"/>
  <c r="CZ179" i="12"/>
  <c r="DF179" i="12"/>
  <c r="DC179" i="12"/>
  <c r="DP179" i="12"/>
  <c r="CT179" i="12"/>
  <c r="CW49" i="12"/>
  <c r="DG49" i="12"/>
  <c r="CZ49" i="12"/>
  <c r="DD49" i="12"/>
  <c r="CU49" i="12"/>
  <c r="DM49" i="12"/>
  <c r="DC49" i="12"/>
  <c r="DJ49" i="12"/>
  <c r="DL49" i="12"/>
  <c r="CY49" i="12"/>
  <c r="DQ49" i="12"/>
  <c r="CX49" i="12"/>
  <c r="DO49" i="12"/>
  <c r="DI49" i="12"/>
  <c r="DK49" i="12"/>
  <c r="DE49" i="12"/>
  <c r="DF49" i="12"/>
  <c r="DP49" i="12"/>
  <c r="DA49" i="12"/>
  <c r="DH49" i="12"/>
  <c r="CT49" i="12"/>
  <c r="CV49" i="12"/>
  <c r="DN49" i="12"/>
  <c r="DB49" i="12"/>
  <c r="CZ108" i="12"/>
  <c r="DL108" i="12"/>
  <c r="DH108" i="12"/>
  <c r="DQ108" i="12"/>
  <c r="DP108" i="12"/>
  <c r="DG108" i="12"/>
  <c r="DF108" i="12"/>
  <c r="DI108" i="12"/>
  <c r="DM108" i="12"/>
  <c r="CU108" i="12"/>
  <c r="DB108" i="12"/>
  <c r="CX108" i="12"/>
  <c r="CV108" i="12"/>
  <c r="CT108" i="12"/>
  <c r="DO108" i="12"/>
  <c r="DK108" i="12"/>
  <c r="DC108" i="12"/>
  <c r="DE108" i="12"/>
  <c r="CW108" i="12"/>
  <c r="CY108" i="12"/>
  <c r="DJ108" i="12"/>
  <c r="DN108" i="12"/>
  <c r="DA108" i="12"/>
  <c r="DD108" i="12"/>
  <c r="DM207" i="12"/>
  <c r="DF207" i="12"/>
  <c r="DD207" i="12"/>
  <c r="CW207" i="12"/>
  <c r="CX207" i="12"/>
  <c r="CV207" i="12"/>
  <c r="DG207" i="12"/>
  <c r="CZ207" i="12"/>
  <c r="DI207" i="12"/>
  <c r="CT207" i="12"/>
  <c r="DK207" i="12"/>
  <c r="CY207" i="12"/>
  <c r="DQ207" i="12"/>
  <c r="DH207" i="12"/>
  <c r="DC207" i="12"/>
  <c r="DO207" i="12"/>
  <c r="DE207" i="12"/>
  <c r="DL207" i="12"/>
  <c r="DP207" i="12"/>
  <c r="DB207" i="12"/>
  <c r="DJ207" i="12"/>
  <c r="DN207" i="12"/>
  <c r="CU207" i="12"/>
  <c r="DA207" i="12"/>
  <c r="CX72" i="12"/>
  <c r="CV72" i="12"/>
  <c r="DN72" i="12"/>
  <c r="CZ72" i="12"/>
  <c r="DA72" i="12"/>
  <c r="DI72" i="12"/>
  <c r="DK72" i="12"/>
  <c r="DF72" i="12"/>
  <c r="DB72" i="12"/>
  <c r="CW72" i="12"/>
  <c r="CT72" i="12"/>
  <c r="DO72" i="12"/>
  <c r="DL72" i="12"/>
  <c r="CY72" i="12"/>
  <c r="CU72" i="12"/>
  <c r="DG72" i="12"/>
  <c r="DQ72" i="12"/>
  <c r="DD72" i="12"/>
  <c r="DE72" i="12"/>
  <c r="DP72" i="12"/>
  <c r="DJ72" i="12"/>
  <c r="DC72" i="12"/>
  <c r="DM72" i="12"/>
  <c r="DH72" i="12"/>
  <c r="DI239" i="12"/>
  <c r="DD239" i="12"/>
  <c r="CW239" i="12"/>
  <c r="CZ239" i="12"/>
  <c r="DM239" i="12"/>
  <c r="CY239" i="12"/>
  <c r="DA239" i="12"/>
  <c r="DH239" i="12"/>
  <c r="DN239" i="12"/>
  <c r="CX239" i="12"/>
  <c r="DG239" i="12"/>
  <c r="CV239" i="12"/>
  <c r="DJ239" i="12"/>
  <c r="DP239" i="12"/>
  <c r="DK239" i="12"/>
  <c r="DL239" i="12"/>
  <c r="DB239" i="12"/>
  <c r="CT239" i="12"/>
  <c r="CU239" i="12"/>
  <c r="DE239" i="12"/>
  <c r="DC239" i="12"/>
  <c r="DO239" i="12"/>
  <c r="DQ239" i="12"/>
  <c r="DF239" i="12"/>
  <c r="DD194" i="12"/>
  <c r="DI194" i="12"/>
  <c r="DJ194" i="12"/>
  <c r="DA194" i="12"/>
  <c r="DH194" i="12"/>
  <c r="DE194" i="12"/>
  <c r="DK194" i="12"/>
  <c r="DP194" i="12"/>
  <c r="CY194" i="12"/>
  <c r="DG194" i="12"/>
  <c r="DN194" i="12"/>
  <c r="DM194" i="12"/>
  <c r="CT194" i="12"/>
  <c r="DF194" i="12"/>
  <c r="CU194" i="12"/>
  <c r="DQ194" i="12"/>
  <c r="CW194" i="12"/>
  <c r="CV194" i="12"/>
  <c r="CX194" i="12"/>
  <c r="DC194" i="12"/>
  <c r="CZ194" i="12"/>
  <c r="DO194" i="12"/>
  <c r="DL194" i="12"/>
  <c r="DB194" i="12"/>
  <c r="DE235" i="12"/>
  <c r="DC235" i="12"/>
  <c r="DH235" i="12"/>
  <c r="CY235" i="12"/>
  <c r="DI235" i="12"/>
  <c r="DM235" i="12"/>
  <c r="DD235" i="12"/>
  <c r="DA235" i="12"/>
  <c r="DQ235" i="12"/>
  <c r="CU235" i="12"/>
  <c r="DL235" i="12"/>
  <c r="DN235" i="12"/>
  <c r="CT235" i="12"/>
  <c r="DP235" i="12"/>
  <c r="DB235" i="12"/>
  <c r="DK235" i="12"/>
  <c r="CX235" i="12"/>
  <c r="CZ235" i="12"/>
  <c r="DO235" i="12"/>
  <c r="DG235" i="12"/>
  <c r="CW235" i="12"/>
  <c r="DF235" i="12"/>
  <c r="CV235" i="12"/>
  <c r="DJ235" i="12"/>
  <c r="CY184" i="12"/>
  <c r="DO184" i="12"/>
  <c r="DP184" i="12"/>
  <c r="DM184" i="12"/>
  <c r="DK184" i="12"/>
  <c r="CX184" i="12"/>
  <c r="DG184" i="12"/>
  <c r="DQ184" i="12"/>
  <c r="DL184" i="12"/>
  <c r="DB184" i="12"/>
  <c r="DN184" i="12"/>
  <c r="CW184" i="12"/>
  <c r="DE184" i="12"/>
  <c r="CT184" i="12"/>
  <c r="DJ184" i="12"/>
  <c r="CV184" i="12"/>
  <c r="DA184" i="12"/>
  <c r="DC184" i="12"/>
  <c r="DH184" i="12"/>
  <c r="DF184" i="12"/>
  <c r="CU184" i="12"/>
  <c r="DI184" i="12"/>
  <c r="CZ184" i="12"/>
  <c r="DD184" i="12"/>
  <c r="DJ168" i="12"/>
  <c r="DO168" i="12"/>
  <c r="DF168" i="12"/>
  <c r="DQ168" i="12"/>
  <c r="CX168" i="12"/>
  <c r="CV168" i="12"/>
  <c r="DE168" i="12"/>
  <c r="DB168" i="12"/>
  <c r="CY168" i="12"/>
  <c r="CW168" i="12"/>
  <c r="DC168" i="12"/>
  <c r="DD168" i="12"/>
  <c r="DA168" i="12"/>
  <c r="DH168" i="12"/>
  <c r="DM168" i="12"/>
  <c r="DN168" i="12"/>
  <c r="CT168" i="12"/>
  <c r="DG168" i="12"/>
  <c r="DL168" i="12"/>
  <c r="DI168" i="12"/>
  <c r="DP168" i="12"/>
  <c r="DK168" i="12"/>
  <c r="CZ168" i="12"/>
  <c r="CU168" i="12"/>
  <c r="DE97" i="12"/>
  <c r="DN97" i="12"/>
  <c r="CW97" i="12"/>
  <c r="CZ97" i="12"/>
  <c r="DF97" i="12"/>
  <c r="DQ97" i="12"/>
  <c r="DO97" i="12"/>
  <c r="CT97" i="12"/>
  <c r="DI97" i="12"/>
  <c r="DD97" i="12"/>
  <c r="DM97" i="12"/>
  <c r="CY97" i="12"/>
  <c r="DB97" i="12"/>
  <c r="DC97" i="12"/>
  <c r="DK97" i="12"/>
  <c r="DL97" i="12"/>
  <c r="CX97" i="12"/>
  <c r="DH97" i="12"/>
  <c r="DG97" i="12"/>
  <c r="CV97" i="12"/>
  <c r="DA97" i="12"/>
  <c r="DP97" i="12"/>
  <c r="CU97" i="12"/>
  <c r="DJ97" i="12"/>
  <c r="CV208" i="12"/>
  <c r="CY208" i="12"/>
  <c r="DG208" i="12"/>
  <c r="CW208" i="12"/>
  <c r="DA208" i="12"/>
  <c r="DQ208" i="12"/>
  <c r="DM208" i="12"/>
  <c r="DB208" i="12"/>
  <c r="DK208" i="12"/>
  <c r="DD208" i="12"/>
  <c r="DI208" i="12"/>
  <c r="CX208" i="12"/>
  <c r="DL208" i="12"/>
  <c r="DN208" i="12"/>
  <c r="DE208" i="12"/>
  <c r="DJ208" i="12"/>
  <c r="DC208" i="12"/>
  <c r="DH208" i="12"/>
  <c r="CZ208" i="12"/>
  <c r="CT208" i="12"/>
  <c r="DF208" i="12"/>
  <c r="DO208" i="12"/>
  <c r="DP208" i="12"/>
  <c r="CU208" i="12"/>
  <c r="CY76" i="12"/>
  <c r="DE76" i="12"/>
  <c r="CV76" i="12"/>
  <c r="DO76" i="12"/>
  <c r="DC76" i="12"/>
  <c r="DM76" i="12"/>
  <c r="DP76" i="12"/>
  <c r="CT76" i="12"/>
  <c r="DI76" i="12"/>
  <c r="DD76" i="12"/>
  <c r="CW76" i="12"/>
  <c r="DA76" i="12"/>
  <c r="CZ76" i="12"/>
  <c r="CU76" i="12"/>
  <c r="DQ76" i="12"/>
  <c r="DN76" i="12"/>
  <c r="CX76" i="12"/>
  <c r="DK76" i="12"/>
  <c r="DJ76" i="12"/>
  <c r="DF76" i="12"/>
  <c r="DH76" i="12"/>
  <c r="DL76" i="12"/>
  <c r="DG76" i="12"/>
  <c r="DB76" i="12"/>
  <c r="DQ229" i="12"/>
  <c r="CW229" i="12"/>
  <c r="DA229" i="12"/>
  <c r="CY229" i="12"/>
  <c r="CV229" i="12"/>
  <c r="DJ229" i="12"/>
  <c r="DK229" i="12"/>
  <c r="DN229" i="12"/>
  <c r="DC229" i="12"/>
  <c r="DB229" i="12"/>
  <c r="DG229" i="12"/>
  <c r="DP229" i="12"/>
  <c r="DH229" i="12"/>
  <c r="CU229" i="12"/>
  <c r="DO229" i="12"/>
  <c r="DE229" i="12"/>
  <c r="DM229" i="12"/>
  <c r="CZ229" i="12"/>
  <c r="CX229" i="12"/>
  <c r="DD229" i="12"/>
  <c r="DL229" i="12"/>
  <c r="DI229" i="12"/>
  <c r="CT229" i="12"/>
  <c r="DF229" i="12"/>
  <c r="DF56" i="12"/>
  <c r="DQ56" i="12"/>
  <c r="CY56" i="12"/>
  <c r="CZ56" i="12"/>
  <c r="DG56" i="12"/>
  <c r="CW56" i="12"/>
  <c r="DD56" i="12"/>
  <c r="CU56" i="12"/>
  <c r="DM56" i="12"/>
  <c r="DE56" i="12"/>
  <c r="DI56" i="12"/>
  <c r="DC56" i="12"/>
  <c r="CT56" i="12"/>
  <c r="DK56" i="12"/>
  <c r="DP56" i="12"/>
  <c r="DH56" i="12"/>
  <c r="CX56" i="12"/>
  <c r="DA56" i="12"/>
  <c r="DO56" i="12"/>
  <c r="DN56" i="12"/>
  <c r="DB56" i="12"/>
  <c r="DL56" i="12"/>
  <c r="CV56" i="12"/>
  <c r="DJ56" i="12"/>
  <c r="CX215" i="12"/>
  <c r="DJ215" i="12"/>
  <c r="DI215" i="12"/>
  <c r="CZ215" i="12"/>
  <c r="DD215" i="12"/>
  <c r="CY215" i="12"/>
  <c r="DE215" i="12"/>
  <c r="DP215" i="12"/>
  <c r="DL215" i="12"/>
  <c r="CV215" i="12"/>
  <c r="DO215" i="12"/>
  <c r="CW215" i="12"/>
  <c r="DH215" i="12"/>
  <c r="DM215" i="12"/>
  <c r="CU215" i="12"/>
  <c r="DK215" i="12"/>
  <c r="DG215" i="12"/>
  <c r="DC215" i="12"/>
  <c r="DQ215" i="12"/>
  <c r="CT215" i="12"/>
  <c r="DB215" i="12"/>
  <c r="DN215" i="12"/>
  <c r="DA215" i="12"/>
  <c r="DF215" i="12"/>
  <c r="DA150" i="12"/>
  <c r="DB150" i="12"/>
  <c r="CV150" i="12"/>
  <c r="DD150" i="12"/>
  <c r="DK150" i="12"/>
  <c r="DP150" i="12"/>
  <c r="DC150" i="12"/>
  <c r="CZ150" i="12"/>
  <c r="CT150" i="12"/>
  <c r="DF150" i="12"/>
  <c r="DI150" i="12"/>
  <c r="DO150" i="12"/>
  <c r="DN150" i="12"/>
  <c r="DH150" i="12"/>
  <c r="CY150" i="12"/>
  <c r="DG150" i="12"/>
  <c r="CX150" i="12"/>
  <c r="DQ150" i="12"/>
  <c r="DJ150" i="12"/>
  <c r="CW150" i="12"/>
  <c r="DL150" i="12"/>
  <c r="CU150" i="12"/>
  <c r="DM150" i="12"/>
  <c r="DE150" i="12"/>
  <c r="CW10" i="12"/>
  <c r="DF10" i="12"/>
  <c r="DN10" i="12"/>
  <c r="DL10" i="12"/>
  <c r="CX10" i="12"/>
  <c r="DE10" i="12"/>
  <c r="CT10" i="12"/>
  <c r="DI10" i="12"/>
  <c r="DD10" i="12"/>
  <c r="DO10" i="12"/>
  <c r="CV10" i="12"/>
  <c r="DC10" i="12"/>
  <c r="DM10" i="12"/>
  <c r="CU10" i="12"/>
  <c r="DA10" i="12"/>
  <c r="CY10" i="12"/>
  <c r="DG10" i="12"/>
  <c r="DP10" i="12"/>
  <c r="DB10" i="12"/>
  <c r="DH10" i="12"/>
  <c r="DK10" i="12"/>
  <c r="DJ10" i="12"/>
  <c r="DQ10" i="12"/>
  <c r="CZ10" i="12"/>
  <c r="DD157" i="12"/>
  <c r="CV157" i="12"/>
  <c r="DE157" i="12"/>
  <c r="DO157" i="12"/>
  <c r="DF157" i="12"/>
  <c r="DI157" i="12"/>
  <c r="CY157" i="12"/>
  <c r="DQ157" i="12"/>
  <c r="DJ157" i="12"/>
  <c r="DP157" i="12"/>
  <c r="DC157" i="12"/>
  <c r="CU157" i="12"/>
  <c r="DM157" i="12"/>
  <c r="DL157" i="12"/>
  <c r="CX157" i="12"/>
  <c r="DB157" i="12"/>
  <c r="DH157" i="12"/>
  <c r="DA157" i="12"/>
  <c r="CT157" i="12"/>
  <c r="DN157" i="12"/>
  <c r="CZ157" i="12"/>
  <c r="DG157" i="12"/>
  <c r="DK157" i="12"/>
  <c r="CW157" i="12"/>
  <c r="CW86" i="12"/>
  <c r="DN86" i="12"/>
  <c r="DI86" i="12"/>
  <c r="CY86" i="12"/>
  <c r="DB86" i="12"/>
  <c r="DQ86" i="12"/>
  <c r="DL86" i="12"/>
  <c r="CX86" i="12"/>
  <c r="DE86" i="12"/>
  <c r="DJ86" i="12"/>
  <c r="DH86" i="12"/>
  <c r="CV86" i="12"/>
  <c r="CZ86" i="12"/>
  <c r="DC86" i="12"/>
  <c r="DP86" i="12"/>
  <c r="DK86" i="12"/>
  <c r="CU86" i="12"/>
  <c r="DF86" i="12"/>
  <c r="DD86" i="12"/>
  <c r="CT86" i="12"/>
  <c r="DA86" i="12"/>
  <c r="DO86" i="12"/>
  <c r="DG86" i="12"/>
  <c r="DM86" i="12"/>
  <c r="DA217" i="12"/>
  <c r="DQ217" i="12"/>
  <c r="DD217" i="12"/>
  <c r="DF217" i="12"/>
  <c r="DB217" i="12"/>
  <c r="DJ217" i="12"/>
  <c r="DN217" i="12"/>
  <c r="DP217" i="12"/>
  <c r="CX217" i="12"/>
  <c r="CY217" i="12"/>
  <c r="DO217" i="12"/>
  <c r="DL217" i="12"/>
  <c r="CZ217" i="12"/>
  <c r="DE217" i="12"/>
  <c r="CU217" i="12"/>
  <c r="DM217" i="12"/>
  <c r="CV217" i="12"/>
  <c r="DG217" i="12"/>
  <c r="DC217" i="12"/>
  <c r="DI217" i="12"/>
  <c r="CW217" i="12"/>
  <c r="DK217" i="12"/>
  <c r="DH217" i="12"/>
  <c r="CT217" i="12"/>
  <c r="DH192" i="12"/>
  <c r="DE192" i="12"/>
  <c r="CW192" i="12"/>
  <c r="DP192" i="12"/>
  <c r="CZ192" i="12"/>
  <c r="DK192" i="12"/>
  <c r="DO192" i="12"/>
  <c r="DI192" i="12"/>
  <c r="DQ192" i="12"/>
  <c r="DA192" i="12"/>
  <c r="CV192" i="12"/>
  <c r="DG192" i="12"/>
  <c r="DB192" i="12"/>
  <c r="DN192" i="12"/>
  <c r="CX192" i="12"/>
  <c r="DD192" i="12"/>
  <c r="DC192" i="12"/>
  <c r="DF192" i="12"/>
  <c r="DJ192" i="12"/>
  <c r="DL192" i="12"/>
  <c r="CY192" i="12"/>
  <c r="CU192" i="12"/>
  <c r="CT192" i="12"/>
  <c r="DM192" i="12"/>
  <c r="DM23" i="12"/>
  <c r="DC23" i="12"/>
  <c r="DP23" i="12"/>
  <c r="CT23" i="12"/>
  <c r="DO23" i="12"/>
  <c r="DA23" i="12"/>
  <c r="DE23" i="12"/>
  <c r="DB23" i="12"/>
  <c r="DN23" i="12"/>
  <c r="CU23" i="12"/>
  <c r="CV23" i="12"/>
  <c r="DF23" i="12"/>
  <c r="DL23" i="12"/>
  <c r="DD23" i="12"/>
  <c r="DK23" i="12"/>
  <c r="CX23" i="12"/>
  <c r="DQ23" i="12"/>
  <c r="CW23" i="12"/>
  <c r="DG23" i="12"/>
  <c r="CY23" i="12"/>
  <c r="DH23" i="12"/>
  <c r="DJ23" i="12"/>
  <c r="CZ23" i="12"/>
  <c r="DI23" i="12"/>
  <c r="DO129" i="12"/>
  <c r="DE129" i="12"/>
  <c r="DF129" i="12"/>
  <c r="DQ129" i="12"/>
  <c r="DC129" i="12"/>
  <c r="DD129" i="12"/>
  <c r="DM129" i="12"/>
  <c r="DI129" i="12"/>
  <c r="CW129" i="12"/>
  <c r="DN129" i="12"/>
  <c r="DK129" i="12"/>
  <c r="DA129" i="12"/>
  <c r="DH129" i="12"/>
  <c r="DP129" i="12"/>
  <c r="CY129" i="12"/>
  <c r="CT129" i="12"/>
  <c r="CZ129" i="12"/>
  <c r="CU129" i="12"/>
  <c r="DL129" i="12"/>
  <c r="DG129" i="12"/>
  <c r="CX129" i="12"/>
  <c r="CV129" i="12"/>
  <c r="DJ129" i="12"/>
  <c r="DB129" i="12"/>
  <c r="DI41" i="12"/>
  <c r="DP41" i="12"/>
  <c r="CU41" i="12"/>
  <c r="DN41" i="12"/>
  <c r="DQ41" i="12"/>
  <c r="DM41" i="12"/>
  <c r="DC41" i="12"/>
  <c r="DE41" i="12"/>
  <c r="CW41" i="12"/>
  <c r="DD41" i="12"/>
  <c r="CV41" i="12"/>
  <c r="DO41" i="12"/>
  <c r="DJ41" i="12"/>
  <c r="DL41" i="12"/>
  <c r="CY41" i="12"/>
  <c r="CZ41" i="12"/>
  <c r="DA41" i="12"/>
  <c r="CX41" i="12"/>
  <c r="DG41" i="12"/>
  <c r="DK41" i="12"/>
  <c r="DF41" i="12"/>
  <c r="DB41" i="12"/>
  <c r="CT41" i="12"/>
  <c r="DH41" i="12"/>
  <c r="DK47" i="12"/>
  <c r="DJ47" i="12"/>
  <c r="DP47" i="12"/>
  <c r="CU47" i="12"/>
  <c r="CY47" i="12"/>
  <c r="DD47" i="12"/>
  <c r="DL47" i="12"/>
  <c r="DF47" i="12"/>
  <c r="CV47" i="12"/>
  <c r="DO47" i="12"/>
  <c r="CX47" i="12"/>
  <c r="DE47" i="12"/>
  <c r="DB47" i="12"/>
  <c r="DN47" i="12"/>
  <c r="DH47" i="12"/>
  <c r="CT47" i="12"/>
  <c r="CW47" i="12"/>
  <c r="DI47" i="12"/>
  <c r="DA47" i="12"/>
  <c r="CZ47" i="12"/>
  <c r="DQ47" i="12"/>
  <c r="DG47" i="12"/>
  <c r="DC47" i="12"/>
  <c r="DM47" i="12"/>
  <c r="CT156" i="12"/>
  <c r="DO156" i="12"/>
  <c r="CZ156" i="12"/>
  <c r="DA156" i="12"/>
  <c r="CV156" i="12"/>
  <c r="DD156" i="12"/>
  <c r="DM156" i="12"/>
  <c r="DP156" i="12"/>
  <c r="DI156" i="12"/>
  <c r="DG156" i="12"/>
  <c r="DE156" i="12"/>
  <c r="DK156" i="12"/>
  <c r="DJ156" i="12"/>
  <c r="DF156" i="12"/>
  <c r="CU156" i="12"/>
  <c r="DN156" i="12"/>
  <c r="DB156" i="12"/>
  <c r="DH156" i="12"/>
  <c r="DC156" i="12"/>
  <c r="CW156" i="12"/>
  <c r="DL156" i="12"/>
  <c r="CX156" i="12"/>
  <c r="CY156" i="12"/>
  <c r="DQ156" i="12"/>
  <c r="DQ63" i="12"/>
  <c r="DP63" i="12"/>
  <c r="DA63" i="12"/>
  <c r="CW63" i="12"/>
  <c r="DL63" i="12"/>
  <c r="DO63" i="12"/>
  <c r="DN63" i="12"/>
  <c r="CT63" i="12"/>
  <c r="DD63" i="12"/>
  <c r="DI63" i="12"/>
  <c r="DJ63" i="12"/>
  <c r="DC63" i="12"/>
  <c r="CU63" i="12"/>
  <c r="CZ63" i="12"/>
  <c r="DG63" i="12"/>
  <c r="DK63" i="12"/>
  <c r="DB63" i="12"/>
  <c r="DE63" i="12"/>
  <c r="DM63" i="12"/>
  <c r="DH63" i="12"/>
  <c r="CY63" i="12"/>
  <c r="CX63" i="12"/>
  <c r="CV63" i="12"/>
  <c r="DF63" i="12"/>
  <c r="CT175" i="12"/>
  <c r="DN175" i="12"/>
  <c r="DH175" i="12"/>
  <c r="DB175" i="12"/>
  <c r="CX175" i="12"/>
  <c r="CW175" i="12"/>
  <c r="DD175" i="12"/>
  <c r="CV175" i="12"/>
  <c r="DC175" i="12"/>
  <c r="DL175" i="12"/>
  <c r="CU175" i="12"/>
  <c r="DJ175" i="12"/>
  <c r="DA175" i="12"/>
  <c r="CY175" i="12"/>
  <c r="DI175" i="12"/>
  <c r="DG175" i="12"/>
  <c r="DK175" i="12"/>
  <c r="DP175" i="12"/>
  <c r="DM175" i="12"/>
  <c r="DE175" i="12"/>
  <c r="DQ175" i="12"/>
  <c r="DF175" i="12"/>
  <c r="DO175" i="12"/>
  <c r="CZ175" i="12"/>
  <c r="CS3" i="12"/>
  <c r="DF187" i="12"/>
  <c r="DB187" i="12"/>
  <c r="DJ187" i="12"/>
  <c r="CU187" i="12"/>
  <c r="DD187" i="12"/>
  <c r="DC187" i="12"/>
  <c r="CT187" i="12"/>
  <c r="DM187" i="12"/>
  <c r="DG187" i="12"/>
  <c r="DO187" i="12"/>
  <c r="DQ187" i="12"/>
  <c r="CV187" i="12"/>
  <c r="CW187" i="12"/>
  <c r="DP187" i="12"/>
  <c r="DI187" i="12"/>
  <c r="DK187" i="12"/>
  <c r="DE187" i="12"/>
  <c r="DN187" i="12"/>
  <c r="CZ187" i="12"/>
  <c r="CY187" i="12"/>
  <c r="CX187" i="12"/>
  <c r="DA187" i="12"/>
  <c r="DL187" i="12"/>
  <c r="DH187" i="12"/>
  <c r="DM53" i="12"/>
  <c r="CV53" i="12"/>
  <c r="DH53" i="12"/>
  <c r="DP53" i="12"/>
  <c r="DB53" i="12"/>
  <c r="DJ53" i="12"/>
  <c r="CX53" i="12"/>
  <c r="CU53" i="12"/>
  <c r="DC53" i="12"/>
  <c r="DD53" i="12"/>
  <c r="DO53" i="12"/>
  <c r="CW53" i="12"/>
  <c r="CT53" i="12"/>
  <c r="CY53" i="12"/>
  <c r="CZ53" i="12"/>
  <c r="DL53" i="12"/>
  <c r="DN53" i="12"/>
  <c r="DK53" i="12"/>
  <c r="DF53" i="12"/>
  <c r="DA53" i="12"/>
  <c r="DE53" i="12"/>
  <c r="DG53" i="12"/>
  <c r="DI53" i="12"/>
  <c r="DQ53" i="12"/>
  <c r="DP113" i="12"/>
  <c r="CV113" i="12"/>
  <c r="CT113" i="12"/>
  <c r="DG113" i="12"/>
  <c r="DE113" i="12"/>
  <c r="DB113" i="12"/>
  <c r="DO113" i="12"/>
  <c r="DA113" i="12"/>
  <c r="DQ113" i="12"/>
  <c r="DJ113" i="12"/>
  <c r="DN113" i="12"/>
  <c r="DH113" i="12"/>
  <c r="DK113" i="12"/>
  <c r="DI113" i="12"/>
  <c r="CW113" i="12"/>
  <c r="CY113" i="12"/>
  <c r="DF113" i="12"/>
  <c r="DM113" i="12"/>
  <c r="CX113" i="12"/>
  <c r="DL113" i="12"/>
  <c r="CU113" i="12"/>
  <c r="CZ113" i="12"/>
  <c r="DD113" i="12"/>
  <c r="DC113" i="12"/>
  <c r="DF7" i="12"/>
  <c r="DQ7" i="12"/>
  <c r="CW7" i="12"/>
  <c r="DN7" i="12"/>
  <c r="CY7" i="12"/>
  <c r="DE7" i="12"/>
  <c r="DL7" i="12"/>
  <c r="CX7" i="12"/>
  <c r="DB7" i="12"/>
  <c r="CU7" i="12"/>
  <c r="DK7" i="12"/>
  <c r="DJ7" i="12"/>
  <c r="DM7" i="12"/>
  <c r="DD7" i="12"/>
  <c r="DI7" i="12"/>
  <c r="DG7" i="12"/>
  <c r="CV7" i="12"/>
  <c r="DC7" i="12"/>
  <c r="CT7" i="12"/>
  <c r="DA7" i="12"/>
  <c r="DP7" i="12"/>
  <c r="DO7" i="12"/>
  <c r="CZ7" i="12"/>
  <c r="DH7" i="12"/>
  <c r="CT73" i="12"/>
  <c r="DQ73" i="12"/>
  <c r="DP73" i="12"/>
  <c r="DL73" i="12"/>
  <c r="DC73" i="12"/>
  <c r="DH73" i="12"/>
  <c r="CW73" i="12"/>
  <c r="CV73" i="12"/>
  <c r="DO73" i="12"/>
  <c r="DK73" i="12"/>
  <c r="DB73" i="12"/>
  <c r="DG73" i="12"/>
  <c r="DJ73" i="12"/>
  <c r="DI73" i="12"/>
  <c r="DN73" i="12"/>
  <c r="DD73" i="12"/>
  <c r="CU73" i="12"/>
  <c r="DE73" i="12"/>
  <c r="DA73" i="12"/>
  <c r="CY73" i="12"/>
  <c r="DM73" i="12"/>
  <c r="CX73" i="12"/>
  <c r="DF73" i="12"/>
  <c r="CZ73" i="12"/>
  <c r="DH139" i="12"/>
  <c r="CT139" i="12"/>
  <c r="DM139" i="12"/>
  <c r="DK139" i="12"/>
  <c r="CW139" i="12"/>
  <c r="DD139" i="12"/>
  <c r="DB139" i="12"/>
  <c r="DO139" i="12"/>
  <c r="DF139" i="12"/>
  <c r="CV139" i="12"/>
  <c r="CY139" i="12"/>
  <c r="DI139" i="12"/>
  <c r="DP139" i="12"/>
  <c r="DC139" i="12"/>
  <c r="DQ139" i="12"/>
  <c r="DA139" i="12"/>
  <c r="CX139" i="12"/>
  <c r="CZ139" i="12"/>
  <c r="DG139" i="12"/>
  <c r="DJ139" i="12"/>
  <c r="DN139" i="12"/>
  <c r="DE139" i="12"/>
  <c r="CU139" i="12"/>
  <c r="DL139" i="12"/>
  <c r="CW236" i="12"/>
  <c r="CU236" i="12"/>
  <c r="CT236" i="12"/>
  <c r="CZ236" i="12"/>
  <c r="DN236" i="12"/>
  <c r="DH236" i="12"/>
  <c r="DC236" i="12"/>
  <c r="CY236" i="12"/>
  <c r="DK236" i="12"/>
  <c r="DO236" i="12"/>
  <c r="CX236" i="12"/>
  <c r="DM236" i="12"/>
  <c r="DE236" i="12"/>
  <c r="DG236" i="12"/>
  <c r="DB236" i="12"/>
  <c r="CV236" i="12"/>
  <c r="DD236" i="12"/>
  <c r="DQ236" i="12"/>
  <c r="DP236" i="12"/>
  <c r="DJ236" i="12"/>
  <c r="DF236" i="12"/>
  <c r="DL236" i="12"/>
  <c r="DI236" i="12"/>
  <c r="DA236" i="12"/>
  <c r="CU134" i="12"/>
  <c r="CW134" i="12"/>
  <c r="CZ134" i="12"/>
  <c r="DM134" i="12"/>
  <c r="DK134" i="12"/>
  <c r="DB134" i="12"/>
  <c r="CT134" i="12"/>
  <c r="DJ134" i="12"/>
  <c r="DO134" i="12"/>
  <c r="DG134" i="12"/>
  <c r="DA134" i="12"/>
  <c r="DQ134" i="12"/>
  <c r="DL134" i="12"/>
  <c r="CY134" i="12"/>
  <c r="DN134" i="12"/>
  <c r="DD134" i="12"/>
  <c r="DI134" i="12"/>
  <c r="DE134" i="12"/>
  <c r="CV134" i="12"/>
  <c r="DH134" i="12"/>
  <c r="DP134" i="12"/>
  <c r="DF134" i="12"/>
  <c r="DC134" i="12"/>
  <c r="CX134" i="12"/>
  <c r="DF221" i="12"/>
  <c r="DN221" i="12"/>
  <c r="CZ221" i="12"/>
  <c r="CX221" i="12"/>
  <c r="DI221" i="12"/>
  <c r="DD221" i="12"/>
  <c r="DM221" i="12"/>
  <c r="CW221" i="12"/>
  <c r="DH221" i="12"/>
  <c r="DE221" i="12"/>
  <c r="DQ221" i="12"/>
  <c r="DB221" i="12"/>
  <c r="CY221" i="12"/>
  <c r="DC221" i="12"/>
  <c r="DL221" i="12"/>
  <c r="DK221" i="12"/>
  <c r="CU221" i="12"/>
  <c r="DG221" i="12"/>
  <c r="DP221" i="12"/>
  <c r="CV221" i="12"/>
  <c r="DA221" i="12"/>
  <c r="DO221" i="12"/>
  <c r="CT221" i="12"/>
  <c r="DJ221" i="12"/>
  <c r="DA178" i="12"/>
  <c r="DB178" i="12"/>
  <c r="CZ178" i="12"/>
  <c r="DC178" i="12"/>
  <c r="CY178" i="12"/>
  <c r="DH178" i="12"/>
  <c r="DI178" i="12"/>
  <c r="CT178" i="12"/>
  <c r="DN178" i="12"/>
  <c r="DO178" i="12"/>
  <c r="DQ178" i="12"/>
  <c r="CW178" i="12"/>
  <c r="DL178" i="12"/>
  <c r="CV178" i="12"/>
  <c r="DE178" i="12"/>
  <c r="DK178" i="12"/>
  <c r="DP178" i="12"/>
  <c r="DD178" i="12"/>
  <c r="DF178" i="12"/>
  <c r="DG178" i="12"/>
  <c r="CU178" i="12"/>
  <c r="DM178" i="12"/>
  <c r="CX178" i="12"/>
  <c r="DJ178" i="12"/>
  <c r="DJ59" i="12"/>
  <c r="DP59" i="12"/>
  <c r="DH59" i="12"/>
  <c r="CX59" i="12"/>
  <c r="DF59" i="12"/>
  <c r="DG59" i="12"/>
  <c r="DM59" i="12"/>
  <c r="CV59" i="12"/>
  <c r="DA59" i="12"/>
  <c r="DI59" i="12"/>
  <c r="DL59" i="12"/>
  <c r="DC59" i="12"/>
  <c r="DK59" i="12"/>
  <c r="CT59" i="12"/>
  <c r="DD59" i="12"/>
  <c r="CY59" i="12"/>
  <c r="DQ59" i="12"/>
  <c r="CZ59" i="12"/>
  <c r="CU59" i="12"/>
  <c r="DE59" i="12"/>
  <c r="DO59" i="12"/>
  <c r="CW59" i="12"/>
  <c r="DB59" i="12"/>
  <c r="DN59" i="12"/>
  <c r="CX82" i="12"/>
  <c r="DK82" i="12"/>
  <c r="DN82" i="12"/>
  <c r="DC82" i="12"/>
  <c r="DF82" i="12"/>
  <c r="DQ82" i="12"/>
  <c r="DL82" i="12"/>
  <c r="CY82" i="12"/>
  <c r="DD82" i="12"/>
  <c r="CV82" i="12"/>
  <c r="CZ82" i="12"/>
  <c r="CW82" i="12"/>
  <c r="DH82" i="12"/>
  <c r="CU82" i="12"/>
  <c r="DM82" i="12"/>
  <c r="DO82" i="12"/>
  <c r="CT82" i="12"/>
  <c r="DE82" i="12"/>
  <c r="DB82" i="12"/>
  <c r="DJ82" i="12"/>
  <c r="DP82" i="12"/>
  <c r="DI82" i="12"/>
  <c r="DG82" i="12"/>
  <c r="DA82" i="12"/>
  <c r="DI114" i="12"/>
  <c r="DM114" i="12"/>
  <c r="DD114" i="12"/>
  <c r="DP114" i="12"/>
  <c r="CV114" i="12"/>
  <c r="DJ114" i="12"/>
  <c r="DN114" i="12"/>
  <c r="CX114" i="12"/>
  <c r="DC114" i="12"/>
  <c r="CY114" i="12"/>
  <c r="DG114" i="12"/>
  <c r="CU114" i="12"/>
  <c r="CW114" i="12"/>
  <c r="DH114" i="12"/>
  <c r="CT114" i="12"/>
  <c r="DF114" i="12"/>
  <c r="DO114" i="12"/>
  <c r="DL114" i="12"/>
  <c r="DA114" i="12"/>
  <c r="DB114" i="12"/>
  <c r="DK114" i="12"/>
  <c r="DQ114" i="12"/>
  <c r="CZ114" i="12"/>
  <c r="DE114" i="12"/>
  <c r="CX182" i="12"/>
  <c r="CY182" i="12"/>
  <c r="DC182" i="12"/>
  <c r="DJ182" i="12"/>
  <c r="DL182" i="12"/>
  <c r="DA182" i="12"/>
  <c r="DO182" i="12"/>
  <c r="DH182" i="12"/>
  <c r="DD182" i="12"/>
  <c r="CV182" i="12"/>
  <c r="DI182" i="12"/>
  <c r="CZ182" i="12"/>
  <c r="DM182" i="12"/>
  <c r="DB182" i="12"/>
  <c r="DG182" i="12"/>
  <c r="DP182" i="12"/>
  <c r="DN182" i="12"/>
  <c r="CW182" i="12"/>
  <c r="CU182" i="12"/>
  <c r="DK182" i="12"/>
  <c r="DE182" i="12"/>
  <c r="DQ182" i="12"/>
  <c r="CT182" i="12"/>
  <c r="DF182" i="12"/>
  <c r="DP118" i="12"/>
  <c r="CU118" i="12"/>
  <c r="DC118" i="12"/>
  <c r="DL118" i="12"/>
  <c r="DK118" i="12"/>
  <c r="CZ118" i="12"/>
  <c r="CX118" i="12"/>
  <c r="DN118" i="12"/>
  <c r="DI118" i="12"/>
  <c r="CY118" i="12"/>
  <c r="DE118" i="12"/>
  <c r="DG118" i="12"/>
  <c r="DQ118" i="12"/>
  <c r="CW118" i="12"/>
  <c r="DF118" i="12"/>
  <c r="DA118" i="12"/>
  <c r="DO118" i="12"/>
  <c r="CV118" i="12"/>
  <c r="DJ118" i="12"/>
  <c r="CT118" i="12"/>
  <c r="DM118" i="12"/>
  <c r="DB118" i="12"/>
  <c r="DD118" i="12"/>
  <c r="DH118" i="12"/>
  <c r="DJ43" i="12"/>
  <c r="DC43" i="12"/>
  <c r="DK43" i="12"/>
  <c r="DA43" i="12"/>
  <c r="CV43" i="12"/>
  <c r="DF43" i="12"/>
  <c r="DI43" i="12"/>
  <c r="CU43" i="12"/>
  <c r="DB43" i="12"/>
  <c r="DE43" i="12"/>
  <c r="CY43" i="12"/>
  <c r="DD43" i="12"/>
  <c r="DG43" i="12"/>
  <c r="DL43" i="12"/>
  <c r="DM43" i="12"/>
  <c r="DP43" i="12"/>
  <c r="DQ43" i="12"/>
  <c r="CW43" i="12"/>
  <c r="CT43" i="12"/>
  <c r="CZ43" i="12"/>
  <c r="DN43" i="12"/>
  <c r="DH43" i="12"/>
  <c r="CX43" i="12"/>
  <c r="DO43" i="12"/>
  <c r="CZ93" i="12"/>
  <c r="DA93" i="12"/>
  <c r="CV93" i="12"/>
  <c r="DQ93" i="12"/>
  <c r="CU93" i="12"/>
  <c r="DL93" i="12"/>
  <c r="DG93" i="12"/>
  <c r="DH93" i="12"/>
  <c r="DE93" i="12"/>
  <c r="DJ93" i="12"/>
  <c r="CY93" i="12"/>
  <c r="DD93" i="12"/>
  <c r="DK93" i="12"/>
  <c r="DI93" i="12"/>
  <c r="CT93" i="12"/>
  <c r="DB93" i="12"/>
  <c r="DC93" i="12"/>
  <c r="DM93" i="12"/>
  <c r="DN93" i="12"/>
  <c r="CX93" i="12"/>
  <c r="DF93" i="12"/>
  <c r="DO93" i="12"/>
  <c r="DP93" i="12"/>
  <c r="CW93" i="12"/>
  <c r="DQ167" i="12"/>
  <c r="DL167" i="12"/>
  <c r="CX167" i="12"/>
  <c r="DC167" i="12"/>
  <c r="DH167" i="12"/>
  <c r="DI167" i="12"/>
  <c r="DM167" i="12"/>
  <c r="DF167" i="12"/>
  <c r="CZ167" i="12"/>
  <c r="DE167" i="12"/>
  <c r="CV167" i="12"/>
  <c r="DB167" i="12"/>
  <c r="DA167" i="12"/>
  <c r="DN167" i="12"/>
  <c r="DO167" i="12"/>
  <c r="DP167" i="12"/>
  <c r="DJ167" i="12"/>
  <c r="CU167" i="12"/>
  <c r="DK167" i="12"/>
  <c r="DG167" i="12"/>
  <c r="CT167" i="12"/>
  <c r="CW167" i="12"/>
  <c r="CY167" i="12"/>
  <c r="DD167" i="12"/>
  <c r="DF96" i="12"/>
  <c r="CU96" i="12"/>
  <c r="DH96" i="12"/>
  <c r="DB96" i="12"/>
  <c r="DE96" i="12"/>
  <c r="DK96" i="12"/>
  <c r="DN96" i="12"/>
  <c r="DM96" i="12"/>
  <c r="DD96" i="12"/>
  <c r="CV96" i="12"/>
  <c r="DA96" i="12"/>
  <c r="DO96" i="12"/>
  <c r="CX96" i="12"/>
  <c r="DG96" i="12"/>
  <c r="DQ96" i="12"/>
  <c r="DP96" i="12"/>
  <c r="CY96" i="12"/>
  <c r="CW96" i="12"/>
  <c r="DC96" i="12"/>
  <c r="DJ96" i="12"/>
  <c r="CT96" i="12"/>
  <c r="CZ96" i="12"/>
  <c r="DL96" i="12"/>
  <c r="DI96" i="12"/>
  <c r="CX9" i="12"/>
  <c r="DH9" i="12"/>
  <c r="DO9" i="12"/>
  <c r="DN9" i="12"/>
  <c r="CZ9" i="12"/>
  <c r="DF9" i="12"/>
  <c r="DJ9" i="12"/>
  <c r="DA9" i="12"/>
  <c r="CY9" i="12"/>
  <c r="DM9" i="12"/>
  <c r="CU9" i="12"/>
  <c r="CV9" i="12"/>
  <c r="CT9" i="12"/>
  <c r="DK9" i="12"/>
  <c r="DB9" i="12"/>
  <c r="DQ9" i="12"/>
  <c r="DP9" i="12"/>
  <c r="DD9" i="12"/>
  <c r="DI9" i="12"/>
  <c r="DG9" i="12"/>
  <c r="DC9" i="12"/>
  <c r="DL9" i="12"/>
  <c r="DE9" i="12"/>
  <c r="CW9" i="12"/>
  <c r="DD171" i="12"/>
  <c r="DI171" i="12"/>
  <c r="CV171" i="12"/>
  <c r="CX171" i="12"/>
  <c r="CT171" i="12"/>
  <c r="DO171" i="12"/>
  <c r="DM171" i="12"/>
  <c r="DP171" i="12"/>
  <c r="CU171" i="12"/>
  <c r="DL171" i="12"/>
  <c r="DK171" i="12"/>
  <c r="DQ171" i="12"/>
  <c r="DF171" i="12"/>
  <c r="DE171" i="12"/>
  <c r="CY171" i="12"/>
  <c r="DA171" i="12"/>
  <c r="DB171" i="12"/>
  <c r="DC171" i="12"/>
  <c r="DJ171" i="12"/>
  <c r="CW171" i="12"/>
  <c r="CZ171" i="12"/>
  <c r="DG171" i="12"/>
  <c r="DH171" i="12"/>
  <c r="DN171" i="12"/>
  <c r="DD164" i="12"/>
  <c r="DH164" i="12"/>
  <c r="DI164" i="12"/>
  <c r="DC164" i="12"/>
  <c r="CX164" i="12"/>
  <c r="CW164" i="12"/>
  <c r="CU164" i="12"/>
  <c r="CV164" i="12"/>
  <c r="DM164" i="12"/>
  <c r="DJ164" i="12"/>
  <c r="DP164" i="12"/>
  <c r="CZ164" i="12"/>
  <c r="DA164" i="12"/>
  <c r="DB164" i="12"/>
  <c r="DL164" i="12"/>
  <c r="DN164" i="12"/>
  <c r="CT164" i="12"/>
  <c r="DK164" i="12"/>
  <c r="DO164" i="12"/>
  <c r="CY164" i="12"/>
  <c r="DQ164" i="12"/>
  <c r="DF164" i="12"/>
  <c r="DG164" i="12"/>
  <c r="DE164" i="12"/>
  <c r="DL228" i="12"/>
  <c r="DM228" i="12"/>
  <c r="CY228" i="12"/>
  <c r="CV228" i="12"/>
  <c r="DD228" i="12"/>
  <c r="CW228" i="12"/>
  <c r="DI228" i="12"/>
  <c r="DG228" i="12"/>
  <c r="DO228" i="12"/>
  <c r="DP228" i="12"/>
  <c r="DA228" i="12"/>
  <c r="DJ228" i="12"/>
  <c r="CT228" i="12"/>
  <c r="DC228" i="12"/>
  <c r="DK228" i="12"/>
  <c r="DF228" i="12"/>
  <c r="DQ228" i="12"/>
  <c r="CX228" i="12"/>
  <c r="DB228" i="12"/>
  <c r="DN228" i="12"/>
  <c r="DE228" i="12"/>
  <c r="CU228" i="12"/>
  <c r="CZ228" i="12"/>
  <c r="DH228" i="12"/>
  <c r="DB160" i="12"/>
  <c r="DC160" i="12"/>
  <c r="DD160" i="12"/>
  <c r="DI160" i="12"/>
  <c r="CX160" i="12"/>
  <c r="CW160" i="12"/>
  <c r="DN160" i="12"/>
  <c r="DM160" i="12"/>
  <c r="CU160" i="12"/>
  <c r="DF160" i="12"/>
  <c r="DL160" i="12"/>
  <c r="CY160" i="12"/>
  <c r="CT160" i="12"/>
  <c r="DJ160" i="12"/>
  <c r="DH160" i="12"/>
  <c r="DQ160" i="12"/>
  <c r="DO160" i="12"/>
  <c r="DK160" i="12"/>
  <c r="CV160" i="12"/>
  <c r="DG160" i="12"/>
  <c r="DA160" i="12"/>
  <c r="DE160" i="12"/>
  <c r="CZ160" i="12"/>
  <c r="DP160" i="12"/>
  <c r="DN74" i="12"/>
  <c r="DJ74" i="12"/>
  <c r="CV74" i="12"/>
  <c r="CT74" i="12"/>
  <c r="CX74" i="12"/>
  <c r="DE74" i="12"/>
  <c r="DO74" i="12"/>
  <c r="DQ74" i="12"/>
  <c r="CU74" i="12"/>
  <c r="DB74" i="12"/>
  <c r="DF74" i="12"/>
  <c r="DD74" i="12"/>
  <c r="DM74" i="12"/>
  <c r="CY74" i="12"/>
  <c r="DH74" i="12"/>
  <c r="DG74" i="12"/>
  <c r="DL74" i="12"/>
  <c r="CW74" i="12"/>
  <c r="DC74" i="12"/>
  <c r="DP74" i="12"/>
  <c r="DA74" i="12"/>
  <c r="DI74" i="12"/>
  <c r="CZ74" i="12"/>
  <c r="DK74" i="12"/>
  <c r="DD111" i="12"/>
  <c r="DP111" i="12"/>
  <c r="DG111" i="12"/>
  <c r="DA111" i="12"/>
  <c r="CU111" i="12"/>
  <c r="CV111" i="12"/>
  <c r="DL111" i="12"/>
  <c r="DE111" i="12"/>
  <c r="DQ111" i="12"/>
  <c r="DN111" i="12"/>
  <c r="DM111" i="12"/>
  <c r="CW111" i="12"/>
  <c r="CT111" i="12"/>
  <c r="DO111" i="12"/>
  <c r="DJ111" i="12"/>
  <c r="CZ111" i="12"/>
  <c r="DI111" i="12"/>
  <c r="CY111" i="12"/>
  <c r="DC111" i="12"/>
  <c r="DK111" i="12"/>
  <c r="DB111" i="12"/>
  <c r="DF111" i="12"/>
  <c r="DH111" i="12"/>
  <c r="CX111" i="12"/>
  <c r="CU83" i="12"/>
  <c r="DH83" i="12"/>
  <c r="DO83" i="12"/>
  <c r="DL83" i="12"/>
  <c r="DB83" i="12"/>
  <c r="DI83" i="12"/>
  <c r="CV83" i="12"/>
  <c r="DQ83" i="12"/>
  <c r="CX83" i="12"/>
  <c r="DN83" i="12"/>
  <c r="CY83" i="12"/>
  <c r="DG83" i="12"/>
  <c r="DF83" i="12"/>
  <c r="CT83" i="12"/>
  <c r="CW83" i="12"/>
  <c r="CZ83" i="12"/>
  <c r="DJ83" i="12"/>
  <c r="DP83" i="12"/>
  <c r="DM83" i="12"/>
  <c r="DC83" i="12"/>
  <c r="DE83" i="12"/>
  <c r="DD83" i="12"/>
  <c r="DK83" i="12"/>
  <c r="DA83" i="12"/>
  <c r="CZ115" i="12"/>
  <c r="DD115" i="12"/>
  <c r="CT115" i="12"/>
  <c r="CX115" i="12"/>
  <c r="DE115" i="12"/>
  <c r="CV115" i="12"/>
  <c r="DI115" i="12"/>
  <c r="CW115" i="12"/>
  <c r="DB115" i="12"/>
  <c r="DQ115" i="12"/>
  <c r="DM115" i="12"/>
  <c r="DO115" i="12"/>
  <c r="DJ115" i="12"/>
  <c r="CY115" i="12"/>
  <c r="DH115" i="12"/>
  <c r="DA115" i="12"/>
  <c r="DN115" i="12"/>
  <c r="DC115" i="12"/>
  <c r="DG115" i="12"/>
  <c r="DF115" i="12"/>
  <c r="DL115" i="12"/>
  <c r="DP115" i="12"/>
  <c r="DK115" i="12"/>
  <c r="CU115" i="12"/>
  <c r="DD204" i="12"/>
  <c r="DH204" i="12"/>
  <c r="DJ204" i="12"/>
  <c r="DP204" i="12"/>
  <c r="DB204" i="12"/>
  <c r="CZ204" i="12"/>
  <c r="DI204" i="12"/>
  <c r="DL204" i="12"/>
  <c r="CX204" i="12"/>
  <c r="DN204" i="12"/>
  <c r="DQ204" i="12"/>
  <c r="DO204" i="12"/>
  <c r="DG204" i="12"/>
  <c r="DF204" i="12"/>
  <c r="CV204" i="12"/>
  <c r="DM204" i="12"/>
  <c r="DK204" i="12"/>
  <c r="CY204" i="12"/>
  <c r="CU204" i="12"/>
  <c r="DA204" i="12"/>
  <c r="CT204" i="12"/>
  <c r="DC204" i="12"/>
  <c r="CW204" i="12"/>
  <c r="DE204" i="12"/>
  <c r="DA106" i="12"/>
  <c r="DJ106" i="12"/>
  <c r="CY106" i="12"/>
  <c r="CW106" i="12"/>
  <c r="DE106" i="12"/>
  <c r="DO106" i="12"/>
  <c r="DM106" i="12"/>
  <c r="DK106" i="12"/>
  <c r="DI106" i="12"/>
  <c r="DN106" i="12"/>
  <c r="DB106" i="12"/>
  <c r="CV106" i="12"/>
  <c r="DD106" i="12"/>
  <c r="CU106" i="12"/>
  <c r="DQ106" i="12"/>
  <c r="DG106" i="12"/>
  <c r="DC106" i="12"/>
  <c r="CZ106" i="12"/>
  <c r="DF106" i="12"/>
  <c r="CT106" i="12"/>
  <c r="DL106" i="12"/>
  <c r="DP106" i="12"/>
  <c r="CX106" i="12"/>
  <c r="DH106" i="12"/>
  <c r="CV154" i="12"/>
  <c r="DC154" i="12"/>
  <c r="DB154" i="12"/>
  <c r="DE154" i="12"/>
  <c r="DD154" i="12"/>
  <c r="DF154" i="12"/>
  <c r="DK154" i="12"/>
  <c r="DJ154" i="12"/>
  <c r="CT154" i="12"/>
  <c r="DL154" i="12"/>
  <c r="DG154" i="12"/>
  <c r="CX154" i="12"/>
  <c r="DI154" i="12"/>
  <c r="CZ154" i="12"/>
  <c r="CW154" i="12"/>
  <c r="CY154" i="12"/>
  <c r="DA154" i="12"/>
  <c r="DP154" i="12"/>
  <c r="DH154" i="12"/>
  <c r="DN154" i="12"/>
  <c r="DQ154" i="12"/>
  <c r="DO154" i="12"/>
  <c r="CU154" i="12"/>
  <c r="DM154" i="12"/>
  <c r="DK13" i="12"/>
  <c r="DC13" i="12"/>
  <c r="DE13" i="12"/>
  <c r="DG13" i="12"/>
  <c r="DI13" i="12"/>
  <c r="DO13" i="12"/>
  <c r="DB13" i="12"/>
  <c r="DH13" i="12"/>
  <c r="CZ13" i="12"/>
  <c r="DA13" i="12"/>
  <c r="DD13" i="12"/>
  <c r="DN13" i="12"/>
  <c r="DM13" i="12"/>
  <c r="DQ13" i="12"/>
  <c r="CW13" i="12"/>
  <c r="CU13" i="12"/>
  <c r="CX13" i="12"/>
  <c r="DF13" i="12"/>
  <c r="DP13" i="12"/>
  <c r="CY13" i="12"/>
  <c r="CV13" i="12"/>
  <c r="CT13" i="12"/>
  <c r="DL13" i="12"/>
  <c r="DJ13" i="12"/>
  <c r="CV227" i="12"/>
  <c r="DO227" i="12"/>
  <c r="CZ227" i="12"/>
  <c r="DI227" i="12"/>
  <c r="CU227" i="12"/>
  <c r="DF227" i="12"/>
  <c r="DC227" i="12"/>
  <c r="DN227" i="12"/>
  <c r="DQ227" i="12"/>
  <c r="DE227" i="12"/>
  <c r="DG227" i="12"/>
  <c r="CT227" i="12"/>
  <c r="CW227" i="12"/>
  <c r="DP227" i="12"/>
  <c r="DD227" i="12"/>
  <c r="DJ227" i="12"/>
  <c r="CX227" i="12"/>
  <c r="DH227" i="12"/>
  <c r="DA227" i="12"/>
  <c r="DM227" i="12"/>
  <c r="DK227" i="12"/>
  <c r="DL227" i="12"/>
  <c r="DB227" i="12"/>
  <c r="CY227" i="12"/>
  <c r="DH28" i="12"/>
  <c r="CT28" i="12"/>
  <c r="DB28" i="12"/>
  <c r="CU28" i="12"/>
  <c r="DK28" i="12"/>
  <c r="DF28" i="12"/>
  <c r="DD28" i="12"/>
  <c r="DE28" i="12"/>
  <c r="DP28" i="12"/>
  <c r="DG28" i="12"/>
  <c r="DN28" i="12"/>
  <c r="CY28" i="12"/>
  <c r="DL28" i="12"/>
  <c r="CV28" i="12"/>
  <c r="DI28" i="12"/>
  <c r="DO28" i="12"/>
  <c r="DQ28" i="12"/>
  <c r="CX28" i="12"/>
  <c r="DA28" i="12"/>
  <c r="DM28" i="12"/>
  <c r="DJ28" i="12"/>
  <c r="CZ28" i="12"/>
  <c r="CW28" i="12"/>
  <c r="DC28" i="12"/>
  <c r="DA140" i="12"/>
  <c r="DE140" i="12"/>
  <c r="DD140" i="12"/>
  <c r="CT140" i="12"/>
  <c r="CY140" i="12"/>
  <c r="DO140" i="12"/>
  <c r="DF140" i="12"/>
  <c r="DL140" i="12"/>
  <c r="CX140" i="12"/>
  <c r="DQ140" i="12"/>
  <c r="DB140" i="12"/>
  <c r="CW140" i="12"/>
  <c r="DC140" i="12"/>
  <c r="CU140" i="12"/>
  <c r="DK140" i="12"/>
  <c r="DM140" i="12"/>
  <c r="CZ140" i="12"/>
  <c r="DN140" i="12"/>
  <c r="DJ140" i="12"/>
  <c r="DG140" i="12"/>
  <c r="DP140" i="12"/>
  <c r="CV140" i="12"/>
  <c r="DH140" i="12"/>
  <c r="DI140" i="12"/>
  <c r="DJ222" i="12"/>
  <c r="DO222" i="12"/>
  <c r="CZ222" i="12"/>
  <c r="CT222" i="12"/>
  <c r="CW222" i="12"/>
  <c r="CV222" i="12"/>
  <c r="DH222" i="12"/>
  <c r="CX222" i="12"/>
  <c r="DL222" i="12"/>
  <c r="CU222" i="12"/>
  <c r="DB222" i="12"/>
  <c r="DC222" i="12"/>
  <c r="DF222" i="12"/>
  <c r="DA222" i="12"/>
  <c r="DN222" i="12"/>
  <c r="DQ222" i="12"/>
  <c r="DE222" i="12"/>
  <c r="DD222" i="12"/>
  <c r="DK222" i="12"/>
  <c r="CY222" i="12"/>
  <c r="DG222" i="12"/>
  <c r="DP222" i="12"/>
  <c r="DI222" i="12"/>
  <c r="DM222" i="12"/>
  <c r="DL226" i="12"/>
  <c r="DN226" i="12"/>
  <c r="DD226" i="12"/>
  <c r="CZ226" i="12"/>
  <c r="DG226" i="12"/>
  <c r="DI226" i="12"/>
  <c r="DA226" i="12"/>
  <c r="CT226" i="12"/>
  <c r="DP226" i="12"/>
  <c r="DJ226" i="12"/>
  <c r="CY226" i="12"/>
  <c r="DK226" i="12"/>
  <c r="DM226" i="12"/>
  <c r="CV226" i="12"/>
  <c r="DF226" i="12"/>
  <c r="DO226" i="12"/>
  <c r="CU226" i="12"/>
  <c r="CW226" i="12"/>
  <c r="DB226" i="12"/>
  <c r="DH226" i="12"/>
  <c r="DE226" i="12"/>
  <c r="DQ226" i="12"/>
  <c r="DC226" i="12"/>
  <c r="CX226" i="12"/>
  <c r="CV161" i="12"/>
  <c r="DQ161" i="12"/>
  <c r="CW161" i="12"/>
  <c r="CX161" i="12"/>
  <c r="DH161" i="12"/>
  <c r="CT161" i="12"/>
  <c r="DO161" i="12"/>
  <c r="DN161" i="12"/>
  <c r="DA161" i="12"/>
  <c r="CZ161" i="12"/>
  <c r="DI161" i="12"/>
  <c r="CU161" i="12"/>
  <c r="DJ161" i="12"/>
  <c r="DG161" i="12"/>
  <c r="DM161" i="12"/>
  <c r="DL161" i="12"/>
  <c r="DF161" i="12"/>
  <c r="DK161" i="12"/>
  <c r="CY161" i="12"/>
  <c r="DE161" i="12"/>
  <c r="DD161" i="12"/>
  <c r="DP161" i="12"/>
  <c r="DB161" i="12"/>
  <c r="DC161" i="12"/>
  <c r="DC224" i="12"/>
  <c r="CX224" i="12"/>
  <c r="DA224" i="12"/>
  <c r="DI224" i="12"/>
  <c r="CW224" i="12"/>
  <c r="DO224" i="12"/>
  <c r="DG224" i="12"/>
  <c r="DN224" i="12"/>
  <c r="CT224" i="12"/>
  <c r="DK224" i="12"/>
  <c r="DM224" i="12"/>
  <c r="DQ224" i="12"/>
  <c r="CZ224" i="12"/>
  <c r="DH224" i="12"/>
  <c r="DP224" i="12"/>
  <c r="CU224" i="12"/>
  <c r="DD224" i="12"/>
  <c r="DE224" i="12"/>
  <c r="CY224" i="12"/>
  <c r="DJ224" i="12"/>
  <c r="DB224" i="12"/>
  <c r="DF224" i="12"/>
  <c r="CV224" i="12"/>
  <c r="DL224" i="12"/>
  <c r="CX127" i="12"/>
  <c r="CU127" i="12"/>
  <c r="CZ127" i="12"/>
  <c r="DG127" i="12"/>
  <c r="DN127" i="12"/>
  <c r="DL127" i="12"/>
  <c r="DE127" i="12"/>
  <c r="CT127" i="12"/>
  <c r="CW127" i="12"/>
  <c r="CV127" i="12"/>
  <c r="DK127" i="12"/>
  <c r="DA127" i="12"/>
  <c r="DI127" i="12"/>
  <c r="DQ127" i="12"/>
  <c r="DF127" i="12"/>
  <c r="DD127" i="12"/>
  <c r="DP127" i="12"/>
  <c r="DJ127" i="12"/>
  <c r="CY127" i="12"/>
  <c r="DC127" i="12"/>
  <c r="DO127" i="12"/>
  <c r="DH127" i="12"/>
  <c r="DM127" i="12"/>
  <c r="DB127" i="12"/>
  <c r="DL109" i="12"/>
  <c r="DQ109" i="12"/>
  <c r="CU109" i="12"/>
  <c r="DP109" i="12"/>
  <c r="DK109" i="12"/>
  <c r="CX109" i="12"/>
  <c r="DN109" i="12"/>
  <c r="CV109" i="12"/>
  <c r="DC109" i="12"/>
  <c r="DF109" i="12"/>
  <c r="DD109" i="12"/>
  <c r="CZ109" i="12"/>
  <c r="CY109" i="12"/>
  <c r="DG109" i="12"/>
  <c r="DI109" i="12"/>
  <c r="DB109" i="12"/>
  <c r="DO109" i="12"/>
  <c r="CT109" i="12"/>
  <c r="DE109" i="12"/>
  <c r="DJ109" i="12"/>
  <c r="DA109" i="12"/>
  <c r="DH109" i="12"/>
  <c r="DM109" i="12"/>
  <c r="CW109" i="12"/>
  <c r="CU234" i="12"/>
  <c r="DB234" i="12"/>
  <c r="CY234" i="12"/>
  <c r="DI234" i="12"/>
  <c r="DG234" i="12"/>
  <c r="DL234" i="12"/>
  <c r="DD234" i="12"/>
  <c r="CW234" i="12"/>
  <c r="DC234" i="12"/>
  <c r="DQ234" i="12"/>
  <c r="DO234" i="12"/>
  <c r="CZ234" i="12"/>
  <c r="DJ234" i="12"/>
  <c r="DE234" i="12"/>
  <c r="DF234" i="12"/>
  <c r="CT234" i="12"/>
  <c r="DK234" i="12"/>
  <c r="DP234" i="12"/>
  <c r="DA234" i="12"/>
  <c r="DN234" i="12"/>
  <c r="CV234" i="12"/>
  <c r="DH234" i="12"/>
  <c r="DM234" i="12"/>
  <c r="CX234" i="12"/>
  <c r="CW144" i="12"/>
  <c r="DF144" i="12"/>
  <c r="DD144" i="12"/>
  <c r="DM144" i="12"/>
  <c r="DC144" i="12"/>
  <c r="CX144" i="12"/>
  <c r="DL144" i="12"/>
  <c r="DQ144" i="12"/>
  <c r="CU144" i="12"/>
  <c r="DA144" i="12"/>
  <c r="DK144" i="12"/>
  <c r="CV144" i="12"/>
  <c r="CT144" i="12"/>
  <c r="DP144" i="12"/>
  <c r="DG144" i="12"/>
  <c r="DJ144" i="12"/>
  <c r="DH144" i="12"/>
  <c r="DE144" i="12"/>
  <c r="CY144" i="12"/>
  <c r="DO144" i="12"/>
  <c r="DB144" i="12"/>
  <c r="DI144" i="12"/>
  <c r="CZ144" i="12"/>
  <c r="DN144" i="12"/>
  <c r="DC165" i="12"/>
  <c r="DP165" i="12"/>
  <c r="DJ165" i="12"/>
  <c r="DF165" i="12"/>
  <c r="DG165" i="12"/>
  <c r="DM165" i="12"/>
  <c r="DI165" i="12"/>
  <c r="CU165" i="12"/>
  <c r="DK165" i="12"/>
  <c r="DE165" i="12"/>
  <c r="DH165" i="12"/>
  <c r="DB165" i="12"/>
  <c r="CX165" i="12"/>
  <c r="DA165" i="12"/>
  <c r="DL165" i="12"/>
  <c r="CT165" i="12"/>
  <c r="CW165" i="12"/>
  <c r="CZ165" i="12"/>
  <c r="DD165" i="12"/>
  <c r="DO165" i="12"/>
  <c r="DN165" i="12"/>
  <c r="DQ165" i="12"/>
  <c r="CY165" i="12"/>
  <c r="CV165" i="12"/>
  <c r="DM170" i="12"/>
  <c r="DJ170" i="12"/>
  <c r="DB170" i="12"/>
  <c r="DL170" i="12"/>
  <c r="DO170" i="12"/>
  <c r="CU170" i="12"/>
  <c r="DE170" i="12"/>
  <c r="DP170" i="12"/>
  <c r="DC170" i="12"/>
  <c r="DD170" i="12"/>
  <c r="DG170" i="12"/>
  <c r="CT170" i="12"/>
  <c r="CX170" i="12"/>
  <c r="DH170" i="12"/>
  <c r="DA170" i="12"/>
  <c r="DK170" i="12"/>
  <c r="CW170" i="12"/>
  <c r="DQ170" i="12"/>
  <c r="CV170" i="12"/>
  <c r="DN170" i="12"/>
  <c r="CY170" i="12"/>
  <c r="DI170" i="12"/>
  <c r="CZ170" i="12"/>
  <c r="DF170" i="12"/>
  <c r="DF100" i="12"/>
  <c r="DH100" i="12"/>
  <c r="CW100" i="12"/>
  <c r="DD100" i="12"/>
  <c r="DQ100" i="12"/>
  <c r="DM100" i="12"/>
  <c r="DC100" i="12"/>
  <c r="DJ100" i="12"/>
  <c r="CU100" i="12"/>
  <c r="CT100" i="12"/>
  <c r="CX100" i="12"/>
  <c r="DP100" i="12"/>
  <c r="CY100" i="12"/>
  <c r="DN100" i="12"/>
  <c r="CZ100" i="12"/>
  <c r="DB100" i="12"/>
  <c r="DA100" i="12"/>
  <c r="DE100" i="12"/>
  <c r="DL100" i="12"/>
  <c r="CV100" i="12"/>
  <c r="DG100" i="12"/>
  <c r="DK100" i="12"/>
  <c r="DO100" i="12"/>
  <c r="DI100" i="12"/>
  <c r="CT88" i="12"/>
  <c r="DB88" i="12"/>
  <c r="CZ88" i="12"/>
  <c r="DM88" i="12"/>
  <c r="DK88" i="12"/>
  <c r="DJ88" i="12"/>
  <c r="CW88" i="12"/>
  <c r="DI88" i="12"/>
  <c r="DN88" i="12"/>
  <c r="DE88" i="12"/>
  <c r="DD88" i="12"/>
  <c r="DP88" i="12"/>
  <c r="DF88" i="12"/>
  <c r="DG88" i="12"/>
  <c r="DO88" i="12"/>
  <c r="CU88" i="12"/>
  <c r="DH88" i="12"/>
  <c r="DL88" i="12"/>
  <c r="CV88" i="12"/>
  <c r="DC88" i="12"/>
  <c r="CY88" i="12"/>
  <c r="DQ88" i="12"/>
  <c r="DA88" i="12"/>
  <c r="CX88" i="12"/>
  <c r="DO68" i="12"/>
  <c r="DC68" i="12"/>
  <c r="DE68" i="12"/>
  <c r="DD68" i="12"/>
  <c r="DP68" i="12"/>
  <c r="CX68" i="12"/>
  <c r="DK68" i="12"/>
  <c r="DN68" i="12"/>
  <c r="DA68" i="12"/>
  <c r="CZ68" i="12"/>
  <c r="CU68" i="12"/>
  <c r="DF68" i="12"/>
  <c r="DG68" i="12"/>
  <c r="DL68" i="12"/>
  <c r="DQ68" i="12"/>
  <c r="DJ68" i="12"/>
  <c r="CT68" i="12"/>
  <c r="DM68" i="12"/>
  <c r="DB68" i="12"/>
  <c r="CV68" i="12"/>
  <c r="CY68" i="12"/>
  <c r="CW68" i="12"/>
  <c r="DH68" i="12"/>
  <c r="DI68" i="12"/>
  <c r="DK31" i="12"/>
  <c r="DD31" i="12"/>
  <c r="DN31" i="12"/>
  <c r="CU31" i="12"/>
  <c r="DJ31" i="12"/>
  <c r="CY31" i="12"/>
  <c r="DL31" i="12"/>
  <c r="DP31" i="12"/>
  <c r="CW31" i="12"/>
  <c r="DO31" i="12"/>
  <c r="DG31" i="12"/>
  <c r="CT31" i="12"/>
  <c r="CZ31" i="12"/>
  <c r="DF31" i="12"/>
  <c r="DB31" i="12"/>
  <c r="DH31" i="12"/>
  <c r="DI31" i="12"/>
  <c r="DC31" i="12"/>
  <c r="DQ31" i="12"/>
  <c r="DA31" i="12"/>
  <c r="DE31" i="12"/>
  <c r="DM31" i="12"/>
  <c r="CX31" i="12"/>
  <c r="CV31" i="12"/>
  <c r="CV54" i="12"/>
  <c r="DN54" i="12"/>
  <c r="DH54" i="12"/>
  <c r="DL54" i="12"/>
  <c r="DC54" i="12"/>
  <c r="CW54" i="12"/>
  <c r="CX54" i="12"/>
  <c r="DJ54" i="12"/>
  <c r="DG54" i="12"/>
  <c r="DK54" i="12"/>
  <c r="DA54" i="12"/>
  <c r="DP54" i="12"/>
  <c r="DO54" i="12"/>
  <c r="CU54" i="12"/>
  <c r="DM54" i="12"/>
  <c r="DE54" i="12"/>
  <c r="CZ54" i="12"/>
  <c r="DI54" i="12"/>
  <c r="DQ54" i="12"/>
  <c r="CT54" i="12"/>
  <c r="CY54" i="12"/>
  <c r="DB54" i="12"/>
  <c r="DD54" i="12"/>
  <c r="DF54" i="12"/>
  <c r="DM116" i="12"/>
  <c r="CU116" i="12"/>
  <c r="DQ116" i="12"/>
  <c r="CW116" i="12"/>
  <c r="CT116" i="12"/>
  <c r="DC116" i="12"/>
  <c r="DI116" i="12"/>
  <c r="CY116" i="12"/>
  <c r="DN116" i="12"/>
  <c r="DJ116" i="12"/>
  <c r="DH116" i="12"/>
  <c r="DA116" i="12"/>
  <c r="DK116" i="12"/>
  <c r="DF116" i="12"/>
  <c r="DP116" i="12"/>
  <c r="DB116" i="12"/>
  <c r="DO116" i="12"/>
  <c r="CV116" i="12"/>
  <c r="CZ116" i="12"/>
  <c r="DE116" i="12"/>
  <c r="DL116" i="12"/>
  <c r="DG116" i="12"/>
  <c r="CX116" i="12"/>
  <c r="DD116" i="12"/>
  <c r="CX135" i="12"/>
  <c r="DD135" i="12"/>
  <c r="DA135" i="12"/>
  <c r="CY135" i="12"/>
  <c r="DF135" i="12"/>
  <c r="DP135" i="12"/>
  <c r="CV135" i="12"/>
  <c r="DQ135" i="12"/>
  <c r="CZ135" i="12"/>
  <c r="DN135" i="12"/>
  <c r="DB135" i="12"/>
  <c r="DM135" i="12"/>
  <c r="CU135" i="12"/>
  <c r="DJ135" i="12"/>
  <c r="CT135" i="12"/>
  <c r="DK135" i="12"/>
  <c r="DO135" i="12"/>
  <c r="CW135" i="12"/>
  <c r="DH135" i="12"/>
  <c r="DC135" i="12"/>
  <c r="DI135" i="12"/>
  <c r="DL135" i="12"/>
  <c r="DG135" i="12"/>
  <c r="DE135" i="12"/>
  <c r="DA225" i="12"/>
  <c r="DI225" i="12"/>
  <c r="DD225" i="12"/>
  <c r="DQ225" i="12"/>
  <c r="CZ225" i="12"/>
  <c r="CV225" i="12"/>
  <c r="DG225" i="12"/>
  <c r="DM225" i="12"/>
  <c r="CT225" i="12"/>
  <c r="CW225" i="12"/>
  <c r="DC225" i="12"/>
  <c r="DJ225" i="12"/>
  <c r="DE225" i="12"/>
  <c r="DF225" i="12"/>
  <c r="CY225" i="12"/>
  <c r="DB225" i="12"/>
  <c r="DK225" i="12"/>
  <c r="DL225" i="12"/>
  <c r="DN225" i="12"/>
  <c r="CX225" i="12"/>
  <c r="DO225" i="12"/>
  <c r="DP225" i="12"/>
  <c r="DH225" i="12"/>
  <c r="CU225" i="12"/>
  <c r="DO205" i="12"/>
  <c r="CY205" i="12"/>
  <c r="CW205" i="12"/>
  <c r="DA205" i="12"/>
  <c r="DF205" i="12"/>
  <c r="DN205" i="12"/>
  <c r="CU205" i="12"/>
  <c r="DK205" i="12"/>
  <c r="DC205" i="12"/>
  <c r="DM205" i="12"/>
  <c r="DQ205" i="12"/>
  <c r="DH205" i="12"/>
  <c r="DD205" i="12"/>
  <c r="CV205" i="12"/>
  <c r="DB205" i="12"/>
  <c r="DI205" i="12"/>
  <c r="CX205" i="12"/>
  <c r="DL205" i="12"/>
  <c r="CZ205" i="12"/>
  <c r="DE205" i="12"/>
  <c r="DP205" i="12"/>
  <c r="DJ205" i="12"/>
  <c r="CT205" i="12"/>
  <c r="DG205" i="12"/>
  <c r="DL42" i="12"/>
  <c r="DK42" i="12"/>
  <c r="DB42" i="12"/>
  <c r="CW42" i="12"/>
  <c r="DI42" i="12"/>
  <c r="CY42" i="12"/>
  <c r="DE42" i="12"/>
  <c r="CU42" i="12"/>
  <c r="DM42" i="12"/>
  <c r="CZ42" i="12"/>
  <c r="CX42" i="12"/>
  <c r="DF42" i="12"/>
  <c r="DH42" i="12"/>
  <c r="DJ42" i="12"/>
  <c r="CT42" i="12"/>
  <c r="DP42" i="12"/>
  <c r="DA42" i="12"/>
  <c r="DC42" i="12"/>
  <c r="DG42" i="12"/>
  <c r="DN42" i="12"/>
  <c r="DD42" i="12"/>
  <c r="DO42" i="12"/>
  <c r="CV42" i="12"/>
  <c r="DQ42" i="12"/>
  <c r="DI27" i="12"/>
  <c r="DG27" i="12"/>
  <c r="DJ27" i="12"/>
  <c r="DP27" i="12"/>
  <c r="CV27" i="12"/>
  <c r="DC27" i="12"/>
  <c r="DF27" i="12"/>
  <c r="DA27" i="12"/>
  <c r="CW27" i="12"/>
  <c r="DB27" i="12"/>
  <c r="DE27" i="12"/>
  <c r="CT27" i="12"/>
  <c r="DH27" i="12"/>
  <c r="CX27" i="12"/>
  <c r="DN27" i="12"/>
  <c r="DM27" i="12"/>
  <c r="DO27" i="12"/>
  <c r="CZ27" i="12"/>
  <c r="CY27" i="12"/>
  <c r="DK27" i="12"/>
  <c r="DL27" i="12"/>
  <c r="DD27" i="12"/>
  <c r="CU27" i="12"/>
  <c r="DQ27" i="12"/>
  <c r="DI199" i="12"/>
  <c r="DF199" i="12"/>
  <c r="DD199" i="12"/>
  <c r="CU199" i="12"/>
  <c r="CW199" i="12"/>
  <c r="CV199" i="12"/>
  <c r="DM199" i="12"/>
  <c r="CZ199" i="12"/>
  <c r="DE199" i="12"/>
  <c r="DA199" i="12"/>
  <c r="DG199" i="12"/>
  <c r="DB199" i="12"/>
  <c r="DP199" i="12"/>
  <c r="CT199" i="12"/>
  <c r="DQ199" i="12"/>
  <c r="DN199" i="12"/>
  <c r="DL199" i="12"/>
  <c r="DK199" i="12"/>
  <c r="CY199" i="12"/>
  <c r="DJ199" i="12"/>
  <c r="DC199" i="12"/>
  <c r="DO199" i="12"/>
  <c r="DH199" i="12"/>
  <c r="CX199" i="12"/>
  <c r="CW191" i="12"/>
  <c r="DN191" i="12"/>
  <c r="CY191" i="12"/>
  <c r="DP191" i="12"/>
  <c r="CU191" i="12"/>
  <c r="DI191" i="12"/>
  <c r="DA191" i="12"/>
  <c r="DD191" i="12"/>
  <c r="DH191" i="12"/>
  <c r="DL191" i="12"/>
  <c r="CX191" i="12"/>
  <c r="DC191" i="12"/>
  <c r="DO191" i="12"/>
  <c r="DE191" i="12"/>
  <c r="CT191" i="12"/>
  <c r="DG191" i="12"/>
  <c r="DQ191" i="12"/>
  <c r="DJ191" i="12"/>
  <c r="DF191" i="12"/>
  <c r="CZ191" i="12"/>
  <c r="DM191" i="12"/>
  <c r="DK191" i="12"/>
  <c r="DB191" i="12"/>
  <c r="CV191" i="12"/>
  <c r="CW243" i="12" l="1"/>
  <c r="EK5" i="12" s="1"/>
  <c r="CS41" i="12"/>
  <c r="DM243" i="12"/>
  <c r="EK21" i="12" s="1"/>
  <c r="CS229" i="12"/>
  <c r="CS39" i="12"/>
  <c r="CS34" i="12"/>
  <c r="CS69" i="12"/>
  <c r="CS44" i="12"/>
  <c r="CS151" i="12"/>
  <c r="CS241" i="12"/>
  <c r="CS172" i="12"/>
  <c r="CS152" i="12"/>
  <c r="CS148" i="12"/>
  <c r="CS7" i="12"/>
  <c r="CS211" i="12"/>
  <c r="CS30" i="12"/>
  <c r="CS25" i="12"/>
  <c r="CS66" i="12"/>
  <c r="CS104" i="12"/>
  <c r="CS230" i="12"/>
  <c r="DO243" i="12"/>
  <c r="EK23" i="12" s="1"/>
  <c r="CS192" i="12"/>
  <c r="DL243" i="12"/>
  <c r="EK20" i="12" s="1"/>
  <c r="CY243" i="12"/>
  <c r="EK7" i="12" s="1"/>
  <c r="CZ243" i="12"/>
  <c r="EK8" i="12" s="1"/>
  <c r="DP243" i="12"/>
  <c r="EK24" i="12" s="1"/>
  <c r="CX243" i="12"/>
  <c r="EK6" i="12" s="1"/>
  <c r="CT243" i="12"/>
  <c r="EK2" i="12" s="1"/>
  <c r="DA243" i="12"/>
  <c r="EK9" i="12" s="1"/>
  <c r="DN243" i="12"/>
  <c r="EK22" i="12" s="1"/>
  <c r="CS169" i="12"/>
  <c r="CS5" i="12"/>
  <c r="DI243" i="12"/>
  <c r="EK17" i="12" s="1"/>
  <c r="CS238" i="12"/>
  <c r="DD243" i="12"/>
  <c r="EK12" i="12" s="1"/>
  <c r="CS43" i="12"/>
  <c r="DK243" i="12"/>
  <c r="EK19" i="12" s="1"/>
  <c r="DQ243" i="12"/>
  <c r="EK25" i="12" s="1"/>
  <c r="CU243" i="12"/>
  <c r="EK3" i="12" s="1"/>
  <c r="DF243" i="12"/>
  <c r="EK14" i="12" s="1"/>
  <c r="DC243" i="12"/>
  <c r="EK11" i="12" s="1"/>
  <c r="CS157" i="12"/>
  <c r="CS68" i="12"/>
  <c r="CV243" i="12"/>
  <c r="EK4" i="12" s="1"/>
  <c r="DB243" i="12"/>
  <c r="EK10" i="12" s="1"/>
  <c r="DE243" i="12"/>
  <c r="EK13" i="12" s="1"/>
  <c r="DH243" i="12"/>
  <c r="EK16" i="12" s="1"/>
  <c r="DG243" i="12"/>
  <c r="EK15" i="12" s="1"/>
  <c r="DJ243" i="12"/>
  <c r="EK18" i="12" s="1"/>
  <c r="CS225" i="12"/>
  <c r="CS88" i="12"/>
  <c r="CS224" i="12"/>
  <c r="CS154" i="12"/>
  <c r="CS106" i="12"/>
  <c r="CS74" i="12"/>
  <c r="CS118" i="12"/>
  <c r="CS10" i="12"/>
  <c r="CS200" i="12"/>
  <c r="CS181" i="12"/>
  <c r="CS210" i="12"/>
  <c r="CS143" i="12"/>
  <c r="CS120" i="12"/>
  <c r="CS142" i="12"/>
  <c r="CS95" i="12"/>
  <c r="CS237" i="12"/>
  <c r="CS213" i="12"/>
  <c r="CS196" i="12"/>
  <c r="CS162" i="12"/>
  <c r="CS20" i="12"/>
  <c r="CS91" i="12"/>
  <c r="CS209" i="12"/>
  <c r="CS87" i="12"/>
  <c r="CS137" i="12"/>
  <c r="CS127" i="12"/>
  <c r="CS226" i="12"/>
  <c r="CS115" i="12"/>
  <c r="CS236" i="12"/>
  <c r="CS113" i="12"/>
  <c r="CS184" i="12"/>
  <c r="CS108" i="12"/>
  <c r="CS124" i="12"/>
  <c r="CS81" i="12"/>
  <c r="CS177" i="12"/>
  <c r="CS218" i="12"/>
  <c r="CS147" i="12"/>
  <c r="CS197" i="12"/>
  <c r="CS185" i="12"/>
  <c r="CS64" i="12"/>
  <c r="CS46" i="12"/>
  <c r="CS219" i="12"/>
  <c r="CS201" i="12"/>
  <c r="CS125" i="12"/>
  <c r="CS198" i="12"/>
  <c r="CS60" i="12"/>
  <c r="CS38" i="12"/>
  <c r="CS58" i="12"/>
  <c r="CS220" i="12"/>
  <c r="CS165" i="12"/>
  <c r="CS234" i="12"/>
  <c r="CS191" i="12"/>
  <c r="CS42" i="12"/>
  <c r="CS205" i="12"/>
  <c r="CS135" i="12"/>
  <c r="CS139" i="12"/>
  <c r="CS56" i="12"/>
  <c r="CS235" i="12"/>
  <c r="CS194" i="12"/>
  <c r="CS179" i="12"/>
  <c r="CS8" i="12"/>
  <c r="CS84" i="12"/>
  <c r="CS212" i="12"/>
  <c r="CS141" i="12"/>
  <c r="CS186" i="12"/>
  <c r="CS45" i="12"/>
  <c r="CS78" i="12"/>
  <c r="CS79" i="12"/>
  <c r="CS190" i="12"/>
  <c r="CS98" i="12"/>
  <c r="CS19" i="12"/>
  <c r="CS94" i="12"/>
  <c r="CS195" i="12"/>
  <c r="CS145" i="12"/>
  <c r="CS71" i="12"/>
  <c r="CS193" i="12"/>
  <c r="CS199" i="12"/>
  <c r="CS161" i="12"/>
  <c r="CS13" i="12"/>
  <c r="CS164" i="12"/>
  <c r="CS82" i="12"/>
  <c r="CS73" i="12"/>
  <c r="CS23" i="12"/>
  <c r="CS86" i="12"/>
  <c r="CS215" i="12"/>
  <c r="CS208" i="12"/>
  <c r="CS119" i="12"/>
  <c r="CS37" i="12"/>
  <c r="CS16" i="12"/>
  <c r="CS188" i="12"/>
  <c r="CS50" i="12"/>
  <c r="CS136" i="12"/>
  <c r="CS18" i="12"/>
  <c r="CS89" i="12"/>
  <c r="CS33" i="12"/>
  <c r="CS130" i="12"/>
  <c r="CS128" i="12"/>
  <c r="CS52" i="12"/>
  <c r="CS203" i="12"/>
  <c r="CS116" i="12"/>
  <c r="CS144" i="12"/>
  <c r="CS178" i="12"/>
  <c r="CS72" i="12"/>
  <c r="CS206" i="12"/>
  <c r="CS223" i="12"/>
  <c r="CS105" i="12"/>
  <c r="CS48" i="12"/>
  <c r="CS67" i="12"/>
  <c r="CS166" i="12"/>
  <c r="CS173" i="12"/>
  <c r="CS75" i="12"/>
  <c r="CS29" i="12"/>
  <c r="CS131" i="12"/>
  <c r="CS15" i="12"/>
  <c r="CS21" i="12"/>
  <c r="CS112" i="12"/>
  <c r="CS77" i="12"/>
  <c r="CS174" i="12"/>
  <c r="CS183" i="12"/>
  <c r="CS159" i="12"/>
  <c r="CS36" i="12"/>
  <c r="CS17" i="12"/>
  <c r="CS146" i="12"/>
  <c r="CS233" i="12"/>
  <c r="CS103" i="12"/>
  <c r="CS99" i="12"/>
  <c r="CS107" i="12"/>
  <c r="CS27" i="12"/>
  <c r="CS54" i="12"/>
  <c r="CS170" i="12"/>
  <c r="CS222" i="12"/>
  <c r="CS140" i="12"/>
  <c r="CS227" i="12"/>
  <c r="CS93" i="12"/>
  <c r="CS182" i="12"/>
  <c r="CS114" i="12"/>
  <c r="CS221" i="12"/>
  <c r="CS134" i="12"/>
  <c r="CS187" i="12"/>
  <c r="CS239" i="12"/>
  <c r="CS207" i="12"/>
  <c r="CS49" i="12"/>
  <c r="CS101" i="12"/>
  <c r="CS12" i="12"/>
  <c r="CS122" i="12"/>
  <c r="CS24" i="12"/>
  <c r="CS133" i="12"/>
  <c r="CS176" i="12"/>
  <c r="CS231" i="12"/>
  <c r="CS6" i="12"/>
  <c r="CS51" i="12"/>
  <c r="CS180" i="12"/>
  <c r="CS31" i="12"/>
  <c r="CS83" i="12"/>
  <c r="CS59" i="12"/>
  <c r="CS175" i="12"/>
  <c r="CS156" i="12"/>
  <c r="CS150" i="12"/>
  <c r="CS168" i="12"/>
  <c r="CS22" i="12"/>
  <c r="CS117" i="12"/>
  <c r="CS121" i="12"/>
  <c r="CS216" i="12"/>
  <c r="CS240" i="12"/>
  <c r="CS132" i="12"/>
  <c r="CS92" i="12"/>
  <c r="CS155" i="12"/>
  <c r="CS189" i="12"/>
  <c r="CS163" i="12"/>
  <c r="CS153" i="12"/>
  <c r="CS232" i="12"/>
  <c r="CS70" i="12"/>
  <c r="CS14" i="12"/>
  <c r="CS65" i="12"/>
  <c r="CS102" i="12"/>
  <c r="CS32" i="12"/>
  <c r="CS100" i="12"/>
  <c r="CS109" i="12"/>
  <c r="CS28" i="12"/>
  <c r="CS204" i="12"/>
  <c r="CS111" i="12"/>
  <c r="CS160" i="12"/>
  <c r="CS228" i="12"/>
  <c r="CS171" i="12"/>
  <c r="CS9" i="12"/>
  <c r="CS96" i="12"/>
  <c r="CS167" i="12"/>
  <c r="CS53" i="12"/>
  <c r="CS63" i="12"/>
  <c r="CS47" i="12"/>
  <c r="CS129" i="12"/>
  <c r="CS217" i="12"/>
  <c r="CS76" i="12"/>
  <c r="CS97" i="12"/>
  <c r="CS40" i="12"/>
  <c r="CS149" i="12"/>
  <c r="CS138" i="12"/>
  <c r="CS11" i="12"/>
  <c r="CS55" i="12"/>
  <c r="CS126" i="12"/>
  <c r="CS90" i="12"/>
  <c r="CS202" i="12"/>
  <c r="CS4" i="12"/>
  <c r="CS123" i="12"/>
  <c r="CS61" i="12"/>
  <c r="CS110" i="12"/>
  <c r="CS80" i="12"/>
  <c r="CS62" i="12"/>
  <c r="CS85" i="12"/>
  <c r="CS214" i="12"/>
  <c r="CS26" i="12"/>
  <c r="CS57" i="12"/>
  <c r="CS158" i="12"/>
  <c r="CS35" i="12"/>
  <c r="EH24" i="12" l="1"/>
  <c r="EH15" i="12"/>
  <c r="EH7" i="12"/>
  <c r="EH19" i="12"/>
  <c r="EH6" i="12"/>
  <c r="EH23" i="12"/>
  <c r="EQ23" i="12"/>
  <c r="EP23" i="12" s="1"/>
  <c r="EH18" i="12"/>
  <c r="EQ2" i="12"/>
  <c r="EQ24" i="12"/>
  <c r="EP24" i="12" s="1"/>
  <c r="EQ15" i="12"/>
  <c r="EP15" i="12" s="1"/>
  <c r="EQ14" i="12"/>
  <c r="EP14" i="12" s="1"/>
  <c r="EH16" i="12"/>
  <c r="EH12" i="12"/>
  <c r="EQ7" i="12"/>
  <c r="EQ22" i="12"/>
  <c r="EP22" i="12" s="1"/>
  <c r="EQ12" i="12"/>
  <c r="EP12" i="12" s="1"/>
  <c r="EH20" i="12"/>
  <c r="EQ8" i="12"/>
  <c r="EH13" i="12"/>
  <c r="EH17" i="12"/>
  <c r="EQ17" i="12"/>
  <c r="EP17" i="12" s="1"/>
  <c r="EQ21" i="12"/>
  <c r="EP21" i="12" s="1"/>
  <c r="EQ20" i="12"/>
  <c r="EP20" i="12" s="1"/>
  <c r="EH25" i="12"/>
  <c r="EH10" i="12"/>
  <c r="EH22" i="12"/>
  <c r="EQ4" i="12"/>
  <c r="EQ10" i="12"/>
  <c r="EQ11" i="12"/>
  <c r="EP11" i="12" s="1"/>
  <c r="EH8" i="12"/>
  <c r="EH4" i="12"/>
  <c r="EH9" i="12"/>
  <c r="EQ25" i="12"/>
  <c r="EP25" i="12" s="1"/>
  <c r="EQ6" i="12"/>
  <c r="EQ3" i="12"/>
  <c r="EH14" i="12"/>
  <c r="EH11" i="12"/>
  <c r="EQ13" i="12"/>
  <c r="EQ16" i="12"/>
  <c r="EP16" i="12" s="1"/>
  <c r="EQ9" i="12"/>
  <c r="EH2" i="12"/>
  <c r="EI2" i="12" s="1"/>
  <c r="EH5" i="12"/>
  <c r="EH21" i="12"/>
  <c r="EH3" i="12"/>
  <c r="EQ19" i="12"/>
  <c r="EP19" i="12" s="1"/>
  <c r="EQ5" i="12"/>
  <c r="EQ18" i="12"/>
  <c r="EP18" i="12" s="1"/>
  <c r="L97" i="18" l="1"/>
  <c r="J94" i="18" s="1"/>
  <c r="J93" i="18" s="1"/>
  <c r="EI11" i="12"/>
  <c r="EI7" i="12"/>
  <c r="EI9" i="12"/>
  <c r="EI6" i="12"/>
  <c r="EI18" i="12"/>
  <c r="EI3" i="12"/>
  <c r="EI14" i="12"/>
  <c r="EI24" i="12"/>
  <c r="EI25" i="12"/>
  <c r="EM13" i="12"/>
  <c r="EI21" i="12"/>
  <c r="EM10" i="12"/>
  <c r="EM9" i="12"/>
  <c r="EM8" i="12"/>
  <c r="EM19" i="12"/>
  <c r="EM21" i="12"/>
  <c r="EM12" i="12"/>
  <c r="EM3" i="12"/>
  <c r="EM22" i="12"/>
  <c r="EM17" i="12"/>
  <c r="EM18" i="12"/>
  <c r="EM6" i="12"/>
  <c r="EM4" i="12"/>
  <c r="EM15" i="12"/>
  <c r="EI22" i="12"/>
  <c r="EI17" i="12"/>
  <c r="EM7" i="12"/>
  <c r="EM2" i="12"/>
  <c r="EN2" i="12" s="1"/>
  <c r="EM16" i="12"/>
  <c r="EI12" i="12"/>
  <c r="EM24" i="12"/>
  <c r="EM5" i="12"/>
  <c r="EM25" i="12"/>
  <c r="EI20" i="12"/>
  <c r="EI23" i="12"/>
  <c r="EI13" i="12"/>
  <c r="EI19" i="12"/>
  <c r="EM14" i="12"/>
  <c r="EP13" i="12"/>
  <c r="EI5" i="12"/>
  <c r="EI10" i="12"/>
  <c r="EM11" i="12"/>
  <c r="EM20" i="12"/>
  <c r="EI8" i="12"/>
  <c r="EI16" i="12"/>
  <c r="EM23" i="12"/>
  <c r="EI15" i="12"/>
  <c r="EI4" i="12"/>
  <c r="EN3" i="12" l="1"/>
  <c r="EP3" i="12" s="1"/>
  <c r="EN6" i="12"/>
  <c r="EP6" i="12" s="1"/>
  <c r="EN4" i="12"/>
  <c r="EP4" i="12" s="1"/>
  <c r="EN24" i="12"/>
  <c r="EN10" i="12"/>
  <c r="EP10" i="12" s="1"/>
  <c r="EN21" i="12"/>
  <c r="EN8" i="12"/>
  <c r="EP8" i="12" s="1"/>
  <c r="EN22" i="12"/>
  <c r="EN13" i="12"/>
  <c r="EN16" i="12"/>
  <c r="EN19" i="12"/>
  <c r="EN7" i="12"/>
  <c r="EP7" i="12" s="1"/>
  <c r="EN23" i="12"/>
  <c r="EN9" i="12"/>
  <c r="EP9" i="12" s="1"/>
  <c r="EN15" i="12"/>
  <c r="EN20" i="12"/>
  <c r="EN11" i="12"/>
  <c r="EN18" i="12"/>
  <c r="EN14" i="12"/>
  <c r="EN25" i="12"/>
  <c r="EN12" i="12"/>
  <c r="EN5" i="12"/>
  <c r="EP5" i="12" s="1"/>
  <c r="EP2" i="12"/>
  <c r="EN17" i="12"/>
  <c r="EW11" i="12" l="1"/>
  <c r="EW3" i="12"/>
  <c r="EU3" i="12"/>
  <c r="EU11" i="12"/>
  <c r="ET13" i="12"/>
  <c r="EW4" i="12"/>
  <c r="EW9" i="12"/>
  <c r="EU4" i="12"/>
  <c r="EU10" i="12"/>
  <c r="EU9" i="12"/>
  <c r="EW2" i="12"/>
  <c r="EX2" i="12" s="1"/>
  <c r="EW7" i="12"/>
  <c r="EW5" i="12"/>
  <c r="EU6" i="12"/>
  <c r="EU8" i="12"/>
  <c r="EW6" i="12"/>
  <c r="EW10" i="12"/>
  <c r="EW8" i="12"/>
  <c r="EU7" i="12"/>
  <c r="EU2" i="12"/>
  <c r="EU5" i="12"/>
  <c r="ET14" i="12" l="1"/>
  <c r="ET16" i="12" s="1"/>
  <c r="EX8" i="12"/>
  <c r="EX6" i="12"/>
  <c r="ET15" i="12"/>
  <c r="EX10" i="12"/>
  <c r="EX5" i="12"/>
  <c r="EX11" i="12"/>
  <c r="EX9" i="12"/>
  <c r="EX4" i="12"/>
  <c r="EX7" i="12"/>
  <c r="ET10" i="12" s="1"/>
  <c r="EX3" i="12"/>
  <c r="ET8" i="12" s="1"/>
  <c r="ET2" i="12" l="1"/>
  <c r="ET9" i="12"/>
  <c r="ET11" i="12"/>
  <c r="ET4" i="12"/>
  <c r="ET7" i="12"/>
  <c r="ET6" i="12"/>
  <c r="ET3" i="12"/>
  <c r="ET5" i="12"/>
</calcChain>
</file>

<file path=xl/sharedStrings.xml><?xml version="1.0" encoding="utf-8"?>
<sst xmlns="http://schemas.openxmlformats.org/spreadsheetml/2006/main" count="4377" uniqueCount="2586">
  <si>
    <t>Disclaimer</t>
  </si>
  <si>
    <t xml:space="preserve">© Vereniging INREV
</t>
  </si>
  <si>
    <t>This document, including but not limited to text, content, graphics and photographs, are protected by copyrights. You agree to abide by all applicable copyright and other laws as well as any additional copyright notices or restrictions contained in this document and to notify INREV in writing promptly upon becoming aware of any unauthorised access or use of this document by any individual or entity or of any claim that this document infringes upon any copyright, trademark or other contractual, statutory or common law rights and you agree to cooperate to remedy any infringement upon any copyright.</t>
  </si>
  <si>
    <t>Gustav Mahlerplein 62</t>
  </si>
  <si>
    <t>1082 MA Amsterdam, The Netherlands</t>
  </si>
  <si>
    <t xml:space="preserve">+31 (0)20 235 8600 | info@inrev.org | www.inrev.org </t>
  </si>
  <si>
    <t>Overview</t>
  </si>
  <si>
    <t>1.9</t>
  </si>
  <si>
    <t>1.10</t>
  </si>
  <si>
    <t>2.7</t>
  </si>
  <si>
    <t>2.8</t>
  </si>
  <si>
    <t>9.4</t>
  </si>
  <si>
    <t>9.6</t>
  </si>
  <si>
    <t>Performance and Fees</t>
  </si>
  <si>
    <t>7.1</t>
  </si>
  <si>
    <t>7.6</t>
  </si>
  <si>
    <t>7.8</t>
  </si>
  <si>
    <t>7.13</t>
  </si>
  <si>
    <t>7.14</t>
  </si>
  <si>
    <t>7.19</t>
  </si>
  <si>
    <t>1.19</t>
  </si>
  <si>
    <t>7.21</t>
  </si>
  <si>
    <t>11.12</t>
  </si>
  <si>
    <t>11.3</t>
  </si>
  <si>
    <t>11.19</t>
  </si>
  <si>
    <t>11.20</t>
  </si>
  <si>
    <t>11.23</t>
  </si>
  <si>
    <t>Capital</t>
  </si>
  <si>
    <t>12.1</t>
  </si>
  <si>
    <t>12.3</t>
  </si>
  <si>
    <t>13.6</t>
  </si>
  <si>
    <t>13.14</t>
  </si>
  <si>
    <t>Financial Risk</t>
  </si>
  <si>
    <t>6.1</t>
  </si>
  <si>
    <t>6.3</t>
  </si>
  <si>
    <t>1.20</t>
  </si>
  <si>
    <t>6.6</t>
  </si>
  <si>
    <t>6.8</t>
  </si>
  <si>
    <t>6.9</t>
  </si>
  <si>
    <t>6.18</t>
  </si>
  <si>
    <t>6.19</t>
  </si>
  <si>
    <t>Transaction Activity</t>
  </si>
  <si>
    <t>Operational Risk</t>
  </si>
  <si>
    <t>8.1</t>
  </si>
  <si>
    <t>9.9</t>
  </si>
  <si>
    <t>8.2</t>
  </si>
  <si>
    <t>9.10</t>
  </si>
  <si>
    <t>8.4</t>
  </si>
  <si>
    <t>9.12</t>
  </si>
  <si>
    <t>8.5</t>
  </si>
  <si>
    <t>9.15</t>
  </si>
  <si>
    <t>Top Tenants</t>
  </si>
  <si>
    <t>Allocation by Sector</t>
  </si>
  <si>
    <t>Allocation by Country</t>
  </si>
  <si>
    <t>It represents</t>
  </si>
  <si>
    <t>In Cash</t>
  </si>
  <si>
    <t>Not specified</t>
  </si>
  <si>
    <t>Key Vehicle Terms</t>
  </si>
  <si>
    <t>H</t>
  </si>
  <si>
    <t>Vehicle Terms</t>
  </si>
  <si>
    <t>Comment Box</t>
  </si>
  <si>
    <r>
      <t>Instruction and definition (</t>
    </r>
    <r>
      <rPr>
        <u/>
        <sz val="8"/>
        <color theme="0"/>
        <rFont val="Open Sans"/>
        <family val="2"/>
      </rPr>
      <t>click to see Global Definition Database</t>
    </r>
    <r>
      <rPr>
        <sz val="8"/>
        <color theme="0"/>
        <rFont val="Open Sans"/>
        <family val="2"/>
      </rPr>
      <t>)</t>
    </r>
  </si>
  <si>
    <t>Same?</t>
  </si>
  <si>
    <t>Suggestion</t>
  </si>
  <si>
    <t>Reference to module</t>
  </si>
  <si>
    <t>Compliance or good practise?</t>
  </si>
  <si>
    <t>1.1</t>
  </si>
  <si>
    <t>Vehicle Name</t>
  </si>
  <si>
    <t>Reporting Module</t>
  </si>
  <si>
    <t>Compliance</t>
  </si>
  <si>
    <t>1.2</t>
  </si>
  <si>
    <t>Investment Manager</t>
  </si>
  <si>
    <t xml:space="preserve">The organisation responsible for the overall governance and oversight of the real estate investment fund or other type of investment vehicles and may incorporate the investment advisor. The manager is ultimately accountable to investors for the overall management of the fund or vehicle. This can be a formal role as defined by applicable regulation (e.g. the AIFMD), or legally such as the role of the General Partner in a partnership arrangement. </t>
  </si>
  <si>
    <t>1.3</t>
  </si>
  <si>
    <t>Contact Person Name</t>
  </si>
  <si>
    <t>1.4</t>
  </si>
  <si>
    <t>Contact Person Telephone</t>
  </si>
  <si>
    <t>Use 00 instead of + to define the country code.</t>
  </si>
  <si>
    <t>1.4.1</t>
  </si>
  <si>
    <t>Contact Person Email</t>
  </si>
  <si>
    <t>1.5</t>
  </si>
  <si>
    <t>Data as of Reporting Year</t>
  </si>
  <si>
    <t>Reporting date year of the current submission.</t>
  </si>
  <si>
    <t>1.5.1</t>
  </si>
  <si>
    <t>Reporting Period</t>
  </si>
  <si>
    <t>Quarter, year-to-date or annual reporting time period.</t>
  </si>
  <si>
    <t>1.6</t>
  </si>
  <si>
    <t>Indicate whether the figures provided in the SDDS are preliminary or final.</t>
  </si>
  <si>
    <t>1.7</t>
  </si>
  <si>
    <t>Vehicle Jurisdiction</t>
  </si>
  <si>
    <t>1.8</t>
  </si>
  <si>
    <t xml:space="preserve">Legal Vehicle Structure </t>
  </si>
  <si>
    <t>Vehicle Structure</t>
  </si>
  <si>
    <t>Open end vehicle represents an investment vehicle with a variable and unlimited amount of capital which may be accepted and has an infinite life. Investors may purchase or redeem units or shares from the vehicle as outlined in contractual agreements. 
Closed end vehicle represents an investment vehicle with a fixed amount of capital and a finite life. Limited liquidity, with the redemption of units provided for at the end of the life of the vehicle.</t>
  </si>
  <si>
    <t>1.9.1</t>
  </si>
  <si>
    <t>Vehicle Type</t>
  </si>
  <si>
    <t xml:space="preserve">Specify the appropriate investment structure, including funds, joint ventures, club deals and separate or single accounts. See detailed definitions under Global Definition Database.
</t>
  </si>
  <si>
    <t>Style - defined by Investment Manager</t>
  </si>
  <si>
    <t>Investment manager self-declared style, if applicable. Describes the risk profile of the investment strategy adopted by an investment vehicle.</t>
  </si>
  <si>
    <t>1.10.1</t>
  </si>
  <si>
    <t xml:space="preserve">Target Percentage Non-income Producing Investments </t>
  </si>
  <si>
    <t>The target percentage of investments in non-income producing investments with the aim to generate future income after (re)development, refurbishment or re-letting activities.
INCOME PRODUCING INVESTMENTS are investments in assets for which construction work has been completed and which are owned for the purpose of letting, producing a rental income that is negotiated at arm’s length with third parties.
NON-INCOME PRODUCING INVESTMENTS are investments in assets (either properties or land) that at the time of investment are not producing any rental income and for which either (re)development, refurbishment or re-letting activities have to be undertaken before rental income is possible.</t>
  </si>
  <si>
    <t>1.10.2</t>
  </si>
  <si>
    <t xml:space="preserve">Target Percentage of (re)Development Exposure </t>
  </si>
  <si>
    <t>The percentage of overall vehicle target Gross Asset Value (GAV) at any point in the life of the vehicle. Development exposure includes any development or redevelopment activities but excludes refurbishment. (RE)DEVELOPMENT includes all activities to obtain or change building or land use permissions and the financing and construction works for the project(s) with the intention to enhance the value of the property. This also includes improvements to enhance the utility or energy conservation of a property. The threshold for the (re)development is that if ≥15% of GAV of an individual asset is spent on (re)development, the whole GAV of that particular asset will be regarded as (re)development. If &lt;15% of GAV of an individual asset is spent on (re)development, the whole GAV of that particular asset will be regarded as refurbishment.</t>
  </si>
  <si>
    <t>1.10.3</t>
  </si>
  <si>
    <t xml:space="preserve">Target Return Derived from Income </t>
  </si>
  <si>
    <t>1.10.4</t>
  </si>
  <si>
    <t xml:space="preserve">Maximum LTV </t>
  </si>
  <si>
    <t xml:space="preserve">Indicate maximum Loan-to-Value (LTV) agreed in the vehicle documentation, if applicable. 
LTV is the consolidated total external leverage at the vehicle level as a percentage of the gross asset value of the vehicle.
</t>
  </si>
  <si>
    <t>1.11</t>
  </si>
  <si>
    <t>Style of the vehicle according to the INREV Style Classification</t>
  </si>
  <si>
    <t>Not yet defined</t>
  </si>
  <si>
    <t>1.12</t>
  </si>
  <si>
    <t>Vehicle Reporting Currency</t>
  </si>
  <si>
    <t>The currency in which all monetary data reported would be denominated.</t>
  </si>
  <si>
    <t>1.13</t>
  </si>
  <si>
    <t>Accounting Standard</t>
  </si>
  <si>
    <t>Indicates the accounting standard used to fill in the SDDS for the underlying vehicle, e.g., Luxembourg GAAP, IFRS-EU, US GAAP. Please provide details in case of vehicle specific accounting standard.</t>
  </si>
  <si>
    <t>1.14</t>
  </si>
  <si>
    <t xml:space="preserve">Security Identification Number (SI number)/ISIN code </t>
  </si>
  <si>
    <t>List the Security Identification Number (SIN/ISIN), if applicable.</t>
  </si>
  <si>
    <t>1.15</t>
  </si>
  <si>
    <t>Vehicle Auditor, multiple answers possible</t>
  </si>
  <si>
    <t>1.16</t>
  </si>
  <si>
    <t>Vehicle Financial Year-end</t>
  </si>
  <si>
    <t>1.17</t>
  </si>
  <si>
    <t>1.18</t>
  </si>
  <si>
    <t>INREV Reporting Guidelines Self-Assessment score</t>
  </si>
  <si>
    <r>
      <t xml:space="preserve">Indicate total compliance % of the vehicle reporting with the INREV Reporting module. </t>
    </r>
    <r>
      <rPr>
        <u/>
        <sz val="8"/>
        <color rgb="FF55585A"/>
        <rFont val="Open Sans"/>
        <family val="2"/>
      </rPr>
      <t>Click to go to INREV Assessment online tool.</t>
    </r>
  </si>
  <si>
    <t>Target IRR</t>
  </si>
  <si>
    <t>Net target IRR indicated at vehicle formation, if applicable.</t>
  </si>
  <si>
    <t>Target LTV</t>
  </si>
  <si>
    <t>Target leverage ratio of the vehicle, if applicable. This may be different from the maximum LTV (#1.10.4).</t>
  </si>
  <si>
    <t>1.21</t>
  </si>
  <si>
    <t xml:space="preserve">Type of Valuation </t>
  </si>
  <si>
    <t>Indicate whether valuations are provided by an internal or external valuer.</t>
  </si>
  <si>
    <t>1.22</t>
  </si>
  <si>
    <t>Number of Investors</t>
  </si>
  <si>
    <t>Current number of investors in the vehicle.</t>
  </si>
  <si>
    <t>Critical Dates</t>
  </si>
  <si>
    <t>2.1</t>
  </si>
  <si>
    <t xml:space="preserve">Vehicle Formation Date </t>
  </si>
  <si>
    <t>The date on which the vehicle was legally established and became available for investors.</t>
  </si>
  <si>
    <t>2.2</t>
  </si>
  <si>
    <t>Final Capital Closing Date</t>
  </si>
  <si>
    <t>As defined in the vehicle documentation, the date of the final closing occurs at the end of the equity raising period set by the manager when the vehicle is closed to new commitments.</t>
  </si>
  <si>
    <t>2.3</t>
  </si>
  <si>
    <t>Start of Investment Period Date</t>
  </si>
  <si>
    <t>The beginning of the investment period as defined in the vehicle documentation during which the vehicle can acquire assets.</t>
  </si>
  <si>
    <t>2.4</t>
  </si>
  <si>
    <t>End of Investment Period Date</t>
  </si>
  <si>
    <t>The end of the investment period as defined in the vehicle documentation during which the vehicle can acquire assets.</t>
  </si>
  <si>
    <t>2.5</t>
  </si>
  <si>
    <t>Termination Date</t>
  </si>
  <si>
    <t xml:space="preserve">The specific date, as defined in the vehicle documentation, on which the vehicle is expected to be liquidated and all equity returned to the investors or if such information is not identified within the legal documents, then the anticipated termination date agreed by investor and manager.  </t>
  </si>
  <si>
    <t>2.6</t>
  </si>
  <si>
    <t>Extension Term</t>
  </si>
  <si>
    <t>The maximum pre-determined extensions (in years) at the discretion of the vehicle manager or extensions with advisory board or investor vote.</t>
  </si>
  <si>
    <t>Vehicle Term</t>
  </si>
  <si>
    <t>The term (in years) agreed in the initial vehicle documentation.</t>
  </si>
  <si>
    <t>Inception Date</t>
  </si>
  <si>
    <t>The date on which the vehicle has commenced operations.</t>
  </si>
  <si>
    <t>2.9</t>
  </si>
  <si>
    <t>Other specific critical date</t>
  </si>
  <si>
    <t>Other specific key dates of the vehicle if agreed in the vehicle documentation.</t>
  </si>
  <si>
    <t>2.10</t>
  </si>
  <si>
    <t>Vehicle Level Data</t>
  </si>
  <si>
    <t>Value</t>
  </si>
  <si>
    <t>3.1</t>
  </si>
  <si>
    <t>Gross Asset Value of Vehicle (GAV)</t>
  </si>
  <si>
    <t>Total assets as per vehicle's financial statements under the chosen GAAP before INREV adjustments.</t>
  </si>
  <si>
    <t>3.2</t>
  </si>
  <si>
    <t>Net Asset Value of Vehicle (NAV)</t>
  </si>
  <si>
    <t>NAV as per the vehicle's financial statements under the chosen GAAP before INREV adjustments.</t>
  </si>
  <si>
    <t>3.3</t>
  </si>
  <si>
    <t>Cash and Cash Equivalents</t>
  </si>
  <si>
    <t>Cash equivalents are held for the purpose of meeting short-term cash commitments rather than for investment or other purposes.</t>
  </si>
  <si>
    <t>3.4</t>
  </si>
  <si>
    <t>Total Number of Outstanding Shares (if applicable)</t>
  </si>
  <si>
    <t>Represents total number of shares in issue.</t>
  </si>
  <si>
    <t>3.5</t>
  </si>
  <si>
    <t>% of Real Estate Assets Valued during the Reporting Period, Externally</t>
  </si>
  <si>
    <t>Indicates the % of the vehicle's real estate assets that are externally appraised during each valuation cycle (part of the vehicle's valuation policy) by GAV of the accounting framework.</t>
  </si>
  <si>
    <t>RG46</t>
  </si>
  <si>
    <t>3.6</t>
  </si>
  <si>
    <t>% of Real Estate Assets Valued during the Reporting Period, Internally</t>
  </si>
  <si>
    <t>Indicates the % of the vehicle's real estate assets that are internally appraised during each valuation cycle (part of the vehicle's valuation policy) by GAV of the accounting framework.</t>
  </si>
  <si>
    <r>
      <t xml:space="preserve">Reconciliation from Reported Net Assets to Fair Value (according to INREV Guidelines)
</t>
    </r>
    <r>
      <rPr>
        <b/>
        <sz val="8"/>
        <color theme="0"/>
        <rFont val="Open Sans"/>
        <family val="2"/>
      </rPr>
      <t>Present figures as follows: Income/Gain [+]; Expense/Loss [-]</t>
    </r>
  </si>
  <si>
    <r>
      <t xml:space="preserve">Instruction and definition </t>
    </r>
    <r>
      <rPr>
        <u/>
        <sz val="8"/>
        <color theme="0"/>
        <rFont val="Open Sans"/>
        <family val="2"/>
      </rPr>
      <t>(click to see INREV NAV Guidelines)</t>
    </r>
  </si>
  <si>
    <t>4.1</t>
  </si>
  <si>
    <t>Same as #3.2 - starting point for calculations of rows below.</t>
  </si>
  <si>
    <t>4.1.1</t>
  </si>
  <si>
    <t>Effect of Reclassifying Shareholders' Loans and Hybrid Capital Instruments</t>
  </si>
  <si>
    <t>Investors’ capital can take various forms aside from equity – examples include shareholders' loans and hybrid capital instruments such as convertible bonds. Some vehicles are structured via a combination of equity participations and shareholders' loans.
Shareholder loans and hybrid capital instruments are generally seen as part of the investors’ overall interest in the vehicle. They should be included as a component of equity in the INREV NAV and reclassified as such if they have been classified as liabilities in the financial statements of the vehicle. The amount to be reclassified should reflect the corresponding carrying value of the liabilities in the financial statements.
The existence of such instruments as part of the capital structure of a vehicle at its origination, or investor loans that are pari-passu to their equity stake and at off market loan terms, are indicators, among others, that these items should be reclassified as part of the INREV NAV.
The reclassification should also take account of accrued interest, which is treated in a similar fashion to dividends.</t>
  </si>
  <si>
    <t>4.1.2</t>
  </si>
  <si>
    <t>Effect of Dividends Recorded as a Liability which have not been Distributed</t>
  </si>
  <si>
    <t xml:space="preserve">Under certain circumstances dividends are recorded as a liability but have not yet been legally distributed. For the determination of INREV NAV, these accrued dividends should be reversed to the NAV. </t>
  </si>
  <si>
    <t>4.2</t>
  </si>
  <si>
    <t>NAV after Reclassification of Equity such as Interests and Dividends yet to be Distributed</t>
  </si>
  <si>
    <t>Sum of #4.1, #4.1.1 and #4.1.2.</t>
  </si>
  <si>
    <t>4.2.1</t>
  </si>
  <si>
    <t>Revaluation to Fair Value of Investment Properties</t>
  </si>
  <si>
    <t xml:space="preserve">If a real estate vehicle uses the option to account for investment properties under the cost model, this adjustment represents the impact on NAV of the revaluation of the investment property to fair value.
The effect of straight lining of lease incentives, rent guarantees, insurance claims (for damages, lost rent, etc.) should be taken into account when valuing the property at fair value in accordance with IVS to ensure that any asset is not counted twice in the NAV.
</t>
  </si>
  <si>
    <t>4.2.2</t>
  </si>
  <si>
    <t>Revaluation to Fair Value of Self-Constructed or Developed Investment Property</t>
  </si>
  <si>
    <t>If a real estate vehicle uses the option to account for self-constructed or developed investment property under the cost model, the adjustment represents the impact on NAV of the revaluation of the self-constructed or developed investment property to fair value.</t>
  </si>
  <si>
    <t>4.2.3</t>
  </si>
  <si>
    <t>Revaluation to Fair Value of Property Held for Sale</t>
  </si>
  <si>
    <t xml:space="preserve">Some investment properties may be classified as assets held for sale or as a group of assets held for sale. The carrying value of such investment properties depends on the chosen accounting treatment (either fair value or cost). 
The adjustment represents the impact on NAV of the revaluation of the investment property intended for sale, measured at fair value or cost, to the net realisable value (fair value less disposal costs). </t>
  </si>
  <si>
    <t>4.2.4</t>
  </si>
  <si>
    <t>Revaluation to Fair Value of Property that is Leased to Tenants under a Finance Lease</t>
  </si>
  <si>
    <t>Property that is leased to tenants under a finance lease is initially measured on a net investment basis and subsequently re-measured based on an amortisation pattern reflecting a constant rate of return. 
The adjustment represents the impact on NAV of the revaluation of the finance lease receivable to fair value.</t>
  </si>
  <si>
    <t>4.2.5</t>
  </si>
  <si>
    <t>Revaluation to Fair Value of Real Estate Asset held as Inventory</t>
  </si>
  <si>
    <t xml:space="preserve">Properties intended for sale are measured at the lower of cost or net realisable value in the financial statements. This adjustment represents the impact on the NAV of the revaluation of such properties to net realisable value (fair value less disposal costs). This adjustment should be included under the caption “revaluation to fair value of real estate held as inventory”.
Where the likely disposal date is more than one year from the date of the NAV computation, disposal costs should not be deducted from fair value in calculating this adjustment. </t>
  </si>
  <si>
    <t>4.2.6</t>
  </si>
  <si>
    <t>Revaluation to Fair Value of Other Investments in Real Assets</t>
  </si>
  <si>
    <t xml:space="preserve">Other investments in real assets are normally accounted for at cost. 
The adjustment represents the impact on NAV of the revaluation of other investments in real assets to fair value (in accordance with the fair value assumptions under IVS - International Valuation Standards).
</t>
  </si>
  <si>
    <t>4.2.7</t>
  </si>
  <si>
    <t>Revaluation to Fair Value of Indirect Investments Not Consolidated</t>
  </si>
  <si>
    <t>Indirect investments in real estate, such as investments in associations and joint ventures, have different accounting treatments and carrying values under general accounting frameworks. Such investments can be valued at cost, fair value or net asset value.
The adjustment represents the impact on NAV of the revaluation of indirect investments to fair value if not yet accounted for at fair value.</t>
  </si>
  <si>
    <t>4.2.8</t>
  </si>
  <si>
    <t>Revaluation to Fair Value of Financial Assets and Financial Liabilities</t>
  </si>
  <si>
    <t xml:space="preserve">Financial assets and liabilities such as hedging instruments or debt obligations are generally measured at amortised cost, taking into account any impairment when applicable. The adjustment represents the impact on NAV of the revaluation of financial assets and financial liabilities to fair value as determined in accordance with IVS, if not yet accounted for at fair value.
In addition, vehicles may incur costs for redemption of bank debts as a result from sales of properties. Similar to disposal costs, these costs are generally not accrued. Where the disposal of a property is expected within one year, and therefore, the redemption of the related bank debt is also expected within one year, the bank early redemption costs should be accrued in the NAV.  </t>
  </si>
  <si>
    <t>4.2.9</t>
  </si>
  <si>
    <t>Revaluation to Fair Value of Construction Contracts for Third Parties</t>
  </si>
  <si>
    <t>Construction contracts for third parties are normally accounted for based on the stage of completion. The adjustment represents the impact on NAV of the revaluation of construction contracts for third parties to fair value in accordance with the fair value principles of IVS.</t>
  </si>
  <si>
    <t>4.2.10</t>
  </si>
  <si>
    <t>Set-up Costs (amortised over five years)</t>
  </si>
  <si>
    <t xml:space="preserve">Under different GAAPs, vehicle set-up costs are charged immediately to income after the inception of a vehicle. Such costs should be capitalised and amortised over the first five years of the term of the vehicle.  
The rationale to capitalise and amortise set-up costs is to better reflect the duration of the economic benefits to the vehicle.  
When capitalising and amortising set-up costs, a possible impairment test should be taken into account every time the adjusted NAV is calculated when market circumstances change and it is not expected that the capitalised set-up costs can be utilised with the sale of units of a vehicle. For instance, when a decision is made to liquidate the vehicle or stakeholders no longer expect to recover the economic benefit of such capitalised expenses, they should be written down. </t>
  </si>
  <si>
    <t>4.2.11</t>
  </si>
  <si>
    <t>Acquisition Expenses (amortised over five years)</t>
  </si>
  <si>
    <t xml:space="preserve">Under the fair value model, acquisition expenses of an investment property are effectively charged to income when fair value is calculated at the first subsequent measurement date after acquisition. This results in the fair value of a property on subsequent fair value measurement being lower than the total purchase price of the property, all other things being equal. 
Property acquisition expenses should be capitalised and amortised over the first five years after acquisition of the property. 
The rationale to capitalise and amortise acquisition expenses is to better reflect the duration of the economic benefits to the vehicle of these costs.   
When capitalising and amortising acquisition costs, a possible impairment test should be taken into account every time the adjusted NAV is calculated when market circumstances change and it is not expected that the capitalised acquisition costs can be utilised with the sale of units of a vehicle.  When a property is sold during the amortisation period or is classified as held for sale, the balance of capitalised acquisition expenses of that property should be expensed. </t>
  </si>
  <si>
    <t>4.2.12</t>
  </si>
  <si>
    <t>Contractual Fees</t>
  </si>
  <si>
    <t>A liability represents a present obligation as a result of past events. A fee payable at the end of the life of a vehicle or at any other time during the life of a vehicle may not meet the criteria for recognition as a provision or liability in accordance with the different GAAPs at reporting date. 
Examples of such fees include performance fees, disposal fees, or liquidation fees, representing a present obligation from contractual arrangements.
Most of these fees are normally accrued under different accounting rules. The adjustment represents the impact on the NAV for the amount of the estimated contractual fees payable based on the current NAV of the vehicle if, in rare circumstances, these fees are not already recognised in financial statements produced under different GAAPs and it is probable that they will be incurred. In order to determine the amount of the adjustment, reference should be made to IFRS standards for the measurement (but not necessarily the recognition) of provisions or deferred liabilities. 
A description of the calculation methodology and the terms of the underlying agreement should be disclosed (or reference could be made to the related party disclosures in which such agreements and terms are explained).</t>
  </si>
  <si>
    <t>4.2.13</t>
  </si>
  <si>
    <t>Revaluation to Fair Value of Savings of Purchaser's Costs such as Transfer Taxes</t>
  </si>
  <si>
    <t>Transfer taxes and purchaser’s costs which would be incurred by the purchaser when acquiring a property are generally deducted when determining the fair value of investment properties. 
The effect of an intended sale of shares of a property owning vehicle, rather than the property itself, should be taken into account when determining the amount of the deduction of transfer taxes and purchaser’s costs, to the extent this saving is expected to accrue to the seller when the property is sold.
The adjustment therefore represents the positive impact on the NAV of the possible reduction of the transfer taxes and purchaser’s costs for the benefit of the seller based on the expected sale of shares of the property owning investment vehicle. 
Disclosure should be made on how the estimate of the amount the vehicle manager expects to benefit from intended disposal strategies has been made. Reference should be made to both the current structure and prevailing market conditions.</t>
  </si>
  <si>
    <t>4.2.14</t>
  </si>
  <si>
    <t>Revaluation to Fair Value of Deferred Taxes and Tax Effect of INREV NAV Adjustments</t>
  </si>
  <si>
    <t>In general, under different GAAPs, deferred tax assets and liabilities are measured at the nominal statutory tax rate. The manner in which the vehicle expects to realise deferred tax (for example, for investment properties through share sales rather than direct property sales) is generally not taken into consideration. 
The adjustment represents the impact on the NAV of the difference between the amount determined in accordance with the GAAP and the estimate of deferred tax which takes into account the expected manner of settlement (i.e., when tax structures and the intended method of disposals or settlement of assets and liabilities have been applied to reduce the actual tax liability).
Disclosures should include an overview of the tax structure including, for instance, details of the property ownership structure, key assumptions and broad parameters used for estimating deferred taxes for each country, the maximum deferred tax amount estimated assuming only asset sales (i.e., without taking into account the intended method of disposal) and the approximate tax rates used. 
The estimate of the amount of the adjustment required to bring the deferred tax liability related to property disposals to fair value might have a large impact on the INREV NAV. Since the tax structures may differ from vehicle to vehicle, significant judgement is required and the mechanics of the calculation methodology for this adjustment may vary from vehicle to vehicle. Other components of the overall deferred tax adjustment require less judgement and are more mechanical in nature. 
This adjustment should include a full assessment of the tax impact on NAV of INREV NAV adjustments. 
Deferred tax balances are not discounted to take into account time value of money.</t>
  </si>
  <si>
    <t>4.2.15</t>
  </si>
  <si>
    <t xml:space="preserve">Effect of Subsidiaries having a Negative Equity (non-recourse) </t>
  </si>
  <si>
    <t xml:space="preserve">The NAV of a consolidated group under the different GAAPs may include the net liability position of subsidiary undertakings. In practice, however, the group may have neither a legal nor a constructive obligation to vehicle the accumulated losses in situations where the financing of the subsidiaries is non-recourse to the vehicle.
In this scenario it is appropriate to make an adjustment when calculating the INREV NAV in order to recognise the group’s interest in such subsidiaries at nil or an adjusted negative amount rather than at a full net liability position, to the extent there is no intention or obligation on the vehicle to make good those losses.
The adjustment represents the positive impact on the NAV of the difference between the negative equity of the specific subsidiary and/or an adjusted negative amount. If the vehicle has granted shareholders' loans to the subsidiary, these should be taken into account. </t>
  </si>
  <si>
    <t>4.2.16</t>
  </si>
  <si>
    <t>Goodwill</t>
  </si>
  <si>
    <t>4.2.17</t>
  </si>
  <si>
    <t>Non-Controlling Interest Effects on the Above Adjustments</t>
  </si>
  <si>
    <t>This adjustment represents the impact on the NAV of the recognition of non-controlling interest on all of the above adjustments.</t>
  </si>
  <si>
    <t>4.2.18</t>
  </si>
  <si>
    <t>Other Specific Adjustments (I)</t>
  </si>
  <si>
    <t>Only applicable to local GAAP. Additional adjustments to INREV NAV which cannot be captured in the above fields. Provide explanation in the comment box.</t>
  </si>
  <si>
    <t>4.2.19</t>
  </si>
  <si>
    <t>Other Specific Adjustments (II)</t>
  </si>
  <si>
    <t>4.3</t>
  </si>
  <si>
    <t>INREV Net Asset Value of Vehicle (INREV NAV)</t>
  </si>
  <si>
    <t xml:space="preserve">Vehicle NAV (#3.2) adjusted for INREV required items and fair value concepts. </t>
  </si>
  <si>
    <t>4.4</t>
  </si>
  <si>
    <t>Pricing adjustments</t>
  </si>
  <si>
    <t>4.4.1</t>
  </si>
  <si>
    <t>Set-up Costs (amortised over holding period)</t>
  </si>
  <si>
    <t>4.4.2</t>
  </si>
  <si>
    <t>Acquisition Expenses (amortised over holding period)</t>
  </si>
  <si>
    <t>4.4.3</t>
  </si>
  <si>
    <t>Financing costs (amortised over holding period)</t>
  </si>
  <si>
    <t>4.4.4</t>
  </si>
  <si>
    <t>Performance</t>
  </si>
  <si>
    <t>4.4.5</t>
  </si>
  <si>
    <t>Future distribution</t>
  </si>
  <si>
    <t>Future distributions that are only attributable to investors pre-dating the INREV NAV calculation should be subtracted from the INREV NAV, for trading purposes.</t>
  </si>
  <si>
    <t>4.4.6</t>
  </si>
  <si>
    <t>4.4.7</t>
  </si>
  <si>
    <t>4.4.8</t>
  </si>
  <si>
    <t>4.5</t>
  </si>
  <si>
    <t>Redemption NAV</t>
  </si>
  <si>
    <t>The redemption value of NAV for open end vehicles following vehicle documentation.</t>
  </si>
  <si>
    <t>4.7</t>
  </si>
  <si>
    <t>Other Vehicle Specific NAV</t>
  </si>
  <si>
    <t>Any specific calculation of NAV in case it is agreed in the vehicle documentation.</t>
  </si>
  <si>
    <t>INREV Gross Asset Value of Vehicle (INREV GAV)</t>
  </si>
  <si>
    <r>
      <t xml:space="preserve">Result of Vehicle per Accounting Standards
</t>
    </r>
    <r>
      <rPr>
        <b/>
        <sz val="8"/>
        <color theme="0"/>
        <rFont val="Open Sans"/>
        <family val="2"/>
      </rPr>
      <t>Present figures as follows: Income/Gain [+]; Expense/Loss [-]</t>
    </r>
  </si>
  <si>
    <t>5.1</t>
  </si>
  <si>
    <t xml:space="preserve">Gross Operating Income     </t>
  </si>
  <si>
    <t xml:space="preserve">The gross income of all investment properties before deducting general operating expenses. Gross income includes rental income, and all other income associated with a property (e.g., parking). </t>
  </si>
  <si>
    <t>5.2</t>
  </si>
  <si>
    <t>5.3</t>
  </si>
  <si>
    <t>Net Operating Income (NOI)</t>
  </si>
  <si>
    <t>5.4</t>
  </si>
  <si>
    <t>Other Non-recurring Net Income</t>
  </si>
  <si>
    <t>Non-recurring non-operating profit income, calculated by subtracting related operating expenses from the revenue of development projects and non-rental revenue.</t>
  </si>
  <si>
    <t>5.5</t>
  </si>
  <si>
    <t>Operational Result</t>
  </si>
  <si>
    <t>5.6</t>
  </si>
  <si>
    <t xml:space="preserve">Net Financing Cost </t>
  </si>
  <si>
    <t>5.7</t>
  </si>
  <si>
    <t>Vehicle Level Expenses</t>
  </si>
  <si>
    <t>Non property-related operating expenses of the vehicle. These expenses include costs and fees as accounted for in the financial statements of the vehicle.</t>
  </si>
  <si>
    <t>5.8</t>
  </si>
  <si>
    <t>Tax Expenses</t>
  </si>
  <si>
    <t>5.8.1</t>
  </si>
  <si>
    <t>Current Income Tax Charge</t>
  </si>
  <si>
    <t>5.8.2</t>
  </si>
  <si>
    <t>Deferred Tax Charge</t>
  </si>
  <si>
    <t>5.9</t>
  </si>
  <si>
    <t>Unrealised Capital Gain/(Loss)</t>
  </si>
  <si>
    <t>5.9.1</t>
  </si>
  <si>
    <t>Unrealised Investment Property Gain/(Loss)</t>
  </si>
  <si>
    <t>5.9.2</t>
  </si>
  <si>
    <t>Unrealised Non-Property Gain/(Loss)</t>
  </si>
  <si>
    <t>5.10</t>
  </si>
  <si>
    <t>Realised Capital Gain/(Loss)</t>
  </si>
  <si>
    <t>5.10.1</t>
  </si>
  <si>
    <t>Realised Investment Property Gain/(Loss)</t>
  </si>
  <si>
    <t>See instruction and definition of #5.10.</t>
  </si>
  <si>
    <t>5.10.2</t>
  </si>
  <si>
    <t>Realised Non-Property Gain/(Loss)</t>
  </si>
  <si>
    <t>5.11</t>
  </si>
  <si>
    <t>Other Items Not Presented Above</t>
  </si>
  <si>
    <t>5.12</t>
  </si>
  <si>
    <t xml:space="preserve">Total Net Result </t>
  </si>
  <si>
    <t>5.13</t>
  </si>
  <si>
    <t>Other Gain/(Loss) Directly Accounted for in Equity</t>
  </si>
  <si>
    <t>This includes among others the unrealised revaluation of all assets and liabilities held in a currency other than the vehicle's functional currency (CTA), valuation changes of hedge instruments as well as other revaluation items directly accounted for in equity.</t>
  </si>
  <si>
    <t>5.14</t>
  </si>
  <si>
    <t>Total Comprehensive Income</t>
  </si>
  <si>
    <t xml:space="preserve">Financing </t>
  </si>
  <si>
    <t xml:space="preserve">Nominal Value of Debt </t>
  </si>
  <si>
    <t>6.1.1</t>
  </si>
  <si>
    <t xml:space="preserve">Nominal Value of Fixed Interest Rate Debt </t>
  </si>
  <si>
    <t>6.1.2</t>
  </si>
  <si>
    <t xml:space="preserve">Nominal Value of Floating Interest Rate Debt </t>
  </si>
  <si>
    <t>6.2</t>
  </si>
  <si>
    <t>Interest Rate Hedging Ratio</t>
  </si>
  <si>
    <t>Percentage of the nominal value of debt (#6.1) of which the interest rate risk is hedged through derivatives.</t>
  </si>
  <si>
    <t>Fair Value of Debt</t>
  </si>
  <si>
    <t>6.4</t>
  </si>
  <si>
    <t>Fair Value of Derivatives</t>
  </si>
  <si>
    <t>Sum of #6.4.1 and #6.4.2.</t>
  </si>
  <si>
    <t>6.4.1</t>
  </si>
  <si>
    <t>Fair Value of Derivatives of Interest Rate</t>
  </si>
  <si>
    <t>Mark to market value of interest rate in relation to portfolio debt.</t>
  </si>
  <si>
    <t>6.4.2</t>
  </si>
  <si>
    <t>Fair Value of Derivatives of Currency Hedging</t>
  </si>
  <si>
    <t>Mark to market value of foreign currency hedging instruments.</t>
  </si>
  <si>
    <t>6.4.3</t>
  </si>
  <si>
    <t>Notional Amount of Derivatives of Interest Rate</t>
  </si>
  <si>
    <t>Gross nominal amount of interest rate hedging instruments in relation to third party portfolio debt.</t>
  </si>
  <si>
    <t>6.4.4</t>
  </si>
  <si>
    <t>Notional Amount of Derivatives of Currency Hedging</t>
  </si>
  <si>
    <t>Gross nominal amount of foreign currency hedging instruments in relation to third party portfolio debt.</t>
  </si>
  <si>
    <t>6.5</t>
  </si>
  <si>
    <t>Property Level LTV</t>
  </si>
  <si>
    <t>Nominal value of debt (#6.1) over total fair value of investment &amp; development portfolio (#9.1).</t>
  </si>
  <si>
    <t>Vehicle Level LTV</t>
  </si>
  <si>
    <t>Nominal value of debt (#6.1) over GAV (#3.1).</t>
  </si>
  <si>
    <t>6.7</t>
  </si>
  <si>
    <t>Property Level Loan-to-Cost</t>
  </si>
  <si>
    <t>Nominal value of debt (#6.1) as a percentage of the (historical acquisition) cost of the investment &amp; development portfolio, including purchasers' costs.</t>
  </si>
  <si>
    <t>Weighted Average Cost of Debt</t>
  </si>
  <si>
    <t xml:space="preserve">Weighted Average Years to Maturity of Debt </t>
  </si>
  <si>
    <t>6.10</t>
  </si>
  <si>
    <t>Total Debt Maturities in 1 year</t>
  </si>
  <si>
    <t>Nominal value of debt (#6.1) maturing within 1 year (not referring to hedging, only to loan terms).</t>
  </si>
  <si>
    <t>6.11</t>
  </si>
  <si>
    <t>Total Debt Maturities in 1-2 year</t>
  </si>
  <si>
    <t>Nominal value of debt (#6.1) maturing between 1-2 years (not referring to hedging, only to loan terms).</t>
  </si>
  <si>
    <t>6.12</t>
  </si>
  <si>
    <t>Total Debt Maturities in 2-3 years</t>
  </si>
  <si>
    <t>Nominal value of debt (#6.1) maturing between 2-3 years (not referring to hedging, only to loan terms).</t>
  </si>
  <si>
    <t>6.13</t>
  </si>
  <si>
    <t>Total Debt Maturities in 3-4 years</t>
  </si>
  <si>
    <t>Nominal value of debt (#6.1) maturing between 3-4 years (not referring to hedging, only to loan terms).</t>
  </si>
  <si>
    <t>6.14</t>
  </si>
  <si>
    <t>Total Debt Maturities in 4-5years</t>
  </si>
  <si>
    <t>Nominal value of debt (#6.1) maturing between 4-5 years (not referring to hedging, only to loan terms).</t>
  </si>
  <si>
    <t>6.15</t>
  </si>
  <si>
    <t>Total Debt Maturities in &gt;5 years</t>
  </si>
  <si>
    <t>Nominal value of debt (#6.1) maturing over 5 years (not referring to hedging, only to loan terms).</t>
  </si>
  <si>
    <t>6.16</t>
  </si>
  <si>
    <t>Number of New / Renewed Debt Facilities</t>
  </si>
  <si>
    <t>6.17</t>
  </si>
  <si>
    <t>Amount of New / Renewed Debt Facilities</t>
  </si>
  <si>
    <t>Interest Service Coverage Ratio</t>
  </si>
  <si>
    <t>Debt Service Coverage Ratio</t>
  </si>
  <si>
    <t>Performance (according to INREV Guidelines)</t>
  </si>
  <si>
    <r>
      <rPr>
        <sz val="8"/>
        <color theme="0"/>
        <rFont val="Open Sans"/>
        <family val="2"/>
      </rPr>
      <t xml:space="preserve">Instruction and definition </t>
    </r>
    <r>
      <rPr>
        <u/>
        <sz val="8"/>
        <color theme="0"/>
        <rFont val="Open Sans"/>
        <family val="2"/>
      </rPr>
      <t>(click to see INREV Performance Measurement module)</t>
    </r>
  </si>
  <si>
    <t>Total Return - Quarter</t>
  </si>
  <si>
    <t>7.2</t>
  </si>
  <si>
    <t>Total Return - One-Year</t>
  </si>
  <si>
    <t>See instruction and definition of #7.1. Calculated on a rolling four-quarter basis.</t>
  </si>
  <si>
    <t>7.3</t>
  </si>
  <si>
    <t>Total Return - Three-Year Annualised</t>
  </si>
  <si>
    <t>See instruction and definition of #7.1. Where a track record exists.</t>
  </si>
  <si>
    <t>7.4</t>
  </si>
  <si>
    <t>Total Return - Five-Year Annualised</t>
  </si>
  <si>
    <t>7.5</t>
  </si>
  <si>
    <t>Total Return - Ten-Year Annualised</t>
  </si>
  <si>
    <t>Total Return - Since Inception Annualised</t>
  </si>
  <si>
    <t>Total Return - One-Year - Gross of fees</t>
  </si>
  <si>
    <t>Total Return - Three-Year Annualised - Gross of fees</t>
  </si>
  <si>
    <t>Total Return - Five-Year Annualised - Gross of fees</t>
  </si>
  <si>
    <t>Total Return - Ten-Year Annualised - Gross of fees</t>
  </si>
  <si>
    <t>Total Return - Since Inception Annualised - Gross of fees</t>
  </si>
  <si>
    <t>7.7</t>
  </si>
  <si>
    <t>Net Investment Income - Quarter</t>
  </si>
  <si>
    <t>Income Return - Quarter</t>
  </si>
  <si>
    <t>7.9</t>
  </si>
  <si>
    <t xml:space="preserve">Income Return - One-Year </t>
  </si>
  <si>
    <t>7.10</t>
  </si>
  <si>
    <t>Income Return - Three-Year Annualised</t>
  </si>
  <si>
    <t>7.11</t>
  </si>
  <si>
    <t>Income Return - Five-Year Annualised</t>
  </si>
  <si>
    <t>7.12</t>
  </si>
  <si>
    <t>Income Return - Ten-Year Annualised</t>
  </si>
  <si>
    <t>Income Return - Since Inception Annualised</t>
  </si>
  <si>
    <t>Income Return - Three-Year Annualised - Gross of fees</t>
  </si>
  <si>
    <t>Income Return - Five-Year Annualised - Gross of fees</t>
  </si>
  <si>
    <t>Income Return - Ten-Year Annualised - Gross of fees</t>
  </si>
  <si>
    <t>Income Return - Since Inception Annualised - Gross of fees</t>
  </si>
  <si>
    <t>Capital Return - Quarter</t>
  </si>
  <si>
    <t>7.15</t>
  </si>
  <si>
    <t xml:space="preserve">Capital Return - One-Year </t>
  </si>
  <si>
    <t>7.16</t>
  </si>
  <si>
    <t>Capital Return - Three-Year Annualised</t>
  </si>
  <si>
    <t>7.17</t>
  </si>
  <si>
    <t>Capital Return - Five-Year Annualised</t>
  </si>
  <si>
    <t>7.18</t>
  </si>
  <si>
    <t>Capital Return - Ten-Year Annualised</t>
  </si>
  <si>
    <t>Capital Return - Since Inception Annualised</t>
  </si>
  <si>
    <t>Capital Return - One-Year  - Gross of fees</t>
  </si>
  <si>
    <t>Capital Return - Since Inception Annualised  - Gross of fees</t>
  </si>
  <si>
    <t>7.20</t>
  </si>
  <si>
    <t>Distributed Income Return - Quarter</t>
  </si>
  <si>
    <t>Distributed income return, also known as dividend yield, is calculated as distributions (dividends and interest paid during the period) as a percentage of time-weighted average NAV over the same period.</t>
  </si>
  <si>
    <t>Since Inception Internal Rate of Return (SI-IRR)</t>
  </si>
  <si>
    <t>Since Inception Internal Rate of Return (SI-IRR) - Gross of fees</t>
  </si>
  <si>
    <t>Since inception IRR is the IRR of the Vehicle after all vehicle-level fees, taxes and carried interest are deducted, as described in the INREV Performance Measurement module. IRR represents the rate of return based on the present value of a capital investment over the holding period expressed as a percentage of the investment. The cash flow here is before the deduction of all the fees charged by the investment manager at all levels of the vehicle structure as detailed in the Fee and Expense Metrics module.</t>
  </si>
  <si>
    <t>7.22</t>
  </si>
  <si>
    <t>Paid-in Capital Multiple or Paid-in Capital to Committed Capital Multiple - Since Inception</t>
  </si>
  <si>
    <t>7.23</t>
  </si>
  <si>
    <t>Investment Multiple or Total Value to Paid-in Capital Multiple (TVPI) - Since Inception</t>
  </si>
  <si>
    <t>Applicable to closed end vehicles only. This measure provides information on the total net value of the investment as at a certain date (TV), relative to the capital invested. Calculated as the sum of residual vehicle net assets (NAV) plus aggregate vehicle distributions over the cumulative capital contributed to the vehicle (PIC).</t>
  </si>
  <si>
    <t>7.24</t>
  </si>
  <si>
    <t>Realisation Multiple or Cumulative Distributions to Paid-in Capital multiple (DPI) - Since Inception</t>
  </si>
  <si>
    <t xml:space="preserve">Applicable to closed end vehicles only. This measure provides information on the portion of realised return for investors. Calculated as distributions over the cumulative capital contributed to the vehicle (PIC). 
Distributions retained in the vehicle and not paid to the investors are considered as realised.
</t>
  </si>
  <si>
    <t>7.25</t>
  </si>
  <si>
    <t>Unrealised Multiple or Residual Value to Paid-in Capital Multiple (RVPI) - Since Inception</t>
  </si>
  <si>
    <t xml:space="preserve">Applicable to closed end vehicles only. This measure provides information on unrealised returns. Calculated as the NAV of the vehicle (Residual Value) over the cumulative capital contributed to the vehicle (PIC).
</t>
  </si>
  <si>
    <t>Investment Activity during the Reporting Period</t>
  </si>
  <si>
    <t>8.3</t>
  </si>
  <si>
    <t xml:space="preserve">Number of Dispositions </t>
  </si>
  <si>
    <t>Number of completed disposition deals as per vehicle's financial statements.</t>
  </si>
  <si>
    <t>Net Proceeds from Dispositions</t>
  </si>
  <si>
    <t>Total proceeds, net of disposition costs and fees.</t>
  </si>
  <si>
    <t>Portfolio Information</t>
  </si>
  <si>
    <t>9.1</t>
  </si>
  <si>
    <t>Total Fair Value of Investment &amp; Development Portfolio</t>
  </si>
  <si>
    <t>9.2</t>
  </si>
  <si>
    <t>Fair Value of Investment Portfolio</t>
  </si>
  <si>
    <t>The appraised market value of investment property as determined by an external or internal valuer plus trading properties intended for sale (properties that are stabilised and in lease-up).</t>
  </si>
  <si>
    <t>9.3</t>
  </si>
  <si>
    <t>Share of non-income producing assets in %</t>
  </si>
  <si>
    <t>NOI Yield</t>
  </si>
  <si>
    <t>Net operating income (NOI) (#5.3) over fair value of investment portfolio (#9.2).</t>
  </si>
  <si>
    <t>9.3.1</t>
  </si>
  <si>
    <t>Net Initial Yield</t>
  </si>
  <si>
    <t>Current passing rent of the portfolio (net of operating costs, recoverable and non recoverable) over the gross property value (including notional acquisition costs).</t>
  </si>
  <si>
    <t>Total Number of Properties</t>
  </si>
  <si>
    <t>Current number of properties owned by the vehicle. Property represents a real estate asset.</t>
  </si>
  <si>
    <t>RG41</t>
  </si>
  <si>
    <t>9.5</t>
  </si>
  <si>
    <t>Gross Leasable Area</t>
  </si>
  <si>
    <t>Total gross leasable area of vehicle's assets which includes common parts. Applicable to buildings only.</t>
  </si>
  <si>
    <t>Total net leasable area of vehicle's assets that does not include common parts.</t>
  </si>
  <si>
    <t>9.6.1</t>
  </si>
  <si>
    <t>Area unit of measurement</t>
  </si>
  <si>
    <t>Please select from dropdown list the unit of area measurement to indicate the unit measurement for all data fields related to area.</t>
  </si>
  <si>
    <t>9.7</t>
  </si>
  <si>
    <t>Occupancy (based on leasable area)</t>
  </si>
  <si>
    <t>9.8</t>
  </si>
  <si>
    <t>Occupancy (based on rent)</t>
  </si>
  <si>
    <t>Weighted Average Unexpired Lease Term (WAULT)</t>
  </si>
  <si>
    <t>Average remaining lease term in years where shorter of the first tenant break or lease expiry is used, weighted by current headline rent per annum.</t>
  </si>
  <si>
    <t>9.11</t>
  </si>
  <si>
    <t>Fair Value of Development Portfolio</t>
  </si>
  <si>
    <t>The appraised market value of property under construction or development for future use as determined by an external or internal valuer.</t>
  </si>
  <si>
    <t>Current Development Exposure as % of GAV</t>
  </si>
  <si>
    <t>9.13</t>
  </si>
  <si>
    <t xml:space="preserve">Projected % of Current Remaining Capital Commitments to be Invested in Future Development Projects </t>
  </si>
  <si>
    <t>Based on manager's estimates.</t>
  </si>
  <si>
    <t>9.14</t>
  </si>
  <si>
    <t>Cost of Development Portfolio</t>
  </si>
  <si>
    <t>All costs paid up until and including the reporting period in relation to all assets under development.</t>
  </si>
  <si>
    <t xml:space="preserve">Currency Exposure </t>
  </si>
  <si>
    <t xml:space="preserve">Net amount of balances denominated in currencies other than the vehicle currency expressed as a percentage of NAV (#3.2). </t>
  </si>
  <si>
    <t>9.16</t>
  </si>
  <si>
    <t>Top Tenants (percentage of gross rental income)</t>
  </si>
  <si>
    <t xml:space="preserve">The name of the top 10 exposure to tenants by gross rental income and their share in the vehicle based on gross rental income.
If confidentiality issues prohibit disclosing tenant names, please provide a general description of the business purpose of the tenant.  </t>
  </si>
  <si>
    <t>9.16.1</t>
  </si>
  <si>
    <t>9.16.2</t>
  </si>
  <si>
    <t>9.16.3</t>
  </si>
  <si>
    <t>9.16.4</t>
  </si>
  <si>
    <t>9.16.5</t>
  </si>
  <si>
    <t>9.16.6</t>
  </si>
  <si>
    <t>9.16.7</t>
  </si>
  <si>
    <t>9.16.8</t>
  </si>
  <si>
    <t>9.16.9</t>
  </si>
  <si>
    <t>9.16.10</t>
  </si>
  <si>
    <t>9.17</t>
  </si>
  <si>
    <t> </t>
  </si>
  <si>
    <t>Total Annual Rent</t>
  </si>
  <si>
    <t>Green Credentials</t>
  </si>
  <si>
    <t>10.1</t>
  </si>
  <si>
    <t>GRESB Score, if available</t>
  </si>
  <si>
    <t>10.2</t>
  </si>
  <si>
    <t>Management Fees and Expense Metrics during the Reporting Period (according to INREV Guidelines)</t>
  </si>
  <si>
    <r>
      <rPr>
        <sz val="8"/>
        <color theme="0"/>
        <rFont val="Open Sans"/>
        <family val="2"/>
      </rPr>
      <t xml:space="preserve">Instruction and definition </t>
    </r>
    <r>
      <rPr>
        <u/>
        <sz val="8"/>
        <color theme="0"/>
        <rFont val="Open Sans"/>
        <family val="2"/>
      </rPr>
      <t>(click to see INREV Fee and Expense Metrics module)</t>
    </r>
  </si>
  <si>
    <t>11.1</t>
  </si>
  <si>
    <t>Fund Management Fees</t>
  </si>
  <si>
    <t>Also known as investment management or investment advisory fees, fund management fees are typically charged by investment advisors, or managers, for their services regarding the management of the vehicle. See INREV Fee and Expense Metrics module for detailed services included in the fund management fee.</t>
  </si>
  <si>
    <t>11.2</t>
  </si>
  <si>
    <t>Asset management Fees</t>
  </si>
  <si>
    <t>Performance Fees</t>
  </si>
  <si>
    <t>Also known as incentive fees, promote or carried interest, these are fees charged by investment advisors, or managers, after a predetermined investment performance has been attained. These are fees which have either been paid, accrued, or disclosed as a potential liability. Carried interest represents a re-allocation of equity and should be treated accordingly for accounting, tax or regulatory purposes.</t>
  </si>
  <si>
    <t>11.4</t>
  </si>
  <si>
    <t>Property Management Fees</t>
  </si>
  <si>
    <t>Fee charged by investment advisors, or managers, for the administration, technical and commercial management of real estate. A property management engagement typically involves the managing of property that is owned by another party or entity. This includes property advisory services.</t>
  </si>
  <si>
    <t>11.5</t>
  </si>
  <si>
    <t>Property Acquisition Fees</t>
  </si>
  <si>
    <t>Fee charged by investment advisors, or managers, associated with the closing of a new investment. The fee compensates the real estate investment advisor, or manager, for services rendered in an investment acquisition, including sourcing, negotiating and closing the deal.</t>
  </si>
  <si>
    <t>11.6</t>
  </si>
  <si>
    <t>Property Disposition Fees</t>
  </si>
  <si>
    <t>Fee typically charged by investment advisors, or managers, for services rendered in an investment disposition, including sales marketing, negotiating and closing of the deal.</t>
  </si>
  <si>
    <t>11.7</t>
  </si>
  <si>
    <t>Project Management Fees</t>
  </si>
  <si>
    <t xml:space="preserve">A fee charged to the vehicle by the advisor, or manager, for guiding the design, approval, and execution of a renovation project, as well as the construction process of a development project. These costs may be expensed or capitalised at the property level.  </t>
  </si>
  <si>
    <t>11.8</t>
  </si>
  <si>
    <t>Financing/Debt arrangement Fees</t>
  </si>
  <si>
    <t>11.9</t>
  </si>
  <si>
    <t>Wind-up Fees</t>
  </si>
  <si>
    <t>Also known as liquidation fee, it is typically found in liquidating trusts, upon termination and dissolution of the vehicle. The sponsor is responsible for liquidating the partnership in an orderly manner.</t>
  </si>
  <si>
    <t>11.10</t>
  </si>
  <si>
    <t>Internal Leasing Commissions</t>
  </si>
  <si>
    <t>Commissions charged by investment advisors, or managers, after a new lease or a renewal lease is signed. These include marketing of vacant space. Commission ranges vary and may depend on
the market and/or the value of the transaction.</t>
  </si>
  <si>
    <t>11.11</t>
  </si>
  <si>
    <t>Subscription fees</t>
  </si>
  <si>
    <t>Commitment fees</t>
  </si>
  <si>
    <t>A commitment fee is a charge to investors on undrawn committed capital for the duration of the commitment period. This is seen to be part of the fund management fee.</t>
  </si>
  <si>
    <t>11.13</t>
  </si>
  <si>
    <t>Redemption fees</t>
  </si>
  <si>
    <t>One-time fee paid to the manager when investors redeem from the fund, calculated as redemption amount, NAV or NAV per share, multiplied by redemption fee rate. This fee is mostly seen in open-ended funds. If the amount is paid to the fund, then it is not
included in TGER.</t>
  </si>
  <si>
    <t>11.14</t>
  </si>
  <si>
    <t>Development fees</t>
  </si>
  <si>
    <t>A fee charged to the vehicle by the investment manager for the construction process of a development project. These costs may be expensed or capitalised at the property level.</t>
  </si>
  <si>
    <t>Other Related Fees, please specify</t>
  </si>
  <si>
    <t>11.15</t>
  </si>
  <si>
    <t>Total Fees earned by the Investment Manager</t>
  </si>
  <si>
    <r>
      <t xml:space="preserve">Vehicle fees earned by the manager classified in line with the INREV Guidelines. </t>
    </r>
    <r>
      <rPr>
        <u/>
        <sz val="8"/>
        <color rgb="FF55585A"/>
        <rFont val="Open Sans"/>
        <family val="2"/>
      </rPr>
      <t>Click to see List of fees and costs for items included and excluded from INREV ratios.</t>
    </r>
  </si>
  <si>
    <t>Other fees earned by the manager excl.from TGER</t>
  </si>
  <si>
    <t>Vehicle costs included in the TGER</t>
  </si>
  <si>
    <r>
      <t xml:space="preserve">Vehicle costs charged by external service providers classified in line with the INREV Guidelines. </t>
    </r>
    <r>
      <rPr>
        <u/>
        <sz val="8"/>
        <color rgb="FF55585A"/>
        <rFont val="Open Sans"/>
        <family val="2"/>
      </rPr>
      <t>Click to see List of fees and costs for items included and excluded from INREV ratios.</t>
    </r>
  </si>
  <si>
    <t>Time weighted average INREV NAV</t>
  </si>
  <si>
    <r>
      <t xml:space="preserve">INREV NAV calculated on a time weighted basis for INREV expense ratios. </t>
    </r>
    <r>
      <rPr>
        <u/>
        <sz val="8"/>
        <color rgb="FF55585A"/>
        <rFont val="Open Sans"/>
        <family val="2"/>
      </rPr>
      <t>Click here for detailed calculation guidance for INREV fee and expense metrics.</t>
    </r>
  </si>
  <si>
    <t>11.16</t>
  </si>
  <si>
    <t>Time weighted average INREV GAV</t>
  </si>
  <si>
    <r>
      <t xml:space="preserve">Vehicle GAV adjusted for INREV required items and fair value concepts. Calculated on a time weighted basis for INREV expense ratios. </t>
    </r>
    <r>
      <rPr>
        <u/>
        <sz val="8"/>
        <color rgb="FF55585A"/>
        <rFont val="Open Sans"/>
        <family val="2"/>
      </rPr>
      <t>Click here for detailed calculation guidance for INREV fee and expense metrics.</t>
    </r>
  </si>
  <si>
    <t>11.17</t>
  </si>
  <si>
    <t>TGER</t>
  </si>
  <si>
    <t>11.18</t>
  </si>
  <si>
    <t>NAV TGER</t>
  </si>
  <si>
    <t>TGER after tax (optional)</t>
  </si>
  <si>
    <t>NAV TGER after tax (optional)</t>
  </si>
  <si>
    <t>11.21</t>
  </si>
  <si>
    <t>Property fees included in the REER</t>
  </si>
  <si>
    <r>
      <t xml:space="preserve">Property fees earned by the manager classified in line with the INREV Guidelines. </t>
    </r>
    <r>
      <rPr>
        <u/>
        <sz val="8"/>
        <color rgb="FF55585A"/>
        <rFont val="Open Sans"/>
        <family val="2"/>
      </rPr>
      <t>Click to see List of fees and costs for items included and excluded from INREV ratios.</t>
    </r>
  </si>
  <si>
    <t>11.22</t>
  </si>
  <si>
    <t>Property costs included in the REER</t>
  </si>
  <si>
    <r>
      <t xml:space="preserve">Property costs charged by external service providers classified in line with the INREV Guidelines. </t>
    </r>
    <r>
      <rPr>
        <u/>
        <sz val="8"/>
        <color rgb="FF55585A"/>
        <rFont val="Open Sans"/>
        <family val="2"/>
      </rPr>
      <t>Click to see List of fees and costs for items included and excluded from INREV ratios.</t>
    </r>
  </si>
  <si>
    <t>REER</t>
  </si>
  <si>
    <t xml:space="preserve"> Capital Commitments &amp; Secondary Market Activity</t>
  </si>
  <si>
    <t>Capital Commitments - During the Reporting Period</t>
  </si>
  <si>
    <t>Amount which all investors have committed to subscribe to the vehicle during the reporting period as part of an unexpired subscription agreement.</t>
  </si>
  <si>
    <t>12.2</t>
  </si>
  <si>
    <t>Total Capital Commitments</t>
  </si>
  <si>
    <t>Total gross amount which all investors have committed to subscribe to the vehicle to date as part of an unexpired subscription agreement. Covers both (equity) capital and shareholder loans commitments.</t>
  </si>
  <si>
    <t>Remaining Capital Commitments</t>
  </si>
  <si>
    <t xml:space="preserve">Undrawn commitments which all investors are still bound to provide according to unexpired subscription agreements either as equity capital or shareholder loans.
</t>
  </si>
  <si>
    <t>12.4</t>
  </si>
  <si>
    <t>Current Capital Closing Period</t>
  </si>
  <si>
    <t>Current capital closing period based on vehicle documentation.</t>
  </si>
  <si>
    <t>12.5</t>
  </si>
  <si>
    <t>% of Equity Traded on Secondary Markets - During the Reporting Period</t>
  </si>
  <si>
    <t>Amount of shares or units as a % of total vehicle equity transferred on the secondary markets during the reporting period. In case no units or shares have been traded on the secondary markets please enter zero.</t>
  </si>
  <si>
    <t>12.6</t>
  </si>
  <si>
    <t>Facilitator of Secondary Market Transactions - During the Reporting Period</t>
  </si>
  <si>
    <t>The party who facilitated the secondary market transactions during the reporting period.</t>
  </si>
  <si>
    <t>12.7</t>
  </si>
  <si>
    <t xml:space="preserve">Total allocated capital </t>
  </si>
  <si>
    <t>12.8</t>
  </si>
  <si>
    <t>Total allocated capital in %</t>
  </si>
  <si>
    <t>12.9</t>
  </si>
  <si>
    <r>
      <t xml:space="preserve">Capital Contributions &amp; Other Payments to Investors
</t>
    </r>
    <r>
      <rPr>
        <b/>
        <sz val="8"/>
        <color theme="0"/>
        <rFont val="Open Sans"/>
        <family val="2"/>
      </rPr>
      <t>Present figures as follows: Vehicle Inflows [+] / Vehicle Outflows [-]</t>
    </r>
  </si>
  <si>
    <t>13.1</t>
  </si>
  <si>
    <t xml:space="preserve">Amount of (equity) capital drawn from investors during the reporting period as part of a subscription agreement (gross of redemptions and excluding any recalled capital).  
</t>
  </si>
  <si>
    <t>13.2</t>
  </si>
  <si>
    <t xml:space="preserve">(Equity) Capital Redeemed - During the Reporting period </t>
  </si>
  <si>
    <t xml:space="preserve">Amount of (equity) capital redeemed by investors during the reporting period.  
</t>
  </si>
  <si>
    <t>13.3</t>
  </si>
  <si>
    <t>13.4</t>
  </si>
  <si>
    <t>Shareholders' Loans Contributed - During Reporting Period</t>
  </si>
  <si>
    <t xml:space="preserve">Amount of capital in the form of shareholders' loans drawn from investors during the reporting period. </t>
  </si>
  <si>
    <t>13.5</t>
  </si>
  <si>
    <t>Shareholders' Loans Repayments - During Reporting Period</t>
  </si>
  <si>
    <t xml:space="preserve">Amount of shareholders' loan principal repaid to investors during the reporting period (does not include payment of interest). </t>
  </si>
  <si>
    <t>Net Capital Contributed - During the Reporting Period</t>
  </si>
  <si>
    <t>Net amount of (equity) capital contributed, recalled capital and shareholders' loans drawn from investors during the reporting period. Sum of #13.1 to #13.5.</t>
  </si>
  <si>
    <t>13.7</t>
  </si>
  <si>
    <t>Interest paid on Shareholders' Loans - During Reporting Period</t>
  </si>
  <si>
    <t>Amount of interest paid to investors during the reporting period relating to shareholders' loans (does not include repayment of principal).</t>
  </si>
  <si>
    <t>13.8</t>
  </si>
  <si>
    <t>Dividend/Profit Distributions - During Reporting Period</t>
  </si>
  <si>
    <t>Total amount of dividend payments and profit distributions to investors during the reporting period, made in accordance with the vehicle documentation.</t>
  </si>
  <si>
    <t>13.9</t>
  </si>
  <si>
    <t xml:space="preserve">Total (Equity) Capital Contributed - Since Inception </t>
  </si>
  <si>
    <t xml:space="preserve">Amount of (equity) capital drawn from investors since inception as part of a subscription agreement (gross of redemptions and excluding any recalled capital).
</t>
  </si>
  <si>
    <t>13.10</t>
  </si>
  <si>
    <t>Total (Equity) Capital Redeemed - Since Inception</t>
  </si>
  <si>
    <t xml:space="preserve">Amount of (equity) capital redeemed by investors since inception.  
</t>
  </si>
  <si>
    <t>13.11</t>
  </si>
  <si>
    <t>13.12</t>
  </si>
  <si>
    <t>Total Shareholders' Loans Contributed - Since Inception</t>
  </si>
  <si>
    <t xml:space="preserve">Amount of capital in the form of shareholders' loans drawn from investors since inception. </t>
  </si>
  <si>
    <t>13.13</t>
  </si>
  <si>
    <t xml:space="preserve">Amount of shareholders' loan principal repaid to investors since inception (does not include payment of interest). </t>
  </si>
  <si>
    <t>Total Net Capital Contributed - Since Inception</t>
  </si>
  <si>
    <t>Net amount of (equity) capital, recalled capital and shareholders' loans drawn from investors since inception. Sum of #13.9 to #13.13.</t>
  </si>
  <si>
    <t>13.15</t>
  </si>
  <si>
    <t>Total Interest paid on Shareholders' Loans - Since inception</t>
  </si>
  <si>
    <t>Amount of interest paid to investors since inception relating to shareholder loans (does not include repayment of principal).</t>
  </si>
  <si>
    <t>13.16</t>
  </si>
  <si>
    <t>Dividend/Profit Distributions - Since Inception</t>
  </si>
  <si>
    <t>Total amount of dividend payments and profit distributions to investors since inception, made in accordance with the vehicle documentation.</t>
  </si>
  <si>
    <t xml:space="preserve">Distributions                                                                                                                                                                                                                  </t>
  </si>
  <si>
    <t>14.1</t>
  </si>
  <si>
    <t>Capital Distributions - During Reporting Period</t>
  </si>
  <si>
    <t xml:space="preserve">Amount of capital returned to investors in accordance with the vehicle documentation (both recallable and non-recallable) during the reporting period. </t>
  </si>
  <si>
    <t>14.2</t>
  </si>
  <si>
    <t>Income Distributions - During the Reporting Period</t>
  </si>
  <si>
    <t>Amount of income distributed to investors in accordance with the vehicle documentation during the reporting period.</t>
  </si>
  <si>
    <t>14.3</t>
  </si>
  <si>
    <t>Total Distributions - During Reporting Period</t>
  </si>
  <si>
    <t>Total amount of distributions made to investors during reporting period. Sum of #14.1 and #14.2.</t>
  </si>
  <si>
    <t>14.3.1</t>
  </si>
  <si>
    <t>Total Distributions Recallable - During Reporting Period</t>
  </si>
  <si>
    <t>14.3.2</t>
  </si>
  <si>
    <t>Total Distributions Non-Recallable - During Reporting Period</t>
  </si>
  <si>
    <t>Total amount of distributions made to investors in accordance with the vehicle documentation during the reporting period which cannot be recalled by the vehicle. Calculated as #14.3 less #14.3.1.</t>
  </si>
  <si>
    <t>14.4</t>
  </si>
  <si>
    <t>Capital Distributions - Since inception</t>
  </si>
  <si>
    <t>Amount of capital returned to investors in accordance with the vehicle documentation (both recallable and non-recallable) since inception.</t>
  </si>
  <si>
    <t>14.5</t>
  </si>
  <si>
    <t>Income Distributions - Since Inception</t>
  </si>
  <si>
    <t>Total amount of income distributed to investors in accordance with the vehicle documentation since inception.</t>
  </si>
  <si>
    <t>14.6</t>
  </si>
  <si>
    <t>Total Distributions - Since Inception</t>
  </si>
  <si>
    <t>Total amount of distributions made to investors since inception. Sum of #14.4 and #14.5.</t>
  </si>
  <si>
    <t>14.6.1</t>
  </si>
  <si>
    <t>Total Distributions Recallable - Since Inception</t>
  </si>
  <si>
    <t>14.6.2</t>
  </si>
  <si>
    <t>Total Distributions Non-Recallable - Since Inception</t>
  </si>
  <si>
    <t>Total amount of distributions made to investors in accordance with the vehicle documentation since inception which cannot be recalled by the vehicle. Calculated as #14.6 less #14.6.1.</t>
  </si>
  <si>
    <t>Capital Flows of the Vehicle (for calculation of the INREV Index)</t>
  </si>
  <si>
    <t>15.1</t>
  </si>
  <si>
    <t xml:space="preserve"> Contribution 1 Amount</t>
  </si>
  <si>
    <t>Any capital paid from the investor(s) into the vehicle.</t>
  </si>
  <si>
    <t>15.2</t>
  </si>
  <si>
    <t xml:space="preserve"> Contribution 1 Date</t>
  </si>
  <si>
    <t>15.3</t>
  </si>
  <si>
    <t xml:space="preserve"> Contribution 2 Amount</t>
  </si>
  <si>
    <t>15.4</t>
  </si>
  <si>
    <t xml:space="preserve"> Contribution 2 Date</t>
  </si>
  <si>
    <t>15.5</t>
  </si>
  <si>
    <t xml:space="preserve"> Contribution 3 Amount</t>
  </si>
  <si>
    <t>15.6</t>
  </si>
  <si>
    <t xml:space="preserve"> Contribution 3 Date</t>
  </si>
  <si>
    <t>15.7</t>
  </si>
  <si>
    <t xml:space="preserve"> Contribution 4 Amount</t>
  </si>
  <si>
    <t>15.8</t>
  </si>
  <si>
    <t xml:space="preserve"> Contribution 4 Date</t>
  </si>
  <si>
    <t>15.9</t>
  </si>
  <si>
    <t xml:space="preserve"> Contribution 5 Amount</t>
  </si>
  <si>
    <t>15.10</t>
  </si>
  <si>
    <t xml:space="preserve"> Contribution 5 Date</t>
  </si>
  <si>
    <t>15.11</t>
  </si>
  <si>
    <t xml:space="preserve"> Contribution 6 Amount</t>
  </si>
  <si>
    <t>15.12</t>
  </si>
  <si>
    <t xml:space="preserve"> Contribution 6 Date</t>
  </si>
  <si>
    <t>15.13</t>
  </si>
  <si>
    <t xml:space="preserve"> Contribution 7 Amount</t>
  </si>
  <si>
    <t>15.14</t>
  </si>
  <si>
    <t xml:space="preserve"> Contribution 7 Date</t>
  </si>
  <si>
    <t>15.15</t>
  </si>
  <si>
    <t xml:space="preserve"> Contribution 8 Amount</t>
  </si>
  <si>
    <t>15.16</t>
  </si>
  <si>
    <t xml:space="preserve"> Contribution 8 Date</t>
  </si>
  <si>
    <t>15.17</t>
  </si>
  <si>
    <t xml:space="preserve"> Contribution 9 Amount</t>
  </si>
  <si>
    <t>15.18</t>
  </si>
  <si>
    <t xml:space="preserve"> Contribution 9 Date</t>
  </si>
  <si>
    <t>15.19</t>
  </si>
  <si>
    <t xml:space="preserve"> Contribution 10 Amount</t>
  </si>
  <si>
    <t>15.20</t>
  </si>
  <si>
    <t xml:space="preserve"> Contribution 10 Date</t>
  </si>
  <si>
    <t>15.21</t>
  </si>
  <si>
    <t>Redemption 1 Amount</t>
  </si>
  <si>
    <t>Return of investors' equity holdings.</t>
  </si>
  <si>
    <t>15.22</t>
  </si>
  <si>
    <t>Redemption 1 Date</t>
  </si>
  <si>
    <t>15.23</t>
  </si>
  <si>
    <t>Redemption 2 Amount</t>
  </si>
  <si>
    <t>15.24</t>
  </si>
  <si>
    <t>Redemption 2 Date</t>
  </si>
  <si>
    <t>15.25</t>
  </si>
  <si>
    <t>Redemption 3 Amount</t>
  </si>
  <si>
    <t>15.26</t>
  </si>
  <si>
    <t>Redemption 3 Date</t>
  </si>
  <si>
    <t>15.27</t>
  </si>
  <si>
    <t>Redemption 4 Amount</t>
  </si>
  <si>
    <t>15.28</t>
  </si>
  <si>
    <t>Redemption 4 Date</t>
  </si>
  <si>
    <t>15.29</t>
  </si>
  <si>
    <t>Redemption 5 Amount</t>
  </si>
  <si>
    <t>15.30</t>
  </si>
  <si>
    <t>Redemption 5 Date</t>
  </si>
  <si>
    <t>15.31</t>
  </si>
  <si>
    <t>Redemption 6 Amount</t>
  </si>
  <si>
    <t>15.32</t>
  </si>
  <si>
    <t>Redemption 6 Date</t>
  </si>
  <si>
    <t>15.33</t>
  </si>
  <si>
    <t>Redemption 7 Amount</t>
  </si>
  <si>
    <t>15.34</t>
  </si>
  <si>
    <t>Redemption 7 Date</t>
  </si>
  <si>
    <t>15.35</t>
  </si>
  <si>
    <t>Redemption 8 Amount</t>
  </si>
  <si>
    <t>15.36</t>
  </si>
  <si>
    <t>Redemption 8 Date</t>
  </si>
  <si>
    <t>15.37</t>
  </si>
  <si>
    <t>Redemption 9 Amount</t>
  </si>
  <si>
    <t>15.38</t>
  </si>
  <si>
    <t>Redemption 9 Date</t>
  </si>
  <si>
    <t>15.39</t>
  </si>
  <si>
    <t>Redemption 10 Amount</t>
  </si>
  <si>
    <t>15.40</t>
  </si>
  <si>
    <t>Redemption 10 Date</t>
  </si>
  <si>
    <t>15.41</t>
  </si>
  <si>
    <t xml:space="preserve">Distribution 1 Amount </t>
  </si>
  <si>
    <t xml:space="preserve">Dividends (profit distribution) paid from the vehicle to its shareholder(s). </t>
  </si>
  <si>
    <t>15.42</t>
  </si>
  <si>
    <t>Distribution 1 Date</t>
  </si>
  <si>
    <t>15.43</t>
  </si>
  <si>
    <t>Distribution 2 Amount</t>
  </si>
  <si>
    <t>15.44</t>
  </si>
  <si>
    <t>Distribution 2 Date</t>
  </si>
  <si>
    <t>15.45</t>
  </si>
  <si>
    <t>Distribution 3 Amount</t>
  </si>
  <si>
    <t>15.46</t>
  </si>
  <si>
    <t>Distribution 3 Date</t>
  </si>
  <si>
    <t>15.47</t>
  </si>
  <si>
    <t>Distribution 4 Amount</t>
  </si>
  <si>
    <t>15.48</t>
  </si>
  <si>
    <t>Distribution 4 Date</t>
  </si>
  <si>
    <t>15.49</t>
  </si>
  <si>
    <t>Distribution 5 Amount</t>
  </si>
  <si>
    <t>15.50</t>
  </si>
  <si>
    <t>Distribution 5 Date</t>
  </si>
  <si>
    <t>15.51</t>
  </si>
  <si>
    <t>Distribution 6 Amount</t>
  </si>
  <si>
    <t>15.52</t>
  </si>
  <si>
    <t>Distribution 6 Date</t>
  </si>
  <si>
    <t>15.53</t>
  </si>
  <si>
    <t>Distribution 7 Amount</t>
  </si>
  <si>
    <t>15.54</t>
  </si>
  <si>
    <t>Distribution 7 Date</t>
  </si>
  <si>
    <t>15.55</t>
  </si>
  <si>
    <t>Distribution 8 Amount</t>
  </si>
  <si>
    <t>15.56</t>
  </si>
  <si>
    <t>Distribution 8 Date</t>
  </si>
  <si>
    <t>15.57</t>
  </si>
  <si>
    <t>Distribution 9 Amount</t>
  </si>
  <si>
    <t>15.58</t>
  </si>
  <si>
    <t>Distribution 9 Date</t>
  </si>
  <si>
    <t>15.59</t>
  </si>
  <si>
    <t>Distribution 10 Amount</t>
  </si>
  <si>
    <t>15.60</t>
  </si>
  <si>
    <t>Distribution 10 Date</t>
  </si>
  <si>
    <t>Placeholders for INREV Index submission</t>
  </si>
  <si>
    <t>15.61</t>
  </si>
  <si>
    <t>Placeholder Amount</t>
  </si>
  <si>
    <t>Reservations to accommodate any additional capital events during the reporting period.</t>
  </si>
  <si>
    <t>15.62</t>
  </si>
  <si>
    <t>Placeholder Date</t>
  </si>
  <si>
    <t>15.63</t>
  </si>
  <si>
    <t>15.64</t>
  </si>
  <si>
    <t>15.65</t>
  </si>
  <si>
    <t>15.66</t>
  </si>
  <si>
    <t>15.67</t>
  </si>
  <si>
    <t>15.68</t>
  </si>
  <si>
    <t>15.69</t>
  </si>
  <si>
    <t>15.70</t>
  </si>
  <si>
    <t>15.71</t>
  </si>
  <si>
    <t>15.72</t>
  </si>
  <si>
    <t>15.73</t>
  </si>
  <si>
    <t>15.74</t>
  </si>
  <si>
    <t>15.75</t>
  </si>
  <si>
    <t>15.76</t>
  </si>
  <si>
    <t>15.77</t>
  </si>
  <si>
    <t>15.78</t>
  </si>
  <si>
    <t>15.79</t>
  </si>
  <si>
    <t>15.80</t>
  </si>
  <si>
    <t>Investor Level Data</t>
  </si>
  <si>
    <t>Investor Contact Details</t>
  </si>
  <si>
    <t>Tekst according to updated GDD</t>
  </si>
  <si>
    <t>16.1</t>
  </si>
  <si>
    <t>Investor Name</t>
  </si>
  <si>
    <t>16.2</t>
  </si>
  <si>
    <t>Contact person Name</t>
  </si>
  <si>
    <t>16.3</t>
  </si>
  <si>
    <t>Contact person Telephone</t>
  </si>
  <si>
    <t>Please use 00 instead of + to define the country code.</t>
  </si>
  <si>
    <t>16.3.1</t>
  </si>
  <si>
    <t xml:space="preserve">Value and Ownership </t>
  </si>
  <si>
    <t>17.1</t>
  </si>
  <si>
    <t>Name of Investor's Share/Unit Class in Vehicle (if applicable)</t>
  </si>
  <si>
    <t>17.2</t>
  </si>
  <si>
    <t>Investor's Economic Share of Vehicle (%)</t>
  </si>
  <si>
    <t>Percentage interest of investor in vehicle (economic interest based on contributed equity and shareholder loan capital).</t>
  </si>
  <si>
    <t>17.3</t>
  </si>
  <si>
    <t xml:space="preserve">Fair Value of Investor's Stake in Vehicle according to INREV Reporting Guidelines </t>
  </si>
  <si>
    <t>Investor share of INREV NAV (# 4.3).</t>
  </si>
  <si>
    <t>17.3.1</t>
  </si>
  <si>
    <t>Fair Value of Investor's Stake in Vehicle according to Net Asset Value for Pricing Purposes</t>
  </si>
  <si>
    <t>Investor share of INREV NAV for pricing purposes (# 4.5).</t>
  </si>
  <si>
    <t>17.4</t>
  </si>
  <si>
    <t>Number of Shares/Units owned by Investor in Vehicle</t>
  </si>
  <si>
    <t>17.5</t>
  </si>
  <si>
    <t>Fair Value of Investor's Stake in Vehicle per Share/Unit per INREV NAV</t>
  </si>
  <si>
    <t>17.6</t>
  </si>
  <si>
    <t>Fair Value of Investor's Stake in Vehicle per Share/Unit per pricing NAV</t>
  </si>
  <si>
    <t xml:space="preserve">Investor's Portion of Fees to the Manager and Affiliates </t>
  </si>
  <si>
    <t>18.1</t>
  </si>
  <si>
    <t>Also known as Investment Management or Investment Advisory fees, Fund Management fees are typically charged by investment advisors, or managers, for their services regarding the management of the vehicle. They generally cover services such as:
• appointment of third party service providers
• reporting activities to investors
• cash management and dividend payment
• managing the vehicle level structure
• arrangement of financing
• fund administration
• investor relations
Occasionally, fund management fee and asset management fee are combined.</t>
  </si>
  <si>
    <t>18.2</t>
  </si>
  <si>
    <t>Fee typically charged by investment advisors, or managers, for their services regarding the management of the vehicle’s assets. Asset management fees generally cover services such as:
• strategic input and production of asset level business plans;
• management of assets including refurbishment;
• appointment of third party service providers at asset level;
• reporting activities at asset level.
Occasionally, asset management fee and fund management fee are combined.</t>
  </si>
  <si>
    <t>18.3</t>
  </si>
  <si>
    <t>Also known as incentive fees, promote or carried interest, are fees charged by investment advisors, or managers, after a predetermined investment performance has been attained. Carried interest represents a re-allocation of equity and should be treated accordingly for accounting, tax or regulatory purposes.</t>
  </si>
  <si>
    <t>18.4</t>
  </si>
  <si>
    <t>18.5</t>
  </si>
  <si>
    <t>18.6</t>
  </si>
  <si>
    <t>18.7</t>
  </si>
  <si>
    <t>18.8</t>
  </si>
  <si>
    <t>18.9</t>
  </si>
  <si>
    <t>18.10</t>
  </si>
  <si>
    <t>Commissions charged by investment advisors, or managers, after a new lease or a renewal lease is signed. These include marketing of vacant space. Commission ranges vary and may depend on the market and/or the value of the transaction.</t>
  </si>
  <si>
    <t>18.11</t>
  </si>
  <si>
    <t>18.12</t>
  </si>
  <si>
    <t>18.13</t>
  </si>
  <si>
    <t>18.14</t>
  </si>
  <si>
    <t>Any fees earned by the investment manager, not mentioned under previous fee categories. Provide explanation in the comment box.</t>
  </si>
  <si>
    <t>18.15</t>
  </si>
  <si>
    <t xml:space="preserve">Total Fees </t>
  </si>
  <si>
    <t xml:space="preserve">Investor Capital Commitments                                                                                                                                                                                      </t>
  </si>
  <si>
    <t>19.1</t>
  </si>
  <si>
    <t>Amount which the investor committed to subscribe to the vehicle during the reporting period as part of an unexpired subscription agreement.</t>
  </si>
  <si>
    <t>19.2</t>
  </si>
  <si>
    <t>Total gross amount which the investor committed to subscribe to the vehicle to date as part of an unexpired subscription agreement. Covers both (equity) capital and shareholder loans commitments.</t>
  </si>
  <si>
    <t>19.3</t>
  </si>
  <si>
    <t xml:space="preserve">Undrawn commitments which the investor is still bound to provide according to unexpired subscription agreements either as equity capital or shareholder loans.
</t>
  </si>
  <si>
    <t>19.4</t>
  </si>
  <si>
    <t>19.5</t>
  </si>
  <si>
    <t>Investor Contributions &amp; Other Receipts</t>
  </si>
  <si>
    <t>20.1</t>
  </si>
  <si>
    <t xml:space="preserve">Amount of (equity) capital drawn from the investor during the reporting period as part of a subscription agreement (gross of redemptions and excluding any recalled capital).  
</t>
  </si>
  <si>
    <t>20.2</t>
  </si>
  <si>
    <t xml:space="preserve">Amount of (equity) capital redeemed by the investor during the reporting period.  
</t>
  </si>
  <si>
    <t>20.3</t>
  </si>
  <si>
    <t>20.4</t>
  </si>
  <si>
    <t xml:space="preserve">Amount of capital in the form of shareholders' loans drawn from the investor during the reporting period. </t>
  </si>
  <si>
    <t>20.5</t>
  </si>
  <si>
    <t xml:space="preserve">Amount of shareholders' loan principal repaid to the investor during the reporting period (does not include payment of interest). </t>
  </si>
  <si>
    <t>20.6</t>
  </si>
  <si>
    <t xml:space="preserve">Net amount of (equity) capital contributed, recalled capital and shareholders' loans drawn from the investor during the reporting period. Sum of #20.1 to #20.5. </t>
  </si>
  <si>
    <t>20.7</t>
  </si>
  <si>
    <t>Amount of interest paid to the investor during the reporting period relating to shareholders' loans (does not include repayment of principal).</t>
  </si>
  <si>
    <t>20.8</t>
  </si>
  <si>
    <t>Total amount of dividend payments and profit distributions to the investor during the reporting period, made in accordance with the vehicle documentation.</t>
  </si>
  <si>
    <t>20.9</t>
  </si>
  <si>
    <t xml:space="preserve">Amount of (equity) capital drawn from the investor since inception as part of a subscription agreement (gross of redemptions and excluding any recalled capital).
</t>
  </si>
  <si>
    <t>20.10</t>
  </si>
  <si>
    <t xml:space="preserve">Amount of (equity) capital redeemed by the investor since inception.  
</t>
  </si>
  <si>
    <t>20.11</t>
  </si>
  <si>
    <t>20.12</t>
  </si>
  <si>
    <t xml:space="preserve">Amount of capital in the form of shareholders' loans drawn from the investor since inception. </t>
  </si>
  <si>
    <t>20.13</t>
  </si>
  <si>
    <t xml:space="preserve">Amount of shareholders' loan principal repaid to the investor since inception (does not include payment of interest). </t>
  </si>
  <si>
    <t>20.14</t>
  </si>
  <si>
    <t>Net amount of (equity) capital, recalled capital and shareholders' loans drawn from the investor since inception. Sum of #20.9 to #20.13.</t>
  </si>
  <si>
    <t>20.15</t>
  </si>
  <si>
    <t>Amount of interest paid to the investor since inception relating to shareholder loans (does not include repayment of principal).</t>
  </si>
  <si>
    <t>20.16</t>
  </si>
  <si>
    <t>Total amount of dividend payments and profit distributions to the investor since inception, made in accordance with the vehicle documentation.</t>
  </si>
  <si>
    <t xml:space="preserve">Investor Distributions                                                                                                                                                                                                                                             </t>
  </si>
  <si>
    <t>21.1</t>
  </si>
  <si>
    <t xml:space="preserve">Amount of capital returned to the investor in accordance with the vehicle documentation (both recallable and non-recallable) during the reporting period. </t>
  </si>
  <si>
    <t>21.2</t>
  </si>
  <si>
    <t>Amount of income distributed to the investor in accordance with the vehicle documentation during the reporting period.</t>
  </si>
  <si>
    <t>21.3</t>
  </si>
  <si>
    <t>Total amount of distributions made to the investor during reporting period. Sum of #21.1 and #21.2.</t>
  </si>
  <si>
    <t>21.3.1</t>
  </si>
  <si>
    <t>21.3.2</t>
  </si>
  <si>
    <t>Total amount of distributions made to the investor in accordance with the vehicle documentation during the reporting period which cannot be recalled by the vehicle. Calculated as #21.3 less #21.3.1.</t>
  </si>
  <si>
    <t>21.4</t>
  </si>
  <si>
    <t>Amount of capital returned to the investor in accordance with the vehicle documentation (both recallable and non-recallable) since inception.</t>
  </si>
  <si>
    <t>21.5</t>
  </si>
  <si>
    <t>Total amount of income distributed to the investor in accordance with the vehicle documentation since inception.</t>
  </si>
  <si>
    <t>21.6</t>
  </si>
  <si>
    <t>Total amount of distributions made to the investor since inception. Sum of #21.4 and #21.5.</t>
  </si>
  <si>
    <t>21.6.1</t>
  </si>
  <si>
    <t>21.6.2</t>
  </si>
  <si>
    <t>Total amount of distributions made to the investor in accordance with the vehicle documentation since inception which cannot be recalled by the vehicle. Calculated as #21.6 less #21.6.1.</t>
  </si>
  <si>
    <t xml:space="preserve">Investor Returns                                                                                                                                                                                                                                             </t>
  </si>
  <si>
    <t xml:space="preserve">Data  </t>
  </si>
  <si>
    <t>22.1</t>
  </si>
  <si>
    <t>Since Inception Net Internal Rate of Return (SI-IRR)</t>
  </si>
  <si>
    <t>22.2</t>
  </si>
  <si>
    <t>22.3</t>
  </si>
  <si>
    <t>22.4</t>
  </si>
  <si>
    <t xml:space="preserve">Since Inception Internal Rate of Return (SI-IRR) - projected/forecasted KPI </t>
  </si>
  <si>
    <t>Reconciliation from Reported Net Assets to Fair Value (according to INREV Guidelines)</t>
  </si>
  <si>
    <t>Result of Vehicle per Accounting Standards</t>
  </si>
  <si>
    <t>Financing</t>
  </si>
  <si>
    <t>Capital Contributions &amp; Other Payments to Investors</t>
  </si>
  <si>
    <t>Portfolio Allocation</t>
  </si>
  <si>
    <t xml:space="preserve">Reporting Period: </t>
  </si>
  <si>
    <t>Initial leasing &amp; Standing investment</t>
  </si>
  <si>
    <t>Office</t>
  </si>
  <si>
    <t>Retail</t>
  </si>
  <si>
    <t>Industrial / Logistics</t>
  </si>
  <si>
    <t>Residential</t>
  </si>
  <si>
    <t>Mixed</t>
  </si>
  <si>
    <t>Parking</t>
  </si>
  <si>
    <t>Student Housing</t>
  </si>
  <si>
    <t>Hotel</t>
  </si>
  <si>
    <t>Leisure</t>
  </si>
  <si>
    <t>Health Care</t>
  </si>
  <si>
    <t>Aged care</t>
  </si>
  <si>
    <t>Education</t>
  </si>
  <si>
    <t>Agricultural</t>
  </si>
  <si>
    <t>(Re)Development</t>
  </si>
  <si>
    <t>Other</t>
  </si>
  <si>
    <t>TOTAL</t>
  </si>
  <si>
    <t>AG</t>
  </si>
  <si>
    <t>AI</t>
  </si>
  <si>
    <t>AL</t>
  </si>
  <si>
    <t>AQ</t>
  </si>
  <si>
    <t>Asset level data</t>
  </si>
  <si>
    <t>Asset name</t>
  </si>
  <si>
    <t>Address 1</t>
  </si>
  <si>
    <t>Address 2</t>
  </si>
  <si>
    <t>Postal code</t>
  </si>
  <si>
    <t>City name</t>
  </si>
  <si>
    <t>Country</t>
  </si>
  <si>
    <t>GEO Code</t>
  </si>
  <si>
    <t>Asset type</t>
  </si>
  <si>
    <t>Asset sub-type</t>
  </si>
  <si>
    <t>Asset life cycle</t>
  </si>
  <si>
    <t>Ownership share (%)</t>
  </si>
  <si>
    <t>Ownership type</t>
  </si>
  <si>
    <t>Unit of area measurement</t>
  </si>
  <si>
    <t>Gross leasable area</t>
  </si>
  <si>
    <t>Net leasable area</t>
  </si>
  <si>
    <t>Occupancy rate (%)</t>
  </si>
  <si>
    <t>Accounting basis</t>
  </si>
  <si>
    <t>Market value at the end of the period</t>
  </si>
  <si>
    <t>Total rental income for the period</t>
  </si>
  <si>
    <t>Total market rent for the period (ERV)</t>
  </si>
  <si>
    <t>Currency</t>
  </si>
  <si>
    <t>ID</t>
  </si>
  <si>
    <t>NR</t>
  </si>
  <si>
    <t>Ranking</t>
  </si>
  <si>
    <t>True Ranking</t>
  </si>
  <si>
    <t>All Portfolio Data</t>
  </si>
  <si>
    <t>Total</t>
  </si>
  <si>
    <t>Development</t>
  </si>
  <si>
    <t>Development Office</t>
  </si>
  <si>
    <t>Development Retail</t>
  </si>
  <si>
    <t>Development Industrial / Logistics</t>
  </si>
  <si>
    <t>Development Residential</t>
  </si>
  <si>
    <t>Development Mixed</t>
  </si>
  <si>
    <t>Development Parking</t>
  </si>
  <si>
    <t>Development
Student Housing</t>
  </si>
  <si>
    <t>Development Hotel</t>
  </si>
  <si>
    <t>Development Leisure</t>
  </si>
  <si>
    <t>Development Healthcare</t>
  </si>
  <si>
    <t>Development Aged care</t>
  </si>
  <si>
    <t>Dynamic Dropdown all data</t>
  </si>
  <si>
    <t>ALL COUNTRIES</t>
  </si>
  <si>
    <t>Country (selection sectors)</t>
  </si>
  <si>
    <t>Development Industrial /
Logistcis</t>
  </si>
  <si>
    <t>Select</t>
  </si>
  <si>
    <t>Country (selection countries)</t>
  </si>
  <si>
    <t>All Portfolio Allocation Data</t>
  </si>
  <si>
    <t>True ranking</t>
  </si>
  <si>
    <t>Ranking Portfolio Data</t>
  </si>
  <si>
    <t>ALL SECTORS</t>
  </si>
  <si>
    <t>Data after selection country</t>
  </si>
  <si>
    <t>Ranking after selection countries</t>
  </si>
  <si>
    <t>Tenants</t>
  </si>
  <si>
    <t>Number</t>
  </si>
  <si>
    <t>Overview Data</t>
  </si>
  <si>
    <t>Divide</t>
  </si>
  <si>
    <t>Graph 4</t>
  </si>
  <si>
    <t>Item</t>
  </si>
  <si>
    <t>Full Amount</t>
  </si>
  <si>
    <t>0-1 year</t>
  </si>
  <si>
    <t>(Thousands)</t>
  </si>
  <si>
    <t>1,000</t>
  </si>
  <si>
    <t>1-2 years</t>
  </si>
  <si>
    <t>(Millions)</t>
  </si>
  <si>
    <t>1,000,000</t>
  </si>
  <si>
    <t>2-3 years</t>
  </si>
  <si>
    <t>3-4 years</t>
  </si>
  <si>
    <t>4-5 years</t>
  </si>
  <si>
    <t>&gt;5 years</t>
  </si>
  <si>
    <t>Aged Care</t>
  </si>
  <si>
    <t>Top:</t>
  </si>
  <si>
    <t>Specified:</t>
  </si>
  <si>
    <t>Graph 5</t>
  </si>
  <si>
    <t>Not specified:</t>
  </si>
  <si>
    <t>NOI</t>
  </si>
  <si>
    <t>Graph title:</t>
  </si>
  <si>
    <t>Occupancy</t>
  </si>
  <si>
    <t>Capex as % of NOI</t>
  </si>
  <si>
    <t>Development Student Housing</t>
  </si>
  <si>
    <t>Graph 6</t>
  </si>
  <si>
    <t>FV of Inv Portfolio</t>
  </si>
  <si>
    <t>Vehicle NAV</t>
  </si>
  <si>
    <t>INREV NAV</t>
  </si>
  <si>
    <t>Selection Sector</t>
  </si>
  <si>
    <t>Selection Country</t>
  </si>
  <si>
    <t>Selection sectors</t>
  </si>
  <si>
    <t>Total per sector</t>
  </si>
  <si>
    <t>Legal Fund Structure</t>
  </si>
  <si>
    <t xml:space="preserve">Structure </t>
  </si>
  <si>
    <t>SCP</t>
  </si>
  <si>
    <t>Currency (ISO)</t>
  </si>
  <si>
    <t>Release</t>
  </si>
  <si>
    <t>Nr</t>
  </si>
  <si>
    <t>Region Country</t>
  </si>
  <si>
    <t>Style Classification Parameters</t>
  </si>
  <si>
    <t>For testing</t>
  </si>
  <si>
    <t>For calculating style</t>
  </si>
  <si>
    <t>SCPa</t>
  </si>
  <si>
    <t>Id</t>
  </si>
  <si>
    <t>Sub continent</t>
  </si>
  <si>
    <t>Continent</t>
  </si>
  <si>
    <t>Alpha2</t>
  </si>
  <si>
    <t>Alpha3</t>
  </si>
  <si>
    <t>Period</t>
  </si>
  <si>
    <t>PeriodNr</t>
  </si>
  <si>
    <t>Sequence</t>
  </si>
  <si>
    <t>Name</t>
  </si>
  <si>
    <t>Quarters</t>
  </si>
  <si>
    <t>Years</t>
  </si>
  <si>
    <t>AB</t>
  </si>
  <si>
    <t>Open end</t>
  </si>
  <si>
    <t>EUR (EURO)</t>
  </si>
  <si>
    <t>EUR</t>
  </si>
  <si>
    <t>Austria</t>
  </si>
  <si>
    <t>Eurozone</t>
  </si>
  <si>
    <t>Europe</t>
  </si>
  <si>
    <t>1. Target % non income producing Investments</t>
  </si>
  <si>
    <t xml:space="preserve">&gt; 15% - ≤ 40% </t>
  </si>
  <si>
    <t>XX</t>
  </si>
  <si>
    <t>XXX</t>
  </si>
  <si>
    <t>Q1 2005</t>
  </si>
  <si>
    <t>200501</t>
  </si>
  <si>
    <t>Q1</t>
  </si>
  <si>
    <t>Closed end</t>
  </si>
  <si>
    <t>Core ≤ 40%</t>
  </si>
  <si>
    <t>GBP (UK STERLING)</t>
  </si>
  <si>
    <t>GBP</t>
  </si>
  <si>
    <t>Belgium</t>
  </si>
  <si>
    <t>2. Target % of (re)development exposure</t>
  </si>
  <si>
    <t xml:space="preserve">≤ 15% </t>
  </si>
  <si>
    <t>Albania</t>
  </si>
  <si>
    <t>Non Eurozone</t>
  </si>
  <si>
    <t>ALB</t>
  </si>
  <si>
    <t>Q2 2005</t>
  </si>
  <si>
    <t>200502</t>
  </si>
  <si>
    <t>Q2</t>
  </si>
  <si>
    <t>Anlagestiftung</t>
  </si>
  <si>
    <t>Core &gt; 40%</t>
  </si>
  <si>
    <t>USD (US DOLLAR)</t>
  </si>
  <si>
    <t>USD</t>
  </si>
  <si>
    <t>Estonia</t>
  </si>
  <si>
    <t>3. Maximum LTV</t>
  </si>
  <si>
    <t>Algeria</t>
  </si>
  <si>
    <t>Northern Africa</t>
  </si>
  <si>
    <t>Africa</t>
  </si>
  <si>
    <t>DZ</t>
  </si>
  <si>
    <t>DZA</t>
  </si>
  <si>
    <t>Q3 2005</t>
  </si>
  <si>
    <t>200503</t>
  </si>
  <si>
    <t>Q3</t>
  </si>
  <si>
    <t>Common Investment Fund</t>
  </si>
  <si>
    <t>Data</t>
  </si>
  <si>
    <t>Value Added</t>
  </si>
  <si>
    <t>AUS (AUSTRALIAN DOLLAR)</t>
  </si>
  <si>
    <t>AUS</t>
  </si>
  <si>
    <t>Finland</t>
  </si>
  <si>
    <t xml:space="preserve">&gt; 40% </t>
  </si>
  <si>
    <t>American Samoa</t>
  </si>
  <si>
    <t>Oceania</t>
  </si>
  <si>
    <t>Asia</t>
  </si>
  <si>
    <t>AS</t>
  </si>
  <si>
    <t>ASM</t>
  </si>
  <si>
    <t>Q4 2005</t>
  </si>
  <si>
    <t>200504</t>
  </si>
  <si>
    <t>Q4</t>
  </si>
  <si>
    <t xml:space="preserve">Corporate </t>
  </si>
  <si>
    <t>Preliminary</t>
  </si>
  <si>
    <t>Opportunity</t>
  </si>
  <si>
    <t>BRL (BRAZIL REAL)</t>
  </si>
  <si>
    <t>BRL</t>
  </si>
  <si>
    <t>France</t>
  </si>
  <si>
    <t>Max value:</t>
  </si>
  <si>
    <t>Andorra</t>
  </si>
  <si>
    <t>AD</t>
  </si>
  <si>
    <t>AND</t>
  </si>
  <si>
    <t>FY 2005</t>
  </si>
  <si>
    <t>FY</t>
  </si>
  <si>
    <t>CV</t>
  </si>
  <si>
    <t>Final</t>
  </si>
  <si>
    <t>CAD (CANADIAN DOLLAR)</t>
  </si>
  <si>
    <t>CAD</t>
  </si>
  <si>
    <t>Germany</t>
  </si>
  <si>
    <t>SCPb</t>
  </si>
  <si>
    <t>Angola</t>
  </si>
  <si>
    <t>Sub Saharan Africa</t>
  </si>
  <si>
    <t>AO</t>
  </si>
  <si>
    <t>AGO</t>
  </si>
  <si>
    <t>YTD 2005</t>
  </si>
  <si>
    <t>YTD</t>
  </si>
  <si>
    <t>Dutch N.V.</t>
  </si>
  <si>
    <t>Final &amp; Audited</t>
  </si>
  <si>
    <t>CHF (SWISS FRANC)</t>
  </si>
  <si>
    <t>CHF</t>
  </si>
  <si>
    <t>Greece</t>
  </si>
  <si>
    <t>4. Target return derived from income</t>
  </si>
  <si>
    <t>Anguilla</t>
  </si>
  <si>
    <t>Americas</t>
  </si>
  <si>
    <t>AIA</t>
  </si>
  <si>
    <t>Q1 2006</t>
  </si>
  <si>
    <t>200601</t>
  </si>
  <si>
    <t>FCP</t>
  </si>
  <si>
    <t>CNY (YUAN RENMINBI)</t>
  </si>
  <si>
    <t>CNY</t>
  </si>
  <si>
    <t>Ireland</t>
  </si>
  <si>
    <t xml:space="preserve">≤ 5% </t>
  </si>
  <si>
    <t>Antarctica</t>
  </si>
  <si>
    <t>ATA</t>
  </si>
  <si>
    <t>Q2 2006</t>
  </si>
  <si>
    <t>200602</t>
  </si>
  <si>
    <t>FGR</t>
  </si>
  <si>
    <t>Yes/No</t>
  </si>
  <si>
    <t>CZK (CZECH KORUNA)</t>
  </si>
  <si>
    <t>CZK</t>
  </si>
  <si>
    <t>Italy</t>
  </si>
  <si>
    <t>Final Style:</t>
  </si>
  <si>
    <t xml:space="preserve">&gt; 5 - ≤ 25% </t>
  </si>
  <si>
    <t>Antigua and Barbuda</t>
  </si>
  <si>
    <t>ATG</t>
  </si>
  <si>
    <t>Q3 2006</t>
  </si>
  <si>
    <t>200603</t>
  </si>
  <si>
    <t>German KAG</t>
  </si>
  <si>
    <t>Yes</t>
  </si>
  <si>
    <t>DKK (DANISH KRONE)</t>
  </si>
  <si>
    <t>DKK</t>
  </si>
  <si>
    <t>Luxembourg</t>
  </si>
  <si>
    <t xml:space="preserve">&gt; 25% </t>
  </si>
  <si>
    <t>Argentina</t>
  </si>
  <si>
    <t>AR</t>
  </si>
  <si>
    <t>ARG</t>
  </si>
  <si>
    <t>Q4 2006</t>
  </si>
  <si>
    <t>200604</t>
  </si>
  <si>
    <t>Investment Company</t>
  </si>
  <si>
    <t>No</t>
  </si>
  <si>
    <t>EGP (EGYPTIAN POUND)</t>
  </si>
  <si>
    <t>EGP</t>
  </si>
  <si>
    <t>Netherlands</t>
  </si>
  <si>
    <t>Armenia</t>
  </si>
  <si>
    <t>AM</t>
  </si>
  <si>
    <t>ARM</t>
  </si>
  <si>
    <t>FY 2006</t>
  </si>
  <si>
    <t>Investment Fund</t>
  </si>
  <si>
    <t>HKD (HONGKONG DOLLAR)</t>
  </si>
  <si>
    <t>HKD</t>
  </si>
  <si>
    <t>Portugal</t>
  </si>
  <si>
    <t>SCPc</t>
  </si>
  <si>
    <t>Aruba</t>
  </si>
  <si>
    <t>AW</t>
  </si>
  <si>
    <t>ABW</t>
  </si>
  <si>
    <t>YTD 2006</t>
  </si>
  <si>
    <t>Irish QIF</t>
  </si>
  <si>
    <t>Net/Gross</t>
  </si>
  <si>
    <t>IDR (INDONES. RUPIAH)</t>
  </si>
  <si>
    <t>IDR</t>
  </si>
  <si>
    <t>Slovakia</t>
  </si>
  <si>
    <t>Australia</t>
  </si>
  <si>
    <t>AU</t>
  </si>
  <si>
    <t>Q1 2007</t>
  </si>
  <si>
    <t>200701</t>
  </si>
  <si>
    <t>Limited Liability Partnership</t>
  </si>
  <si>
    <t>Net</t>
  </si>
  <si>
    <t>INR (INDIAN RUPEE)</t>
  </si>
  <si>
    <t>INR</t>
  </si>
  <si>
    <t>Slovenia</t>
  </si>
  <si>
    <t>≥ 60%</t>
  </si>
  <si>
    <t>AT</t>
  </si>
  <si>
    <t>AUT</t>
  </si>
  <si>
    <t>Q2 2007</t>
  </si>
  <si>
    <t>200702</t>
  </si>
  <si>
    <t>Limited Partnership</t>
  </si>
  <si>
    <t>Gross</t>
  </si>
  <si>
    <t>JPY (JAPANESE YEN)</t>
  </si>
  <si>
    <t>JPY</t>
  </si>
  <si>
    <t>Spain</t>
  </si>
  <si>
    <t>N/A</t>
  </si>
  <si>
    <t>Azerbaijan</t>
  </si>
  <si>
    <t>AZ</t>
  </si>
  <si>
    <t>AZE</t>
  </si>
  <si>
    <t>Q3 2007</t>
  </si>
  <si>
    <t>200703</t>
  </si>
  <si>
    <t>Luxembourg SICAV</t>
  </si>
  <si>
    <t>KHR (CAMBODIA RIEL)</t>
  </si>
  <si>
    <t>KHR</t>
  </si>
  <si>
    <t>Bulgaria</t>
  </si>
  <si>
    <t>Bahamas</t>
  </si>
  <si>
    <t>BS</t>
  </si>
  <si>
    <t>BHS</t>
  </si>
  <si>
    <t>Q4 2007</t>
  </si>
  <si>
    <t>200704</t>
  </si>
  <si>
    <t>Luxembourg unregulated vehicle</t>
  </si>
  <si>
    <t>KRW (KOREAN (S) WON)</t>
  </si>
  <si>
    <t>KRW</t>
  </si>
  <si>
    <t>Czech Republic</t>
  </si>
  <si>
    <t>SCPd</t>
  </si>
  <si>
    <t>Bahrain</t>
  </si>
  <si>
    <t>Middle East</t>
  </si>
  <si>
    <t>BH</t>
  </si>
  <si>
    <t>BHR</t>
  </si>
  <si>
    <t>FY 2007</t>
  </si>
  <si>
    <t>Managed Fund</t>
  </si>
  <si>
    <t>KWD (KUWAITI DINAR)</t>
  </si>
  <si>
    <t>KWD</t>
  </si>
  <si>
    <t>Denmark</t>
  </si>
  <si>
    <t>Bangladesh</t>
  </si>
  <si>
    <t>BD</t>
  </si>
  <si>
    <t>BGD</t>
  </si>
  <si>
    <t>YTD 2007</t>
  </si>
  <si>
    <t>Marchandis de Biens</t>
  </si>
  <si>
    <t>MMK (MYANMAR KYAT)</t>
  </si>
  <si>
    <t>MMK</t>
  </si>
  <si>
    <t>Hungary</t>
  </si>
  <si>
    <t>Barbados</t>
  </si>
  <si>
    <t>BB</t>
  </si>
  <si>
    <t>BRB</t>
  </si>
  <si>
    <t>Q1 2008</t>
  </si>
  <si>
    <t>200801</t>
  </si>
  <si>
    <t>Part II UCI</t>
  </si>
  <si>
    <t>MOP (MACAU PATACA)</t>
  </si>
  <si>
    <t>MOP</t>
  </si>
  <si>
    <t>Latvia</t>
  </si>
  <si>
    <t>Belarus</t>
  </si>
  <si>
    <t>BY</t>
  </si>
  <si>
    <t>BLR</t>
  </si>
  <si>
    <t>Q2 2008</t>
  </si>
  <si>
    <t>200802</t>
  </si>
  <si>
    <t>Property unit trust</t>
  </si>
  <si>
    <t>MUR (MAURITIUS RUPEE)</t>
  </si>
  <si>
    <t>MUR</t>
  </si>
  <si>
    <t>Lithuania</t>
  </si>
  <si>
    <t xml:space="preserve">&gt; 40% - ≤ 60% </t>
  </si>
  <si>
    <t>BE</t>
  </si>
  <si>
    <t>BEL</t>
  </si>
  <si>
    <t>Q3 2008</t>
  </si>
  <si>
    <t>200803</t>
  </si>
  <si>
    <t>Real Estate Collective Investment Products</t>
  </si>
  <si>
    <t>MXN (MEXICAN NEW)</t>
  </si>
  <si>
    <t>MXN</t>
  </si>
  <si>
    <t>Norway</t>
  </si>
  <si>
    <t xml:space="preserve">&gt; 60% </t>
  </si>
  <si>
    <t>Belize</t>
  </si>
  <si>
    <t>BZ</t>
  </si>
  <si>
    <t>BLZ</t>
  </si>
  <si>
    <t>Q4 2008</t>
  </si>
  <si>
    <t>200804</t>
  </si>
  <si>
    <t>Real Estate Company</t>
  </si>
  <si>
    <t>MYR (RINGGIT MALAYSIA)</t>
  </si>
  <si>
    <t>MYR</t>
  </si>
  <si>
    <t>Poland</t>
  </si>
  <si>
    <t>Benin</t>
  </si>
  <si>
    <t>BJ</t>
  </si>
  <si>
    <t>BEN</t>
  </si>
  <si>
    <t>FY 2008</t>
  </si>
  <si>
    <t>Real Estate Fund</t>
  </si>
  <si>
    <t>NOK (NORWEGIAN KRONE)</t>
  </si>
  <si>
    <t>NOK</t>
  </si>
  <si>
    <t>Romania</t>
  </si>
  <si>
    <t>Bermuda</t>
  </si>
  <si>
    <t>BM</t>
  </si>
  <si>
    <t>BMU</t>
  </si>
  <si>
    <t>YTD 2008</t>
  </si>
  <si>
    <t>REIT</t>
  </si>
  <si>
    <t>NZD (NEW ZEALAND DOLLAR)</t>
  </si>
  <si>
    <t>NZD</t>
  </si>
  <si>
    <t>Russia</t>
  </si>
  <si>
    <t>Bhutan</t>
  </si>
  <si>
    <t>BT</t>
  </si>
  <si>
    <t>BTN</t>
  </si>
  <si>
    <t>Q1 2009</t>
  </si>
  <si>
    <t>200901</t>
  </si>
  <si>
    <t>SCI</t>
  </si>
  <si>
    <t>PHP (PHILIPPINE PESO)</t>
  </si>
  <si>
    <t>PHP</t>
  </si>
  <si>
    <t>Sweden</t>
  </si>
  <si>
    <t>Bolivia</t>
  </si>
  <si>
    <t>BO</t>
  </si>
  <si>
    <t>BOL</t>
  </si>
  <si>
    <t>Q2 2009</t>
  </si>
  <si>
    <t>200902</t>
  </si>
  <si>
    <t>SCPI</t>
  </si>
  <si>
    <t>PKR (PAKISTAN RUPEE)</t>
  </si>
  <si>
    <t>PKR</t>
  </si>
  <si>
    <t>Switzerland</t>
  </si>
  <si>
    <t>Bosnia and Herzegovina</t>
  </si>
  <si>
    <t>BA</t>
  </si>
  <si>
    <t>BIH</t>
  </si>
  <si>
    <t>Q3 2009</t>
  </si>
  <si>
    <t>200903</t>
  </si>
  <si>
    <t>SICAV</t>
  </si>
  <si>
    <t>PTE (PORTUGUE ESCUDO)</t>
  </si>
  <si>
    <t>PTE</t>
  </si>
  <si>
    <t>Turkey</t>
  </si>
  <si>
    <t>Botswana</t>
  </si>
  <si>
    <t>BW</t>
  </si>
  <si>
    <t>BWA</t>
  </si>
  <si>
    <t>Q4 2009</t>
  </si>
  <si>
    <t>200904</t>
  </si>
  <si>
    <t>SICAV-SIF</t>
  </si>
  <si>
    <t>RUB (RUSSIAN RUBLE)</t>
  </si>
  <si>
    <t>RUB</t>
  </si>
  <si>
    <t>United Kingdom</t>
  </si>
  <si>
    <t>Bouvet Island</t>
  </si>
  <si>
    <t>BV</t>
  </si>
  <si>
    <t>BVT</t>
  </si>
  <si>
    <t>FY 2009</t>
  </si>
  <si>
    <t>SICAR</t>
  </si>
  <si>
    <t>SEK (SWEDISH KRONA)</t>
  </si>
  <si>
    <t>SEK</t>
  </si>
  <si>
    <t>Other Europe</t>
  </si>
  <si>
    <t>Brazil</t>
  </si>
  <si>
    <t>BR</t>
  </si>
  <si>
    <t>BRA</t>
  </si>
  <si>
    <t>YTD 2009</t>
  </si>
  <si>
    <t>SIF</t>
  </si>
  <si>
    <t>SGD (SINGAPORE DOLLAR)</t>
  </si>
  <si>
    <t>SGD</t>
  </si>
  <si>
    <t>British Virgin Islands</t>
  </si>
  <si>
    <t>VG</t>
  </si>
  <si>
    <t>VGB</t>
  </si>
  <si>
    <t>Q1 2010</t>
  </si>
  <si>
    <t>201001</t>
  </si>
  <si>
    <t>SOPARFI</t>
  </si>
  <si>
    <t>THB (THAI BAHT)</t>
  </si>
  <si>
    <t>THB</t>
  </si>
  <si>
    <t>Cambodia</t>
  </si>
  <si>
    <t>Brunei Darussalam</t>
  </si>
  <si>
    <t>BN</t>
  </si>
  <si>
    <t>BRN</t>
  </si>
  <si>
    <t>Q2 2010</t>
  </si>
  <si>
    <t>201002</t>
  </si>
  <si>
    <t>Societe Anonyme</t>
  </si>
  <si>
    <t>TRL (TURKISH LIRA)</t>
  </si>
  <si>
    <t>TRL</t>
  </si>
  <si>
    <t>China</t>
  </si>
  <si>
    <t>BG</t>
  </si>
  <si>
    <t>BGR</t>
  </si>
  <si>
    <t>Q3 2010</t>
  </si>
  <si>
    <t>201003</t>
  </si>
  <si>
    <t>Special Fund</t>
  </si>
  <si>
    <t>TWD (NEW TAIWAN $)</t>
  </si>
  <si>
    <t>TWD</t>
  </si>
  <si>
    <t>Hong Kong</t>
  </si>
  <si>
    <t>Burkina Faso</t>
  </si>
  <si>
    <t>BF</t>
  </si>
  <si>
    <t>BFA</t>
  </si>
  <si>
    <t>Q4 2010</t>
  </si>
  <si>
    <t>201004</t>
  </si>
  <si>
    <t>SPPICAV</t>
  </si>
  <si>
    <t>VND (VIETNAMESE DONG)</t>
  </si>
  <si>
    <t>VND</t>
  </si>
  <si>
    <t>India</t>
  </si>
  <si>
    <t>Burundi</t>
  </si>
  <si>
    <t>BI</t>
  </si>
  <si>
    <t>BDI</t>
  </si>
  <si>
    <t>FY 2010</t>
  </si>
  <si>
    <t>Unit Trust</t>
  </si>
  <si>
    <t>Indonesia</t>
  </si>
  <si>
    <t>KH</t>
  </si>
  <si>
    <t>KHM</t>
  </si>
  <si>
    <t>FY 2020</t>
  </si>
  <si>
    <t>Other, please specify in the comment box.</t>
  </si>
  <si>
    <t>Japan</t>
  </si>
  <si>
    <t>Cameroon</t>
  </si>
  <si>
    <t>CM</t>
  </si>
  <si>
    <t>CMR</t>
  </si>
  <si>
    <t>YTD 2010</t>
  </si>
  <si>
    <t>Macau</t>
  </si>
  <si>
    <t>Canada</t>
  </si>
  <si>
    <t>CA</t>
  </si>
  <si>
    <t>CAN</t>
  </si>
  <si>
    <t>Q1 2011</t>
  </si>
  <si>
    <t>201101</t>
  </si>
  <si>
    <t>Style</t>
  </si>
  <si>
    <t>Malaysia</t>
  </si>
  <si>
    <t>Cape Verde</t>
  </si>
  <si>
    <t>CPV</t>
  </si>
  <si>
    <t>Q2 2011</t>
  </si>
  <si>
    <t>201102</t>
  </si>
  <si>
    <t>Core</t>
  </si>
  <si>
    <t>New Zealand</t>
  </si>
  <si>
    <t>Cayman Islands</t>
  </si>
  <si>
    <t>KY</t>
  </si>
  <si>
    <t>CYM</t>
  </si>
  <si>
    <t>Q3 2011</t>
  </si>
  <si>
    <t>201103</t>
  </si>
  <si>
    <t>Philippines</t>
  </si>
  <si>
    <t>Central African Republic</t>
  </si>
  <si>
    <t>CF</t>
  </si>
  <si>
    <t>CAF</t>
  </si>
  <si>
    <t>Q4 2011</t>
  </si>
  <si>
    <t>201104</t>
  </si>
  <si>
    <t xml:space="preserve">Opportunity </t>
  </si>
  <si>
    <t>Singapore</t>
  </si>
  <si>
    <t>Chad</t>
  </si>
  <si>
    <t>TD</t>
  </si>
  <si>
    <t>TCD</t>
  </si>
  <si>
    <t>FY 2011</t>
  </si>
  <si>
    <t>South Korea</t>
  </si>
  <si>
    <t>Chile</t>
  </si>
  <si>
    <t>CL</t>
  </si>
  <si>
    <t>CHL</t>
  </si>
  <si>
    <t>YTD 2011</t>
  </si>
  <si>
    <t>Thailand</t>
  </si>
  <si>
    <t>CN</t>
  </si>
  <si>
    <t>CHN</t>
  </si>
  <si>
    <t>Q1 2012</t>
  </si>
  <si>
    <t>201201</t>
  </si>
  <si>
    <t>Unit of Area Measurement</t>
  </si>
  <si>
    <t>Vietnam</t>
  </si>
  <si>
    <t>Christmas Island</t>
  </si>
  <si>
    <t>CX</t>
  </si>
  <si>
    <t>CXR</t>
  </si>
  <si>
    <t>Q2 2012</t>
  </si>
  <si>
    <t>201202</t>
  </si>
  <si>
    <t>SqF</t>
  </si>
  <si>
    <t>Other Asia</t>
  </si>
  <si>
    <t>Cocos (Keeling) Islands</t>
  </si>
  <si>
    <t>CC</t>
  </si>
  <si>
    <t>CCK</t>
  </si>
  <si>
    <t>Q3 2012</t>
  </si>
  <si>
    <t>201203</t>
  </si>
  <si>
    <t>SqM</t>
  </si>
  <si>
    <t xml:space="preserve">North East </t>
  </si>
  <si>
    <t>Colombia</t>
  </si>
  <si>
    <t>CO</t>
  </si>
  <si>
    <t>COL</t>
  </si>
  <si>
    <t>Q4 2012</t>
  </si>
  <si>
    <t>201204</t>
  </si>
  <si>
    <t>mu</t>
  </si>
  <si>
    <t>Mid East</t>
  </si>
  <si>
    <t>Comoros, Union of the</t>
  </si>
  <si>
    <t>KM</t>
  </si>
  <si>
    <t>COM</t>
  </si>
  <si>
    <t>FY 2012</t>
  </si>
  <si>
    <t>ping</t>
  </si>
  <si>
    <t>South East</t>
  </si>
  <si>
    <t>Congo</t>
  </si>
  <si>
    <t>CD</t>
  </si>
  <si>
    <t>COD</t>
  </si>
  <si>
    <t>YTD 2012</t>
  </si>
  <si>
    <t>pyung</t>
  </si>
  <si>
    <t>South West</t>
  </si>
  <si>
    <t>CG</t>
  </si>
  <si>
    <t>COG</t>
  </si>
  <si>
    <t>Q1 2013</t>
  </si>
  <si>
    <t>201301</t>
  </si>
  <si>
    <t>tsubo</t>
  </si>
  <si>
    <t>Mountain</t>
  </si>
  <si>
    <t>Cook Islands</t>
  </si>
  <si>
    <t>CK</t>
  </si>
  <si>
    <t>COK</t>
  </si>
  <si>
    <t>Q2 2013</t>
  </si>
  <si>
    <t>201302</t>
  </si>
  <si>
    <t>Pacific</t>
  </si>
  <si>
    <t>Costa Rica</t>
  </si>
  <si>
    <t>CR</t>
  </si>
  <si>
    <t>CRI</t>
  </si>
  <si>
    <t>Q3 2013</t>
  </si>
  <si>
    <t>201303</t>
  </si>
  <si>
    <t>West North Central</t>
  </si>
  <si>
    <t>Cote D'Ivoire</t>
  </si>
  <si>
    <t>CI</t>
  </si>
  <si>
    <t>CIV</t>
  </si>
  <si>
    <t>Q4 2013</t>
  </si>
  <si>
    <t>201304</t>
  </si>
  <si>
    <t>East North Central</t>
  </si>
  <si>
    <t>Croatia</t>
  </si>
  <si>
    <t>HR</t>
  </si>
  <si>
    <t>HRV</t>
  </si>
  <si>
    <t>FY 2013</t>
  </si>
  <si>
    <t>IFRS-EU</t>
  </si>
  <si>
    <t>Cuba</t>
  </si>
  <si>
    <t>CU</t>
  </si>
  <si>
    <t>CUB</t>
  </si>
  <si>
    <t>YTD 2013</t>
  </si>
  <si>
    <t>IFRS-Other</t>
  </si>
  <si>
    <t>Mexico</t>
  </si>
  <si>
    <t>Cyprus</t>
  </si>
  <si>
    <t>CY</t>
  </si>
  <si>
    <t>CYP</t>
  </si>
  <si>
    <t>Q1 2014</t>
  </si>
  <si>
    <t>201401</t>
  </si>
  <si>
    <t>Dutch GAAP</t>
  </si>
  <si>
    <t>Central America</t>
  </si>
  <si>
    <t>CZ</t>
  </si>
  <si>
    <t>CZE</t>
  </si>
  <si>
    <t>Q2 2014</t>
  </si>
  <si>
    <t>201402</t>
  </si>
  <si>
    <t>French GAAP</t>
  </si>
  <si>
    <t>DK</t>
  </si>
  <si>
    <t>DNK</t>
  </si>
  <si>
    <t>Q3 2014</t>
  </si>
  <si>
    <t>201403</t>
  </si>
  <si>
    <t>German GAAP</t>
  </si>
  <si>
    <t>Djibouti</t>
  </si>
  <si>
    <t>DJ</t>
  </si>
  <si>
    <t>DJI</t>
  </si>
  <si>
    <t>Q4 2014</t>
  </si>
  <si>
    <t>201404</t>
  </si>
  <si>
    <t>Italian GAAP</t>
  </si>
  <si>
    <t>Peru</t>
  </si>
  <si>
    <t>Dominica</t>
  </si>
  <si>
    <t>DM</t>
  </si>
  <si>
    <t>DMA</t>
  </si>
  <si>
    <t>FY 2014</t>
  </si>
  <si>
    <t>Jersey GAAP</t>
  </si>
  <si>
    <t>Other South America</t>
  </si>
  <si>
    <t>Dominican Republic</t>
  </si>
  <si>
    <t>DO</t>
  </si>
  <si>
    <t>DOM</t>
  </si>
  <si>
    <t>YTD 2014</t>
  </si>
  <si>
    <t>Luxembourg GAAP</t>
  </si>
  <si>
    <t>Ecuador</t>
  </si>
  <si>
    <t>EC</t>
  </si>
  <si>
    <t>ECU</t>
  </si>
  <si>
    <t>Q1 2015</t>
  </si>
  <si>
    <t>201501</t>
  </si>
  <si>
    <t>UK GAAP</t>
  </si>
  <si>
    <t>Egypt</t>
  </si>
  <si>
    <t>EG</t>
  </si>
  <si>
    <t>EGY</t>
  </si>
  <si>
    <t>Q2 2015</t>
  </si>
  <si>
    <t>201502</t>
  </si>
  <si>
    <t>US GAAP</t>
  </si>
  <si>
    <t>El Salvador</t>
  </si>
  <si>
    <t>SV</t>
  </si>
  <si>
    <t>SLV</t>
  </si>
  <si>
    <t>Q3 2015</t>
  </si>
  <si>
    <t>201503</t>
  </si>
  <si>
    <t>Other (specify in comments)</t>
  </si>
  <si>
    <t>Equatorial Guinea</t>
  </si>
  <si>
    <t>GQ</t>
  </si>
  <si>
    <t>GNQ</t>
  </si>
  <si>
    <t>Q4 2015</t>
  </si>
  <si>
    <t>201504</t>
  </si>
  <si>
    <t>Vehicle specific accounting standard</t>
  </si>
  <si>
    <t>Eritrea</t>
  </si>
  <si>
    <t>ER</t>
  </si>
  <si>
    <t>ERI</t>
  </si>
  <si>
    <t>FY 2015</t>
  </si>
  <si>
    <t>EE</t>
  </si>
  <si>
    <t>EST</t>
  </si>
  <si>
    <t>YTD 2015</t>
  </si>
  <si>
    <t>Ethiopia</t>
  </si>
  <si>
    <t>ET</t>
  </si>
  <si>
    <t>ETH</t>
  </si>
  <si>
    <t>Q1 2016</t>
  </si>
  <si>
    <t>201601</t>
  </si>
  <si>
    <t>Faeroe Islands</t>
  </si>
  <si>
    <t>FO</t>
  </si>
  <si>
    <t>FRO</t>
  </si>
  <si>
    <t>Q2 2016</t>
  </si>
  <si>
    <t>201602</t>
  </si>
  <si>
    <t>Falkland Islands</t>
  </si>
  <si>
    <t>FK</t>
  </si>
  <si>
    <t>FLK</t>
  </si>
  <si>
    <t>Q3 2016</t>
  </si>
  <si>
    <t>201603</t>
  </si>
  <si>
    <t>Fiji the Fiji Islands</t>
  </si>
  <si>
    <t>FJ</t>
  </si>
  <si>
    <t>FJI</t>
  </si>
  <si>
    <t>Q4 2016</t>
  </si>
  <si>
    <t>201604</t>
  </si>
  <si>
    <t>FI</t>
  </si>
  <si>
    <t>FIN</t>
  </si>
  <si>
    <t>FY 2016</t>
  </si>
  <si>
    <t>FR</t>
  </si>
  <si>
    <t>FRA</t>
  </si>
  <si>
    <t>YTD 2016</t>
  </si>
  <si>
    <t>French Guiana</t>
  </si>
  <si>
    <t>GF</t>
  </si>
  <si>
    <t>GUF</t>
  </si>
  <si>
    <t>Q1 2017</t>
  </si>
  <si>
    <t>201701</t>
  </si>
  <si>
    <t>French Polynesia</t>
  </si>
  <si>
    <t>PF</t>
  </si>
  <si>
    <t>PYF</t>
  </si>
  <si>
    <t>Q2 2017</t>
  </si>
  <si>
    <t>201702</t>
  </si>
  <si>
    <t>French Southern Territories</t>
  </si>
  <si>
    <t>TF</t>
  </si>
  <si>
    <t>ATF</t>
  </si>
  <si>
    <t>Q3 2017</t>
  </si>
  <si>
    <t>201703</t>
  </si>
  <si>
    <t>Gabon</t>
  </si>
  <si>
    <t>GA</t>
  </si>
  <si>
    <t>GAB</t>
  </si>
  <si>
    <t>Q4 2017</t>
  </si>
  <si>
    <t>201704</t>
  </si>
  <si>
    <t>Gambia the</t>
  </si>
  <si>
    <t>GM</t>
  </si>
  <si>
    <t>GMB</t>
  </si>
  <si>
    <t>FY 2017</t>
  </si>
  <si>
    <t>Georgia</t>
  </si>
  <si>
    <t>GE</t>
  </si>
  <si>
    <t>GEO</t>
  </si>
  <si>
    <t>YTD 2017</t>
  </si>
  <si>
    <t>DE</t>
  </si>
  <si>
    <t>DEU</t>
  </si>
  <si>
    <t>Q1 2018</t>
  </si>
  <si>
    <t>Ghana</t>
  </si>
  <si>
    <t>GH</t>
  </si>
  <si>
    <t>GHA</t>
  </si>
  <si>
    <t>Q2 2018</t>
  </si>
  <si>
    <t>Gibraltar</t>
  </si>
  <si>
    <t>GI</t>
  </si>
  <si>
    <t>GIB</t>
  </si>
  <si>
    <t>Q3 2018</t>
  </si>
  <si>
    <t>GR</t>
  </si>
  <si>
    <t>GRC</t>
  </si>
  <si>
    <t>Q4 2018</t>
  </si>
  <si>
    <t>Greenland</t>
  </si>
  <si>
    <t>GL</t>
  </si>
  <si>
    <t>GRL</t>
  </si>
  <si>
    <t>FY 2018</t>
  </si>
  <si>
    <t>Grenada</t>
  </si>
  <si>
    <t>GD</t>
  </si>
  <si>
    <t>GRD</t>
  </si>
  <si>
    <t>YTD 2018</t>
  </si>
  <si>
    <t>Guadaloupe</t>
  </si>
  <si>
    <t>GP</t>
  </si>
  <si>
    <t>GLP</t>
  </si>
  <si>
    <t>Q1 2019</t>
  </si>
  <si>
    <t>Guam</t>
  </si>
  <si>
    <t>GU</t>
  </si>
  <si>
    <t>GUM</t>
  </si>
  <si>
    <t>Q2 2019</t>
  </si>
  <si>
    <t>Guatemala</t>
  </si>
  <si>
    <t>GT</t>
  </si>
  <si>
    <t>GTM</t>
  </si>
  <si>
    <t>Q3 2019</t>
  </si>
  <si>
    <t>Guernsey</t>
  </si>
  <si>
    <t>GG</t>
  </si>
  <si>
    <t>GGY</t>
  </si>
  <si>
    <t>Q4 2019</t>
  </si>
  <si>
    <t>Guinea</t>
  </si>
  <si>
    <t>GN</t>
  </si>
  <si>
    <t>GIN</t>
  </si>
  <si>
    <t>FY 2019</t>
  </si>
  <si>
    <t>Guinea-Bissau</t>
  </si>
  <si>
    <t>GW</t>
  </si>
  <si>
    <t>GNB</t>
  </si>
  <si>
    <t>YTD 2019</t>
  </si>
  <si>
    <t>Guyana</t>
  </si>
  <si>
    <t>GY</t>
  </si>
  <si>
    <t>GUY</t>
  </si>
  <si>
    <t>Q1 2020</t>
  </si>
  <si>
    <t>Haiti</t>
  </si>
  <si>
    <t>HT</t>
  </si>
  <si>
    <t>HTI</t>
  </si>
  <si>
    <t>Q2 2020</t>
  </si>
  <si>
    <t>Heard and McDonald Islands</t>
  </si>
  <si>
    <t>HM</t>
  </si>
  <si>
    <t>HMD</t>
  </si>
  <si>
    <t>Q3 2020</t>
  </si>
  <si>
    <t>Holy See (Vatican City State)</t>
  </si>
  <si>
    <t>VA</t>
  </si>
  <si>
    <t>VAT</t>
  </si>
  <si>
    <t>Q4 2020</t>
  </si>
  <si>
    <t>Honduras</t>
  </si>
  <si>
    <t>HN</t>
  </si>
  <si>
    <t>HND</t>
  </si>
  <si>
    <t>HK</t>
  </si>
  <si>
    <t>HKG</t>
  </si>
  <si>
    <t>YTD 2020</t>
  </si>
  <si>
    <t>HU</t>
  </si>
  <si>
    <t>HUN</t>
  </si>
  <si>
    <t>Q1 2021</t>
  </si>
  <si>
    <t>Iceland</t>
  </si>
  <si>
    <t>IS</t>
  </si>
  <si>
    <t>ISL</t>
  </si>
  <si>
    <t>Q2 2021</t>
  </si>
  <si>
    <t>IN</t>
  </si>
  <si>
    <t>IND</t>
  </si>
  <si>
    <t>Q3 2021</t>
  </si>
  <si>
    <t>IDN</t>
  </si>
  <si>
    <t>Q4 2021</t>
  </si>
  <si>
    <t>Iran</t>
  </si>
  <si>
    <t>IR</t>
  </si>
  <si>
    <t>IRN</t>
  </si>
  <si>
    <t>FY 2021</t>
  </si>
  <si>
    <t>Iraq</t>
  </si>
  <si>
    <t>IQ</t>
  </si>
  <si>
    <t>IRQ</t>
  </si>
  <si>
    <t>YTD 2021</t>
  </si>
  <si>
    <t>IE</t>
  </si>
  <si>
    <t>IRL</t>
  </si>
  <si>
    <t>Q1 2022</t>
  </si>
  <si>
    <t>Israel</t>
  </si>
  <si>
    <t>IL</t>
  </si>
  <si>
    <t>ISR</t>
  </si>
  <si>
    <t>Q2 2022</t>
  </si>
  <si>
    <t>IT</t>
  </si>
  <si>
    <t>ITA</t>
  </si>
  <si>
    <t>Q3 2022</t>
  </si>
  <si>
    <t>Jamaica</t>
  </si>
  <si>
    <t>JM</t>
  </si>
  <si>
    <t>JAM</t>
  </si>
  <si>
    <t>Q4 2022</t>
  </si>
  <si>
    <t>JP</t>
  </si>
  <si>
    <t>JPN</t>
  </si>
  <si>
    <t>FY 2022</t>
  </si>
  <si>
    <t>Jersey</t>
  </si>
  <si>
    <t>JE</t>
  </si>
  <si>
    <t>JEY</t>
  </si>
  <si>
    <t>YTD 2022</t>
  </si>
  <si>
    <t>Jordan</t>
  </si>
  <si>
    <t>JO</t>
  </si>
  <si>
    <t>JOR</t>
  </si>
  <si>
    <t>Q1 2023</t>
  </si>
  <si>
    <t>Kazakhstan</t>
  </si>
  <si>
    <t>KZ</t>
  </si>
  <si>
    <t>KAZ</t>
  </si>
  <si>
    <t>Q2 2023</t>
  </si>
  <si>
    <t>Kenya</t>
  </si>
  <si>
    <t>KE</t>
  </si>
  <si>
    <t>KEN</t>
  </si>
  <si>
    <t>Q3 2023</t>
  </si>
  <si>
    <t>Kiribati</t>
  </si>
  <si>
    <t>KI</t>
  </si>
  <si>
    <t>KIR</t>
  </si>
  <si>
    <t>Q4 2023</t>
  </si>
  <si>
    <t>Korea</t>
  </si>
  <si>
    <t>KR</t>
  </si>
  <si>
    <t>KOR</t>
  </si>
  <si>
    <t>FY 2023</t>
  </si>
  <si>
    <t>Kuwait</t>
  </si>
  <si>
    <t>KW</t>
  </si>
  <si>
    <t>KWT</t>
  </si>
  <si>
    <t>YTD 2023</t>
  </si>
  <si>
    <t>Kyrgyz Republic</t>
  </si>
  <si>
    <t>KG</t>
  </si>
  <si>
    <t>KGZ</t>
  </si>
  <si>
    <t>Q1 2024</t>
  </si>
  <si>
    <t>Lao</t>
  </si>
  <si>
    <t>LA</t>
  </si>
  <si>
    <t>LAO</t>
  </si>
  <si>
    <t>Q2 2024</t>
  </si>
  <si>
    <t>LV</t>
  </si>
  <si>
    <t>LVA</t>
  </si>
  <si>
    <t>Q3 2024</t>
  </si>
  <si>
    <t>Lebanon</t>
  </si>
  <si>
    <t>LB</t>
  </si>
  <si>
    <t>LBN</t>
  </si>
  <si>
    <t>Q4 2024</t>
  </si>
  <si>
    <t>Lesotho</t>
  </si>
  <si>
    <t>LS</t>
  </si>
  <si>
    <t>LSO</t>
  </si>
  <si>
    <t>FY 2024</t>
  </si>
  <si>
    <t>Liberia</t>
  </si>
  <si>
    <t>LR</t>
  </si>
  <si>
    <t>LBR</t>
  </si>
  <si>
    <t>YTD 2024</t>
  </si>
  <si>
    <t>Libyan Arab Jamahiriya</t>
  </si>
  <si>
    <t>LY</t>
  </si>
  <si>
    <t>LBY</t>
  </si>
  <si>
    <t>Q1 2025</t>
  </si>
  <si>
    <t>Liechtenstein</t>
  </si>
  <si>
    <t>LI</t>
  </si>
  <si>
    <t>LIE</t>
  </si>
  <si>
    <t>Q2 2025</t>
  </si>
  <si>
    <t>LT</t>
  </si>
  <si>
    <t>LTU</t>
  </si>
  <si>
    <t>Q3 2025</t>
  </si>
  <si>
    <t>LU</t>
  </si>
  <si>
    <t>LUX</t>
  </si>
  <si>
    <t>Q4 2025</t>
  </si>
  <si>
    <t>MO</t>
  </si>
  <si>
    <t>MAC</t>
  </si>
  <si>
    <t>FY 2025</t>
  </si>
  <si>
    <t>Macedonia</t>
  </si>
  <si>
    <t>MK</t>
  </si>
  <si>
    <t>MKD</t>
  </si>
  <si>
    <t>YTD 2025</t>
  </si>
  <si>
    <t>Madagascar</t>
  </si>
  <si>
    <t>MG</t>
  </si>
  <si>
    <t>MDG</t>
  </si>
  <si>
    <t>Not reported</t>
  </si>
  <si>
    <t>Malawi</t>
  </si>
  <si>
    <t>MW</t>
  </si>
  <si>
    <t>MWI</t>
  </si>
  <si>
    <t>MY</t>
  </si>
  <si>
    <t>MYS</t>
  </si>
  <si>
    <t>Maldives</t>
  </si>
  <si>
    <t>MV</t>
  </si>
  <si>
    <t>MDV</t>
  </si>
  <si>
    <t>Mali</t>
  </si>
  <si>
    <t>ML</t>
  </si>
  <si>
    <t>MLI</t>
  </si>
  <si>
    <t>Malta</t>
  </si>
  <si>
    <t>MT</t>
  </si>
  <si>
    <t>MLT</t>
  </si>
  <si>
    <t>Marshall Islands</t>
  </si>
  <si>
    <t>MH</t>
  </si>
  <si>
    <t>MHL</t>
  </si>
  <si>
    <t>Martinique</t>
  </si>
  <si>
    <t>MQ</t>
  </si>
  <si>
    <t>MTQ</t>
  </si>
  <si>
    <t>Mauritania</t>
  </si>
  <si>
    <t>MR</t>
  </si>
  <si>
    <t>MRT</t>
  </si>
  <si>
    <t>Mauritius</t>
  </si>
  <si>
    <t>MU</t>
  </si>
  <si>
    <t>MUS</t>
  </si>
  <si>
    <t>Mayotte</t>
  </si>
  <si>
    <t>YT</t>
  </si>
  <si>
    <t>MYT</t>
  </si>
  <si>
    <t>MX</t>
  </si>
  <si>
    <t>MEX</t>
  </si>
  <si>
    <t>Micronesia</t>
  </si>
  <si>
    <t>FM</t>
  </si>
  <si>
    <t>FSM</t>
  </si>
  <si>
    <t>Moldova</t>
  </si>
  <si>
    <t>MD</t>
  </si>
  <si>
    <t>MDA</t>
  </si>
  <si>
    <t>Monaco</t>
  </si>
  <si>
    <t>MC</t>
  </si>
  <si>
    <t>MCO</t>
  </si>
  <si>
    <t>Mongolia</t>
  </si>
  <si>
    <t>MN</t>
  </si>
  <si>
    <t>MNG</t>
  </si>
  <si>
    <t>Montserrat</t>
  </si>
  <si>
    <t>MS</t>
  </si>
  <si>
    <t>MSR</t>
  </si>
  <si>
    <t>Morocco</t>
  </si>
  <si>
    <t>MA</t>
  </si>
  <si>
    <t>MAR</t>
  </si>
  <si>
    <t>Mozambique</t>
  </si>
  <si>
    <t>MZ</t>
  </si>
  <si>
    <t>MOZ</t>
  </si>
  <si>
    <t>Myanmar</t>
  </si>
  <si>
    <t>MM</t>
  </si>
  <si>
    <t>MMR</t>
  </si>
  <si>
    <t>Namibia</t>
  </si>
  <si>
    <t>NA</t>
  </si>
  <si>
    <t>NAM</t>
  </si>
  <si>
    <t>Nauru</t>
  </si>
  <si>
    <t>NRU</t>
  </si>
  <si>
    <t>Nepal</t>
  </si>
  <si>
    <t>NP</t>
  </si>
  <si>
    <t>NPL</t>
  </si>
  <si>
    <t>NL</t>
  </si>
  <si>
    <t>NLD</t>
  </si>
  <si>
    <t>Netherlands Antilles</t>
  </si>
  <si>
    <t>AN</t>
  </si>
  <si>
    <t>ANT</t>
  </si>
  <si>
    <t>New Caledonia</t>
  </si>
  <si>
    <t>NC</t>
  </si>
  <si>
    <t>NCL</t>
  </si>
  <si>
    <t>NZ</t>
  </si>
  <si>
    <t>NZL</t>
  </si>
  <si>
    <t>Nicaragua</t>
  </si>
  <si>
    <t>NI</t>
  </si>
  <si>
    <t>NIC</t>
  </si>
  <si>
    <t>Niger the</t>
  </si>
  <si>
    <t>NE</t>
  </si>
  <si>
    <t>NER</t>
  </si>
  <si>
    <t>Nigeria</t>
  </si>
  <si>
    <t>NG</t>
  </si>
  <si>
    <t>NGA</t>
  </si>
  <si>
    <t>Niue</t>
  </si>
  <si>
    <t>NU</t>
  </si>
  <si>
    <t>NIU</t>
  </si>
  <si>
    <t>Norfolk Island</t>
  </si>
  <si>
    <t>NF</t>
  </si>
  <si>
    <t>NFK</t>
  </si>
  <si>
    <t>North Korea</t>
  </si>
  <si>
    <t>KP</t>
  </si>
  <si>
    <t>PRK</t>
  </si>
  <si>
    <t>Northern Mariana Islands</t>
  </si>
  <si>
    <t>MP</t>
  </si>
  <si>
    <t>MNP</t>
  </si>
  <si>
    <t>NO</t>
  </si>
  <si>
    <t>NOR</t>
  </si>
  <si>
    <t>Oman</t>
  </si>
  <si>
    <t>OM</t>
  </si>
  <si>
    <t>OMN</t>
  </si>
  <si>
    <t>Pakistan</t>
  </si>
  <si>
    <t>PK</t>
  </si>
  <si>
    <t>PAK</t>
  </si>
  <si>
    <t>Palau</t>
  </si>
  <si>
    <t>PW</t>
  </si>
  <si>
    <t>PLW</t>
  </si>
  <si>
    <t>Palestinian Territory</t>
  </si>
  <si>
    <t>PS</t>
  </si>
  <si>
    <t>PSE</t>
  </si>
  <si>
    <t>Panama</t>
  </si>
  <si>
    <t>PA</t>
  </si>
  <si>
    <t>PAN</t>
  </si>
  <si>
    <t>Papua New Guinea</t>
  </si>
  <si>
    <t>PG</t>
  </si>
  <si>
    <t>PNG</t>
  </si>
  <si>
    <t>Paraguay</t>
  </si>
  <si>
    <t>PY</t>
  </si>
  <si>
    <t>PRY</t>
  </si>
  <si>
    <t>PE</t>
  </si>
  <si>
    <t>PER</t>
  </si>
  <si>
    <t>Philippines the</t>
  </si>
  <si>
    <t>PH</t>
  </si>
  <si>
    <t>PHL</t>
  </si>
  <si>
    <t>Pitcairn Island</t>
  </si>
  <si>
    <t>PN</t>
  </si>
  <si>
    <t>PCN</t>
  </si>
  <si>
    <t>PL</t>
  </si>
  <si>
    <t>POL</t>
  </si>
  <si>
    <t>PT</t>
  </si>
  <si>
    <t>PRT</t>
  </si>
  <si>
    <t>Puerto Rico</t>
  </si>
  <si>
    <t>PR</t>
  </si>
  <si>
    <t>PRI</t>
  </si>
  <si>
    <t>Qatar</t>
  </si>
  <si>
    <t>QA</t>
  </si>
  <si>
    <t>QAT</t>
  </si>
  <si>
    <t>Reunion</t>
  </si>
  <si>
    <t>RE</t>
  </si>
  <si>
    <t>REU</t>
  </si>
  <si>
    <t>RO</t>
  </si>
  <si>
    <t>ROU</t>
  </si>
  <si>
    <t>RU</t>
  </si>
  <si>
    <t>RUS</t>
  </si>
  <si>
    <t>Rwanda</t>
  </si>
  <si>
    <t>RW</t>
  </si>
  <si>
    <t>RWA</t>
  </si>
  <si>
    <t>Samoa</t>
  </si>
  <si>
    <t>WS</t>
  </si>
  <si>
    <t>WSM</t>
  </si>
  <si>
    <t>San Marino</t>
  </si>
  <si>
    <t>SM</t>
  </si>
  <si>
    <t>SMR</t>
  </si>
  <si>
    <t>Sao Tome and Principe</t>
  </si>
  <si>
    <t>ST</t>
  </si>
  <si>
    <t>STP</t>
  </si>
  <si>
    <t>Saudi Arabia</t>
  </si>
  <si>
    <t>SA</t>
  </si>
  <si>
    <t>SAU</t>
  </si>
  <si>
    <t>Senegal</t>
  </si>
  <si>
    <t>SN</t>
  </si>
  <si>
    <t>SEN</t>
  </si>
  <si>
    <t>Serbia and Montenegro</t>
  </si>
  <si>
    <t>CS</t>
  </si>
  <si>
    <t>SCG</t>
  </si>
  <si>
    <t>Seychelles</t>
  </si>
  <si>
    <t>SC</t>
  </si>
  <si>
    <t>SYC</t>
  </si>
  <si>
    <t>Sierra Leone</t>
  </si>
  <si>
    <t>SL</t>
  </si>
  <si>
    <t>SLE</t>
  </si>
  <si>
    <t>SG</t>
  </si>
  <si>
    <t>SGP</t>
  </si>
  <si>
    <t>SK</t>
  </si>
  <si>
    <t>SVK</t>
  </si>
  <si>
    <t>SI</t>
  </si>
  <si>
    <t>SVN</t>
  </si>
  <si>
    <t>Solomon Islands</t>
  </si>
  <si>
    <t>SB</t>
  </si>
  <si>
    <t>SLB</t>
  </si>
  <si>
    <t>Somalia</t>
  </si>
  <si>
    <t>SO</t>
  </si>
  <si>
    <t>SOM</t>
  </si>
  <si>
    <t>South Africa</t>
  </si>
  <si>
    <t>ZA</t>
  </si>
  <si>
    <t>ZAF</t>
  </si>
  <si>
    <t>South Georgia and the South Sandwich Islands</t>
  </si>
  <si>
    <t>GS</t>
  </si>
  <si>
    <t>SGS</t>
  </si>
  <si>
    <t>ES</t>
  </si>
  <si>
    <t>ESP</t>
  </si>
  <si>
    <t>Sri Lanka</t>
  </si>
  <si>
    <t>LK</t>
  </si>
  <si>
    <t>LKA</t>
  </si>
  <si>
    <t>St. Helena</t>
  </si>
  <si>
    <t>SH</t>
  </si>
  <si>
    <t>SHN</t>
  </si>
  <si>
    <t>St. Kitts and Nevis</t>
  </si>
  <si>
    <t>KN</t>
  </si>
  <si>
    <t>KNA</t>
  </si>
  <si>
    <t>St. Lucia</t>
  </si>
  <si>
    <t>LC</t>
  </si>
  <si>
    <t>LCA</t>
  </si>
  <si>
    <t>St. Pierre and Miquelon</t>
  </si>
  <si>
    <t>PM</t>
  </si>
  <si>
    <t>SPM</t>
  </si>
  <si>
    <t>St. Vincent and the Grenadines</t>
  </si>
  <si>
    <t>VC</t>
  </si>
  <si>
    <t>VCT</t>
  </si>
  <si>
    <t>Sudan the</t>
  </si>
  <si>
    <t>SD</t>
  </si>
  <si>
    <t>SDN</t>
  </si>
  <si>
    <t>Suriname</t>
  </si>
  <si>
    <t>SR</t>
  </si>
  <si>
    <t>SUR</t>
  </si>
  <si>
    <t>Svalbard &amp; Jan Mayen Islands</t>
  </si>
  <si>
    <t>SJ</t>
  </si>
  <si>
    <t>SJM</t>
  </si>
  <si>
    <t>Swaziland</t>
  </si>
  <si>
    <t>SZ</t>
  </si>
  <si>
    <t>SWZ</t>
  </si>
  <si>
    <t>SE</t>
  </si>
  <si>
    <t>SWE</t>
  </si>
  <si>
    <t>CH</t>
  </si>
  <si>
    <t>CHE</t>
  </si>
  <si>
    <t>Syrian Arab Republic</t>
  </si>
  <si>
    <t>SY</t>
  </si>
  <si>
    <t>SYR</t>
  </si>
  <si>
    <t>Taiwan</t>
  </si>
  <si>
    <t>TW</t>
  </si>
  <si>
    <t>TWN</t>
  </si>
  <si>
    <t>Tajikistan</t>
  </si>
  <si>
    <t>TJ</t>
  </si>
  <si>
    <t>TJK</t>
  </si>
  <si>
    <t>Tanzania</t>
  </si>
  <si>
    <t>TZ</t>
  </si>
  <si>
    <t>TZA</t>
  </si>
  <si>
    <t>TH</t>
  </si>
  <si>
    <t>THA</t>
  </si>
  <si>
    <t>Timor-Leste</t>
  </si>
  <si>
    <t>TL</t>
  </si>
  <si>
    <t>TLS</t>
  </si>
  <si>
    <t>Togo</t>
  </si>
  <si>
    <t>TG</t>
  </si>
  <si>
    <t>TGO</t>
  </si>
  <si>
    <t>Tokelau</t>
  </si>
  <si>
    <t>TK</t>
  </si>
  <si>
    <t>TKL</t>
  </si>
  <si>
    <t>Tonga</t>
  </si>
  <si>
    <t>TO</t>
  </si>
  <si>
    <t>TON</t>
  </si>
  <si>
    <t>Trinidad and Tobago</t>
  </si>
  <si>
    <t>TT</t>
  </si>
  <si>
    <t>TTO</t>
  </si>
  <si>
    <t>Tunisia</t>
  </si>
  <si>
    <t>TN</t>
  </si>
  <si>
    <t>TUN</t>
  </si>
  <si>
    <t>TR</t>
  </si>
  <si>
    <t>TUR</t>
  </si>
  <si>
    <t>Turkmenistan</t>
  </si>
  <si>
    <t>TM</t>
  </si>
  <si>
    <t>TKM</t>
  </si>
  <si>
    <t>Turks and Caicos Islands</t>
  </si>
  <si>
    <t>TC</t>
  </si>
  <si>
    <t>TCA</t>
  </si>
  <si>
    <t>Tuvalu</t>
  </si>
  <si>
    <t>TV</t>
  </si>
  <si>
    <t>TUV</t>
  </si>
  <si>
    <t>Uganda</t>
  </si>
  <si>
    <t>UG</t>
  </si>
  <si>
    <t>UGA</t>
  </si>
  <si>
    <t>Ukraine</t>
  </si>
  <si>
    <t>UA</t>
  </si>
  <si>
    <t>UKR</t>
  </si>
  <si>
    <t>United Arab Emirates</t>
  </si>
  <si>
    <t>AE</t>
  </si>
  <si>
    <t>ARE</t>
  </si>
  <si>
    <t>GB</t>
  </si>
  <si>
    <t>GBR</t>
  </si>
  <si>
    <t>United States Minor Outlying Islands</t>
  </si>
  <si>
    <t>UM</t>
  </si>
  <si>
    <t>UMI</t>
  </si>
  <si>
    <t>United States of America</t>
  </si>
  <si>
    <t>US</t>
  </si>
  <si>
    <t>USA</t>
  </si>
  <si>
    <t>Uruguay</t>
  </si>
  <si>
    <t>UY</t>
  </si>
  <si>
    <t>URY</t>
  </si>
  <si>
    <t>US Virgin Islands</t>
  </si>
  <si>
    <t>VI</t>
  </si>
  <si>
    <t>VIR</t>
  </si>
  <si>
    <t>Uzbekistan</t>
  </si>
  <si>
    <t>UZ</t>
  </si>
  <si>
    <t>UZB</t>
  </si>
  <si>
    <t>Vanuatu</t>
  </si>
  <si>
    <t>VU</t>
  </si>
  <si>
    <t>VUT</t>
  </si>
  <si>
    <t>Venezuela</t>
  </si>
  <si>
    <t>VE</t>
  </si>
  <si>
    <t>VEN</t>
  </si>
  <si>
    <t>VN</t>
  </si>
  <si>
    <t>VNM</t>
  </si>
  <si>
    <t>Wallis and Futuna Islands</t>
  </si>
  <si>
    <t>WF</t>
  </si>
  <si>
    <t>WLF</t>
  </si>
  <si>
    <t>Western Sahara</t>
  </si>
  <si>
    <t>EH</t>
  </si>
  <si>
    <t>ESH</t>
  </si>
  <si>
    <t>Yemen</t>
  </si>
  <si>
    <t>YE</t>
  </si>
  <si>
    <t>YEM</t>
  </si>
  <si>
    <t>Zambia</t>
  </si>
  <si>
    <t>ZM</t>
  </si>
  <si>
    <t>ZMB</t>
  </si>
  <si>
    <t>Zimbabwe</t>
  </si>
  <si>
    <t>ZW</t>
  </si>
  <si>
    <t>ZWE</t>
  </si>
  <si>
    <t>Redemption requests outstanding</t>
  </si>
  <si>
    <t>1.23</t>
  </si>
  <si>
    <t>Adjustment for other fee adjustments</t>
  </si>
  <si>
    <t>Multiple shares/unit class type</t>
  </si>
  <si>
    <t>18.17</t>
  </si>
  <si>
    <t>18.16</t>
  </si>
  <si>
    <t>4.6.1</t>
  </si>
  <si>
    <t>4.6.2</t>
  </si>
  <si>
    <t>Adjusted Net Asset Value for Pricing Purposes</t>
  </si>
  <si>
    <t>Valuation Method</t>
  </si>
  <si>
    <t>Redemption limits</t>
  </si>
  <si>
    <t>1.24</t>
  </si>
  <si>
    <t>Unitized vehicle</t>
  </si>
  <si>
    <t>Encumbered</t>
  </si>
  <si>
    <t>7.26</t>
  </si>
  <si>
    <t>7.27</t>
  </si>
  <si>
    <t>7.28</t>
  </si>
  <si>
    <t>7.29</t>
  </si>
  <si>
    <t>7.30</t>
  </si>
  <si>
    <t>7.31</t>
  </si>
  <si>
    <t>7.32</t>
  </si>
  <si>
    <t>7.33</t>
  </si>
  <si>
    <t>7.34</t>
  </si>
  <si>
    <t>7.35</t>
  </si>
  <si>
    <t>7.36</t>
  </si>
  <si>
    <t>7.37</t>
  </si>
  <si>
    <t>7.38</t>
  </si>
  <si>
    <t>7.39</t>
  </si>
  <si>
    <t>7.40</t>
  </si>
  <si>
    <t>7.41</t>
  </si>
  <si>
    <t>9.18</t>
  </si>
  <si>
    <t>9.19</t>
  </si>
  <si>
    <t>9.19.1</t>
  </si>
  <si>
    <t>9.19.2</t>
  </si>
  <si>
    <t>9.19.3</t>
  </si>
  <si>
    <t>9.19.4</t>
  </si>
  <si>
    <t>9.19.5</t>
  </si>
  <si>
    <t>9.19.6</t>
  </si>
  <si>
    <t>9.19.7</t>
  </si>
  <si>
    <t>9.19.8</t>
  </si>
  <si>
    <t>9.19.9</t>
  </si>
  <si>
    <t>9.19.10</t>
  </si>
  <si>
    <t>9.12.1</t>
  </si>
  <si>
    <t>9.12.2</t>
  </si>
  <si>
    <t>9.12.3</t>
  </si>
  <si>
    <t>9.12.4</t>
  </si>
  <si>
    <t>9.12.5</t>
  </si>
  <si>
    <t>9.12.6</t>
  </si>
  <si>
    <t>9.12.7</t>
  </si>
  <si>
    <t>9.12.8</t>
  </si>
  <si>
    <t>9.12.9</t>
  </si>
  <si>
    <t>9.12.10</t>
  </si>
  <si>
    <t>9.12.11</t>
  </si>
  <si>
    <t>9.12.12</t>
  </si>
  <si>
    <t>11.24</t>
  </si>
  <si>
    <t>11.25</t>
  </si>
  <si>
    <t>11.26</t>
  </si>
  <si>
    <t>11.27</t>
  </si>
  <si>
    <t>12.10</t>
  </si>
  <si>
    <t>1.25</t>
  </si>
  <si>
    <t>Redemption requests outstanding in %</t>
  </si>
  <si>
    <t>Mark to market value of fixed and floating interest rate debt excluding shareholders' loans and lease liabilities.</t>
  </si>
  <si>
    <t>8.1.1</t>
  </si>
  <si>
    <t>8.1.2</t>
  </si>
  <si>
    <t>Number of acquired properties (standing investment &amp; initial leasing)</t>
  </si>
  <si>
    <t>Number of acquired properties ((re)development)</t>
  </si>
  <si>
    <t>Gross Value of acquired properties (standing investment &amp; initial leasing)</t>
  </si>
  <si>
    <t>Total amount of completed acquisition deals including acquisition costs for the initial leasing &amp; standing investments.</t>
  </si>
  <si>
    <t>8.2.1</t>
  </si>
  <si>
    <t>8.2.2</t>
  </si>
  <si>
    <t>6.20</t>
  </si>
  <si>
    <t>Undrawn secured credit lines</t>
  </si>
  <si>
    <t>Interest costs (including debt amortisation and lending fees) of third party debt weighted by the nominal value of such instruments. This excludes shareholders' loans and lease liabilities.</t>
  </si>
  <si>
    <t>Total number of new third party debt facilities (additional borrowing / refinancing) during the reported period. This excludes shareholders' loans and lease liabilities.</t>
  </si>
  <si>
    <t>Total value of new third party debt facilities (additional borrowing / refinancing) during the reported period. This excludes shareholders' loans and lease liabilities.</t>
  </si>
  <si>
    <t>Other real estate type</t>
  </si>
  <si>
    <t>Number of forward contracted properties not accounted for in the statement of financial position.</t>
  </si>
  <si>
    <t>Number of acquired properties as accounted for in vehicle's statement of financial position for standing investments &amp; initial leasing.</t>
  </si>
  <si>
    <t>Number of acquired properties as accounted for in vehicle's statement of financial position ((re)development).</t>
  </si>
  <si>
    <t>Remaining total commitments under forward contracts not yet accounted for at reporting date</t>
  </si>
  <si>
    <t>Total Cash Balance</t>
  </si>
  <si>
    <t>Total other assets</t>
  </si>
  <si>
    <t>Real Estate Portfolio by Country</t>
  </si>
  <si>
    <t>Reversionary potential (%)</t>
  </si>
  <si>
    <t xml:space="preserve">&lt; 20% </t>
  </si>
  <si>
    <t xml:space="preserve">&gt; 20% - ≤ 40% </t>
  </si>
  <si>
    <t>Also known as financing fee, this represents a fee charged by the investment manager for services rendered in arranging debt financing for asset purchases or financing at the vehicle or other special purpose entity level of the holding structure. This fee is separate from any arrangement costs paid to the debt provider or external party such as a broker.</t>
  </si>
  <si>
    <t>Operating Expenses (repairs and maintenance)</t>
  </si>
  <si>
    <t>Other Operating Expenses</t>
  </si>
  <si>
    <t>Non-recoverable costs incurred during the day-to-day running of a property, such as repairs and maintenance. They exclude insurance, property management fee, utilities, supplies, property taxes, non-recoverable service charge, net finance costs, vehicle-level expenses and fees, capital expenditure, depreciation and income taxes.</t>
  </si>
  <si>
    <t>Non-recoverable costs incurred during the day-to-day running of a property, such as insurance, property management fee, utilities, supplies, property taxes, non-recoverable service charge. They exclude net finance costs, vehicle-level expenses and fees, capital expenditure, depreciation and income taxes.</t>
  </si>
  <si>
    <t>5.11.1</t>
  </si>
  <si>
    <t>5.11.2</t>
  </si>
  <si>
    <t>5.15</t>
  </si>
  <si>
    <t>8.3.1</t>
  </si>
  <si>
    <t>8.3.2</t>
  </si>
  <si>
    <t>Amount of Capital Expenditure for standing investments &amp; initial leasing</t>
  </si>
  <si>
    <t>Total amount capitalized during the reporting period related to the developments (as part of the initial acquisition)</t>
  </si>
  <si>
    <t>Amount of Capital Expenditure redevelopment</t>
  </si>
  <si>
    <t>Total capital expenditure</t>
  </si>
  <si>
    <t>Industrial / logistics</t>
  </si>
  <si>
    <t>Student housing</t>
  </si>
  <si>
    <t>Health care</t>
  </si>
  <si>
    <t xml:space="preserve">Mixed </t>
  </si>
  <si>
    <t>Pre-development</t>
  </si>
  <si>
    <t>Initial leasing/stabilisation</t>
  </si>
  <si>
    <t>Standing investment/operating</t>
  </si>
  <si>
    <t>Renovation</t>
  </si>
  <si>
    <t>Conversion</t>
  </si>
  <si>
    <t>Expansion</t>
  </si>
  <si>
    <t>Freehold</t>
  </si>
  <si>
    <t>Leasehold</t>
  </si>
  <si>
    <t>Acre</t>
  </si>
  <si>
    <t>Cash</t>
  </si>
  <si>
    <t>Accrual</t>
  </si>
  <si>
    <t xml:space="preserve">Market approach </t>
  </si>
  <si>
    <t>Cost approach (replacement costs less depreciation)</t>
  </si>
  <si>
    <t xml:space="preserve">Income approach (income capitalisation)  </t>
  </si>
  <si>
    <t xml:space="preserve">Income approach (DCF)  </t>
  </si>
  <si>
    <t xml:space="preserve">Income approach (earnings multiple)  </t>
  </si>
  <si>
    <t xml:space="preserve">Encumbered </t>
  </si>
  <si>
    <t>Not encumbered</t>
  </si>
  <si>
    <t>INREV module reference</t>
  </si>
  <si>
    <t>Legend</t>
  </si>
  <si>
    <t>New or adjusted fields as compared to SDDS 3.1</t>
  </si>
  <si>
    <t>RG26; RG30; RG34 Compliance</t>
  </si>
  <si>
    <t>% Vehicle GAV (per #3.1 Vehicle Level Data)</t>
  </si>
  <si>
    <t>Field name</t>
  </si>
  <si>
    <t>Identifier</t>
  </si>
  <si>
    <t>PLACEHOLDER</t>
  </si>
  <si>
    <t xml:space="preserve"> Other relevant asset level KPI </t>
  </si>
  <si>
    <t>ALD1.1</t>
  </si>
  <si>
    <t>ALD1.2</t>
  </si>
  <si>
    <t>ALD1.3</t>
  </si>
  <si>
    <t>ALD1.4</t>
  </si>
  <si>
    <t>ALD1.5</t>
  </si>
  <si>
    <t>ALD1.6</t>
  </si>
  <si>
    <t>ALD1.7</t>
  </si>
  <si>
    <t>ALD1.8</t>
  </si>
  <si>
    <t>ALD1.9</t>
  </si>
  <si>
    <t>ALD1.10</t>
  </si>
  <si>
    <t>ALD1.11</t>
  </si>
  <si>
    <t>ALD1.12</t>
  </si>
  <si>
    <t>ALD1.13</t>
  </si>
  <si>
    <t>ALD1.14</t>
  </si>
  <si>
    <t>ALD1.15</t>
  </si>
  <si>
    <t>ALD1.16</t>
  </si>
  <si>
    <t>ALD1.17</t>
  </si>
  <si>
    <t>ALD2.1</t>
  </si>
  <si>
    <t>ALD2.2</t>
  </si>
  <si>
    <t>ALD2.3</t>
  </si>
  <si>
    <t>ALD2.4</t>
  </si>
  <si>
    <t>ALD2.5</t>
  </si>
  <si>
    <t>ALD2.6</t>
  </si>
  <si>
    <t>ALD2.7</t>
  </si>
  <si>
    <t>ALD2.8</t>
  </si>
  <si>
    <t>ALD2.9</t>
  </si>
  <si>
    <t>ALD2.10</t>
  </si>
  <si>
    <t>ALD2.11</t>
  </si>
  <si>
    <t>ALD2.12</t>
  </si>
  <si>
    <t>ALD2.13</t>
  </si>
  <si>
    <t>ALD2.14</t>
  </si>
  <si>
    <t>ALD2.15</t>
  </si>
  <si>
    <t>ALD2.16</t>
  </si>
  <si>
    <t xml:space="preserve">Asset level total return </t>
  </si>
  <si>
    <t xml:space="preserve">Asset income return </t>
  </si>
  <si>
    <t xml:space="preserve">Asset capital return </t>
  </si>
  <si>
    <t>Encumbered / Non-encumbered</t>
  </si>
  <si>
    <t>RG23</t>
  </si>
  <si>
    <t>RG23, PM 20</t>
  </si>
  <si>
    <t>RG23, PM 21</t>
  </si>
  <si>
    <t>RG23, PM 19</t>
  </si>
  <si>
    <t>INREV Guidelines Reference (Asset level reporting is recommended)</t>
  </si>
  <si>
    <t>Sum of fair value of investment portfolio (#9.2) and fair value of development portfolio (#9.14).</t>
  </si>
  <si>
    <t>Property Valuation Standard</t>
  </si>
  <si>
    <t>RICS</t>
  </si>
  <si>
    <t>ImmoWertV</t>
  </si>
  <si>
    <t>Mark to Market</t>
  </si>
  <si>
    <t>Sum of #5.4 and #5.5.</t>
  </si>
  <si>
    <t>Income taxes borne by the vehicle. Sum of #5.9.1 and #5.9.2.</t>
  </si>
  <si>
    <t>All unrealised capital gains / losses on all vehicle assets and liabilities, accounted for directly through the income statement of the vehicle. Sum of #5.10.1 and #5.10.2.</t>
  </si>
  <si>
    <t>All realised capital gains (losses) on all vehicle assets and liabilities, accounted for directly through the income statement of the vehicle. Sum of #5.11.1 and #5.11.2.</t>
  </si>
  <si>
    <t>See instruction and definition of #5.11.</t>
  </si>
  <si>
    <t>Sum of #5.6 to #5.12. Reflects the net result in the income statement of the vehicle according to its accounting standards.</t>
  </si>
  <si>
    <t>Sum of #5.13 and #5.14.</t>
  </si>
  <si>
    <t>Calculated as the Net Investment Income (#7.12) as a percentage of the time-weighted average NAV over the same period.</t>
  </si>
  <si>
    <t>See instruction and definition of #7.12. Calculated on a rolling four-quarter basis.</t>
  </si>
  <si>
    <t>See instruction and definition of #7.12. Where a track record exists.</t>
  </si>
  <si>
    <t>See instruction and definition of #7.24. Calculated on a rolling four-quarter basis.</t>
  </si>
  <si>
    <t>See instruction and definition of #7.24. Where a track record exists.</t>
  </si>
  <si>
    <t>Sum of all fees mentioned above (#11.1 to #11.14).</t>
  </si>
  <si>
    <t>Property-specific fees (#11.25) and costs (#11.26) as a proportion of INREV time-weighted average INREV GAV (#11.20). Calculated on a rolling four-quarter basis.</t>
  </si>
  <si>
    <t>ESG SDDS submitted to investors?</t>
  </si>
  <si>
    <t>INREV Sustainability Reporting Guidelines - Compliance Score</t>
  </si>
  <si>
    <t>INREV Sustainability Best Practice Module - Adoption Score</t>
  </si>
  <si>
    <r>
      <t xml:space="preserve">INREV reporting template reflecting vehicle level and asset level ESG data and including the required and recommended ESG KPIs of the INREV Guidelines. </t>
    </r>
    <r>
      <rPr>
        <u/>
        <sz val="8"/>
        <color rgb="FF55585A"/>
        <rFont val="Open Sans"/>
        <family val="2"/>
      </rPr>
      <t>Click to go to INREV ESG SDDS.</t>
    </r>
  </si>
  <si>
    <r>
      <t xml:space="preserve">Indicate total compliance % of the vehicle reporting with the INREV Reporting module. </t>
    </r>
    <r>
      <rPr>
        <u/>
        <sz val="8"/>
        <color rgb="FF55585A"/>
        <rFont val="Open Sans"/>
        <family val="2"/>
      </rPr>
      <t>Click to go to INREV Assessment online tool.</t>
    </r>
    <r>
      <rPr>
        <sz val="8"/>
        <color rgb="FF55585A"/>
        <rFont val="Open Sans"/>
        <family val="2"/>
      </rPr>
      <t xml:space="preserve"> </t>
    </r>
  </si>
  <si>
    <r>
      <t xml:space="preserve">Indicate total compliance % of the vehicle reporting with the INREV Sustainability module. </t>
    </r>
    <r>
      <rPr>
        <u/>
        <sz val="8"/>
        <color rgb="FF55585A"/>
        <rFont val="Open Sans"/>
        <family val="2"/>
      </rPr>
      <t>Click to go to INREV Assessment online tool.</t>
    </r>
  </si>
  <si>
    <t>See instruction and definition of #7.19. Where a track record exists.</t>
  </si>
  <si>
    <t>See instruction and definition of #7.30. Where a track record exists.</t>
  </si>
  <si>
    <t>Vehicle fees (#11.16) and costs (#11.18), expressed as a percentage of time-weighted average INREV GAV (#11.20). Calculated on a rolling four-quarter basis.</t>
  </si>
  <si>
    <t>Fair value of investor's stake in vehicle according to Net Asset Value for Pricing Purposes (#17.3.1) divided by the number of shares/units owned by the investor (#17.4).</t>
  </si>
  <si>
    <t>RG12 Compliance</t>
  </si>
  <si>
    <t>RG14 Compliance</t>
  </si>
  <si>
    <t>RG13 Compliance</t>
  </si>
  <si>
    <t xml:space="preserve"> </t>
  </si>
  <si>
    <t>RG18 Compliance</t>
  </si>
  <si>
    <t>RG05; RG06; RG08 Compliance</t>
  </si>
  <si>
    <t>RG45 Compliance</t>
  </si>
  <si>
    <t>RG19; RG20 Compliance</t>
  </si>
  <si>
    <t>RG33 Compliance</t>
  </si>
  <si>
    <t>RG46 Compliance</t>
  </si>
  <si>
    <t>RG27; RG35; NAV04; G09 Compliance</t>
  </si>
  <si>
    <t>NAV04 Compliance</t>
  </si>
  <si>
    <t>FEM05; FEM06 Compliance</t>
  </si>
  <si>
    <t>RG42 Compliance</t>
  </si>
  <si>
    <t>RG64; RG65; RG66; RG67; RG68 Compliance</t>
  </si>
  <si>
    <t>RG61 Compliance</t>
  </si>
  <si>
    <t>RG23; PM03; PM19 Compliance</t>
  </si>
  <si>
    <t>PM04 Best practice</t>
  </si>
  <si>
    <t>PM04 Compliance</t>
  </si>
  <si>
    <t>PM05 Best practice</t>
  </si>
  <si>
    <t>PM05 Compliance</t>
  </si>
  <si>
    <t>PM06 Best practice</t>
  </si>
  <si>
    <t>PM06 Compliance</t>
  </si>
  <si>
    <t>PM07 Compliance</t>
  </si>
  <si>
    <t>PM08 Compliance</t>
  </si>
  <si>
    <t>PM08 Best practice</t>
  </si>
  <si>
    <t>PM09 Compliance</t>
  </si>
  <si>
    <t>PM10 Compliance</t>
  </si>
  <si>
    <t>PM11 Compliance</t>
  </si>
  <si>
    <t>PM12 Compliance</t>
  </si>
  <si>
    <t>RG44 Compliance</t>
  </si>
  <si>
    <t xml:space="preserve">NAV-Q12 </t>
  </si>
  <si>
    <t>RG56 Compliance</t>
  </si>
  <si>
    <t>RG45; RG 51 Compliance</t>
  </si>
  <si>
    <t>RG41 Compliance</t>
  </si>
  <si>
    <t>RG50 Compliance</t>
  </si>
  <si>
    <t>RG57 Compliance</t>
  </si>
  <si>
    <t>FEM14 Compliance</t>
  </si>
  <si>
    <t>RG30; FEM05 Compliance</t>
  </si>
  <si>
    <t>RG30; FEM13 Recommended</t>
  </si>
  <si>
    <t>RG30 Compliance</t>
  </si>
  <si>
    <t>RG30; FEM06 Compliance</t>
  </si>
  <si>
    <t>RG22 Compliance</t>
  </si>
  <si>
    <t>RG25 Compliance</t>
  </si>
  <si>
    <t>Gross operating income (#5.1) less operating expenses (#5.2 and #5.3). It relates to the operating portfolio of the vehicle and not (re)development assets which are reported under #5.5.</t>
  </si>
  <si>
    <t>Vehicle fees (#11.16) and costs (#11.18), expressed as a percentage of time-weighted average INREV NAV (#11.19). Calculated on a rolling four-quarter basis.</t>
  </si>
  <si>
    <t>Undrawn Capital Commitments</t>
  </si>
  <si>
    <t>A text description of the name of the asset. This describes land and/or building(s)</t>
  </si>
  <si>
    <t>Main address, name of the street on which the asset is located</t>
  </si>
  <si>
    <t>The number of a building / house of the asset (includes suffix)</t>
  </si>
  <si>
    <t>Postal code of the asset</t>
  </si>
  <si>
    <t>The name of the town, city or village of the address</t>
  </si>
  <si>
    <t>The name of the country of the address</t>
  </si>
  <si>
    <t>Geocoding is the process of converting addresses (like "1600 Amphitheatre Parkway, Mountain View, CA") into geographic coordinates (like latitude 37.423021 and longitude -122.083739). The following website https://plus.codes/ needs to be used to lookup the correct GEO code. GEO code should be provided in the following format: 52.337063,4.873062</t>
  </si>
  <si>
    <t>Current life cycle stage for the asset (e.g. Pre-development, development, etc.)</t>
  </si>
  <si>
    <t>Freehold vs leasehold. If part of asset are leasehold and part is freehold it should be defined based on the share of Market Rent (MR) if any type is more than 50%</t>
  </si>
  <si>
    <t>Total area of the asset including unlettable areas such as common areas, attached land, under development, etc. (if land is selected number of acres or hectares).</t>
  </si>
  <si>
    <t>Average remaining lease term in years where shorter of the first tenant break or lease expiry is used, weighted by current headline rent per annum</t>
  </si>
  <si>
    <t>Cash or accrual</t>
  </si>
  <si>
    <t>The current appraised market value (value as of last day of current quarter) of the asset as determined by an external or internal appraisal as if it were being sold without existing financing</t>
  </si>
  <si>
    <t>Market approach / income approach (income capitalisation, DCF, earnings multiple) / cost approach (replacement costs less depreciation)</t>
  </si>
  <si>
    <t>Encumbered / Not encumbered</t>
  </si>
  <si>
    <t>Gross passing rent as quoted on tenancy schedule. Passing rent is the rent chargeable to the tenant as per tenancy schedule and is inclusive or rent incentives (eg rent frees and rent deductions) but excludes variable rents (eg turnover rent)</t>
  </si>
  <si>
    <t>Total rental income for the period estimated to be achievable if an asset is newly leased, assuming a normal market lease contract</t>
  </si>
  <si>
    <t>Time-weighted net and unlevered return. See Performance Measurement Module of the INREV Guidelines.</t>
  </si>
  <si>
    <t>Net investment income of the asset divided by NAV of the asset plus the time weighted (daily) contributions for the measurement period (TwdC) minus the time weighted (daily) redemptions for the measurement period (TwdR) and minus the time weighted (daily) distributions for the measurement period (TwdD). See Performance Measurement Module of the INREV Guidelines.</t>
  </si>
  <si>
    <t>Asset level data definitions</t>
  </si>
  <si>
    <t xml:space="preserve">Instruction and Definition </t>
  </si>
  <si>
    <t xml:space="preserve">Occupancy rate = (Estimated rental income of occupied space) / (Contractual rental income of occupied space + estimated rental income of vacant space). </t>
  </si>
  <si>
    <t>Weighted average unexpired lease term (WAULT) (years)</t>
  </si>
  <si>
    <t>The vehicle's country or other jurisdiction, eg Luxembourg.</t>
  </si>
  <si>
    <t>Indicate the legal vehicle structure from the drop-down selection.</t>
  </si>
  <si>
    <t>Percentage of target return derived from rental income that a vehicle is able to payout on an annual basis.
This criteria is only applicable for a core vehicle. Please select "na" in case of Value Added or Opportunity vehicle.</t>
  </si>
  <si>
    <t>Vehicle financial year-end (ie fiscal year 31 Mar or 31 Dec of calendar year).</t>
  </si>
  <si>
    <t>Income Return - One-Year - Gross of fees</t>
  </si>
  <si>
    <t>Capital Return - Three-Year Annualised - Gross of fees</t>
  </si>
  <si>
    <t>Capital Return - Five-Year Annualised - Gross of fees</t>
  </si>
  <si>
    <t>Capital Return - Ten-Year Annualised - Gross of fees</t>
  </si>
  <si>
    <t>Lease Expiries (based on rent)</t>
  </si>
  <si>
    <t>(Equity) Capital Contributed - During the Reporting period</t>
  </si>
  <si>
    <t>(Equity) Capital Recalled - During the Reporting Period</t>
  </si>
  <si>
    <t>Total (Equity) Capital Recalled - Since Inception</t>
  </si>
  <si>
    <t>Total Shareholders' Loans Repayments - Since inception</t>
  </si>
  <si>
    <t>At acquisition of an entity which is determined to be a business combination, goodwill may arise as a result of a purchase price allocation exercise. Often a major component of such goodwill in property vehicles reflects the difference between the full recognition of deferred tax, purchaser’s costs or similar items in the accounts (which does not generally take account of the likely or intended method of subsequent exit), and the economic value attributed to such items in the actual purchase price. Except where such components of goodwill have not already been written off in the NAV as determined under the different GAAPs, they should be written off in the INREV NAV.</t>
  </si>
  <si>
    <t>Interest and other costs related to external debt (eg interest expense or income, extension fees, prepayment fees, cost of related interest rate swaps, debt arrangement fees), excluding dividend distribution to investors.</t>
  </si>
  <si>
    <t>Income taxes include all domestic and foreign taxes that are based on taxable profits.
Current tax for current and prior periods is, to the extent that it is unpaid, recognised as a liability. Overpayment of current tax is recognised as an asset. Current tax liabilities (assets) for the current and prior periods are measured at the amount expected to be paid to (recovered from) the taxation authorities, using the tax rates (and tax laws) that have been enacted or substantively enacted by the end of the reporting period.</t>
  </si>
  <si>
    <t>Items not captured in the lines above due to specific events, eg discontinued operations. Provide explanation in the comment box.</t>
  </si>
  <si>
    <t xml:space="preserve">Total third party debt facilities or credit lines (and any drawn equity bridge), excluding shareholders' loans and lease liabilities. All currencies converted to vehicle currency.  Please note that the nominal value refers to the outstanding amount the debtor owes to the creditor so excluding any capitalized and not yet amortized loan arrangement costs/fees. Sum of #6.1.1 and #6.1.2. </t>
  </si>
  <si>
    <t>Total third party fixed interest rate debt facilities or credit lines (and any drawn equity bridge), excluding shareholders' loans and lease liabilities. Please note that the nominal value refers to the outstanding amount the debtor owes to the creditor so excluding any capitalized and not yet amortized loan arrangement costs/fees.</t>
  </si>
  <si>
    <t>Total third party floating interest rate debt facilities or credit lines (and any drawn equity bridge), excluding shareholders' loans and lease liabilities. Please note that the nominal value refers to the outstanding amount the debtor owes to the creditor so excluding any capitalized and not yet amortized loan arrangement costs/fees.</t>
  </si>
  <si>
    <t>Projected cash NOI over the following four quarters as a ratio of projected interest payments on bank (not shareholders') loans over the same period (it also excludes payments under lease liabilities). This is a portfolio metric which may not reflect precisely the varying stipulations of each loan facility of the vehicle but aims to give an indication of the vehicle’s general ability to service its debt (ignores cash in bank).</t>
  </si>
  <si>
    <t>Projected cash NOI over the following four quarters as a ratio of projected interest and scheduled amortisation payments on bank (not shareholder) loans over the same period (it also excludes payments under lease liabilities).   This is a portfolio metric which may not reflect precisely the varying stipulations of each loan facility of the vehicle but aims to give an indication of the vehicle’s general ability to service its debt (ignores cash in bank).</t>
  </si>
  <si>
    <t>The aggregate of the undiscounted contracted annual rent (lease payments to be received) for lease contract that expire (or are subjected to tenant break options) within the respective year). 
Aggregated annual rent of leases that expire (or are subjected to tenant break options) within the respective year divided by aggregated annual rent of all leases.</t>
  </si>
  <si>
    <t>% of Vehicle GAV that is invested in development projects excluding Right of Use Assets. Calculated as fair value of development portfolio (#9.14) over GAV (#3.1).</t>
  </si>
  <si>
    <t>Also known as debt arrangement fees, these fees are charged by the investment manager for services rendered in arranging debt financing for asset purchases or financing at  the vehicle or other special purpose entity level of the holding structure. This fee is separate from any arrangement costs paid to the debt provider or external party such as a broker.</t>
  </si>
  <si>
    <t>Any fees earned by the investment manager, not mentioned under previous fee categories, eg commitment, subscription, redemption. Provide explanation in the comment box.</t>
  </si>
  <si>
    <t>Amount of Capital Contributions previously distributed to investors which has been recalled during the reporting period, eg to meet potential (unexpected) liabilities at the end of vehicle life or for specific investment purposes.</t>
  </si>
  <si>
    <t>Amount of capital contributions previously distributed to investors which has been recalled since inception, eg to meet potential (unexpected) liabilities at the end of vehicle life or for specific investment purposes.</t>
  </si>
  <si>
    <t>Total amount of distributions made to investors in accordance with the vehicle documentation during the reporting period that can be recalled by the vehicle, eg to meet potential (unexpected) liabilities at the end of vehicle life.</t>
  </si>
  <si>
    <t>Total amount of distributions made to investors in accordance with the vehicle documentation since inception, that is unexpired as at reporting period, and can be recalled by the Vehicle, eg to meet potential (unexpected) liabilities at the end of vehicle life.</t>
  </si>
  <si>
    <t>Also known as financing fees, these fees are charged by the investment manager for services rendered in arranging debt financing for asset purchases or financing at  the vehicle or other special purpose entity level of the holding structure. This fee is separate from any arrangement costs paid to the debt provider or external party such as a broker.</t>
  </si>
  <si>
    <t>Amount of Capital Contributions previously distributed to the investor which has been recalled during the reporting period, eg to meet potential (unexpected) liabilities at the end of vehicle life or for specific investment purposes.</t>
  </si>
  <si>
    <t>Amount of capital contributions previously distributed to the investor which has been recalled since inception, eg to meet potential (unexpected) liabilities at the end of vehicle life or for specific investment purposes.</t>
  </si>
  <si>
    <t>Total amount of distributions made to the investor in accordance with the vehicle documentation during the reporting period that can be recalled by the vehicle, eg to meet potential (unexpected) liabilities at the end of vehicle life.</t>
  </si>
  <si>
    <t>Total amount of distributions made to the investor in accordance with the vehicle documentation since inception, that is unexpired as at reporting period, and can be recalled by the Vehicle, eg to meet potential (unexpected) liabilities at the end of vehicle life.</t>
  </si>
  <si>
    <t>This is already included in Vehicle level data sheet.
Relevant mostly for larger investors where the IRR differs to vehicle level due to different fees. This should reflect the most accurate IRR to be followed by any investor (net IRR reflecting investor specific Fee conditions/Fee discounts).
Should be included in INREV SDDS.</t>
  </si>
  <si>
    <t>Number of units (applicable to residential asset)</t>
  </si>
  <si>
    <t>The reporting currency of the asset</t>
  </si>
  <si>
    <t xml:space="preserve">Asset use (eg retail, office, industrial, residential, etc).  Main asset use is determined by the local authority classification or is manager defined. If the share of market rent of any single asset use type is greater than 50% select this as the main asset use. If none of the types has a share greater than 50%, the asset type should be defined as mixed.  </t>
  </si>
  <si>
    <t>Asset sub-type depends on the asset type. (eg for residential: student housing, social housing, etc). If the share of market rent of any single sub-asset use type is greater than 50% select this as the main asset use. If none of the types has a share greater than 50%, the asset sub type should be defined as mixed.</t>
  </si>
  <si>
    <t>Unit of measurement, eg sqM, sqFt, acre</t>
  </si>
  <si>
    <t>Leasable area that does not include unlettable areas, eg common parts</t>
  </si>
  <si>
    <t>Number of residential units contained by the asset (if asset type is residential)</t>
  </si>
  <si>
    <t xml:space="preserve">Applicable to closed end vehicles only. This measure provides information on the level of total commitments drawn down. Calculated as cumulative capital contributed to the vehicle (PIC) over the cumulative capital plus undrawn capital. </t>
  </si>
  <si>
    <t>Total return of capital distributions at asset level. See Performance Measurement Module of the INREV Guidelines for detailed calculation.</t>
  </si>
  <si>
    <t>G09 Best practice</t>
  </si>
  <si>
    <t>The maturity of third party debt specified in years weighted by the nominal value of such instruments. This excludes shareholders' loans. See instructions in #6.1 for Nominal Value of Debt.</t>
  </si>
  <si>
    <t>4.0 - CONSULTATION TEMPLATE</t>
  </si>
  <si>
    <t>Non-income producing investments are investments in assets (either properties or land) that at the time of investment are not producing any rental income and for which either (re)development, refurbishment or re-letting activities have to be undertaken before rental income is possible.
Provide approach taken in the comment box.</t>
  </si>
  <si>
    <t>The estimated rental value as a percentage of gross property value.</t>
  </si>
  <si>
    <t xml:space="preserve">Percentage of total net leasable floor space being occupied, based on the actual move-in date of tenants. Occupancy = 1 - % of vacancy.  </t>
  </si>
  <si>
    <t>-</t>
  </si>
  <si>
    <t>If yes, disclose the different classes of shares in the comment box.</t>
  </si>
  <si>
    <t>If yes, provide details in the comment box.</t>
  </si>
  <si>
    <t>If relevant, provide a projected Since inception IRR</t>
  </si>
  <si>
    <t> Applicable to closed end vehicles only. This measure provides information on unrealised returns. Calculated as the NAV of the vehicle (Residual Value) over the cumulative capital contributed to the vehicle (PIC).</t>
  </si>
  <si>
    <t>Healthcare</t>
  </si>
  <si>
    <r>
      <t xml:space="preserve">Other fees earned by the investment manager. </t>
    </r>
    <r>
      <rPr>
        <u/>
        <sz val="8"/>
        <color rgb="FF55585A"/>
        <rFont val="Open Sans"/>
        <family val="2"/>
      </rPr>
      <t>Click to see List of fees and costs for items included and excluded from INREV ratios.</t>
    </r>
  </si>
  <si>
    <t>See instruction and definition of #7.7. Where a track record exists.</t>
  </si>
  <si>
    <t>Lease Expiries: 1-year rolling rent</t>
  </si>
  <si>
    <t>Lease Expiries: 2-year rolling rent</t>
  </si>
  <si>
    <t>Lease Expiries: 3-year rolling rent</t>
  </si>
  <si>
    <t>Lease Expiries: 4-year rolling rent</t>
  </si>
  <si>
    <t>Lease Expiries: 5-year rolling rent</t>
  </si>
  <si>
    <t>Lease Expiries: 6-year rolling rent</t>
  </si>
  <si>
    <t>Lease Expiries: 7-year rolling rent</t>
  </si>
  <si>
    <t>Lease Expiries: 8-year rolling rent</t>
  </si>
  <si>
    <t>Lease Expiries: 9-year rolling rent</t>
  </si>
  <si>
    <t>Lease Expiries: 10-year rolling rent</t>
  </si>
  <si>
    <t>Lease Expiries: 10-year+ rolling rent</t>
  </si>
  <si>
    <t>11.2.1</t>
  </si>
  <si>
    <t>11.2.2</t>
  </si>
  <si>
    <t>Asset management Fees- portion incl. in TGER</t>
  </si>
  <si>
    <t>Asset management Fees- portion incl. in REER</t>
  </si>
  <si>
    <t>11.28</t>
  </si>
  <si>
    <t>Vehicle fees earned by the manager incl. in TGER</t>
  </si>
  <si>
    <t>11.17.1</t>
  </si>
  <si>
    <t>11.17.2</t>
  </si>
  <si>
    <t>Ongoing management fees incl. in TGER</t>
  </si>
  <si>
    <t>Transaction based management fees incl. in TGER</t>
  </si>
  <si>
    <t>FEM13 Compliance</t>
  </si>
  <si>
    <t xml:space="preserve"> RG30; FEM13 Recommended</t>
  </si>
  <si>
    <t xml:space="preserve"> RG30; FEM05 Compliance, FEM13 Compliance</t>
  </si>
  <si>
    <t>FEM-Q05 - Optional</t>
  </si>
  <si>
    <t>Fair value of investor's stake in vehicle according to INREV NAV in Reporting guidelines (# 17.3) divided by the number of shares/units owned by the investor (#17.4).</t>
  </si>
  <si>
    <t>Financing/ Debt arrangement fee</t>
  </si>
  <si>
    <t>Sum of all fees mentioned above (#18.1 to #18.16).</t>
  </si>
  <si>
    <t xml:space="preserve">Calculated as 1 - (Estimated rental income of vacant space / (contractual rental income of occupied space + estimated rental income of vacant space)). 
</t>
  </si>
  <si>
    <t>Applicable to closed end funds.
Total allocated capital is calculated as Total Net Capital Contributed since inception Drawn capital (see #13.13)
+ Capital part of closed investments but financed by Credit/Bridge facility
+ Capital part of signed and not closed investments
+ Capital part of approved but not signed investments.
This represent the amount of the respective investor.</t>
  </si>
  <si>
    <t>The ownership share is defined as the actual contractual ownership share of the asset (%). All data should be provided based on the ownership share of the asset and NOT as if 100% owned.</t>
  </si>
  <si>
    <r>
      <t xml:space="preserve">See instruction and definition of #7.13, with gross of fees as described in the </t>
    </r>
    <r>
      <rPr>
        <u/>
        <sz val="8"/>
        <color rgb="FF55585A"/>
        <rFont val="Open Sans"/>
        <family val="2"/>
      </rPr>
      <t>INREV Performance Measurement module</t>
    </r>
    <r>
      <rPr>
        <sz val="8"/>
        <color rgb="FF55585A"/>
        <rFont val="Open Sans"/>
        <family val="2"/>
      </rPr>
      <t>. Vehicle level income return gross of fees should be calculated by using the same calculation for #7.13  excluding fees.</t>
    </r>
  </si>
  <si>
    <r>
      <t xml:space="preserve">Realised and unrealised capital gain/loss on assets during the period as a percentage of the time-weighted average NAV over the same period, as defined in the </t>
    </r>
    <r>
      <rPr>
        <u/>
        <sz val="8"/>
        <color rgb="FF55585A"/>
        <rFont val="Open Sans"/>
        <family val="2"/>
      </rPr>
      <t>INREV Performance Measurement module</t>
    </r>
    <r>
      <rPr>
        <sz val="8"/>
        <color rgb="FF55585A"/>
        <rFont val="Open Sans"/>
        <family val="2"/>
      </rPr>
      <t>. The use of the INREV NAV is encouraged. When the INREV NAV is not used and adjustments are made to the vehicle NAV, these should be properly disclosed.</t>
    </r>
  </si>
  <si>
    <r>
      <t xml:space="preserve">See instruction and definition of #7.24, with gross of fees as described in the </t>
    </r>
    <r>
      <rPr>
        <u/>
        <sz val="8"/>
        <color rgb="FF55585A"/>
        <rFont val="Open Sans"/>
        <family val="2"/>
      </rPr>
      <t>INREV Performance Measurement module</t>
    </r>
    <r>
      <rPr>
        <sz val="8"/>
        <color rgb="FF55585A"/>
        <rFont val="Open Sans"/>
        <family val="2"/>
      </rPr>
      <t>. Vehicle level income return gross of fees should be calculated by using the same calculation for #7.24  excluding fees.</t>
    </r>
  </si>
  <si>
    <r>
      <t xml:space="preserve">Applicable to closed end vehicles only. Since inception IRR is the IRR of the Vehicle after all vehicle-level fees, taxes and carried interest are deducted, as described in the </t>
    </r>
    <r>
      <rPr>
        <u/>
        <sz val="8"/>
        <color rgb="FF55585A"/>
        <rFont val="Open Sans"/>
        <family val="2"/>
      </rPr>
      <t>INREV Performance Measurement module</t>
    </r>
    <r>
      <rPr>
        <sz val="8"/>
        <color rgb="FF55585A"/>
        <rFont val="Open Sans"/>
        <family val="2"/>
      </rPr>
      <t>. IRR represents the rate of return based on the present value of a capital investment over the holding period expressed as a percentage of the investment.</t>
    </r>
  </si>
  <si>
    <r>
      <t xml:space="preserve">Since inception IRR is the IRR of the Vehicle after all vehicle-level fees, taxes and carried interest are deducted, as described in the </t>
    </r>
    <r>
      <rPr>
        <u/>
        <sz val="8"/>
        <color rgb="FF55585A"/>
        <rFont val="Open Sans"/>
        <family val="2"/>
      </rPr>
      <t>INREV Performance Measurement module</t>
    </r>
    <r>
      <rPr>
        <sz val="8"/>
        <color rgb="FF55585A"/>
        <rFont val="Open Sans"/>
        <family val="2"/>
      </rPr>
      <t>. IRR represents the rate of return based on the present value of a capital investment over the holding period expressed as a percentage of the investment. The cash flow here is before the deduction of all the fees charged by the investment manager at all levels of the vehicle structure as detailed in the Fee and Expense Metrics module.</t>
    </r>
  </si>
  <si>
    <r>
      <t xml:space="preserve">Number of acquired properties not accounted for in the vehicle's  statement of financial position, including forward contracts (which should be taken into consideration in the adjustments of INREV NAV. </t>
    </r>
    <r>
      <rPr>
        <u/>
        <sz val="8"/>
        <color rgb="FF55585A"/>
        <rFont val="Open Sans"/>
        <family val="2"/>
      </rPr>
      <t xml:space="preserve">See NAV-Q12 of the INREV NAV Guidelines. </t>
    </r>
  </si>
  <si>
    <t xml:space="preserve">Costs related to capital improvements for an standing investments and initial leasing that lengthen the life and increase the value of the assets. This is an addition to any maintenance operating expenses. 
</t>
  </si>
  <si>
    <t>Costs related to capital improvements for (re)developments that lengthen the life and increase the value of the assets.</t>
  </si>
  <si>
    <t>INREV Asset Level Index (ALI) reference</t>
  </si>
  <si>
    <t>ID provided by investment manager/direct investor. Unique identifier of asset known by the direct investment  manager/direct investor. This ID should remain unchanged for every period.</t>
  </si>
  <si>
    <t>The exact day of the capital flow should be filled in. For an “as declared/registered” distribution payment the last day of the respective month should be filled in.
If there are more than five specific capital flows in the reported period, use the reserved placeholders. In case this is not sufficient, capital flows should be summarised on a monthly basis putting the date of capital flow at the end of the month.</t>
  </si>
  <si>
    <t>Amortisation periods of setup costs should be adapted to the planned holding period of a vehicle. For evergreen vehicles, asset specific features should determine the amortisation period and, in their absence, a 10-year period is recommended unless there is a specific asset feature which requires deviation from this period. The approach and rationale should be disclosed in the constitutional documentation when the investment vehicle is being launched. See INREV Governance module for more details.</t>
  </si>
  <si>
    <r>
      <t xml:space="preserve">Amortisation periods of acquisition expenses should be adapted to the planned holding period of a vehicle. For evergreen vehicles, asset specific features should determine the amortisation period and, in their absence, a 10-year period is recommended unless there is a specific asset feature which requires deviation from this period. The approach and rationale should be disclosed in the constitutional documentation when the investment vehicle is being launched. </t>
    </r>
    <r>
      <rPr>
        <u/>
        <sz val="8"/>
        <color rgb="FF55585A"/>
        <rFont val="Open Sans"/>
        <family val="2"/>
      </rPr>
      <t>See INREV Governance module for more details.</t>
    </r>
  </si>
  <si>
    <r>
      <t>Amortisation periods of financing costs should be adapted to the planned holding period of a vehicle. For evergreen vehicles, asset specific features should determine the amortisation period and, in their absence, a 10-year period is recommended unless there is a specific asset feature which requires deviation from this period. The approach and rationale should be disclosed in the constitutional documentation when the investment vehicle is being launched.</t>
    </r>
    <r>
      <rPr>
        <u/>
        <sz val="8"/>
        <color rgb="FF55585A"/>
        <rFont val="Open Sans"/>
        <family val="2"/>
      </rPr>
      <t xml:space="preserve"> See INREV Governance module for more details.</t>
    </r>
  </si>
  <si>
    <r>
      <t xml:space="preserve">For the disclosure of INREV TGER and REER a calculation based on INREV GAV is required. 
To arrive at an INREV GAV the Total Assets derived from Generally Accepted Accounting Principles (GAAP) should be adjusted. See Q&amp;A FEM-Q01 of the </t>
    </r>
    <r>
      <rPr>
        <u/>
        <sz val="8"/>
        <color rgb="FF55585A"/>
        <rFont val="Open Sans"/>
        <family val="2"/>
      </rPr>
      <t>INREV Fee and Expense Metrics Guidelines.</t>
    </r>
  </si>
  <si>
    <r>
      <t xml:space="preserve">Represents the amount an investor earns over the stated period after all vehicle level fees and expenses (including taxes and interests) are deducted. Calculated as the change in NAV less any contributions plus any redemptions and distributions over the calculated period, as a percentage of the time-weighted average NAV over the same period. See calculation details in the </t>
    </r>
    <r>
      <rPr>
        <u/>
        <sz val="8"/>
        <color rgb="FF55585A"/>
        <rFont val="Open Sans"/>
        <family val="2"/>
      </rPr>
      <t>INREV Performance Measurement module</t>
    </r>
    <r>
      <rPr>
        <sz val="8"/>
        <color rgb="FF55585A"/>
        <rFont val="Open Sans"/>
        <family val="2"/>
      </rPr>
      <t>. The use of the INREV NAV is encouraged. When the INREV NAV is not used and adjustments are made to the vehicle NAV, these should be properly disclosed.</t>
    </r>
  </si>
  <si>
    <r>
      <t xml:space="preserve">Represents the amount an investor earns over the stated period after all vehicle level fees and expenses (including taxes and interests) are deducted. Calculated as the change in NAV less any contributions plus management fees accrued during the period any redemptions and distributions over the calculated period, as a percentage of the time-weighted average NAV over the same period. See calculation details in the </t>
    </r>
    <r>
      <rPr>
        <u/>
        <sz val="8"/>
        <color rgb="FF55585A"/>
        <rFont val="Open Sans"/>
        <family val="2"/>
      </rPr>
      <t>INREV Performance Measurement module</t>
    </r>
    <r>
      <rPr>
        <sz val="8"/>
        <color rgb="FF55585A"/>
        <rFont val="Open Sans"/>
        <family val="2"/>
      </rPr>
      <t>. The use of the INREV NAV is encouraged. When the INREV NAV is not used and adjustments are made to the vehicle NAV, these should be properly disclosed.</t>
    </r>
  </si>
  <si>
    <r>
      <t xml:space="preserve">Net investment income represents the net operational income of a vehicle, on an accrual basis, containing the income and cost items described in the </t>
    </r>
    <r>
      <rPr>
        <u/>
        <sz val="8"/>
        <color rgb="FF55585A"/>
        <rFont val="Open Sans"/>
        <family val="2"/>
      </rPr>
      <t>INREV Performance Measurement module</t>
    </r>
    <r>
      <rPr>
        <sz val="8"/>
        <color rgb="FF55585A"/>
        <rFont val="Open Sans"/>
        <family val="2"/>
      </rPr>
      <t xml:space="preserve">. This excludes any capital transactions or movements in the reported period, including valuation gains or losses on assets and liabilities, transaction costs, sale proceeds and taxes on capital profits and losses.
</t>
    </r>
  </si>
  <si>
    <r>
      <t xml:space="preserve">Also known as investment management or investment advisory fees, fund management fees are typically charged by investment advisors, or managers, for their services regarding the management of the vehicle. See </t>
    </r>
    <r>
      <rPr>
        <u/>
        <sz val="8"/>
        <color rgb="FF55585A"/>
        <rFont val="Open Sans"/>
        <family val="2"/>
      </rPr>
      <t>INREV Fee and Expense Metrics module</t>
    </r>
    <r>
      <rPr>
        <sz val="8"/>
        <color rgb="FF55585A"/>
        <rFont val="Open Sans"/>
        <family val="2"/>
      </rPr>
      <t xml:space="preserve"> for detailed services included in the fund management fee.</t>
    </r>
  </si>
  <si>
    <r>
      <t xml:space="preserve">Fee typically charged by investment advisors, or managers, for their services regarding the management of the vehicle’s assets. See </t>
    </r>
    <r>
      <rPr>
        <u/>
        <sz val="8"/>
        <color rgb="FF55585A"/>
        <rFont val="Open Sans"/>
        <family val="2"/>
      </rPr>
      <t>INREV Fee and Expense Metrics module</t>
    </r>
    <r>
      <rPr>
        <sz val="8"/>
        <color rgb="FF55585A"/>
        <rFont val="Open Sans"/>
        <family val="2"/>
      </rPr>
      <t xml:space="preserve"> for detailed services included in the asset management fee.</t>
    </r>
  </si>
  <si>
    <r>
      <t xml:space="preserve">Portion of Asset management fees allocated to TGER. The investment manager should use best judgement to split its asset management fee services between what is directly attributable to the building and the vehicle management activities, e.g. strategic input, production of asset level business plan. Click here for details around </t>
    </r>
    <r>
      <rPr>
        <u/>
        <sz val="8"/>
        <color rgb="FF55585A"/>
        <rFont val="Open Sans"/>
        <family val="2"/>
      </rPr>
      <t>INREV Fee and expense metrics.</t>
    </r>
  </si>
  <si>
    <r>
      <t xml:space="preserve">Portion of Asset management fees allocated to REER. The investment manager should use best judgement to split its asset management fee services between what is directly attributable to the building and the vehicle management activities, e.g. strategic input, production of asset level business plan. Click here for details around </t>
    </r>
    <r>
      <rPr>
        <u/>
        <sz val="8"/>
        <color rgb="FF55585A"/>
        <rFont val="Open Sans"/>
        <family val="2"/>
      </rPr>
      <t>INREV Fee and expense metrics.</t>
    </r>
  </si>
  <si>
    <r>
      <t xml:space="preserve">Fund and asset management fees charged by investment managers for their services regarding the everyday running of the vehicle and its portfolio. Click here for detailed calculation guidance for </t>
    </r>
    <r>
      <rPr>
        <u/>
        <sz val="8"/>
        <color rgb="FF55585A"/>
        <rFont val="Open Sans"/>
        <family val="2"/>
      </rPr>
      <t>INREV Fee and expense metrics.</t>
    </r>
  </si>
  <si>
    <r>
      <t xml:space="preserve">Fees charged by investment managers for their services regarding the acquisition/disposition of real estate. Click here for detailed calculation guidance for </t>
    </r>
    <r>
      <rPr>
        <u/>
        <sz val="8"/>
        <color rgb="FF55585A"/>
        <rFont val="Open Sans"/>
        <family val="2"/>
      </rPr>
      <t>INREV Fee and expense metrics.</t>
    </r>
  </si>
  <si>
    <r>
      <t xml:space="preserve">Optional ratio calculated as vehicle fees (#11.16) and costs (#11.18), plus vehicle tax, expressed as a percentage of time-weighted average INREV GAV (#11.20). Calculated on a rolling four-quarter basis. Click here for detailed calculation guidance for </t>
    </r>
    <r>
      <rPr>
        <u/>
        <sz val="8"/>
        <color rgb="FF55585A"/>
        <rFont val="Open Sans"/>
        <family val="2"/>
      </rPr>
      <t>INREV Fee and expense metrics.</t>
    </r>
  </si>
  <si>
    <r>
      <t xml:space="preserve">Optional ratio calculated as vehicle fees (#11.16) and costs (#11.18), plus vehicle tax, expressed as a percentage of time-weighted average INREV NAV (#11.19). Calculated on a rolling four-quarter basis. Click here for detailed calculation guidance for </t>
    </r>
    <r>
      <rPr>
        <u/>
        <sz val="8"/>
        <color rgb="FF55585A"/>
        <rFont val="Open Sans"/>
        <family val="2"/>
      </rPr>
      <t>INREV Fee and expense metrics.</t>
    </r>
  </si>
  <si>
    <r>
      <t xml:space="preserve">Fee typically charged by investment advisors, or managers, for their services regarding the management of the vehicle’s assets. See </t>
    </r>
    <r>
      <rPr>
        <u/>
        <sz val="8"/>
        <color rgb="FF55585A"/>
        <rFont val="Open Sans"/>
        <family val="2"/>
      </rPr>
      <t>INREV Fee and Expense Metrics</t>
    </r>
    <r>
      <rPr>
        <sz val="8"/>
        <color rgb="FF55585A"/>
        <rFont val="Open Sans"/>
        <family val="2"/>
      </rPr>
      <t xml:space="preserve"> module for detailed services included in the asset management fee.</t>
    </r>
  </si>
  <si>
    <t>Investment manager/Direct Investor asset ID</t>
  </si>
  <si>
    <t>ü</t>
  </si>
  <si>
    <t>Building completion date</t>
  </si>
  <si>
    <t>ALD1.18</t>
  </si>
  <si>
    <t xml:space="preserve">The date when construction is officially completed. </t>
  </si>
  <si>
    <t>Data: Preliminary, Final, Audited</t>
  </si>
  <si>
    <t>Provides the INREV Style Classification based on inputs in #1.10.1 to #1.10.4. See INREV Style Classification on INREV website for detailed guidance.</t>
  </si>
  <si>
    <t>Represents adjustments performed to NAV for pricing purposes. Sum of #4.4.1 to #4.4.8</t>
  </si>
  <si>
    <r>
      <t xml:space="preserve">Represents the adjusted vehicle NAV for pricing purposes, using the INREV NAV or another NAV as a base. It can be calculated as sum of #4.3 and #4.4. </t>
    </r>
    <r>
      <rPr>
        <u/>
        <sz val="8"/>
        <color rgb="FF55585A"/>
        <rFont val="Open Sans"/>
        <family val="2"/>
      </rPr>
      <t>See INREV Governance guideline G09 for details on open end fund pricing best practice.</t>
    </r>
  </si>
  <si>
    <t>Indicate the valuation standards (such as RICS) used in arriving at an opinion of value for the portfolio.</t>
  </si>
  <si>
    <t>Limit on the redemption in fund currency based on the vehicle documentation.</t>
  </si>
  <si>
    <t>Performance fees should be accrued as soon as a reliable estimation is completed.</t>
  </si>
  <si>
    <t>The combined mutation in deferred tax assets and deferred tax liabilities.
Deferred tax asset: The amounts of income taxes recoverable in future periods in respect of:
1) deductible temporary differences 
2) the carry forward of unused tax losses, and 
3) the carry forward of unused tax credits
Deferred tax liability: The amounts of income taxes payable in future periods in respect of taxable temporary differences.</t>
  </si>
  <si>
    <t>Undrawn amount of credit lines (revolving lines).</t>
  </si>
  <si>
    <t>Total amount of capitalized expenses including acquisition costs for the development excluding forward contract.</t>
  </si>
  <si>
    <t>Installments related to IPUC not yet accounted for.</t>
  </si>
  <si>
    <t>Total capital expenditure. Sum of #8.3.1 and #8.3.2.</t>
  </si>
  <si>
    <t>Represents the annual rent expiring in the first year after the financial reporting year (see #9.12).</t>
  </si>
  <si>
    <t>Represents the annual rent expiring in the second year after the financial reporting year (see #9.12).</t>
  </si>
  <si>
    <t>Represents the annual rent expiring in the third year after the financial reporting year (see #9.12).</t>
  </si>
  <si>
    <t>Represents the annual rent expiring in the fourth year after the financial reporting year (see #9.12).</t>
  </si>
  <si>
    <t>Represents the annual rent expiring in the fifth year after the financial reporting year (see #9.12).</t>
  </si>
  <si>
    <t>Represents the annual rent expiring in the sixth year after the financial reporting year (see #9.12).</t>
  </si>
  <si>
    <t>Represents the annual rent expiring in the seventh year after the financial reporting year (see #9.12).</t>
  </si>
  <si>
    <t>Represents the annual rent expiring in the eighth year after the financial reporting year (see #9.12).</t>
  </si>
  <si>
    <t>Represents the annual rent expiring in the ninth year after the financial reporting year (see #9.12).</t>
  </si>
  <si>
    <t>Represents the annual rent expiring in the tenth year after the financial reporting year (see #9.12).</t>
  </si>
  <si>
    <t>Represents the annual rent expiring in the tenth-plus year after the financial reporting year (see #9.12).</t>
  </si>
  <si>
    <t>Represents sum of annual rent for all in-place leases. Sum of #9.12.1 to #9.12.11.</t>
  </si>
  <si>
    <t>Include tenant name in column B (Data) or column E (Comment Box).</t>
  </si>
  <si>
    <r>
      <t xml:space="preserve">The GRESB score is the result of the Global Real Estate Sustainability Benchmark (GRESB) survey, which is expressed as a percentage of the maximum score (www.gresb.com).  </t>
    </r>
    <r>
      <rPr>
        <u/>
        <sz val="8"/>
        <color rgb="FF55585A"/>
        <rFont val="Open Sans"/>
        <family val="2"/>
      </rPr>
      <t>See #ESG2.2 in ESG SDDS.</t>
    </r>
    <r>
      <rPr>
        <sz val="8"/>
        <color rgb="FF55585A"/>
        <rFont val="Open Sans"/>
        <family val="2"/>
      </rPr>
      <t xml:space="preserve">
Note: The GRESB survey does NOT form part of the INREV Reporting Guidelines, unlike the other KPIs in the INREV SDDS.</t>
    </r>
  </si>
  <si>
    <t>One-time fee paid to the manager when investors subscribe to the fund, calculated as investment amount, NAV or NAV per share multiplied by subscription fee rate. This fee is mostly seen in open-end funds. If the amount is paid to the vehicle, then it is not included in TGER.</t>
  </si>
  <si>
    <t>Applicable to closed end funds.
Total allocated capital is calculated as Total Net Capital Contributed since inception Drawn capital (see #13.13)
+ Capital part of closed investments but financed by Credit/Bridge facility
+ Capital part of signed and not closed investments
+ Capital part of approved but not signed investments.</t>
  </si>
  <si>
    <t>Same as above # 12.7. Only as a % of Total Capital Commitments #12.2.</t>
  </si>
  <si>
    <t>All redemption requests outstanding in fund currency at reporting date.</t>
  </si>
  <si>
    <t>All redemption request received (#12.9) divided by vehicle NAV (#3.2).</t>
  </si>
  <si>
    <t>Name or category of investor's units in vehicle.</t>
  </si>
  <si>
    <t>Amount of issued shares/units owned directly or indirectly by the investor.</t>
  </si>
  <si>
    <t>Any adjustments performed as a result of different share classes (net basis).</t>
  </si>
  <si>
    <t>Same as above # 19.4. Only as a % of Total Capital Commitments #19.2.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</si>
</sst>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4" formatCode="_(&quot;$&quot;* #,##0.00_);_(&quot;$&quot;* \(#,##0.00\);_(&quot;$&quot;* &quot;-&quot;??_);_(@_)"/>
    <numFmt numFmtId="164" formatCode="_ * #,##0.00_ ;_ * \-#,##0.00_ ;_ * &quot;-&quot;??_ ;_ @_ "/>
    <numFmt numFmtId="165" formatCode="mmmm\ yyyy"/>
    <numFmt numFmtId="166" formatCode="[$-409]d\-mmm\-yy;@"/>
    <numFmt numFmtId="167" formatCode="_-* #,##0.00_-;_-* #,##0.00\-;_-* &quot;-&quot;??_-;_-@_-"/>
    <numFmt numFmtId="168" formatCode="_-* #,##0_-;_-* #,##0\-;_-* &quot;-&quot;??_-;_-@_-"/>
    <numFmt numFmtId="169" formatCode="0_ ;[Red]\-0\ "/>
    <numFmt numFmtId="170" formatCode="#,##0_ ;[Red]\-#,##0\ "/>
    <numFmt numFmtId="171" formatCode="#,##0_ ;\-#,##0\ "/>
    <numFmt numFmtId="172" formatCode="0.0\x"/>
    <numFmt numFmtId="173" formatCode="#,##0.00_ ;[Red]\-#,##0.00\ "/>
    <numFmt numFmtId="174" formatCode="00###########"/>
    <numFmt numFmtId="175" formatCode="0_ ;\-0\ "/>
    <numFmt numFmtId="176" formatCode="0.0_;&quot;years&quot;"/>
    <numFmt numFmtId="177" formatCode="_ * #,##0_ ;_ * \-#,##0_ ;_ * &quot;-&quot;??_ ;_ @_ "/>
    <numFmt numFmtId="178" formatCode="#,##0_ ;\(#,##0\)"/>
    <numFmt numFmtId="179" formatCode="[$-409]d/mmm/yy"/>
    <numFmt numFmtId="180" formatCode="0_;&quot;years&quot;"/>
    <numFmt numFmtId="181" formatCode="[$-409]d/mmm;@"/>
    <numFmt numFmtId="182" formatCode="_-* #,##0.00_-;\-* #,##0.00_-;_-* &quot;-&quot;??_-;_-@_-"/>
    <numFmt numFmtId="183" formatCode="&quot;$&quot;#,##0.00"/>
  </numFmts>
  <fonts count="72">
    <font>
      <sz val="10"/>
      <name val="Arial"/>
    </font>
    <font>
      <sz val="11"/>
      <color theme="1"/>
      <name val="Arial Unicode MS"/>
      <family val="2"/>
      <scheme val="minor"/>
    </font>
    <font>
      <sz val="11"/>
      <color theme="1"/>
      <name val="Arial Unicode MS"/>
      <family val="2"/>
      <scheme val="minor"/>
    </font>
    <font>
      <sz val="11"/>
      <color theme="1"/>
      <name val="Arial Unicode MS"/>
      <family val="2"/>
      <scheme val="minor"/>
    </font>
    <font>
      <sz val="11"/>
      <color theme="1"/>
      <name val="Arial Unicode MS"/>
      <family val="2"/>
      <scheme val="minor"/>
    </font>
    <font>
      <sz val="10"/>
      <name val="Arial"/>
      <family val="2"/>
    </font>
    <font>
      <sz val="10"/>
      <name val="Arial"/>
      <family val="2"/>
    </font>
    <font>
      <sz val="8"/>
      <color theme="0"/>
      <name val="Arial Unicode MS"/>
      <family val="2"/>
      <scheme val="minor"/>
    </font>
    <font>
      <sz val="8"/>
      <name val="Arial Unicode MS"/>
      <family val="2"/>
      <scheme val="minor"/>
    </font>
    <font>
      <strike/>
      <sz val="8"/>
      <name val="Arial Unicode MS"/>
      <family val="2"/>
      <scheme val="minor"/>
    </font>
    <font>
      <sz val="20"/>
      <color rgb="FF494B4D"/>
      <name val="Open Sans"/>
      <family val="2"/>
    </font>
    <font>
      <sz val="10"/>
      <color theme="0"/>
      <name val="Arial Unicode MS"/>
      <family val="2"/>
      <scheme val="minor"/>
    </font>
    <font>
      <sz val="10"/>
      <name val="Arial Unicode MS"/>
      <family val="2"/>
      <scheme val="minor"/>
    </font>
    <font>
      <sz val="10"/>
      <color theme="0"/>
      <name val="Arial"/>
      <family val="2"/>
    </font>
    <font>
      <u/>
      <sz val="10"/>
      <color theme="10"/>
      <name val="Arial"/>
      <family val="2"/>
    </font>
    <font>
      <sz val="8"/>
      <name val="Arial"/>
      <family val="2"/>
    </font>
    <font>
      <sz val="22"/>
      <color rgb="FF55585A"/>
      <name val="Open Sans"/>
      <family val="2"/>
    </font>
    <font>
      <sz val="18"/>
      <color rgb="FF494B4D"/>
      <name val="Open Sans"/>
      <family val="2"/>
    </font>
    <font>
      <sz val="10"/>
      <color rgb="FF494B4D"/>
      <name val="Open Sans"/>
      <family val="2"/>
    </font>
    <font>
      <sz val="9"/>
      <color rgb="FF494B4D"/>
      <name val="Open Sans"/>
      <family val="2"/>
    </font>
    <font>
      <sz val="11"/>
      <color rgb="FF494B4D"/>
      <name val="Open Sans"/>
      <family val="2"/>
    </font>
    <font>
      <b/>
      <sz val="12"/>
      <color theme="0"/>
      <name val="Open Sans"/>
      <family val="2"/>
    </font>
    <font>
      <sz val="12"/>
      <color theme="0"/>
      <name val="Open Sans"/>
      <family val="2"/>
    </font>
    <font>
      <sz val="8"/>
      <color theme="0"/>
      <name val="Open Sans"/>
      <family val="2"/>
    </font>
    <font>
      <u/>
      <sz val="8"/>
      <color theme="0"/>
      <name val="Open Sans"/>
      <family val="2"/>
    </font>
    <font>
      <sz val="9"/>
      <color rgb="FF55585A"/>
      <name val="Open Sans"/>
      <family val="2"/>
    </font>
    <font>
      <sz val="12"/>
      <color theme="2" tint="-0.749992370372631"/>
      <name val="Open Sans"/>
      <family val="2"/>
    </font>
    <font>
      <sz val="10"/>
      <color theme="2" tint="-0.749992370372631"/>
      <name val="Open Sans"/>
      <family val="2"/>
    </font>
    <font>
      <sz val="8"/>
      <color rgb="FF55585A"/>
      <name val="Open Sans"/>
      <family val="2"/>
    </font>
    <font>
      <sz val="11"/>
      <color theme="1"/>
      <name val="Open Sans"/>
      <family val="2"/>
    </font>
    <font>
      <sz val="22"/>
      <color rgb="FF494B4D"/>
      <name val="Open Sans"/>
      <family val="2"/>
    </font>
    <font>
      <b/>
      <sz val="10"/>
      <color theme="2" tint="-0.749992370372631"/>
      <name val="Open Sans"/>
      <family val="2"/>
    </font>
    <font>
      <b/>
      <sz val="8"/>
      <color theme="0"/>
      <name val="Open Sans"/>
      <family val="2"/>
    </font>
    <font>
      <sz val="10"/>
      <color rgb="FF55585A"/>
      <name val="Open Sans"/>
      <family val="2"/>
    </font>
    <font>
      <sz val="9"/>
      <color rgb="FF171717"/>
      <name val="Open Sans"/>
      <family val="2"/>
    </font>
    <font>
      <b/>
      <sz val="18"/>
      <color rgb="FF494B4D"/>
      <name val="Open Sans"/>
      <family val="2"/>
    </font>
    <font>
      <sz val="8"/>
      <color rgb="FF494B4D"/>
      <name val="Open Sans"/>
      <family val="2"/>
    </font>
    <font>
      <sz val="10"/>
      <name val="Open Sans"/>
      <family val="2"/>
    </font>
    <font>
      <b/>
      <sz val="10"/>
      <color theme="0"/>
      <name val="Open Sans"/>
      <family val="2"/>
    </font>
    <font>
      <b/>
      <sz val="9"/>
      <color rgb="FF55585A"/>
      <name val="Open Sans"/>
      <family val="2"/>
    </font>
    <font>
      <sz val="10"/>
      <name val="Arial"/>
      <family val="2"/>
    </font>
    <font>
      <sz val="48"/>
      <color theme="0"/>
      <name val="Open Sans"/>
      <family val="2"/>
    </font>
    <font>
      <sz val="10"/>
      <color theme="0"/>
      <name val="Open Sans"/>
      <family val="2"/>
    </font>
    <font>
      <sz val="18"/>
      <color theme="0"/>
      <name val="Open Sans"/>
      <family val="2"/>
    </font>
    <font>
      <sz val="11"/>
      <color theme="0"/>
      <name val="Open Sans"/>
      <family val="2"/>
    </font>
    <font>
      <sz val="9"/>
      <color theme="0"/>
      <name val="Open Sans"/>
      <family val="2"/>
    </font>
    <font>
      <b/>
      <sz val="18"/>
      <color theme="0"/>
      <name val="Open Sans"/>
      <family val="2"/>
    </font>
    <font>
      <u/>
      <sz val="8"/>
      <color rgb="FF55585A"/>
      <name val="Open Sans"/>
      <family val="2"/>
    </font>
    <font>
      <b/>
      <sz val="10"/>
      <color rgb="FF55585A"/>
      <name val="Open Sans"/>
      <family val="2"/>
    </font>
    <font>
      <sz val="9"/>
      <name val="Arial"/>
      <family val="2"/>
    </font>
    <font>
      <b/>
      <sz val="9"/>
      <color theme="0"/>
      <name val="Open Sans"/>
      <family val="2"/>
    </font>
    <font>
      <sz val="11"/>
      <color rgb="FF000000"/>
      <name val="Calibri"/>
      <family val="2"/>
    </font>
    <font>
      <sz val="11"/>
      <color rgb="FF006100"/>
      <name val="Calibri"/>
      <family val="2"/>
    </font>
    <font>
      <sz val="11"/>
      <color rgb="FF9C5700"/>
      <name val="Calibri"/>
      <family val="2"/>
    </font>
    <font>
      <sz val="11"/>
      <name val="Open Sans"/>
      <family val="2"/>
    </font>
    <font>
      <sz val="12"/>
      <name val="Open Sans"/>
      <family val="2"/>
    </font>
    <font>
      <sz val="10"/>
      <color rgb="FF3A3838"/>
      <name val="Open Sans"/>
      <family val="2"/>
    </font>
    <font>
      <sz val="12"/>
      <color rgb="FFFFFFFF"/>
      <name val="Open Sans"/>
      <family val="2"/>
    </font>
    <font>
      <sz val="10"/>
      <color rgb="FFFFFFFF"/>
      <name val="Open Sans"/>
      <family val="2"/>
    </font>
    <font>
      <sz val="10"/>
      <color rgb="FF55585A"/>
      <name val="Times New Roman"/>
      <family val="1"/>
    </font>
    <font>
      <sz val="10"/>
      <color theme="1"/>
      <name val="Arial"/>
      <family val="2"/>
    </font>
    <font>
      <sz val="10"/>
      <color rgb="FF3D3D3D"/>
      <name val="Arial"/>
      <family val="2"/>
    </font>
    <font>
      <sz val="10"/>
      <color rgb="FF55585A"/>
      <name val="Arial"/>
      <family val="2"/>
    </font>
    <font>
      <b/>
      <sz val="8"/>
      <name val="Arial Unicode MS"/>
      <scheme val="minor"/>
    </font>
    <font>
      <strike/>
      <sz val="12"/>
      <color theme="0"/>
      <name val="Open Sans"/>
      <family val="2"/>
    </font>
    <font>
      <strike/>
      <sz val="11"/>
      <color theme="0"/>
      <name val="Open Sans"/>
      <family val="2"/>
    </font>
    <font>
      <b/>
      <sz val="10"/>
      <name val="Arial"/>
      <family val="2"/>
    </font>
    <font>
      <sz val="9"/>
      <name val="Open Sans"/>
      <family val="2"/>
    </font>
    <font>
      <sz val="9"/>
      <color theme="2" tint="-0.749992370372631"/>
      <name val="Open Sans"/>
      <family val="2"/>
    </font>
    <font>
      <u/>
      <sz val="8"/>
      <name val="Open Sans"/>
      <family val="2"/>
    </font>
    <font>
      <sz val="8"/>
      <color rgb="FF55585A"/>
      <name val="Wingdings"/>
      <charset val="2"/>
    </font>
    <font>
      <b/>
      <sz val="9"/>
      <color rgb="FF494B4D"/>
      <name val="Open Sans"/>
      <family val="2"/>
    </font>
  </fonts>
  <fills count="23">
    <fill>
      <patternFill patternType="none"/>
    </fill>
    <fill>
      <patternFill patternType="gray125"/>
    </fill>
    <fill>
      <patternFill patternType="solid">
        <fgColor rgb="FFF9F9F9"/>
        <bgColor indexed="64"/>
      </patternFill>
    </fill>
    <fill>
      <patternFill patternType="solid">
        <fgColor rgb="FFEBEBEB"/>
        <bgColor indexed="64"/>
      </patternFill>
    </fill>
    <fill>
      <patternFill patternType="solid">
        <fgColor rgb="FF55585A"/>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D9D9D9"/>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9FDBF0"/>
        <bgColor indexed="64"/>
      </patternFill>
    </fill>
    <fill>
      <patternFill patternType="solid">
        <fgColor rgb="FFEBEBEB"/>
        <bgColor rgb="FF000000"/>
      </patternFill>
    </fill>
    <fill>
      <patternFill patternType="solid">
        <fgColor rgb="FFFFFFFF"/>
        <bgColor rgb="FF000000"/>
      </patternFill>
    </fill>
    <fill>
      <patternFill patternType="solid">
        <fgColor rgb="FFF9F9F9"/>
        <bgColor rgb="FF000000"/>
      </patternFill>
    </fill>
    <fill>
      <patternFill patternType="solid">
        <fgColor rgb="FF55585A"/>
        <bgColor rgb="FF000000"/>
      </patternFill>
    </fill>
    <fill>
      <patternFill patternType="solid">
        <fgColor theme="6" tint="0.39997558519241921"/>
        <bgColor indexed="64"/>
      </patternFill>
    </fill>
    <fill>
      <patternFill patternType="solid">
        <fgColor theme="6" tint="0.39997558519241921"/>
        <bgColor rgb="FF000000"/>
      </patternFill>
    </fill>
    <fill>
      <patternFill patternType="solid">
        <fgColor theme="5" tint="0.79998168889431442"/>
        <bgColor indexed="64"/>
      </patternFill>
    </fill>
    <fill>
      <patternFill patternType="solid">
        <fgColor rgb="FFCFEDF7"/>
        <bgColor indexed="64"/>
      </patternFill>
    </fill>
  </fills>
  <borders count="39">
    <border>
      <left/>
      <right/>
      <top/>
      <bottom/>
      <diagonal/>
    </border>
    <border>
      <left/>
      <right/>
      <top/>
      <bottom style="thin">
        <color theme="2"/>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bottom style="medium">
        <color indexed="64"/>
      </bottom>
      <diagonal/>
    </border>
    <border>
      <left/>
      <right style="thin">
        <color theme="2" tint="-0.24994659260841701"/>
      </right>
      <top/>
      <bottom/>
      <diagonal/>
    </border>
    <border>
      <left style="thin">
        <color theme="0" tint="-0.14999847407452621"/>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indexed="64"/>
      </right>
      <top style="thin">
        <color indexed="64"/>
      </top>
      <bottom/>
      <diagonal/>
    </border>
    <border>
      <left/>
      <right style="thin">
        <color rgb="FFAEAAAA"/>
      </right>
      <top style="thin">
        <color rgb="FFAEAAAA"/>
      </top>
      <bottom style="thin">
        <color rgb="FFAEAAAA"/>
      </bottom>
      <diagonal/>
    </border>
    <border>
      <left/>
      <right/>
      <top/>
      <bottom style="thin">
        <color rgb="FFE7E6E6"/>
      </bottom>
      <diagonal/>
    </border>
    <border>
      <left/>
      <right style="thin">
        <color rgb="FFAEAAAA"/>
      </right>
      <top/>
      <bottom style="thin">
        <color rgb="FFAEAAAA"/>
      </bottom>
      <diagonal/>
    </border>
    <border>
      <left style="thin">
        <color rgb="FFB9BBBD"/>
      </left>
      <right style="thin">
        <color rgb="FFB9BBBD"/>
      </right>
      <top style="thin">
        <color rgb="FFB9BBBD"/>
      </top>
      <bottom style="thin">
        <color rgb="FFB9BBBD"/>
      </bottom>
      <diagonal/>
    </border>
    <border>
      <left style="thin">
        <color rgb="FFB6B6B6"/>
      </left>
      <right style="thin">
        <color rgb="FFB6B6B6"/>
      </right>
      <top style="thin">
        <color rgb="FFB6B6B6"/>
      </top>
      <bottom style="thin">
        <color rgb="FFFFFFFF"/>
      </bottom>
      <diagonal/>
    </border>
    <border>
      <left style="thin">
        <color rgb="FFB6B6B6"/>
      </left>
      <right/>
      <top style="thin">
        <color rgb="FFB6B6B6"/>
      </top>
      <bottom style="thin">
        <color rgb="FFB6B6B6"/>
      </bottom>
      <diagonal/>
    </border>
    <border>
      <left style="thin">
        <color rgb="FFB6B6B6"/>
      </left>
      <right style="thin">
        <color rgb="FFB6B6B6"/>
      </right>
      <top/>
      <bottom/>
      <diagonal/>
    </border>
    <border>
      <left style="thin">
        <color rgb="FFB6B6B6"/>
      </left>
      <right style="thin">
        <color rgb="FFB6B6B6"/>
      </right>
      <top style="thin">
        <color rgb="FFB6B6B6"/>
      </top>
      <bottom style="thin">
        <color rgb="FFB6B6B6"/>
      </bottom>
      <diagonal/>
    </border>
    <border>
      <left style="thin">
        <color rgb="FFB6B6B6"/>
      </left>
      <right style="thin">
        <color rgb="FFB6B6B6"/>
      </right>
      <top style="thin">
        <color rgb="FFB6B6B6"/>
      </top>
      <bottom/>
      <diagonal/>
    </border>
  </borders>
  <cellStyleXfs count="23">
    <xf numFmtId="0" fontId="0" fillId="0" borderId="0"/>
    <xf numFmtId="0" fontId="5" fillId="0" borderId="0"/>
    <xf numFmtId="167" fontId="5" fillId="0" borderId="0" applyFont="0" applyFill="0" applyBorder="0" applyAlignment="0" applyProtection="0"/>
    <xf numFmtId="0" fontId="4" fillId="0" borderId="0"/>
    <xf numFmtId="0" fontId="5" fillId="0" borderId="0"/>
    <xf numFmtId="0" fontId="3" fillId="0" borderId="0"/>
    <xf numFmtId="164" fontId="3" fillId="0" borderId="0" applyFont="0" applyFill="0" applyBorder="0" applyAlignment="0" applyProtection="0"/>
    <xf numFmtId="164" fontId="6" fillId="0" borderId="0" applyFont="0" applyFill="0" applyBorder="0" applyAlignment="0" applyProtection="0"/>
    <xf numFmtId="0" fontId="2" fillId="0" borderId="0"/>
    <xf numFmtId="164" fontId="2" fillId="0" borderId="0" applyFont="0" applyFill="0" applyBorder="0" applyAlignment="0" applyProtection="0"/>
    <xf numFmtId="0" fontId="14" fillId="0" borderId="0" applyNumberFormat="0" applyFill="0" applyBorder="0" applyAlignment="0" applyProtection="0"/>
    <xf numFmtId="9" fontId="40" fillId="0" borderId="0" applyFont="0" applyFill="0" applyBorder="0" applyAlignment="0" applyProtection="0"/>
    <xf numFmtId="0" fontId="25" fillId="3" borderId="26" applyFill="0" applyBorder="0">
      <alignment horizontal="right" vertical="center" wrapText="1" indent="1"/>
    </xf>
    <xf numFmtId="0" fontId="25" fillId="3" borderId="26" applyNumberFormat="0">
      <alignment horizontal="right" vertical="center" wrapText="1" indent="1"/>
    </xf>
    <xf numFmtId="0" fontId="25" fillId="3" borderId="26" applyNumberFormat="0" applyFill="0">
      <alignment horizontal="right" vertical="center" wrapText="1" indent="1"/>
    </xf>
    <xf numFmtId="0" fontId="25" fillId="3" borderId="29" applyNumberFormat="0">
      <alignment horizontal="right" vertical="center" wrapText="1" indent="1"/>
    </xf>
    <xf numFmtId="0" fontId="25" fillId="3" borderId="20" applyFill="0" applyBorder="0" applyAlignment="0">
      <alignment horizontal="left" vertical="center" wrapText="1" indent="1"/>
    </xf>
    <xf numFmtId="0" fontId="25" fillId="3" borderId="20" applyNumberFormat="0">
      <alignment horizontal="left" vertical="center" wrapText="1" indent="1"/>
    </xf>
    <xf numFmtId="0" fontId="25" fillId="3" borderId="20" applyNumberFormat="0" applyAlignment="0">
      <alignment horizontal="left" vertical="center" wrapText="1" indent="1"/>
    </xf>
    <xf numFmtId="0" fontId="1" fillId="0" borderId="0"/>
    <xf numFmtId="0" fontId="60" fillId="0" borderId="0"/>
    <xf numFmtId="9" fontId="60" fillId="0" borderId="0" applyFont="0" applyFill="0" applyBorder="0" applyAlignment="0" applyProtection="0"/>
    <xf numFmtId="182" fontId="60" fillId="0" borderId="0" applyFont="0" applyFill="0" applyBorder="0" applyAlignment="0" applyProtection="0"/>
  </cellStyleXfs>
  <cellXfs count="495">
    <xf numFmtId="0" fontId="0" fillId="0" borderId="0" xfId="0"/>
    <xf numFmtId="0" fontId="0" fillId="6" borderId="0" xfId="0" applyFill="1"/>
    <xf numFmtId="0" fontId="7" fillId="7" borderId="6" xfId="0" applyFont="1" applyFill="1" applyBorder="1"/>
    <xf numFmtId="0" fontId="7" fillId="7" borderId="7" xfId="0" applyFont="1" applyFill="1" applyBorder="1"/>
    <xf numFmtId="0" fontId="7" fillId="7" borderId="8" xfId="0" applyFont="1" applyFill="1" applyBorder="1"/>
    <xf numFmtId="0" fontId="7" fillId="7" borderId="3" xfId="0" applyFont="1" applyFill="1" applyBorder="1"/>
    <xf numFmtId="0" fontId="7" fillId="7" borderId="9" xfId="0" applyFont="1" applyFill="1" applyBorder="1"/>
    <xf numFmtId="0" fontId="7" fillId="7" borderId="5" xfId="0" applyFont="1" applyFill="1" applyBorder="1"/>
    <xf numFmtId="0" fontId="7" fillId="7" borderId="8" xfId="0" applyFont="1" applyFill="1" applyBorder="1" applyAlignment="1">
      <alignment horizontal="center"/>
    </xf>
    <xf numFmtId="0" fontId="8" fillId="8" borderId="10" xfId="3" applyFont="1" applyFill="1" applyBorder="1"/>
    <xf numFmtId="0" fontId="8" fillId="8" borderId="11" xfId="3" applyFont="1" applyFill="1" applyBorder="1"/>
    <xf numFmtId="0" fontId="8" fillId="8" borderId="12" xfId="3" applyFont="1" applyFill="1" applyBorder="1" applyAlignment="1">
      <alignment horizontal="left"/>
    </xf>
    <xf numFmtId="0" fontId="8" fillId="8" borderId="11" xfId="0" applyFont="1" applyFill="1" applyBorder="1"/>
    <xf numFmtId="0" fontId="8" fillId="8" borderId="0" xfId="0" applyFont="1" applyFill="1"/>
    <xf numFmtId="0" fontId="8" fillId="8" borderId="12" xfId="0" applyFont="1" applyFill="1" applyBorder="1"/>
    <xf numFmtId="0" fontId="8" fillId="8" borderId="12" xfId="3" applyFont="1" applyFill="1" applyBorder="1" applyAlignment="1">
      <alignment horizontal="center"/>
    </xf>
    <xf numFmtId="0" fontId="8" fillId="8" borderId="13" xfId="3" applyFont="1" applyFill="1" applyBorder="1"/>
    <xf numFmtId="0" fontId="8" fillId="8" borderId="14" xfId="3" applyFont="1" applyFill="1" applyBorder="1"/>
    <xf numFmtId="0" fontId="8" fillId="8" borderId="15" xfId="3" applyFont="1" applyFill="1" applyBorder="1" applyAlignment="1">
      <alignment horizontal="center"/>
    </xf>
    <xf numFmtId="0" fontId="8" fillId="8" borderId="15" xfId="3" applyFont="1" applyFill="1" applyBorder="1" applyAlignment="1">
      <alignment horizontal="left"/>
    </xf>
    <xf numFmtId="0" fontId="8" fillId="8" borderId="0" xfId="0" applyFont="1" applyFill="1" applyAlignment="1">
      <alignment horizontal="center" vertical="center"/>
    </xf>
    <xf numFmtId="0" fontId="8" fillId="8" borderId="16" xfId="3" applyFont="1" applyFill="1" applyBorder="1"/>
    <xf numFmtId="0" fontId="8" fillId="8" borderId="14" xfId="0" applyFont="1" applyFill="1" applyBorder="1"/>
    <xf numFmtId="0" fontId="8" fillId="8" borderId="17" xfId="0" applyFont="1" applyFill="1" applyBorder="1"/>
    <xf numFmtId="0" fontId="8" fillId="8" borderId="17" xfId="0" applyFont="1" applyFill="1" applyBorder="1" applyAlignment="1">
      <alignment horizontal="center" vertical="center"/>
    </xf>
    <xf numFmtId="0" fontId="8" fillId="8" borderId="15" xfId="0" applyFont="1" applyFill="1" applyBorder="1"/>
    <xf numFmtId="0" fontId="8" fillId="8" borderId="10" xfId="4" applyFont="1" applyFill="1" applyBorder="1" applyAlignment="1">
      <alignment vertical="center"/>
    </xf>
    <xf numFmtId="0" fontId="8" fillId="8" borderId="13" xfId="4" applyFont="1" applyFill="1" applyBorder="1" applyAlignment="1">
      <alignment vertical="center"/>
    </xf>
    <xf numFmtId="0" fontId="8" fillId="0" borderId="0" xfId="0" applyFont="1"/>
    <xf numFmtId="0" fontId="8" fillId="0" borderId="13" xfId="0" applyFont="1" applyBorder="1" applyAlignment="1">
      <alignment horizontal="center" vertical="center"/>
    </xf>
    <xf numFmtId="0" fontId="8" fillId="8" borderId="12" xfId="0" applyFont="1" applyFill="1" applyBorder="1" applyAlignment="1">
      <alignment horizontal="left" vertical="center"/>
    </xf>
    <xf numFmtId="0" fontId="8" fillId="8" borderId="4" xfId="0" applyFont="1" applyFill="1" applyBorder="1" applyAlignment="1">
      <alignment horizontal="center" vertical="center"/>
    </xf>
    <xf numFmtId="0" fontId="8" fillId="8" borderId="4" xfId="0" applyFont="1" applyFill="1" applyBorder="1" applyAlignment="1">
      <alignment horizontal="left" vertical="center"/>
    </xf>
    <xf numFmtId="0" fontId="8" fillId="0" borderId="4" xfId="0" applyFont="1" applyBorder="1" applyAlignment="1">
      <alignment horizontal="center" vertical="center"/>
    </xf>
    <xf numFmtId="0" fontId="8" fillId="8" borderId="11" xfId="0" applyFont="1" applyFill="1" applyBorder="1" applyAlignment="1">
      <alignment horizontal="left" vertical="center"/>
    </xf>
    <xf numFmtId="0" fontId="8" fillId="0" borderId="0" xfId="0" applyFont="1" applyAlignment="1">
      <alignment horizontal="center" vertical="center"/>
    </xf>
    <xf numFmtId="0" fontId="7" fillId="7" borderId="4" xfId="0" applyFont="1" applyFill="1" applyBorder="1"/>
    <xf numFmtId="0" fontId="7" fillId="7" borderId="5" xfId="0" applyFont="1" applyFill="1" applyBorder="1" applyAlignment="1">
      <alignment horizontal="center"/>
    </xf>
    <xf numFmtId="0" fontId="7" fillId="7" borderId="3" xfId="0" applyFont="1" applyFill="1" applyBorder="1" applyAlignment="1">
      <alignment horizontal="left"/>
    </xf>
    <xf numFmtId="169" fontId="8" fillId="8" borderId="4" xfId="0" applyNumberFormat="1" applyFont="1" applyFill="1" applyBorder="1" applyAlignment="1">
      <alignment horizontal="center" vertical="center"/>
    </xf>
    <xf numFmtId="0" fontId="7" fillId="7" borderId="16" xfId="0" applyFont="1" applyFill="1" applyBorder="1"/>
    <xf numFmtId="0" fontId="7" fillId="7" borderId="13" xfId="0" applyFont="1" applyFill="1" applyBorder="1"/>
    <xf numFmtId="0" fontId="9" fillId="0" borderId="0" xfId="0" applyFont="1"/>
    <xf numFmtId="0" fontId="7" fillId="7" borderId="0" xfId="0" applyFont="1" applyFill="1"/>
    <xf numFmtId="9" fontId="0" fillId="0" borderId="0" xfId="0" applyNumberFormat="1"/>
    <xf numFmtId="9" fontId="11" fillId="7" borderId="0" xfId="0" applyNumberFormat="1" applyFont="1" applyFill="1"/>
    <xf numFmtId="9" fontId="12" fillId="0" borderId="0" xfId="0" applyNumberFormat="1" applyFont="1"/>
    <xf numFmtId="169" fontId="0" fillId="11" borderId="0" xfId="0" applyNumberFormat="1" applyFill="1"/>
    <xf numFmtId="0" fontId="0" fillId="11" borderId="0" xfId="0" applyFill="1"/>
    <xf numFmtId="170" fontId="0" fillId="6" borderId="0" xfId="0" applyNumberFormat="1" applyFill="1"/>
    <xf numFmtId="0" fontId="8" fillId="8" borderId="6" xfId="0" applyFont="1" applyFill="1" applyBorder="1"/>
    <xf numFmtId="0" fontId="8" fillId="8" borderId="7" xfId="0" applyFont="1" applyFill="1" applyBorder="1"/>
    <xf numFmtId="0" fontId="8" fillId="8" borderId="8" xfId="0" applyFont="1" applyFill="1" applyBorder="1"/>
    <xf numFmtId="169" fontId="11" fillId="7" borderId="0" xfId="0" applyNumberFormat="1" applyFont="1" applyFill="1" applyAlignment="1">
      <alignment horizontal="right"/>
    </xf>
    <xf numFmtId="169" fontId="8" fillId="8" borderId="12" xfId="0" applyNumberFormat="1" applyFont="1" applyFill="1" applyBorder="1" applyAlignment="1">
      <alignment horizontal="right"/>
    </xf>
    <xf numFmtId="169" fontId="8" fillId="8" borderId="15" xfId="0" applyNumberFormat="1" applyFont="1" applyFill="1" applyBorder="1" applyAlignment="1">
      <alignment horizontal="right"/>
    </xf>
    <xf numFmtId="169" fontId="8" fillId="8" borderId="8" xfId="0" applyNumberFormat="1" applyFont="1" applyFill="1" applyBorder="1" applyAlignment="1">
      <alignment horizontal="right"/>
    </xf>
    <xf numFmtId="169" fontId="8" fillId="8" borderId="0" xfId="0" applyNumberFormat="1" applyFont="1" applyFill="1" applyAlignment="1">
      <alignment horizontal="right"/>
    </xf>
    <xf numFmtId="0" fontId="13" fillId="7" borderId="0" xfId="0" applyFont="1" applyFill="1"/>
    <xf numFmtId="9" fontId="0" fillId="6" borderId="0" xfId="0" applyNumberFormat="1" applyFill="1"/>
    <xf numFmtId="169" fontId="8" fillId="8" borderId="7" xfId="0" applyNumberFormat="1" applyFont="1" applyFill="1" applyBorder="1" applyAlignment="1">
      <alignment horizontal="right"/>
    </xf>
    <xf numFmtId="169" fontId="8" fillId="8" borderId="17" xfId="0" applyNumberFormat="1" applyFont="1" applyFill="1" applyBorder="1" applyAlignment="1">
      <alignment horizontal="right"/>
    </xf>
    <xf numFmtId="169" fontId="11" fillId="11" borderId="0" xfId="0" applyNumberFormat="1" applyFont="1" applyFill="1"/>
    <xf numFmtId="169" fontId="11" fillId="11" borderId="0" xfId="0" applyNumberFormat="1" applyFont="1" applyFill="1" applyAlignment="1">
      <alignment horizontal="right"/>
    </xf>
    <xf numFmtId="0" fontId="5" fillId="12" borderId="0" xfId="0" applyFont="1" applyFill="1"/>
    <xf numFmtId="0" fontId="0" fillId="13" borderId="0" xfId="0" applyFill="1"/>
    <xf numFmtId="0" fontId="5" fillId="0" borderId="0" xfId="0" applyFont="1"/>
    <xf numFmtId="0" fontId="8" fillId="13" borderId="0" xfId="0" applyFont="1" applyFill="1" applyAlignment="1">
      <alignment horizontal="left"/>
    </xf>
    <xf numFmtId="0" fontId="15" fillId="13" borderId="0" xfId="0" applyFont="1" applyFill="1" applyAlignment="1">
      <alignment horizontal="left"/>
    </xf>
    <xf numFmtId="169" fontId="12" fillId="0" borderId="0" xfId="0" applyNumberFormat="1" applyFont="1"/>
    <xf numFmtId="9" fontId="0" fillId="8" borderId="0" xfId="0" applyNumberFormat="1" applyFill="1"/>
    <xf numFmtId="0" fontId="18" fillId="2" borderId="0" xfId="8" applyFont="1" applyFill="1" applyAlignment="1">
      <alignment horizontal="left" vertical="center" wrapText="1" indent="1"/>
    </xf>
    <xf numFmtId="0" fontId="19" fillId="2" borderId="0" xfId="8" applyFont="1" applyFill="1" applyAlignment="1">
      <alignment horizontal="left" vertical="center" indent="1"/>
    </xf>
    <xf numFmtId="0" fontId="21" fillId="4" borderId="1" xfId="8" applyFont="1" applyFill="1" applyBorder="1" applyAlignment="1">
      <alignment horizontal="left" vertical="center" wrapText="1" indent="1"/>
    </xf>
    <xf numFmtId="0" fontId="22" fillId="4" borderId="1" xfId="1" applyFont="1" applyFill="1" applyBorder="1" applyAlignment="1">
      <alignment horizontal="center" vertical="center" wrapText="1"/>
    </xf>
    <xf numFmtId="166" fontId="23" fillId="4" borderId="1" xfId="8" applyNumberFormat="1" applyFont="1" applyFill="1" applyBorder="1" applyAlignment="1">
      <alignment horizontal="center" vertical="center"/>
    </xf>
    <xf numFmtId="0" fontId="23" fillId="4" borderId="1" xfId="8" applyFont="1" applyFill="1" applyBorder="1" applyAlignment="1">
      <alignment horizontal="center" vertical="center" wrapText="1"/>
    </xf>
    <xf numFmtId="0" fontId="23" fillId="4" borderId="1" xfId="0" applyFont="1" applyFill="1" applyBorder="1" applyAlignment="1">
      <alignment horizontal="left" vertical="center" wrapText="1" indent="1"/>
    </xf>
    <xf numFmtId="0" fontId="25" fillId="3" borderId="0" xfId="8" quotePrefix="1" applyFont="1" applyFill="1" applyAlignment="1">
      <alignment horizontal="left" vertical="center" indent="1"/>
    </xf>
    <xf numFmtId="168" fontId="26" fillId="3" borderId="0" xfId="6" applyNumberFormat="1" applyFont="1" applyFill="1" applyBorder="1" applyAlignment="1" applyProtection="1">
      <alignment horizontal="center" vertical="center"/>
    </xf>
    <xf numFmtId="0" fontId="27" fillId="5" borderId="2" xfId="8" applyFont="1" applyFill="1" applyBorder="1" applyAlignment="1" applyProtection="1">
      <alignment horizontal="left" vertical="center" wrapText="1"/>
      <protection locked="0"/>
    </xf>
    <xf numFmtId="0" fontId="28" fillId="3" borderId="0" xfId="8" applyFont="1" applyFill="1" applyAlignment="1">
      <alignment horizontal="left" vertical="top" wrapText="1" indent="1"/>
    </xf>
    <xf numFmtId="0" fontId="25" fillId="2" borderId="0" xfId="8" quotePrefix="1" applyFont="1" applyFill="1" applyAlignment="1">
      <alignment horizontal="left" vertical="center" indent="1"/>
    </xf>
    <xf numFmtId="168" fontId="26" fillId="2" borderId="0" xfId="6" applyNumberFormat="1" applyFont="1" applyFill="1" applyBorder="1" applyAlignment="1" applyProtection="1">
      <alignment horizontal="center" vertical="center"/>
    </xf>
    <xf numFmtId="0" fontId="28" fillId="2" borderId="0" xfId="8" applyFont="1" applyFill="1" applyAlignment="1">
      <alignment horizontal="left" vertical="top" wrapText="1" indent="1"/>
    </xf>
    <xf numFmtId="0" fontId="19" fillId="2" borderId="0" xfId="8" applyFont="1" applyFill="1" applyAlignment="1">
      <alignment horizontal="left" vertical="center" wrapText="1" indent="1"/>
    </xf>
    <xf numFmtId="0" fontId="18" fillId="2" borderId="0" xfId="8" applyFont="1" applyFill="1" applyAlignment="1">
      <alignment horizontal="left" vertical="center" wrapText="1"/>
    </xf>
    <xf numFmtId="0" fontId="18" fillId="2" borderId="0" xfId="8" applyFont="1" applyFill="1" applyAlignment="1">
      <alignment horizontal="left" vertical="top" wrapText="1" indent="1"/>
    </xf>
    <xf numFmtId="0" fontId="21" fillId="4" borderId="1" xfId="8" applyFont="1" applyFill="1" applyBorder="1" applyAlignment="1">
      <alignment horizontal="left" vertical="center" wrapText="1"/>
    </xf>
    <xf numFmtId="0" fontId="25" fillId="3" borderId="0" xfId="5" applyFont="1" applyFill="1" applyAlignment="1">
      <alignment horizontal="left" vertical="center" indent="1"/>
    </xf>
    <xf numFmtId="0" fontId="25" fillId="3" borderId="0" xfId="5" applyFont="1" applyFill="1" applyAlignment="1">
      <alignment horizontal="left" vertical="center" wrapText="1"/>
    </xf>
    <xf numFmtId="0" fontId="25" fillId="2" borderId="0" xfId="5" quotePrefix="1" applyFont="1" applyFill="1" applyAlignment="1">
      <alignment horizontal="left" vertical="center" indent="1"/>
    </xf>
    <xf numFmtId="0" fontId="25" fillId="2" borderId="0" xfId="5" applyFont="1" applyFill="1" applyAlignment="1">
      <alignment horizontal="left" vertical="center" wrapText="1"/>
    </xf>
    <xf numFmtId="0" fontId="25" fillId="2" borderId="0" xfId="5" applyFont="1" applyFill="1" applyAlignment="1">
      <alignment horizontal="left" vertical="center" indent="1"/>
    </xf>
    <xf numFmtId="0" fontId="25" fillId="3" borderId="0" xfId="5" quotePrefix="1" applyFont="1" applyFill="1" applyAlignment="1">
      <alignment horizontal="left" vertical="center" indent="1"/>
    </xf>
    <xf numFmtId="168" fontId="26" fillId="0" borderId="0" xfId="6" applyNumberFormat="1" applyFont="1" applyFill="1" applyBorder="1" applyAlignment="1" applyProtection="1">
      <alignment horizontal="center" vertical="center"/>
    </xf>
    <xf numFmtId="0" fontId="19" fillId="2" borderId="0" xfId="5" applyFont="1" applyFill="1" applyAlignment="1">
      <alignment horizontal="left" vertical="center" indent="1"/>
    </xf>
    <xf numFmtId="0" fontId="19" fillId="2" borderId="0" xfId="5" applyFont="1" applyFill="1" applyAlignment="1">
      <alignment horizontal="left" vertical="center" wrapText="1"/>
    </xf>
    <xf numFmtId="168" fontId="27" fillId="2" borderId="0" xfId="6" applyNumberFormat="1" applyFont="1" applyFill="1" applyBorder="1" applyAlignment="1" applyProtection="1">
      <alignment horizontal="center" vertical="center"/>
    </xf>
    <xf numFmtId="0" fontId="31" fillId="5" borderId="0" xfId="5" applyFont="1" applyFill="1" applyAlignment="1">
      <alignment horizontal="center" vertical="center" wrapText="1"/>
    </xf>
    <xf numFmtId="0" fontId="24" fillId="4" borderId="1" xfId="10" applyFont="1" applyFill="1" applyBorder="1" applyAlignment="1" applyProtection="1">
      <alignment horizontal="left" vertical="center" wrapText="1" indent="1"/>
    </xf>
    <xf numFmtId="0" fontId="21" fillId="2" borderId="0" xfId="8" applyFont="1" applyFill="1" applyAlignment="1">
      <alignment horizontal="left" vertical="center" wrapText="1" indent="1"/>
    </xf>
    <xf numFmtId="0" fontId="21" fillId="2" borderId="0" xfId="8" applyFont="1" applyFill="1" applyAlignment="1">
      <alignment horizontal="left" vertical="center" wrapText="1"/>
    </xf>
    <xf numFmtId="0" fontId="22" fillId="2" borderId="0" xfId="1" applyFont="1" applyFill="1" applyAlignment="1">
      <alignment horizontal="center" vertical="center" wrapText="1"/>
    </xf>
    <xf numFmtId="166" fontId="23" fillId="2" borderId="0" xfId="8" applyNumberFormat="1" applyFont="1" applyFill="1" applyAlignment="1">
      <alignment horizontal="center" vertical="center"/>
    </xf>
    <xf numFmtId="0" fontId="27" fillId="5" borderId="2" xfId="5" applyFont="1" applyFill="1" applyBorder="1" applyAlignment="1" applyProtection="1">
      <alignment horizontal="left" vertical="center" wrapText="1"/>
      <protection locked="0"/>
    </xf>
    <xf numFmtId="0" fontId="36" fillId="3" borderId="0" xfId="5" applyFont="1" applyFill="1" applyAlignment="1">
      <alignment horizontal="left" vertical="top" wrapText="1" indent="1"/>
    </xf>
    <xf numFmtId="0" fontId="36" fillId="2" borderId="0" xfId="5" applyFont="1" applyFill="1" applyAlignment="1">
      <alignment horizontal="left" vertical="top" wrapText="1" indent="1"/>
    </xf>
    <xf numFmtId="49" fontId="27" fillId="5" borderId="2" xfId="5" applyNumberFormat="1" applyFont="1" applyFill="1" applyBorder="1" applyAlignment="1" applyProtection="1">
      <alignment horizontal="left" vertical="center" wrapText="1"/>
      <protection locked="0"/>
    </xf>
    <xf numFmtId="0" fontId="28" fillId="3" borderId="0" xfId="5" applyFont="1" applyFill="1" applyAlignment="1">
      <alignment horizontal="left" vertical="top" wrapText="1" indent="1"/>
    </xf>
    <xf numFmtId="0" fontId="28" fillId="2" borderId="0" xfId="5" applyFont="1" applyFill="1" applyAlignment="1">
      <alignment horizontal="left" vertical="top" wrapText="1" indent="1"/>
    </xf>
    <xf numFmtId="0" fontId="37" fillId="2" borderId="0" xfId="0" applyFont="1" applyFill="1"/>
    <xf numFmtId="0" fontId="38" fillId="4" borderId="1" xfId="8" applyFont="1" applyFill="1" applyBorder="1" applyAlignment="1">
      <alignment horizontal="left" vertical="center" wrapText="1" indent="1"/>
    </xf>
    <xf numFmtId="9" fontId="21" fillId="4" borderId="1" xfId="8" applyNumberFormat="1" applyFont="1" applyFill="1" applyBorder="1" applyAlignment="1">
      <alignment horizontal="right" vertical="center" wrapText="1"/>
    </xf>
    <xf numFmtId="0" fontId="32" fillId="4" borderId="1" xfId="8" applyFont="1" applyFill="1" applyBorder="1" applyAlignment="1">
      <alignment horizontal="left" vertical="top" wrapText="1"/>
    </xf>
    <xf numFmtId="0" fontId="27" fillId="2" borderId="0" xfId="0" applyFont="1" applyFill="1" applyAlignment="1">
      <alignment horizontal="left" vertical="center"/>
    </xf>
    <xf numFmtId="0" fontId="39" fillId="3" borderId="0" xfId="0" applyFont="1" applyFill="1" applyAlignment="1">
      <alignment horizontal="left" vertical="center" wrapText="1" indent="1"/>
    </xf>
    <xf numFmtId="0" fontId="25" fillId="3" borderId="0" xfId="0" applyFont="1" applyFill="1" applyAlignment="1" applyProtection="1">
      <alignment horizontal="left" vertical="center" wrapText="1" indent="1"/>
      <protection locked="0"/>
    </xf>
    <xf numFmtId="9" fontId="27" fillId="5" borderId="2" xfId="0" applyNumberFormat="1" applyFont="1" applyFill="1" applyBorder="1" applyAlignment="1" applyProtection="1">
      <alignment horizontal="right" vertical="center" wrapText="1" indent="1"/>
      <protection locked="0"/>
    </xf>
    <xf numFmtId="0" fontId="25" fillId="2" borderId="0" xfId="0" applyFont="1" applyFill="1" applyAlignment="1" applyProtection="1">
      <alignment horizontal="left" vertical="center" wrapText="1" indent="1"/>
      <protection locked="0"/>
    </xf>
    <xf numFmtId="0" fontId="19" fillId="2" borderId="0" xfId="5" quotePrefix="1" applyFont="1" applyFill="1" applyAlignment="1">
      <alignment horizontal="left" vertical="center" indent="1"/>
    </xf>
    <xf numFmtId="0" fontId="37" fillId="5" borderId="0" xfId="0" applyFont="1" applyFill="1"/>
    <xf numFmtId="10" fontId="27" fillId="5" borderId="2" xfId="5" applyNumberFormat="1" applyFont="1" applyFill="1" applyBorder="1" applyAlignment="1" applyProtection="1">
      <alignment horizontal="right" vertical="center" wrapText="1" indent="1"/>
      <protection locked="0"/>
    </xf>
    <xf numFmtId="0" fontId="25" fillId="5" borderId="0" xfId="5" quotePrefix="1" applyFont="1" applyFill="1" applyAlignment="1">
      <alignment horizontal="left" vertical="center" indent="1"/>
    </xf>
    <xf numFmtId="0" fontId="33" fillId="2" borderId="0" xfId="8" applyFont="1" applyFill="1" applyAlignment="1">
      <alignment horizontal="left" vertical="top" wrapText="1" indent="1"/>
    </xf>
    <xf numFmtId="0" fontId="34" fillId="2" borderId="0" xfId="5" applyFont="1" applyFill="1" applyAlignment="1">
      <alignment horizontal="left" vertical="top" wrapText="1" indent="1"/>
    </xf>
    <xf numFmtId="0" fontId="23" fillId="2" borderId="0" xfId="0" applyFont="1" applyFill="1" applyAlignment="1">
      <alignment horizontal="left" vertical="top" wrapText="1" indent="1"/>
    </xf>
    <xf numFmtId="0" fontId="27" fillId="5" borderId="0" xfId="5" applyFont="1" applyFill="1" applyAlignment="1">
      <alignment horizontal="center" vertical="center" wrapText="1"/>
    </xf>
    <xf numFmtId="0" fontId="23" fillId="2" borderId="0" xfId="8" applyFont="1" applyFill="1" applyAlignment="1">
      <alignment horizontal="center" vertical="center" wrapText="1"/>
    </xf>
    <xf numFmtId="49" fontId="27" fillId="5" borderId="2" xfId="5" applyNumberFormat="1" applyFont="1" applyFill="1" applyBorder="1" applyAlignment="1" applyProtection="1">
      <alignment horizontal="right" vertical="center" wrapText="1" indent="1"/>
      <protection locked="0"/>
    </xf>
    <xf numFmtId="10" fontId="27" fillId="8" borderId="2" xfId="7" applyNumberFormat="1" applyFont="1" applyFill="1" applyBorder="1" applyAlignment="1" applyProtection="1">
      <alignment horizontal="right" vertical="center" wrapText="1" indent="1"/>
    </xf>
    <xf numFmtId="10" fontId="27" fillId="8" borderId="2" xfId="11" applyNumberFormat="1" applyFont="1" applyFill="1" applyBorder="1" applyAlignment="1" applyProtection="1">
      <alignment horizontal="right" vertical="center" wrapText="1" indent="1"/>
    </xf>
    <xf numFmtId="176" fontId="27" fillId="5" borderId="2" xfId="5" applyNumberFormat="1" applyFont="1" applyFill="1" applyBorder="1" applyAlignment="1" applyProtection="1">
      <alignment horizontal="right" vertical="center" wrapText="1" indent="1"/>
      <protection locked="0"/>
    </xf>
    <xf numFmtId="171" fontId="27" fillId="5" borderId="2" xfId="5" applyNumberFormat="1" applyFont="1" applyFill="1" applyBorder="1" applyAlignment="1" applyProtection="1">
      <alignment horizontal="right" vertical="center" wrapText="1" indent="1"/>
      <protection locked="0"/>
    </xf>
    <xf numFmtId="172" fontId="27" fillId="5" borderId="2" xfId="5" applyNumberFormat="1" applyFont="1" applyFill="1" applyBorder="1" applyAlignment="1" applyProtection="1">
      <alignment horizontal="right" vertical="center" wrapText="1" indent="1"/>
      <protection locked="0"/>
    </xf>
    <xf numFmtId="0" fontId="8" fillId="8" borderId="12" xfId="3" applyFont="1" applyFill="1" applyBorder="1"/>
    <xf numFmtId="0" fontId="8" fillId="8" borderId="15" xfId="3" applyFont="1" applyFill="1" applyBorder="1"/>
    <xf numFmtId="0" fontId="8" fillId="8" borderId="3" xfId="3" applyFont="1" applyFill="1" applyBorder="1"/>
    <xf numFmtId="0" fontId="8" fillId="9" borderId="5" xfId="3" applyFont="1" applyFill="1" applyBorder="1" applyAlignment="1">
      <alignment horizontal="left"/>
    </xf>
    <xf numFmtId="0" fontId="8" fillId="8" borderId="6" xfId="3" applyFont="1" applyFill="1" applyBorder="1"/>
    <xf numFmtId="0" fontId="8" fillId="8" borderId="8" xfId="3" applyFont="1" applyFill="1" applyBorder="1"/>
    <xf numFmtId="174" fontId="27" fillId="5" borderId="2" xfId="5" applyNumberFormat="1" applyFont="1" applyFill="1" applyBorder="1" applyAlignment="1" applyProtection="1">
      <alignment horizontal="right" vertical="center" wrapText="1" indent="1"/>
      <protection locked="0"/>
    </xf>
    <xf numFmtId="169" fontId="27" fillId="5" borderId="2" xfId="8" applyNumberFormat="1" applyFont="1" applyFill="1" applyBorder="1" applyAlignment="1" applyProtection="1">
      <alignment horizontal="right" vertical="center" wrapText="1" indent="1"/>
      <protection locked="0"/>
    </xf>
    <xf numFmtId="0" fontId="27" fillId="5" borderId="2" xfId="8" applyFont="1" applyFill="1" applyBorder="1" applyAlignment="1" applyProtection="1">
      <alignment horizontal="right" vertical="center" wrapText="1" indent="1"/>
      <protection locked="0"/>
    </xf>
    <xf numFmtId="175" fontId="27" fillId="5" borderId="2" xfId="5" applyNumberFormat="1" applyFont="1" applyFill="1" applyBorder="1" applyAlignment="1" applyProtection="1">
      <alignment horizontal="right" vertical="center" wrapText="1" indent="1"/>
      <protection locked="0"/>
    </xf>
    <xf numFmtId="176" fontId="27" fillId="5" borderId="2" xfId="8" applyNumberFormat="1" applyFont="1" applyFill="1" applyBorder="1" applyAlignment="1" applyProtection="1">
      <alignment horizontal="right" vertical="center" wrapText="1" indent="1"/>
      <protection locked="0"/>
    </xf>
    <xf numFmtId="0" fontId="27" fillId="5" borderId="2" xfId="5" applyFont="1" applyFill="1" applyBorder="1" applyAlignment="1" applyProtection="1">
      <alignment horizontal="right" vertical="center" wrapText="1" indent="1"/>
      <protection locked="0"/>
    </xf>
    <xf numFmtId="178" fontId="27" fillId="5" borderId="2" xfId="5" applyNumberFormat="1" applyFont="1" applyFill="1" applyBorder="1" applyAlignment="1" applyProtection="1">
      <alignment horizontal="right" vertical="center" wrapText="1" indent="1"/>
      <protection locked="0"/>
    </xf>
    <xf numFmtId="178" fontId="27" fillId="8" borderId="2" xfId="5" applyNumberFormat="1" applyFont="1" applyFill="1" applyBorder="1" applyAlignment="1">
      <alignment horizontal="right" vertical="center" wrapText="1" indent="1"/>
    </xf>
    <xf numFmtId="178" fontId="27" fillId="8" borderId="2" xfId="7" applyNumberFormat="1" applyFont="1" applyFill="1" applyBorder="1" applyAlignment="1" applyProtection="1">
      <alignment horizontal="right" vertical="center" wrapText="1" indent="1"/>
    </xf>
    <xf numFmtId="179" fontId="27" fillId="5" borderId="2" xfId="8" applyNumberFormat="1" applyFont="1" applyFill="1" applyBorder="1" applyAlignment="1" applyProtection="1">
      <alignment horizontal="right" vertical="center" wrapText="1" indent="1"/>
      <protection locked="0"/>
    </xf>
    <xf numFmtId="49" fontId="14" fillId="5" borderId="2" xfId="10" applyNumberFormat="1" applyFill="1" applyBorder="1" applyAlignment="1" applyProtection="1">
      <alignment horizontal="right" vertical="center" wrapText="1" indent="1"/>
      <protection locked="0"/>
    </xf>
    <xf numFmtId="0" fontId="14" fillId="5" borderId="2" xfId="10" applyNumberFormat="1" applyFill="1" applyBorder="1" applyAlignment="1" applyProtection="1">
      <alignment horizontal="right" vertical="center" wrapText="1" indent="1"/>
      <protection locked="0"/>
    </xf>
    <xf numFmtId="166" fontId="27" fillId="5" borderId="2" xfId="8" applyNumberFormat="1" applyFont="1" applyFill="1" applyBorder="1" applyAlignment="1" applyProtection="1">
      <alignment horizontal="right" vertical="center" wrapText="1" indent="1"/>
      <protection locked="0"/>
    </xf>
    <xf numFmtId="0" fontId="17" fillId="5" borderId="0" xfId="5" applyFont="1" applyFill="1" applyAlignment="1">
      <alignment horizontal="left" vertical="center" indent="3"/>
    </xf>
    <xf numFmtId="0" fontId="29" fillId="5" borderId="0" xfId="8" applyFont="1" applyFill="1"/>
    <xf numFmtId="0" fontId="19" fillId="5" borderId="0" xfId="8" applyFont="1" applyFill="1" applyAlignment="1">
      <alignment horizontal="left" vertical="center" wrapText="1" indent="1"/>
    </xf>
    <xf numFmtId="0" fontId="35" fillId="5" borderId="0" xfId="5" applyFont="1" applyFill="1" applyAlignment="1">
      <alignment horizontal="left" vertical="center" indent="3"/>
    </xf>
    <xf numFmtId="0" fontId="25" fillId="3" borderId="0" xfId="8" applyFont="1" applyFill="1" applyAlignment="1">
      <alignment horizontal="left" vertical="center" wrapText="1"/>
    </xf>
    <xf numFmtId="0" fontId="25" fillId="2" borderId="0" xfId="8" applyFont="1" applyFill="1" applyAlignment="1">
      <alignment horizontal="left" vertical="center" wrapText="1"/>
    </xf>
    <xf numFmtId="0" fontId="19" fillId="2" borderId="0" xfId="8" applyFont="1" applyFill="1" applyAlignment="1">
      <alignment horizontal="left" vertical="center" wrapText="1"/>
    </xf>
    <xf numFmtId="0" fontId="21" fillId="4" borderId="0" xfId="8" applyFont="1" applyFill="1" applyAlignment="1">
      <alignment horizontal="left" vertical="center" wrapText="1"/>
    </xf>
    <xf numFmtId="0" fontId="25" fillId="5" borderId="0" xfId="5" applyFont="1" applyFill="1" applyAlignment="1">
      <alignment horizontal="left" vertical="center" wrapText="1"/>
    </xf>
    <xf numFmtId="0" fontId="30" fillId="5" borderId="0" xfId="5" applyFont="1" applyFill="1" applyAlignment="1">
      <alignment horizontal="left" vertical="center" indent="7"/>
    </xf>
    <xf numFmtId="0" fontId="17" fillId="5" borderId="0" xfId="5" applyFont="1" applyFill="1" applyAlignment="1">
      <alignment horizontal="left" vertical="center"/>
    </xf>
    <xf numFmtId="165" fontId="17" fillId="5" borderId="0" xfId="5" applyNumberFormat="1" applyFont="1" applyFill="1" applyAlignment="1">
      <alignment horizontal="left" vertical="center" wrapText="1"/>
    </xf>
    <xf numFmtId="165" fontId="17" fillId="5" borderId="0" xfId="5" applyNumberFormat="1" applyFont="1" applyFill="1" applyAlignment="1">
      <alignment horizontal="left" vertical="top" wrapText="1" indent="1"/>
    </xf>
    <xf numFmtId="0" fontId="19" fillId="5" borderId="18" xfId="8" applyFont="1" applyFill="1" applyBorder="1" applyAlignment="1">
      <alignment horizontal="left" vertical="center" indent="1"/>
    </xf>
    <xf numFmtId="0" fontId="18" fillId="5" borderId="18" xfId="8" applyFont="1" applyFill="1" applyBorder="1" applyAlignment="1">
      <alignment horizontal="left" vertical="center" wrapText="1"/>
    </xf>
    <xf numFmtId="0" fontId="18" fillId="5" borderId="18" xfId="8" applyFont="1" applyFill="1" applyBorder="1" applyAlignment="1">
      <alignment horizontal="left" vertical="top" wrapText="1" indent="1"/>
    </xf>
    <xf numFmtId="165" fontId="30" fillId="5" borderId="0" xfId="5" applyNumberFormat="1" applyFont="1" applyFill="1" applyAlignment="1">
      <alignment horizontal="left" vertical="center" indent="7"/>
    </xf>
    <xf numFmtId="0" fontId="10" fillId="5" borderId="0" xfId="5" applyFont="1" applyFill="1" applyAlignment="1">
      <alignment horizontal="left" vertical="center" indent="5"/>
    </xf>
    <xf numFmtId="165" fontId="17" fillId="5" borderId="0" xfId="5" applyNumberFormat="1" applyFont="1" applyFill="1" applyAlignment="1">
      <alignment horizontal="left" vertical="center" wrapText="1" indent="3"/>
    </xf>
    <xf numFmtId="165" fontId="33" fillId="5" borderId="0" xfId="5" applyNumberFormat="1" applyFont="1" applyFill="1" applyAlignment="1">
      <alignment horizontal="left" vertical="center" wrapText="1"/>
    </xf>
    <xf numFmtId="165" fontId="16" fillId="5" borderId="0" xfId="5" applyNumberFormat="1" applyFont="1" applyFill="1" applyAlignment="1">
      <alignment horizontal="left" vertical="center" indent="7"/>
    </xf>
    <xf numFmtId="0" fontId="10" fillId="5" borderId="0" xfId="5" applyFont="1" applyFill="1" applyAlignment="1">
      <alignment horizontal="left" vertical="center" indent="1"/>
    </xf>
    <xf numFmtId="0" fontId="17" fillId="5" borderId="0" xfId="5" applyFont="1" applyFill="1" applyAlignment="1">
      <alignment horizontal="left" indent="3"/>
    </xf>
    <xf numFmtId="0" fontId="18" fillId="5" borderId="18" xfId="8" applyFont="1" applyFill="1" applyBorder="1" applyAlignment="1">
      <alignment horizontal="left" vertical="center" wrapText="1" indent="1"/>
    </xf>
    <xf numFmtId="0" fontId="10" fillId="5" borderId="0" xfId="5" applyFont="1" applyFill="1" applyAlignment="1">
      <alignment horizontal="left" vertical="center"/>
    </xf>
    <xf numFmtId="9" fontId="37" fillId="5" borderId="0" xfId="0" applyNumberFormat="1" applyFont="1" applyFill="1" applyAlignment="1">
      <alignment horizontal="right"/>
    </xf>
    <xf numFmtId="0" fontId="43" fillId="5" borderId="0" xfId="5" applyFont="1" applyFill="1" applyAlignment="1">
      <alignment horizontal="left" vertical="center" indent="3"/>
    </xf>
    <xf numFmtId="0" fontId="41" fillId="5" borderId="0" xfId="5" applyFont="1" applyFill="1"/>
    <xf numFmtId="0" fontId="42" fillId="5" borderId="0" xfId="8" applyFont="1" applyFill="1" applyAlignment="1">
      <alignment horizontal="left" vertical="center" wrapText="1" indent="1"/>
    </xf>
    <xf numFmtId="0" fontId="44" fillId="5" borderId="0" xfId="8" applyFont="1" applyFill="1"/>
    <xf numFmtId="0" fontId="22" fillId="5" borderId="0" xfId="8" applyFont="1" applyFill="1"/>
    <xf numFmtId="0" fontId="45" fillId="5" borderId="0" xfId="8" applyFont="1" applyFill="1" applyAlignment="1">
      <alignment horizontal="left" vertical="center" wrapText="1" indent="1"/>
    </xf>
    <xf numFmtId="0" fontId="46" fillId="5" borderId="0" xfId="5" applyFont="1" applyFill="1" applyAlignment="1">
      <alignment horizontal="left" vertical="center" indent="3"/>
    </xf>
    <xf numFmtId="0" fontId="44" fillId="5" borderId="0" xfId="5" applyFont="1" applyFill="1"/>
    <xf numFmtId="0" fontId="42" fillId="5" borderId="0" xfId="0" applyFont="1" applyFill="1"/>
    <xf numFmtId="9" fontId="30" fillId="5" borderId="0" xfId="5" applyNumberFormat="1" applyFont="1" applyFill="1" applyAlignment="1">
      <alignment horizontal="right" vertical="center"/>
    </xf>
    <xf numFmtId="165" fontId="17" fillId="5" borderId="0" xfId="5" applyNumberFormat="1" applyFont="1" applyFill="1" applyAlignment="1">
      <alignment horizontal="center" vertical="center" wrapText="1"/>
    </xf>
    <xf numFmtId="0" fontId="19" fillId="5" borderId="0" xfId="8" applyFont="1" applyFill="1" applyAlignment="1">
      <alignment horizontal="left" indent="1"/>
    </xf>
    <xf numFmtId="9" fontId="19" fillId="5" borderId="0" xfId="8" applyNumberFormat="1" applyFont="1" applyFill="1" applyAlignment="1">
      <alignment horizontal="right"/>
    </xf>
    <xf numFmtId="0" fontId="19" fillId="5" borderId="0" xfId="8" applyFont="1" applyFill="1" applyAlignment="1">
      <alignment wrapText="1"/>
    </xf>
    <xf numFmtId="0" fontId="18" fillId="5" borderId="0" xfId="8" applyFont="1" applyFill="1" applyAlignment="1">
      <alignment horizontal="left" wrapText="1"/>
    </xf>
    <xf numFmtId="0" fontId="20" fillId="5" borderId="0" xfId="8" applyFont="1" applyFill="1"/>
    <xf numFmtId="0" fontId="33" fillId="5" borderId="2" xfId="5" applyFont="1" applyFill="1" applyBorder="1" applyAlignment="1" applyProtection="1">
      <alignment horizontal="left" vertical="center" wrapText="1"/>
      <protection locked="0"/>
    </xf>
    <xf numFmtId="0" fontId="43" fillId="5" borderId="0" xfId="5" applyFont="1" applyFill="1"/>
    <xf numFmtId="0" fontId="44" fillId="5" borderId="0" xfId="5" applyFont="1" applyFill="1" applyAlignment="1">
      <alignment vertical="center"/>
    </xf>
    <xf numFmtId="0" fontId="44" fillId="5" borderId="0" xfId="5" applyFont="1" applyFill="1" applyAlignment="1">
      <alignment horizontal="left" vertical="top" wrapText="1" indent="1"/>
    </xf>
    <xf numFmtId="0" fontId="42" fillId="5" borderId="0" xfId="0" applyFont="1" applyFill="1" applyAlignment="1">
      <alignment horizontal="left" vertical="top" indent="1"/>
    </xf>
    <xf numFmtId="0" fontId="45" fillId="5" borderId="0" xfId="5" applyFont="1" applyFill="1" applyAlignment="1">
      <alignment horizontal="left" vertical="center" wrapText="1" indent="1"/>
    </xf>
    <xf numFmtId="0" fontId="21" fillId="5" borderId="0" xfId="8" applyFont="1" applyFill="1" applyAlignment="1">
      <alignment horizontal="left" vertical="center" wrapText="1"/>
    </xf>
    <xf numFmtId="0" fontId="22" fillId="5" borderId="0" xfId="8" applyFont="1" applyFill="1" applyAlignment="1">
      <alignment vertical="center"/>
    </xf>
    <xf numFmtId="0" fontId="8" fillId="8" borderId="16" xfId="0" applyFont="1" applyFill="1" applyBorder="1"/>
    <xf numFmtId="0" fontId="8" fillId="8" borderId="10" xfId="0" applyFont="1" applyFill="1" applyBorder="1"/>
    <xf numFmtId="0" fontId="8" fillId="8" borderId="13" xfId="0" applyFont="1" applyFill="1" applyBorder="1"/>
    <xf numFmtId="173" fontId="27" fillId="3" borderId="19" xfId="5" applyNumberFormat="1" applyFont="1" applyFill="1" applyBorder="1" applyAlignment="1">
      <alignment horizontal="right" vertical="center" wrapText="1" indent="1"/>
    </xf>
    <xf numFmtId="178" fontId="27" fillId="3" borderId="19" xfId="5" applyNumberFormat="1" applyFont="1" applyFill="1" applyBorder="1" applyAlignment="1">
      <alignment horizontal="right" vertical="center" wrapText="1" indent="1"/>
    </xf>
    <xf numFmtId="178" fontId="27" fillId="2" borderId="19" xfId="5" applyNumberFormat="1" applyFont="1" applyFill="1" applyBorder="1" applyAlignment="1">
      <alignment horizontal="right" vertical="center" wrapText="1" indent="1"/>
    </xf>
    <xf numFmtId="10" fontId="27" fillId="2" borderId="19" xfId="5" applyNumberFormat="1" applyFont="1" applyFill="1" applyBorder="1" applyAlignment="1">
      <alignment horizontal="right" vertical="center" wrapText="1" indent="1"/>
    </xf>
    <xf numFmtId="0" fontId="27" fillId="3" borderId="19" xfId="5" applyFont="1" applyFill="1" applyBorder="1" applyAlignment="1">
      <alignment horizontal="right" vertical="center" wrapText="1" indent="1"/>
    </xf>
    <xf numFmtId="9" fontId="31" fillId="3" borderId="2" xfId="0" applyNumberFormat="1" applyFont="1" applyFill="1" applyBorder="1" applyAlignment="1">
      <alignment horizontal="right" vertical="center" wrapText="1" indent="1"/>
    </xf>
    <xf numFmtId="178" fontId="27" fillId="5" borderId="2" xfId="7" applyNumberFormat="1" applyFont="1" applyFill="1" applyBorder="1" applyAlignment="1" applyProtection="1">
      <alignment horizontal="right" vertical="center" wrapText="1" indent="1"/>
      <protection locked="0"/>
    </xf>
    <xf numFmtId="176" fontId="27" fillId="5" borderId="2" xfId="7" applyNumberFormat="1" applyFont="1" applyFill="1" applyBorder="1" applyAlignment="1" applyProtection="1">
      <alignment horizontal="right" vertical="center" wrapText="1" indent="1"/>
      <protection locked="0"/>
    </xf>
    <xf numFmtId="172" fontId="27" fillId="5" borderId="2" xfId="7" applyNumberFormat="1" applyFont="1" applyFill="1" applyBorder="1" applyAlignment="1" applyProtection="1">
      <alignment horizontal="right" vertical="center" wrapText="1" indent="1"/>
      <protection locked="0"/>
    </xf>
    <xf numFmtId="10" fontId="27" fillId="0" borderId="2" xfId="7" applyNumberFormat="1" applyFont="1" applyFill="1" applyBorder="1" applyAlignment="1" applyProtection="1">
      <alignment horizontal="right" vertical="center" wrapText="1" indent="1"/>
      <protection locked="0"/>
    </xf>
    <xf numFmtId="178" fontId="27" fillId="0" borderId="2" xfId="5" applyNumberFormat="1" applyFont="1" applyBorder="1" applyAlignment="1" applyProtection="1">
      <alignment horizontal="right" vertical="center" wrapText="1" indent="1"/>
      <protection locked="0"/>
    </xf>
    <xf numFmtId="49" fontId="27" fillId="3" borderId="19" xfId="5" applyNumberFormat="1" applyFont="1" applyFill="1" applyBorder="1" applyAlignment="1">
      <alignment horizontal="right" vertical="center" wrapText="1" indent="1"/>
    </xf>
    <xf numFmtId="174" fontId="27" fillId="3" borderId="19" xfId="5" applyNumberFormat="1" applyFont="1" applyFill="1" applyBorder="1" applyAlignment="1">
      <alignment horizontal="right" vertical="center" wrapText="1" indent="1"/>
    </xf>
    <xf numFmtId="10" fontId="27" fillId="3" borderId="19" xfId="5" applyNumberFormat="1" applyFont="1" applyFill="1" applyBorder="1" applyAlignment="1">
      <alignment horizontal="right" vertical="center" wrapText="1" indent="1"/>
    </xf>
    <xf numFmtId="176" fontId="27" fillId="3" borderId="19" xfId="5" applyNumberFormat="1" applyFont="1" applyFill="1" applyBorder="1" applyAlignment="1">
      <alignment horizontal="right" vertical="center" wrapText="1" indent="1"/>
    </xf>
    <xf numFmtId="166" fontId="27" fillId="3" borderId="19" xfId="8" applyNumberFormat="1" applyFont="1" applyFill="1" applyBorder="1" applyAlignment="1">
      <alignment horizontal="right" vertical="center" wrapText="1" indent="1"/>
    </xf>
    <xf numFmtId="172" fontId="27" fillId="3" borderId="19" xfId="5" applyNumberFormat="1" applyFont="1" applyFill="1" applyBorder="1" applyAlignment="1">
      <alignment horizontal="right" vertical="center" wrapText="1" indent="1"/>
    </xf>
    <xf numFmtId="171" fontId="27" fillId="3" borderId="19" xfId="5" applyNumberFormat="1" applyFont="1" applyFill="1" applyBorder="1" applyAlignment="1">
      <alignment horizontal="right" vertical="center" wrapText="1" indent="1"/>
    </xf>
    <xf numFmtId="0" fontId="38" fillId="2" borderId="0" xfId="8" applyFont="1" applyFill="1" applyAlignment="1">
      <alignment horizontal="left" vertical="center" wrapText="1" indent="1"/>
    </xf>
    <xf numFmtId="165" fontId="17" fillId="5" borderId="0" xfId="5" applyNumberFormat="1" applyFont="1" applyFill="1" applyAlignment="1" applyProtection="1">
      <alignment horizontal="left" vertical="center" wrapText="1" indent="3"/>
      <protection locked="0"/>
    </xf>
    <xf numFmtId="165" fontId="17" fillId="5" borderId="18" xfId="5" applyNumberFormat="1" applyFont="1" applyFill="1" applyBorder="1" applyAlignment="1" applyProtection="1">
      <alignment horizontal="left" vertical="center" wrapText="1" indent="3"/>
      <protection locked="0"/>
    </xf>
    <xf numFmtId="0" fontId="21" fillId="2" borderId="0" xfId="8" applyFont="1" applyFill="1" applyAlignment="1" applyProtection="1">
      <alignment horizontal="left" vertical="center" wrapText="1" indent="1"/>
      <protection locked="0"/>
    </xf>
    <xf numFmtId="173" fontId="27" fillId="5" borderId="2" xfId="5" applyNumberFormat="1" applyFont="1" applyFill="1" applyBorder="1" applyAlignment="1" applyProtection="1">
      <alignment horizontal="right" vertical="center" wrapText="1" indent="1"/>
      <protection locked="0"/>
    </xf>
    <xf numFmtId="0" fontId="21" fillId="2" borderId="0" xfId="8" applyFont="1" applyFill="1" applyAlignment="1" applyProtection="1">
      <alignment horizontal="left" vertical="center" wrapText="1"/>
      <protection locked="0"/>
    </xf>
    <xf numFmtId="0" fontId="18" fillId="2" borderId="0" xfId="8" applyFont="1" applyFill="1" applyAlignment="1" applyProtection="1">
      <alignment horizontal="left" vertical="center" wrapText="1" indent="1"/>
      <protection locked="0"/>
    </xf>
    <xf numFmtId="0" fontId="21" fillId="5" borderId="0" xfId="8" applyFont="1" applyFill="1" applyAlignment="1" applyProtection="1">
      <alignment horizontal="left" vertical="center" wrapText="1"/>
      <protection locked="0"/>
    </xf>
    <xf numFmtId="0" fontId="42" fillId="5" borderId="0" xfId="0" applyFont="1" applyFill="1" applyProtection="1">
      <protection locked="0"/>
    </xf>
    <xf numFmtId="0" fontId="0" fillId="8" borderId="0" xfId="0" applyFill="1"/>
    <xf numFmtId="49" fontId="0" fillId="8" borderId="0" xfId="0" applyNumberFormat="1" applyFill="1"/>
    <xf numFmtId="49" fontId="5" fillId="8" borderId="0" xfId="0" applyNumberFormat="1" applyFont="1" applyFill="1"/>
    <xf numFmtId="0" fontId="0" fillId="2" borderId="0" xfId="0" applyFill="1"/>
    <xf numFmtId="9" fontId="31" fillId="0" borderId="2" xfId="0" applyNumberFormat="1" applyFont="1" applyBorder="1" applyAlignment="1" applyProtection="1">
      <alignment horizontal="right" vertical="center" wrapText="1" indent="1"/>
      <protection locked="0"/>
    </xf>
    <xf numFmtId="169" fontId="15" fillId="11" borderId="0" xfId="0" applyNumberFormat="1" applyFont="1" applyFill="1"/>
    <xf numFmtId="0" fontId="15" fillId="0" borderId="0" xfId="0" applyFont="1"/>
    <xf numFmtId="9" fontId="15" fillId="10" borderId="0" xfId="0" applyNumberFormat="1" applyFont="1" applyFill="1"/>
    <xf numFmtId="169" fontId="0" fillId="0" borderId="0" xfId="0" applyNumberFormat="1"/>
    <xf numFmtId="0" fontId="15" fillId="8" borderId="0" xfId="0" applyFont="1" applyFill="1"/>
    <xf numFmtId="169" fontId="15" fillId="11" borderId="0" xfId="0" applyNumberFormat="1" applyFont="1" applyFill="1" applyAlignment="1">
      <alignment horizontal="center"/>
    </xf>
    <xf numFmtId="0" fontId="15" fillId="0" borderId="0" xfId="0" applyFont="1" applyAlignment="1">
      <alignment horizontal="center"/>
    </xf>
    <xf numFmtId="9" fontId="5" fillId="0" borderId="0" xfId="0" applyNumberFormat="1" applyFont="1"/>
    <xf numFmtId="175" fontId="0" fillId="0" borderId="0" xfId="0" applyNumberFormat="1"/>
    <xf numFmtId="9" fontId="11" fillId="0" borderId="0" xfId="0" applyNumberFormat="1" applyFont="1" applyAlignment="1">
      <alignment vertical="top" wrapText="1"/>
    </xf>
    <xf numFmtId="0" fontId="7" fillId="11" borderId="0" xfId="0" applyFont="1" applyFill="1" applyAlignment="1">
      <alignment vertical="top" wrapText="1"/>
    </xf>
    <xf numFmtId="9" fontId="7" fillId="11" borderId="0" xfId="0" applyNumberFormat="1" applyFont="1" applyFill="1" applyAlignment="1">
      <alignment vertical="top" wrapText="1"/>
    </xf>
    <xf numFmtId="0" fontId="7" fillId="11" borderId="0" xfId="0" applyFont="1" applyFill="1" applyAlignment="1">
      <alignment horizontal="center" vertical="top" wrapText="1"/>
    </xf>
    <xf numFmtId="9" fontId="7" fillId="0" borderId="0" xfId="0" applyNumberFormat="1" applyFont="1" applyAlignment="1">
      <alignment vertical="top" wrapText="1"/>
    </xf>
    <xf numFmtId="0" fontId="0" fillId="0" borderId="0" xfId="0" applyAlignment="1">
      <alignment vertical="top" wrapText="1"/>
    </xf>
    <xf numFmtId="9" fontId="11" fillId="11" borderId="0" xfId="0" applyNumberFormat="1" applyFont="1" applyFill="1" applyAlignment="1">
      <alignment vertical="top" wrapText="1"/>
    </xf>
    <xf numFmtId="0" fontId="0" fillId="11" borderId="0" xfId="0" applyFill="1" applyAlignment="1">
      <alignment vertical="top" wrapText="1"/>
    </xf>
    <xf numFmtId="0" fontId="13" fillId="11" borderId="0" xfId="0" applyFont="1" applyFill="1" applyAlignment="1">
      <alignment vertical="top" wrapText="1"/>
    </xf>
    <xf numFmtId="169" fontId="11" fillId="11" borderId="0" xfId="0" applyNumberFormat="1" applyFont="1" applyFill="1" applyAlignment="1">
      <alignment vertical="top" wrapText="1"/>
    </xf>
    <xf numFmtId="0" fontId="0" fillId="11" borderId="0" xfId="0" applyFill="1" applyAlignment="1">
      <alignment horizontal="center"/>
    </xf>
    <xf numFmtId="0" fontId="0" fillId="0" borderId="0" xfId="0" applyAlignment="1">
      <alignment horizontal="center"/>
    </xf>
    <xf numFmtId="9" fontId="11" fillId="11" borderId="0" xfId="0" applyNumberFormat="1" applyFont="1" applyFill="1" applyAlignment="1">
      <alignment horizontal="left" vertical="top" wrapText="1"/>
    </xf>
    <xf numFmtId="0" fontId="5" fillId="0" borderId="0" xfId="0" applyFont="1" applyAlignment="1">
      <alignment horizontal="left"/>
    </xf>
    <xf numFmtId="0" fontId="33" fillId="5" borderId="0" xfId="2" applyNumberFormat="1" applyFont="1" applyFill="1" applyBorder="1" applyAlignment="1" applyProtection="1">
      <alignment horizontal="left" vertical="center" wrapText="1" indent="1"/>
    </xf>
    <xf numFmtId="0" fontId="33" fillId="5" borderId="0" xfId="2" applyNumberFormat="1" applyFont="1" applyFill="1" applyBorder="1" applyAlignment="1" applyProtection="1">
      <alignment horizontal="left" vertical="center" indent="1"/>
    </xf>
    <xf numFmtId="0" fontId="48" fillId="5" borderId="0" xfId="2" applyNumberFormat="1" applyFont="1" applyFill="1" applyBorder="1" applyAlignment="1" applyProtection="1">
      <alignment horizontal="left" vertical="center" wrapText="1" indent="1"/>
    </xf>
    <xf numFmtId="0" fontId="8" fillId="7" borderId="0" xfId="0" applyFont="1" applyFill="1"/>
    <xf numFmtId="10" fontId="0" fillId="6" borderId="0" xfId="0" applyNumberFormat="1" applyFill="1"/>
    <xf numFmtId="0" fontId="5" fillId="8" borderId="0" xfId="0" applyFont="1" applyFill="1"/>
    <xf numFmtId="49" fontId="27" fillId="2" borderId="19" xfId="5" applyNumberFormat="1" applyFont="1" applyFill="1" applyBorder="1" applyAlignment="1">
      <alignment horizontal="right" vertical="center" wrapText="1" indent="1"/>
    </xf>
    <xf numFmtId="176" fontId="27" fillId="2" borderId="19" xfId="5" applyNumberFormat="1" applyFont="1" applyFill="1" applyBorder="1" applyAlignment="1">
      <alignment horizontal="right" vertical="center" wrapText="1" indent="1"/>
    </xf>
    <xf numFmtId="166" fontId="27" fillId="2" borderId="19" xfId="8" applyNumberFormat="1" applyFont="1" applyFill="1" applyBorder="1" applyAlignment="1">
      <alignment horizontal="right" vertical="center" wrapText="1" indent="1"/>
    </xf>
    <xf numFmtId="171" fontId="27" fillId="2" borderId="19" xfId="5" applyNumberFormat="1" applyFont="1" applyFill="1" applyBorder="1" applyAlignment="1">
      <alignment horizontal="right" vertical="center" wrapText="1" indent="1"/>
    </xf>
    <xf numFmtId="172" fontId="27" fillId="2" borderId="19" xfId="5" applyNumberFormat="1" applyFont="1" applyFill="1" applyBorder="1" applyAlignment="1">
      <alignment horizontal="right" vertical="center" wrapText="1" indent="1"/>
    </xf>
    <xf numFmtId="9" fontId="27" fillId="2" borderId="19" xfId="11" applyFont="1" applyFill="1" applyBorder="1" applyAlignment="1" applyProtection="1">
      <alignment horizontal="right" vertical="center" wrapText="1" indent="1"/>
    </xf>
    <xf numFmtId="165" fontId="30" fillId="5" borderId="0" xfId="5" applyNumberFormat="1" applyFont="1" applyFill="1" applyAlignment="1">
      <alignment horizontal="left" vertical="center" indent="8"/>
    </xf>
    <xf numFmtId="0" fontId="25" fillId="2" borderId="22" xfId="5" applyFont="1" applyFill="1" applyBorder="1" applyAlignment="1">
      <alignment horizontal="left" vertical="center" wrapText="1" indent="1"/>
    </xf>
    <xf numFmtId="0" fontId="25" fillId="3" borderId="22" xfId="5" applyFont="1" applyFill="1" applyBorder="1" applyAlignment="1">
      <alignment horizontal="left" vertical="center" wrapText="1" indent="1"/>
    </xf>
    <xf numFmtId="0" fontId="25" fillId="2" borderId="24" xfId="5" applyFont="1" applyFill="1" applyBorder="1" applyAlignment="1">
      <alignment horizontal="left" vertical="center" wrapText="1" indent="1"/>
    </xf>
    <xf numFmtId="0" fontId="0" fillId="5" borderId="0" xfId="0" applyFill="1"/>
    <xf numFmtId="0" fontId="16" fillId="5" borderId="0" xfId="5" applyFont="1" applyFill="1" applyAlignment="1">
      <alignment horizontal="left" vertical="center" indent="6"/>
    </xf>
    <xf numFmtId="0" fontId="10" fillId="5" borderId="0" xfId="5" applyFont="1" applyFill="1" applyAlignment="1">
      <alignment horizontal="left" vertical="center" indent="2"/>
    </xf>
    <xf numFmtId="0" fontId="18" fillId="5" borderId="0" xfId="8" applyFont="1" applyFill="1" applyAlignment="1">
      <alignment horizontal="left" vertical="center" wrapText="1"/>
    </xf>
    <xf numFmtId="0" fontId="33" fillId="5" borderId="0" xfId="0" applyFont="1" applyFill="1"/>
    <xf numFmtId="170" fontId="0" fillId="5" borderId="0" xfId="0" applyNumberFormat="1" applyFill="1"/>
    <xf numFmtId="0" fontId="16" fillId="5" borderId="0" xfId="5" applyFont="1" applyFill="1" applyAlignment="1">
      <alignment horizontal="left" vertical="center" indent="7"/>
    </xf>
    <xf numFmtId="0" fontId="37" fillId="5" borderId="0" xfId="0" applyFont="1" applyFill="1" applyAlignment="1">
      <alignment vertical="center"/>
    </xf>
    <xf numFmtId="0" fontId="0" fillId="5" borderId="0" xfId="0" applyFill="1" applyAlignment="1">
      <alignment vertical="center"/>
    </xf>
    <xf numFmtId="0" fontId="37" fillId="5" borderId="0" xfId="0" applyFont="1" applyFill="1" applyAlignment="1">
      <alignment horizontal="left" indent="6"/>
    </xf>
    <xf numFmtId="170" fontId="37" fillId="5" borderId="0" xfId="0" applyNumberFormat="1" applyFont="1" applyFill="1"/>
    <xf numFmtId="169" fontId="37" fillId="5" borderId="0" xfId="0" applyNumberFormat="1" applyFont="1" applyFill="1"/>
    <xf numFmtId="0" fontId="5" fillId="5" borderId="0" xfId="0" applyFont="1" applyFill="1"/>
    <xf numFmtId="169" fontId="0" fillId="5" borderId="0" xfId="0" applyNumberFormat="1" applyFill="1"/>
    <xf numFmtId="0" fontId="37" fillId="5" borderId="12" xfId="0" applyFont="1" applyFill="1" applyBorder="1"/>
    <xf numFmtId="169" fontId="37" fillId="5" borderId="12" xfId="0" applyNumberFormat="1" applyFont="1" applyFill="1" applyBorder="1"/>
    <xf numFmtId="169" fontId="0" fillId="5" borderId="12" xfId="0" applyNumberFormat="1" applyFill="1" applyBorder="1"/>
    <xf numFmtId="0" fontId="0" fillId="5" borderId="12" xfId="0" applyFill="1" applyBorder="1"/>
    <xf numFmtId="0" fontId="18" fillId="5" borderId="0" xfId="8" applyFont="1" applyFill="1" applyAlignment="1">
      <alignment horizontal="left" vertical="center" indent="1"/>
    </xf>
    <xf numFmtId="0" fontId="18" fillId="5" borderId="0" xfId="8" applyFont="1" applyFill="1" applyAlignment="1">
      <alignment horizontal="left" vertical="center" wrapText="1" indent="1"/>
    </xf>
    <xf numFmtId="0" fontId="25" fillId="2" borderId="23" xfId="5" applyFont="1" applyFill="1" applyBorder="1" applyAlignment="1">
      <alignment horizontal="right" vertical="center" wrapText="1" indent="1"/>
    </xf>
    <xf numFmtId="0" fontId="19" fillId="5" borderId="0" xfId="8" applyFont="1" applyFill="1" applyAlignment="1">
      <alignment horizontal="left" vertical="center" indent="1"/>
    </xf>
    <xf numFmtId="176" fontId="25" fillId="2" borderId="23" xfId="17" applyNumberFormat="1" applyFill="1" applyBorder="1" applyAlignment="1">
      <alignment horizontal="right" vertical="center" wrapText="1" indent="1"/>
    </xf>
    <xf numFmtId="10" fontId="25" fillId="3" borderId="23" xfId="17" applyNumberFormat="1" applyBorder="1" applyAlignment="1">
      <alignment horizontal="right" vertical="center" wrapText="1" indent="1"/>
    </xf>
    <xf numFmtId="10" fontId="25" fillId="2" borderId="25" xfId="17" applyNumberFormat="1" applyFill="1" applyBorder="1" applyAlignment="1">
      <alignment horizontal="right" vertical="center" wrapText="1" indent="1"/>
    </xf>
    <xf numFmtId="178" fontId="25" fillId="2" borderId="23" xfId="17" applyNumberFormat="1" applyFill="1" applyBorder="1" applyAlignment="1">
      <alignment horizontal="right" vertical="center" wrapText="1" indent="1"/>
    </xf>
    <xf numFmtId="178" fontId="25" fillId="3" borderId="23" xfId="17" applyNumberFormat="1" applyBorder="1" applyAlignment="1">
      <alignment horizontal="right" vertical="center" wrapText="1" indent="1"/>
    </xf>
    <xf numFmtId="178" fontId="25" fillId="2" borderId="25" xfId="17" applyNumberFormat="1" applyFill="1" applyBorder="1" applyAlignment="1">
      <alignment horizontal="right" vertical="center" wrapText="1" indent="1"/>
    </xf>
    <xf numFmtId="0" fontId="25" fillId="3" borderId="22" xfId="17" applyBorder="1">
      <alignment horizontal="left" vertical="center" wrapText="1" indent="1"/>
    </xf>
    <xf numFmtId="180" fontId="25" fillId="3" borderId="23" xfId="17" applyNumberFormat="1" applyBorder="1" applyAlignment="1">
      <alignment horizontal="right" vertical="center" wrapText="1" indent="1"/>
    </xf>
    <xf numFmtId="0" fontId="25" fillId="2" borderId="22" xfId="17" applyFill="1" applyBorder="1">
      <alignment horizontal="left" vertical="center" wrapText="1" indent="1"/>
    </xf>
    <xf numFmtId="166" fontId="25" fillId="2" borderId="23" xfId="17" applyNumberFormat="1" applyFill="1" applyBorder="1" applyAlignment="1">
      <alignment horizontal="right" vertical="center" wrapText="1" indent="1"/>
    </xf>
    <xf numFmtId="177" fontId="25" fillId="3" borderId="23" xfId="17" applyNumberFormat="1" applyBorder="1" applyAlignment="1">
      <alignment horizontal="right" vertical="center" wrapText="1" indent="1"/>
    </xf>
    <xf numFmtId="0" fontId="25" fillId="2" borderId="24" xfId="17" applyFill="1" applyBorder="1">
      <alignment horizontal="left" vertical="center" wrapText="1" indent="1"/>
    </xf>
    <xf numFmtId="177" fontId="25" fillId="2" borderId="25" xfId="17" applyNumberFormat="1" applyFill="1" applyBorder="1" applyAlignment="1">
      <alignment horizontal="right" vertical="center" wrapText="1" indent="1"/>
    </xf>
    <xf numFmtId="10" fontId="25" fillId="2" borderId="23" xfId="17" applyNumberFormat="1" applyFill="1" applyBorder="1" applyAlignment="1">
      <alignment horizontal="right" vertical="center" wrapText="1" indent="1"/>
    </xf>
    <xf numFmtId="0" fontId="25" fillId="3" borderId="24" xfId="17" applyBorder="1">
      <alignment horizontal="left" vertical="center" wrapText="1" indent="1"/>
    </xf>
    <xf numFmtId="10" fontId="25" fillId="3" borderId="25" xfId="17" applyNumberFormat="1" applyBorder="1" applyAlignment="1">
      <alignment horizontal="right" vertical="center" wrapText="1" indent="1"/>
    </xf>
    <xf numFmtId="0" fontId="38" fillId="4" borderId="0" xfId="8" applyFont="1" applyFill="1" applyAlignment="1">
      <alignment horizontal="left" vertical="center" wrapText="1" indent="1"/>
    </xf>
    <xf numFmtId="0" fontId="0" fillId="5" borderId="0" xfId="0" applyFill="1" applyAlignment="1">
      <alignment horizontal="right"/>
    </xf>
    <xf numFmtId="0" fontId="38" fillId="4" borderId="0" xfId="8" applyFont="1" applyFill="1" applyAlignment="1">
      <alignment horizontal="left" vertical="center" wrapText="1" indent="6"/>
    </xf>
    <xf numFmtId="0" fontId="0" fillId="5" borderId="0" xfId="0" applyFill="1" applyAlignment="1">
      <alignment horizontal="left"/>
    </xf>
    <xf numFmtId="0" fontId="38" fillId="4" borderId="20" xfId="8" applyFont="1" applyFill="1" applyBorder="1" applyAlignment="1">
      <alignment horizontal="left" vertical="center" wrapText="1" indent="1"/>
    </xf>
    <xf numFmtId="0" fontId="38" fillId="4" borderId="21" xfId="8" applyFont="1" applyFill="1" applyBorder="1" applyAlignment="1">
      <alignment horizontal="left" vertical="center" wrapText="1" indent="1"/>
    </xf>
    <xf numFmtId="0" fontId="25" fillId="3" borderId="23" xfId="5" applyFont="1" applyFill="1" applyBorder="1" applyAlignment="1">
      <alignment horizontal="right" vertical="center" wrapText="1" indent="1"/>
    </xf>
    <xf numFmtId="0" fontId="38" fillId="4" borderId="21" xfId="8" applyFont="1" applyFill="1" applyBorder="1" applyAlignment="1">
      <alignment horizontal="left" vertical="center" wrapText="1" indent="2"/>
    </xf>
    <xf numFmtId="0" fontId="38" fillId="4" borderId="21" xfId="8" applyFont="1" applyFill="1" applyBorder="1" applyAlignment="1">
      <alignment horizontal="right" vertical="center" wrapText="1" indent="1"/>
    </xf>
    <xf numFmtId="172" fontId="25" fillId="3" borderId="23" xfId="17" applyNumberFormat="1" applyBorder="1" applyAlignment="1">
      <alignment horizontal="right" vertical="center" wrapText="1" indent="1"/>
    </xf>
    <xf numFmtId="172" fontId="25" fillId="2" borderId="25" xfId="17" applyNumberFormat="1" applyFill="1" applyBorder="1" applyAlignment="1">
      <alignment horizontal="right" vertical="center" wrapText="1" indent="1"/>
    </xf>
    <xf numFmtId="165" fontId="17" fillId="5" borderId="0" xfId="5" applyNumberFormat="1" applyFont="1" applyFill="1" applyAlignment="1">
      <alignment horizontal="right" vertical="center" wrapText="1" indent="3"/>
    </xf>
    <xf numFmtId="165" fontId="17" fillId="5" borderId="18" xfId="5" applyNumberFormat="1" applyFont="1" applyFill="1" applyBorder="1" applyAlignment="1">
      <alignment horizontal="right" vertical="center" wrapText="1" indent="3"/>
    </xf>
    <xf numFmtId="166" fontId="23" fillId="4" borderId="0" xfId="8" applyNumberFormat="1" applyFont="1" applyFill="1" applyAlignment="1">
      <alignment horizontal="right" vertical="center"/>
    </xf>
    <xf numFmtId="0" fontId="21" fillId="2" borderId="0" xfId="8" applyFont="1" applyFill="1" applyAlignment="1">
      <alignment horizontal="right" vertical="center" wrapText="1" indent="1"/>
    </xf>
    <xf numFmtId="0" fontId="19" fillId="2" borderId="0" xfId="5" applyFont="1" applyFill="1" applyAlignment="1">
      <alignment horizontal="right" vertical="center" wrapText="1" indent="1"/>
    </xf>
    <xf numFmtId="0" fontId="38" fillId="2" borderId="0" xfId="8" applyFont="1" applyFill="1" applyAlignment="1">
      <alignment horizontal="right" vertical="center" wrapText="1" indent="1"/>
    </xf>
    <xf numFmtId="0" fontId="21" fillId="2" borderId="0" xfId="8" applyFont="1" applyFill="1" applyAlignment="1">
      <alignment horizontal="right" vertical="center" wrapText="1"/>
    </xf>
    <xf numFmtId="0" fontId="18" fillId="2" borderId="0" xfId="8" applyFont="1" applyFill="1" applyAlignment="1">
      <alignment horizontal="right" vertical="center" wrapText="1" indent="1"/>
    </xf>
    <xf numFmtId="0" fontId="21" fillId="5" borderId="0" xfId="8" applyFont="1" applyFill="1" applyAlignment="1">
      <alignment horizontal="right" vertical="center" wrapText="1"/>
    </xf>
    <xf numFmtId="0" fontId="42" fillId="5" borderId="0" xfId="0" applyFont="1" applyFill="1" applyAlignment="1">
      <alignment horizontal="right"/>
    </xf>
    <xf numFmtId="0" fontId="49" fillId="5" borderId="0" xfId="0" applyFont="1" applyFill="1"/>
    <xf numFmtId="0" fontId="38" fillId="4" borderId="21" xfId="8" applyFont="1" applyFill="1" applyBorder="1" applyAlignment="1">
      <alignment vertical="center" wrapText="1"/>
    </xf>
    <xf numFmtId="0" fontId="38" fillId="4" borderId="0" xfId="8" applyFont="1" applyFill="1" applyAlignment="1">
      <alignment vertical="center" wrapText="1"/>
    </xf>
    <xf numFmtId="169" fontId="7" fillId="7" borderId="7" xfId="0" applyNumberFormat="1" applyFont="1" applyFill="1" applyBorder="1"/>
    <xf numFmtId="169" fontId="8" fillId="0" borderId="0" xfId="0" applyNumberFormat="1" applyFont="1"/>
    <xf numFmtId="0" fontId="25" fillId="2" borderId="22" xfId="5" applyFont="1" applyFill="1" applyBorder="1" applyAlignment="1">
      <alignment horizontal="right" vertical="center" wrapText="1" indent="1"/>
    </xf>
    <xf numFmtId="0" fontId="25" fillId="2" borderId="22" xfId="17" applyFill="1" applyBorder="1" applyAlignment="1">
      <alignment horizontal="right" vertical="center" wrapText="1" indent="1"/>
    </xf>
    <xf numFmtId="0" fontId="25" fillId="2" borderId="24" xfId="17" applyFill="1" applyBorder="1" applyAlignment="1">
      <alignment horizontal="right" vertical="center" wrapText="1" indent="1"/>
    </xf>
    <xf numFmtId="0" fontId="49" fillId="2" borderId="0" xfId="0" applyFont="1" applyFill="1" applyAlignment="1">
      <alignment horizontal="left"/>
    </xf>
    <xf numFmtId="0" fontId="49" fillId="2" borderId="0" xfId="0" applyFont="1" applyFill="1"/>
    <xf numFmtId="0" fontId="50" fillId="4" borderId="20" xfId="8" applyFont="1" applyFill="1" applyBorder="1" applyAlignment="1">
      <alignment horizontal="left" vertical="center" wrapText="1" indent="2"/>
    </xf>
    <xf numFmtId="0" fontId="50" fillId="4" borderId="20" xfId="8" applyFont="1" applyFill="1" applyBorder="1" applyAlignment="1">
      <alignment horizontal="left" vertical="center" wrapText="1" indent="1"/>
    </xf>
    <xf numFmtId="0" fontId="25" fillId="2" borderId="27" xfId="5" applyFont="1" applyFill="1" applyBorder="1" applyAlignment="1">
      <alignment horizontal="right" vertical="center" wrapText="1" indent="1"/>
    </xf>
    <xf numFmtId="0" fontId="25" fillId="2" borderId="28" xfId="5" applyFont="1" applyFill="1" applyBorder="1" applyAlignment="1">
      <alignment horizontal="right" vertical="center" wrapText="1" indent="1"/>
    </xf>
    <xf numFmtId="0" fontId="25" fillId="2" borderId="24" xfId="5" applyFont="1" applyFill="1" applyBorder="1" applyAlignment="1">
      <alignment horizontal="right" vertical="center" wrapText="1" indent="1"/>
    </xf>
    <xf numFmtId="0" fontId="38" fillId="4" borderId="20" xfId="8" applyFont="1" applyFill="1" applyBorder="1" applyAlignment="1">
      <alignment vertical="center" wrapText="1"/>
    </xf>
    <xf numFmtId="0" fontId="16" fillId="5" borderId="0" xfId="5" applyFont="1" applyFill="1" applyAlignment="1">
      <alignment horizontal="left" vertical="center" indent="5"/>
    </xf>
    <xf numFmtId="174" fontId="27" fillId="2" borderId="19" xfId="5" applyNumberFormat="1" applyFont="1" applyFill="1" applyBorder="1" applyAlignment="1">
      <alignment horizontal="right" vertical="center" wrapText="1" indent="1"/>
    </xf>
    <xf numFmtId="170" fontId="0" fillId="8" borderId="0" xfId="0" applyNumberFormat="1" applyFill="1"/>
    <xf numFmtId="10" fontId="0" fillId="8" borderId="0" xfId="0" applyNumberFormat="1" applyFill="1"/>
    <xf numFmtId="181" fontId="27" fillId="5" borderId="2" xfId="8" applyNumberFormat="1" applyFont="1" applyFill="1" applyBorder="1" applyAlignment="1" applyProtection="1">
      <alignment horizontal="right" vertical="center" wrapText="1" indent="1"/>
      <protection locked="0"/>
    </xf>
    <xf numFmtId="9" fontId="20" fillId="5" borderId="0" xfId="5" applyNumberFormat="1" applyFont="1" applyFill="1" applyAlignment="1">
      <alignment horizontal="right"/>
    </xf>
    <xf numFmtId="0" fontId="43" fillId="14" borderId="0" xfId="5" applyFont="1" applyFill="1"/>
    <xf numFmtId="181" fontId="27" fillId="3" borderId="19" xfId="8" applyNumberFormat="1" applyFont="1" applyFill="1" applyBorder="1" applyAlignment="1">
      <alignment horizontal="right" vertical="center" wrapText="1" indent="1"/>
    </xf>
    <xf numFmtId="166" fontId="23" fillId="4" borderId="0" xfId="8" applyNumberFormat="1" applyFont="1" applyFill="1" applyAlignment="1" applyProtection="1">
      <alignment horizontal="right" vertical="center" indent="1"/>
      <protection locked="0"/>
    </xf>
    <xf numFmtId="166" fontId="23" fillId="4" borderId="0" xfId="8" applyNumberFormat="1" applyFont="1" applyFill="1" applyAlignment="1" applyProtection="1">
      <alignment horizontal="right" vertical="center"/>
      <protection locked="0"/>
    </xf>
    <xf numFmtId="0" fontId="11" fillId="11" borderId="0" xfId="0" applyFont="1" applyFill="1" applyAlignment="1">
      <alignment vertical="top" wrapText="1"/>
    </xf>
    <xf numFmtId="169" fontId="15" fillId="10" borderId="0" xfId="0" applyNumberFormat="1" applyFont="1" applyFill="1"/>
    <xf numFmtId="169" fontId="15" fillId="8" borderId="0" xfId="0" applyNumberFormat="1" applyFont="1" applyFill="1"/>
    <xf numFmtId="0" fontId="8" fillId="6" borderId="0" xfId="0" applyFont="1" applyFill="1"/>
    <xf numFmtId="9" fontId="12" fillId="6" borderId="0" xfId="0" applyNumberFormat="1" applyFont="1" applyFill="1"/>
    <xf numFmtId="49" fontId="27" fillId="0" borderId="2" xfId="5" applyNumberFormat="1" applyFont="1" applyBorder="1" applyAlignment="1" applyProtection="1">
      <alignment horizontal="right" vertical="center" wrapText="1" indent="1"/>
      <protection locked="0"/>
    </xf>
    <xf numFmtId="0" fontId="19" fillId="2" borderId="0" xfId="5" applyFont="1" applyFill="1" applyAlignment="1" applyProtection="1">
      <alignment horizontal="left" vertical="center" wrapText="1" indent="1"/>
      <protection locked="0"/>
    </xf>
    <xf numFmtId="10" fontId="27" fillId="0" borderId="2" xfId="5" applyNumberFormat="1" applyFont="1" applyBorder="1" applyAlignment="1" applyProtection="1">
      <alignment horizontal="right" vertical="center" wrapText="1" indent="1"/>
      <protection locked="0"/>
    </xf>
    <xf numFmtId="0" fontId="38" fillId="2" borderId="0" xfId="8" applyFont="1" applyFill="1" applyAlignment="1" applyProtection="1">
      <alignment horizontal="left" vertical="center" wrapText="1" indent="1"/>
      <protection locked="0"/>
    </xf>
    <xf numFmtId="0" fontId="27" fillId="0" borderId="2" xfId="5" applyFont="1" applyBorder="1" applyAlignment="1" applyProtection="1">
      <alignment horizontal="left" vertical="center" wrapText="1"/>
      <protection locked="0"/>
    </xf>
    <xf numFmtId="0" fontId="51" fillId="0" borderId="0" xfId="0" applyFont="1"/>
    <xf numFmtId="0" fontId="0" fillId="0" borderId="0" xfId="0" applyAlignment="1">
      <alignment horizontal="left" vertical="top"/>
    </xf>
    <xf numFmtId="0" fontId="52" fillId="0" borderId="0" xfId="0" applyFont="1"/>
    <xf numFmtId="0" fontId="53" fillId="0" borderId="0" xfId="0" applyFont="1"/>
    <xf numFmtId="0" fontId="48" fillId="4" borderId="26" xfId="8" applyFont="1" applyFill="1" applyBorder="1" applyAlignment="1">
      <alignment vertical="center" wrapText="1"/>
    </xf>
    <xf numFmtId="0" fontId="37" fillId="5" borderId="0" xfId="8" applyFont="1" applyFill="1" applyAlignment="1">
      <alignment horizontal="left" vertical="center" wrapText="1" indent="1"/>
    </xf>
    <xf numFmtId="0" fontId="54" fillId="5" borderId="0" xfId="8" applyFont="1" applyFill="1"/>
    <xf numFmtId="0" fontId="54" fillId="5" borderId="0" xfId="5" applyFont="1" applyFill="1"/>
    <xf numFmtId="0" fontId="55" fillId="5" borderId="0" xfId="8" applyFont="1" applyFill="1"/>
    <xf numFmtId="0" fontId="57" fillId="18" borderId="31" xfId="0" applyFont="1" applyFill="1" applyBorder="1" applyAlignment="1">
      <alignment wrapText="1"/>
    </xf>
    <xf numFmtId="0" fontId="58" fillId="16" borderId="0" xfId="0" applyFont="1" applyFill="1"/>
    <xf numFmtId="0" fontId="25" fillId="17" borderId="0" xfId="0" applyFont="1" applyFill="1" applyAlignment="1">
      <alignment wrapText="1"/>
    </xf>
    <xf numFmtId="0" fontId="56" fillId="16" borderId="30" xfId="0" applyFont="1" applyFill="1" applyBorder="1" applyAlignment="1">
      <alignment wrapText="1"/>
    </xf>
    <xf numFmtId="0" fontId="56" fillId="16" borderId="32" xfId="0" applyFont="1" applyFill="1" applyBorder="1" applyAlignment="1">
      <alignment wrapText="1"/>
    </xf>
    <xf numFmtId="0" fontId="59" fillId="5" borderId="2" xfId="5" applyFont="1" applyFill="1" applyBorder="1" applyAlignment="1" applyProtection="1">
      <alignment horizontal="left" vertical="top" wrapText="1"/>
      <protection locked="0"/>
    </xf>
    <xf numFmtId="0" fontId="18" fillId="19" borderId="18" xfId="8" applyFont="1" applyFill="1" applyBorder="1" applyAlignment="1">
      <alignment horizontal="left" vertical="top" wrapText="1" indent="1"/>
    </xf>
    <xf numFmtId="0" fontId="44" fillId="19" borderId="0" xfId="8" applyFont="1" applyFill="1"/>
    <xf numFmtId="0" fontId="28" fillId="19" borderId="0" xfId="5" applyFont="1" applyFill="1" applyAlignment="1">
      <alignment horizontal="left" vertical="top" wrapText="1" indent="1"/>
    </xf>
    <xf numFmtId="0" fontId="44" fillId="19" borderId="0" xfId="5" applyFont="1" applyFill="1"/>
    <xf numFmtId="0" fontId="54" fillId="19" borderId="0" xfId="5" applyFont="1" applyFill="1"/>
    <xf numFmtId="0" fontId="17" fillId="0" borderId="0" xfId="5" applyFont="1" applyAlignment="1">
      <alignment horizontal="left" vertical="center" indent="3"/>
    </xf>
    <xf numFmtId="0" fontId="36" fillId="0" borderId="0" xfId="0" applyFont="1" applyAlignment="1">
      <alignment wrapText="1"/>
    </xf>
    <xf numFmtId="9" fontId="20" fillId="0" borderId="0" xfId="5" applyNumberFormat="1" applyFont="1" applyAlignment="1">
      <alignment horizontal="right"/>
    </xf>
    <xf numFmtId="0" fontId="8" fillId="19" borderId="11" xfId="3" applyFont="1" applyFill="1" applyBorder="1"/>
    <xf numFmtId="0" fontId="8" fillId="19" borderId="12" xfId="3" applyFont="1" applyFill="1" applyBorder="1" applyAlignment="1">
      <alignment horizontal="center"/>
    </xf>
    <xf numFmtId="177" fontId="27" fillId="5" borderId="2" xfId="7" applyNumberFormat="1" applyFont="1" applyFill="1" applyBorder="1" applyAlignment="1" applyProtection="1">
      <alignment horizontal="right" vertical="center" wrapText="1" indent="1"/>
      <protection locked="0"/>
    </xf>
    <xf numFmtId="0" fontId="5" fillId="16" borderId="33" xfId="0" applyFont="1" applyFill="1" applyBorder="1" applyAlignment="1">
      <alignment horizontal="center"/>
    </xf>
    <xf numFmtId="0" fontId="62" fillId="20" borderId="35" xfId="0" applyFont="1" applyFill="1" applyBorder="1" applyAlignment="1">
      <alignment horizontal="left" vertical="top" wrapText="1" indent="1"/>
    </xf>
    <xf numFmtId="0" fontId="62" fillId="20" borderId="37" xfId="0" applyFont="1" applyFill="1" applyBorder="1" applyAlignment="1">
      <alignment horizontal="left" vertical="top" wrapText="1" indent="1"/>
    </xf>
    <xf numFmtId="0" fontId="8" fillId="19" borderId="0" xfId="0" applyFont="1" applyFill="1"/>
    <xf numFmtId="0" fontId="61" fillId="20" borderId="34" xfId="0" applyFont="1" applyFill="1" applyBorder="1" applyAlignment="1">
      <alignment horizontal="left" vertical="top" wrapText="1" indent="1"/>
    </xf>
    <xf numFmtId="0" fontId="61" fillId="20" borderId="37" xfId="0" applyFont="1" applyFill="1" applyBorder="1" applyAlignment="1">
      <alignment horizontal="left" vertical="top" wrapText="1" indent="1"/>
    </xf>
    <xf numFmtId="0" fontId="63" fillId="19" borderId="0" xfId="0" applyFont="1" applyFill="1"/>
    <xf numFmtId="0" fontId="25" fillId="3" borderId="22" xfId="5" applyFont="1" applyFill="1" applyBorder="1" applyAlignment="1">
      <alignment horizontal="left" vertical="center" wrapText="1"/>
    </xf>
    <xf numFmtId="0" fontId="25" fillId="2" borderId="22" xfId="5" applyFont="1" applyFill="1" applyBorder="1" applyAlignment="1">
      <alignment horizontal="left" vertical="center" wrapText="1"/>
    </xf>
    <xf numFmtId="0" fontId="25" fillId="2" borderId="24" xfId="5" applyFont="1" applyFill="1" applyBorder="1" applyAlignment="1">
      <alignment horizontal="left" vertical="center" wrapText="1"/>
    </xf>
    <xf numFmtId="0" fontId="44" fillId="0" borderId="0" xfId="5" applyFont="1"/>
    <xf numFmtId="0" fontId="64" fillId="5" borderId="0" xfId="8" applyFont="1" applyFill="1"/>
    <xf numFmtId="0" fontId="65" fillId="5" borderId="0" xfId="5" applyFont="1" applyFill="1"/>
    <xf numFmtId="0" fontId="54" fillId="3" borderId="0" xfId="5" applyFont="1" applyFill="1"/>
    <xf numFmtId="0" fontId="42" fillId="3" borderId="0" xfId="0" applyFont="1" applyFill="1"/>
    <xf numFmtId="0" fontId="23" fillId="4" borderId="1" xfId="8" applyFont="1" applyFill="1" applyBorder="1" applyAlignment="1">
      <alignment horizontal="left" vertical="center" wrapText="1"/>
    </xf>
    <xf numFmtId="0" fontId="66" fillId="0" borderId="0" xfId="0" applyFont="1" applyAlignment="1">
      <alignment horizontal="left" vertical="top"/>
    </xf>
    <xf numFmtId="0" fontId="25" fillId="0" borderId="13" xfId="8" quotePrefix="1" applyFont="1" applyBorder="1" applyAlignment="1">
      <alignment vertical="center" wrapText="1"/>
    </xf>
    <xf numFmtId="0" fontId="39" fillId="3" borderId="4" xfId="5" applyFont="1" applyFill="1" applyBorder="1" applyAlignment="1">
      <alignment horizontal="left" vertical="top" wrapText="1"/>
    </xf>
    <xf numFmtId="0" fontId="67" fillId="5" borderId="0" xfId="0" applyFont="1" applyFill="1"/>
    <xf numFmtId="49" fontId="68" fillId="5" borderId="2" xfId="5" applyNumberFormat="1" applyFont="1" applyFill="1" applyBorder="1" applyAlignment="1" applyProtection="1">
      <alignment horizontal="left" vertical="center" wrapText="1"/>
      <protection locked="0"/>
    </xf>
    <xf numFmtId="0" fontId="19" fillId="21" borderId="0" xfId="8" applyFont="1" applyFill="1" applyAlignment="1">
      <alignment horizontal="left" indent="1"/>
    </xf>
    <xf numFmtId="0" fontId="67" fillId="0" borderId="13" xfId="0" applyFont="1" applyBorder="1" applyAlignment="1">
      <alignment horizontal="left" vertical="center" wrapText="1" indent="1"/>
    </xf>
    <xf numFmtId="9" fontId="27" fillId="5" borderId="2" xfId="11" applyFont="1" applyFill="1" applyBorder="1" applyAlignment="1" applyProtection="1">
      <alignment horizontal="right" vertical="center" wrapText="1" indent="1"/>
      <protection locked="0"/>
    </xf>
    <xf numFmtId="9" fontId="0" fillId="0" borderId="0" xfId="11" applyFont="1"/>
    <xf numFmtId="0" fontId="42" fillId="22" borderId="0" xfId="0" applyFont="1" applyFill="1"/>
    <xf numFmtId="0" fontId="25" fillId="0" borderId="0" xfId="0" applyFont="1" applyAlignment="1">
      <alignment horizontal="left" vertical="center" wrapText="1" indent="1"/>
    </xf>
    <xf numFmtId="0" fontId="39" fillId="0" borderId="0" xfId="0" applyFont="1" applyAlignment="1">
      <alignment horizontal="left" vertical="center" wrapText="1" indent="1"/>
    </xf>
    <xf numFmtId="0" fontId="25" fillId="6" borderId="0" xfId="0" applyFont="1" applyFill="1" applyAlignment="1">
      <alignment horizontal="left" vertical="center" wrapText="1" indent="1"/>
    </xf>
    <xf numFmtId="0" fontId="37" fillId="22" borderId="0" xfId="8" applyFont="1" applyFill="1" applyAlignment="1">
      <alignment horizontal="left" vertical="center" wrapText="1" indent="1"/>
    </xf>
    <xf numFmtId="0" fontId="42" fillId="22" borderId="0" xfId="8" applyFont="1" applyFill="1" applyAlignment="1">
      <alignment horizontal="left" vertical="center" wrapText="1" indent="1"/>
    </xf>
    <xf numFmtId="0" fontId="44" fillId="22" borderId="0" xfId="5" applyFont="1" applyFill="1"/>
    <xf numFmtId="0" fontId="43" fillId="22" borderId="0" xfId="5" applyFont="1" applyFill="1" applyAlignment="1">
      <alignment horizontal="left" vertical="center" indent="3"/>
    </xf>
    <xf numFmtId="0" fontId="54" fillId="22" borderId="0" xfId="5" applyFont="1" applyFill="1"/>
    <xf numFmtId="168" fontId="26" fillId="5" borderId="0" xfId="6" applyNumberFormat="1" applyFont="1" applyFill="1" applyBorder="1" applyAlignment="1" applyProtection="1">
      <alignment horizontal="center" vertical="center"/>
    </xf>
    <xf numFmtId="168" fontId="26" fillId="2" borderId="0" xfId="6" applyNumberFormat="1" applyFont="1" applyFill="1" applyAlignment="1">
      <alignment horizontal="center" vertical="center"/>
    </xf>
    <xf numFmtId="0" fontId="18" fillId="3" borderId="0" xfId="8" applyFont="1" applyFill="1" applyAlignment="1">
      <alignment horizontal="left" vertical="top" wrapText="1" indent="1"/>
    </xf>
    <xf numFmtId="0" fontId="27" fillId="5" borderId="2" xfId="7" applyNumberFormat="1" applyFont="1" applyFill="1" applyBorder="1" applyAlignment="1" applyProtection="1">
      <alignment horizontal="right" vertical="center" wrapText="1" indent="1"/>
      <protection locked="0"/>
    </xf>
    <xf numFmtId="2" fontId="27" fillId="5" borderId="2" xfId="7" applyNumberFormat="1" applyFont="1" applyFill="1" applyBorder="1" applyAlignment="1" applyProtection="1">
      <alignment horizontal="right" vertical="center" wrapText="1" indent="1"/>
      <protection locked="0"/>
    </xf>
    <xf numFmtId="2" fontId="0" fillId="0" borderId="0" xfId="0" applyNumberFormat="1"/>
    <xf numFmtId="183" fontId="27" fillId="5" borderId="2" xfId="7" applyNumberFormat="1" applyFont="1" applyFill="1" applyBorder="1" applyAlignment="1" applyProtection="1">
      <alignment horizontal="right" vertical="center" wrapText="1" indent="1"/>
      <protection locked="0"/>
    </xf>
    <xf numFmtId="44" fontId="27" fillId="5" borderId="2" xfId="7" applyNumberFormat="1" applyFont="1" applyFill="1" applyBorder="1" applyAlignment="1" applyProtection="1">
      <alignment horizontal="right" vertical="center" wrapText="1" indent="1"/>
      <protection locked="0"/>
    </xf>
    <xf numFmtId="44" fontId="0" fillId="0" borderId="0" xfId="0" applyNumberFormat="1"/>
    <xf numFmtId="0" fontId="63" fillId="22" borderId="4" xfId="0" applyFont="1" applyFill="1" applyBorder="1"/>
    <xf numFmtId="0" fontId="8" fillId="22" borderId="4" xfId="3" applyFont="1" applyFill="1" applyBorder="1"/>
    <xf numFmtId="0" fontId="23" fillId="4" borderId="1" xfId="8" applyFont="1" applyFill="1" applyBorder="1" applyAlignment="1">
      <alignment horizontal="left" vertical="center" wrapText="1" indent="1"/>
    </xf>
    <xf numFmtId="0" fontId="28" fillId="15" borderId="0" xfId="0" applyFont="1" applyFill="1" applyAlignment="1">
      <alignment horizontal="left" wrapText="1" indent="1"/>
    </xf>
    <xf numFmtId="0" fontId="28" fillId="17" borderId="0" xfId="0" applyFont="1" applyFill="1" applyAlignment="1">
      <alignment horizontal="left" wrapText="1" indent="1"/>
    </xf>
    <xf numFmtId="0" fontId="25" fillId="2" borderId="0" xfId="0" applyFont="1" applyFill="1" applyAlignment="1">
      <alignment horizontal="left" indent="1"/>
    </xf>
    <xf numFmtId="0" fontId="25" fillId="15" borderId="0" xfId="0" applyFont="1" applyFill="1" applyAlignment="1">
      <alignment horizontal="left" indent="1"/>
    </xf>
    <xf numFmtId="0" fontId="25" fillId="17" borderId="0" xfId="0" applyFont="1" applyFill="1" applyAlignment="1">
      <alignment horizontal="left" indent="1"/>
    </xf>
    <xf numFmtId="0" fontId="25" fillId="2" borderId="0" xfId="8" quotePrefix="1" applyFont="1" applyFill="1" applyAlignment="1">
      <alignment horizontal="left" vertical="center" wrapText="1"/>
    </xf>
    <xf numFmtId="0" fontId="27" fillId="8" borderId="2" xfId="5" applyFont="1" applyFill="1" applyBorder="1" applyAlignment="1">
      <alignment horizontal="right" vertical="center" wrapText="1" indent="1"/>
    </xf>
    <xf numFmtId="0" fontId="25" fillId="15" borderId="0" xfId="0" applyFont="1" applyFill="1" applyAlignment="1">
      <alignment horizontal="left" vertical="center" wrapText="1"/>
    </xf>
    <xf numFmtId="0" fontId="25" fillId="17" borderId="0" xfId="0" applyFont="1" applyFill="1" applyAlignment="1">
      <alignment horizontal="left" vertical="center" wrapText="1"/>
    </xf>
    <xf numFmtId="0" fontId="23" fillId="4" borderId="0" xfId="0" applyFont="1" applyFill="1" applyAlignment="1">
      <alignment horizontal="left" vertical="center" wrapText="1" indent="1"/>
    </xf>
    <xf numFmtId="0" fontId="23" fillId="4" borderId="1" xfId="10" applyFont="1" applyFill="1" applyBorder="1" applyAlignment="1" applyProtection="1">
      <alignment horizontal="left" vertical="center" wrapText="1" indent="1"/>
    </xf>
    <xf numFmtId="0" fontId="69" fillId="5" borderId="0" xfId="8" applyFont="1" applyFill="1" applyAlignment="1">
      <alignment horizontal="left" wrapText="1" indent="1"/>
    </xf>
    <xf numFmtId="0" fontId="28" fillId="22" borderId="0" xfId="8" applyFont="1" applyFill="1" applyAlignment="1">
      <alignment horizontal="left" vertical="center" wrapText="1" indent="1"/>
    </xf>
    <xf numFmtId="0" fontId="47" fillId="0" borderId="0" xfId="0" applyFont="1"/>
    <xf numFmtId="0" fontId="28" fillId="5" borderId="0" xfId="0" applyFont="1" applyFill="1"/>
    <xf numFmtId="0" fontId="25" fillId="15" borderId="0" xfId="0" applyFont="1" applyFill="1" applyAlignment="1">
      <alignment vertical="center" wrapText="1"/>
    </xf>
    <xf numFmtId="0" fontId="38" fillId="0" borderId="0" xfId="8" applyFont="1" applyAlignment="1">
      <alignment horizontal="left" vertical="center" wrapText="1" indent="1"/>
    </xf>
    <xf numFmtId="9" fontId="21" fillId="0" borderId="0" xfId="8" applyNumberFormat="1" applyFont="1" applyAlignment="1">
      <alignment horizontal="right" vertical="center" wrapText="1"/>
    </xf>
    <xf numFmtId="0" fontId="32" fillId="0" borderId="0" xfId="8" applyFont="1" applyAlignment="1">
      <alignment horizontal="left" vertical="top" wrapText="1"/>
    </xf>
    <xf numFmtId="0" fontId="42" fillId="0" borderId="0" xfId="0" applyFont="1"/>
    <xf numFmtId="0" fontId="28" fillId="0" borderId="0" xfId="0" applyFont="1" applyAlignment="1">
      <alignment horizontal="left" wrapText="1"/>
    </xf>
    <xf numFmtId="0" fontId="39" fillId="22" borderId="0" xfId="8" applyFont="1" applyFill="1" applyAlignment="1">
      <alignment horizontal="center" vertical="center" wrapText="1"/>
    </xf>
    <xf numFmtId="0" fontId="33" fillId="5" borderId="0" xfId="2" applyNumberFormat="1" applyFont="1" applyFill="1" applyAlignment="1">
      <alignment horizontal="left" vertical="center" wrapText="1" indent="1"/>
    </xf>
    <xf numFmtId="165" fontId="10" fillId="5" borderId="0" xfId="5" applyNumberFormat="1" applyFont="1" applyFill="1" applyAlignment="1">
      <alignment horizontal="left" vertical="center" wrapText="1" indent="1"/>
    </xf>
    <xf numFmtId="0" fontId="10" fillId="5" borderId="0" xfId="5" applyFont="1" applyFill="1" applyAlignment="1">
      <alignment horizontal="left" vertical="center" indent="3"/>
    </xf>
    <xf numFmtId="165" fontId="10" fillId="5" borderId="0" xfId="5" applyNumberFormat="1" applyFont="1" applyFill="1" applyAlignment="1">
      <alignment horizontal="left" vertical="center" indent="7"/>
    </xf>
    <xf numFmtId="165" fontId="10" fillId="5" borderId="0" xfId="5" applyNumberFormat="1" applyFont="1" applyFill="1" applyAlignment="1">
      <alignment horizontal="left" vertical="top" indent="1"/>
    </xf>
    <xf numFmtId="0" fontId="25" fillId="15" borderId="0" xfId="0" applyFont="1" applyFill="1" applyAlignment="1">
      <alignment horizontal="center" vertical="center"/>
    </xf>
    <xf numFmtId="0" fontId="25" fillId="2" borderId="0" xfId="0" applyFont="1" applyFill="1" applyAlignment="1">
      <alignment horizontal="center" vertical="center"/>
    </xf>
    <xf numFmtId="0" fontId="25" fillId="3" borderId="0" xfId="0" applyFont="1" applyFill="1" applyAlignment="1">
      <alignment horizontal="center" vertical="center"/>
    </xf>
    <xf numFmtId="0" fontId="28" fillId="17" borderId="0" xfId="0" applyFont="1" applyFill="1" applyAlignment="1">
      <alignment vertical="top" wrapText="1"/>
    </xf>
    <xf numFmtId="0" fontId="28" fillId="15" borderId="0" xfId="0" applyFont="1" applyFill="1" applyAlignment="1">
      <alignment vertical="top" wrapText="1"/>
    </xf>
    <xf numFmtId="0" fontId="28" fillId="17" borderId="0" xfId="0" applyFont="1" applyFill="1" applyAlignment="1">
      <alignment horizontal="left" vertical="top" wrapText="1"/>
    </xf>
    <xf numFmtId="0" fontId="25" fillId="3" borderId="0" xfId="5" applyFont="1" applyFill="1" applyAlignment="1">
      <alignment horizontal="left" vertical="top" wrapText="1"/>
    </xf>
    <xf numFmtId="0" fontId="70" fillId="3" borderId="0" xfId="5" applyFont="1" applyFill="1" applyAlignment="1">
      <alignment horizontal="center" vertical="center" wrapText="1"/>
    </xf>
    <xf numFmtId="0" fontId="25" fillId="2" borderId="0" xfId="5" applyFont="1" applyFill="1" applyAlignment="1">
      <alignment horizontal="left" vertical="top" wrapText="1"/>
    </xf>
    <xf numFmtId="0" fontId="70" fillId="2" borderId="0" xfId="5" applyFont="1" applyFill="1" applyAlignment="1">
      <alignment horizontal="center" vertical="center" wrapText="1"/>
    </xf>
    <xf numFmtId="0" fontId="25" fillId="3" borderId="0" xfId="8" quotePrefix="1" applyFont="1" applyFill="1" applyAlignment="1">
      <alignment horizontal="center" vertical="center" wrapText="1"/>
    </xf>
    <xf numFmtId="0" fontId="25" fillId="2" borderId="0" xfId="8" quotePrefix="1" applyFont="1" applyFill="1" applyAlignment="1">
      <alignment horizontal="center" vertical="center" wrapText="1"/>
    </xf>
    <xf numFmtId="0" fontId="71" fillId="5" borderId="0" xfId="8" applyFont="1" applyFill="1" applyAlignment="1">
      <alignment horizontal="left" indent="1"/>
    </xf>
    <xf numFmtId="0" fontId="71" fillId="5" borderId="18" xfId="8" applyFont="1" applyFill="1" applyBorder="1" applyAlignment="1">
      <alignment horizontal="left" vertical="center" indent="1"/>
    </xf>
    <xf numFmtId="9" fontId="20" fillId="0" borderId="0" xfId="5" applyNumberFormat="1" applyFont="1" applyAlignment="1">
      <alignment horizontal="right"/>
    </xf>
    <xf numFmtId="0" fontId="19" fillId="5" borderId="0" xfId="8" applyFont="1" applyFill="1" applyAlignment="1">
      <alignment horizontal="left" wrapText="1"/>
    </xf>
    <xf numFmtId="0" fontId="39" fillId="22" borderId="3" xfId="8" applyFont="1" applyFill="1" applyBorder="1" applyAlignment="1">
      <alignment horizontal="center" vertical="center" wrapText="1"/>
    </xf>
    <xf numFmtId="0" fontId="28" fillId="22" borderId="0" xfId="0" applyFont="1" applyFill="1" applyAlignment="1">
      <alignment horizontal="left" wrapText="1"/>
    </xf>
    <xf numFmtId="0" fontId="39" fillId="22" borderId="9" xfId="8" applyFont="1" applyFill="1" applyBorder="1" applyAlignment="1">
      <alignment horizontal="center" vertical="center" wrapText="1"/>
    </xf>
    <xf numFmtId="0" fontId="39" fillId="22" borderId="5" xfId="8" applyFont="1" applyFill="1" applyBorder="1" applyAlignment="1">
      <alignment horizontal="center" vertical="center" wrapText="1"/>
    </xf>
    <xf numFmtId="165" fontId="10" fillId="5" borderId="0" xfId="5" applyNumberFormat="1" applyFont="1" applyFill="1" applyAlignment="1">
      <alignment horizontal="center" vertical="center"/>
    </xf>
    <xf numFmtId="0" fontId="61" fillId="20" borderId="38" xfId="0" applyFont="1" applyFill="1" applyBorder="1" applyAlignment="1">
      <alignment horizontal="left" vertical="top" wrapText="1" indent="1"/>
    </xf>
    <xf numFmtId="0" fontId="61" fillId="20" borderId="36" xfId="0" applyFont="1" applyFill="1" applyBorder="1" applyAlignment="1">
      <alignment horizontal="left" vertical="top" wrapText="1" indent="1"/>
    </xf>
  </cellXfs>
  <cellStyles count="23">
    <cellStyle name="Comma" xfId="7" builtinId="3"/>
    <cellStyle name="Comma 2" xfId="2" xr:uid="{00000000-0005-0000-0000-000001000000}"/>
    <cellStyle name="Comma 3" xfId="6" xr:uid="{00000000-0005-0000-0000-000002000000}"/>
    <cellStyle name="Comma 4" xfId="9" xr:uid="{00000000-0005-0000-0000-000003000000}"/>
    <cellStyle name="Comma 5" xfId="22" xr:uid="{69C4342A-0528-435D-A987-8D26E4E12459}"/>
    <cellStyle name="Hyperlink" xfId="10" builtinId="8"/>
    <cellStyle name="INREV" xfId="12" xr:uid="{00000000-0005-0000-0000-000005000000}"/>
    <cellStyle name="INREV 2" xfId="14" xr:uid="{00000000-0005-0000-0000-000006000000}"/>
    <cellStyle name="INREV1" xfId="13" xr:uid="{00000000-0005-0000-0000-000007000000}"/>
    <cellStyle name="inrev3" xfId="15" xr:uid="{00000000-0005-0000-0000-000008000000}"/>
    <cellStyle name="inrev7" xfId="16" xr:uid="{00000000-0005-0000-0000-000009000000}"/>
    <cellStyle name="inrev8" xfId="17" xr:uid="{00000000-0005-0000-0000-00000A000000}"/>
    <cellStyle name="inrev9" xfId="18" xr:uid="{00000000-0005-0000-0000-00000B000000}"/>
    <cellStyle name="Normal" xfId="0" builtinId="0"/>
    <cellStyle name="Normal 2" xfId="5" xr:uid="{00000000-0005-0000-0000-00000D000000}"/>
    <cellStyle name="Normal 2 2" xfId="3" xr:uid="{00000000-0005-0000-0000-00000E000000}"/>
    <cellStyle name="Normal 2 2 2" xfId="1" xr:uid="{00000000-0005-0000-0000-00000F000000}"/>
    <cellStyle name="Normal 3" xfId="8" xr:uid="{00000000-0005-0000-0000-000010000000}"/>
    <cellStyle name="Normal 4" xfId="19" xr:uid="{80FF839D-2C47-4D86-AB02-12E3623B654F}"/>
    <cellStyle name="Normal 5" xfId="20" xr:uid="{D70C5A0D-788C-4309-8CF4-FADA2F8DC5E6}"/>
    <cellStyle name="Percent" xfId="11" builtinId="5"/>
    <cellStyle name="Percent 2" xfId="21" xr:uid="{F485C335-CC8E-423D-ADE5-4C257D4D62EC}"/>
    <cellStyle name="표준_Prime TML(Sep-01-2003)" xfId="4" xr:uid="{00000000-0005-0000-0000-000012000000}"/>
  </cellStyles>
  <dxfs count="68">
    <dxf>
      <font>
        <color theme="0" tint="-0.24994659260841701"/>
      </font>
    </dxf>
    <dxf>
      <font>
        <color theme="0" tint="-0.24994659260841701"/>
      </font>
    </dxf>
    <dxf>
      <font>
        <color rgb="FF006100"/>
      </font>
      <fill>
        <patternFill>
          <bgColor rgb="FFC6EFCE"/>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4.9989318521683403E-2"/>
      </font>
    </dxf>
    <dxf>
      <font>
        <color theme="0" tint="-0.24994659260841701"/>
      </font>
    </dxf>
    <dxf>
      <font>
        <color theme="0" tint="-0.24994659260841701"/>
      </font>
    </dxf>
    <dxf>
      <font>
        <color theme="0" tint="-4.9989318521683403E-2"/>
      </font>
      <fill>
        <patternFill>
          <bgColor rgb="FFFC4C02"/>
        </patternFill>
      </fill>
    </dxf>
    <dxf>
      <font>
        <color theme="0"/>
      </font>
      <fill>
        <patternFill>
          <bgColor rgb="FFFF0000"/>
        </patternFill>
      </fill>
    </dxf>
    <dxf>
      <font>
        <color theme="0" tint="-0.24994659260841701"/>
      </font>
    </dxf>
    <dxf>
      <font>
        <color theme="0"/>
      </font>
      <fill>
        <patternFill>
          <bgColor rgb="FFFF0000"/>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font>
      <fill>
        <patternFill>
          <bgColor rgb="FFFF0000"/>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s>
  <tableStyles count="0" defaultTableStyle="TableStyleMedium2" defaultPivotStyle="PivotStyleLight16"/>
  <colors>
    <mruColors>
      <color rgb="FFF9F9F9"/>
      <color rgb="FFEBEBEB"/>
      <color rgb="FF55585A"/>
      <color rgb="FFCFEDF7"/>
      <color rgb="FFFC4C02"/>
      <color rgb="FF9FDBF0"/>
      <color rgb="FF0033A0"/>
      <color rgb="FF494B4D"/>
      <color rgb="FF3A38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12465887851648"/>
          <c:y val="0.13231934268379034"/>
          <c:w val="0.85627451711867109"/>
          <c:h val="0.77341783842800871"/>
        </c:manualLayout>
      </c:layout>
      <c:barChart>
        <c:barDir val="col"/>
        <c:grouping val="clustered"/>
        <c:varyColors val="0"/>
        <c:ser>
          <c:idx val="0"/>
          <c:order val="0"/>
          <c:spPr>
            <a:solidFill>
              <a:schemeClr val="accent1"/>
            </a:solidFill>
            <a:ln>
              <a:noFill/>
            </a:ln>
            <a:effectLst/>
          </c:spPr>
          <c:invertIfNegative val="0"/>
          <c:dLbls>
            <c:spPr>
              <a:solidFill>
                <a:srgbClr val="F9F9F9"/>
              </a:solid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Tables'!$FE$3:$FE$8</c:f>
              <c:strCache>
                <c:ptCount val="6"/>
                <c:pt idx="0">
                  <c:v>0-1 year</c:v>
                </c:pt>
                <c:pt idx="1">
                  <c:v>1-2 years</c:v>
                </c:pt>
                <c:pt idx="2">
                  <c:v>2-3 years</c:v>
                </c:pt>
                <c:pt idx="3">
                  <c:v>3-4 years</c:v>
                </c:pt>
                <c:pt idx="4">
                  <c:v>4-5 years</c:v>
                </c:pt>
                <c:pt idx="5">
                  <c:v>&gt;5 years</c:v>
                </c:pt>
              </c:strCache>
            </c:strRef>
          </c:cat>
          <c:val>
            <c:numRef>
              <c:f>'Graph Tables'!$FF$3:$FF$8</c:f>
              <c:numCache>
                <c:formatCode>#,##0_ ;[Red]\-#,##0\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900-410F-8C1B-C60431573C4C}"/>
            </c:ext>
          </c:extLst>
        </c:ser>
        <c:dLbls>
          <c:showLegendKey val="0"/>
          <c:showVal val="0"/>
          <c:showCatName val="0"/>
          <c:showSerName val="0"/>
          <c:showPercent val="0"/>
          <c:showBubbleSize val="0"/>
        </c:dLbls>
        <c:gapWidth val="96"/>
        <c:overlap val="-27"/>
        <c:axId val="646913536"/>
        <c:axId val="650797632"/>
      </c:barChart>
      <c:catAx>
        <c:axId val="646913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crossAx val="650797632"/>
        <c:crosses val="autoZero"/>
        <c:auto val="1"/>
        <c:lblAlgn val="ctr"/>
        <c:lblOffset val="100"/>
        <c:noMultiLvlLbl val="0"/>
      </c:catAx>
      <c:valAx>
        <c:axId val="650797632"/>
        <c:scaling>
          <c:orientation val="minMax"/>
        </c:scaling>
        <c:delete val="0"/>
        <c:axPos val="l"/>
        <c:majorGridlines>
          <c:spPr>
            <a:ln w="9525" cap="flat" cmpd="sng" algn="ctr">
              <a:solidFill>
                <a:schemeClr val="tx1">
                  <a:lumMod val="15000"/>
                  <a:lumOff val="85000"/>
                </a:schemeClr>
              </a:solidFill>
              <a:round/>
            </a:ln>
            <a:effectLst/>
          </c:spPr>
        </c:majorGridlines>
        <c:numFmt formatCode="#,##0_ ;[Red]\-#,##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crossAx val="646913536"/>
        <c:crosses val="autoZero"/>
        <c:crossBetween val="between"/>
      </c:valAx>
      <c:spPr>
        <a:noFill/>
        <a:ln>
          <a:noFill/>
        </a:ln>
        <a:effectLst/>
      </c:spPr>
    </c:plotArea>
    <c:plotVisOnly val="1"/>
    <c:dispBlanksAs val="gap"/>
    <c:showDLblsOverMax val="0"/>
  </c:chart>
  <c:spPr>
    <a:solidFill>
      <a:srgbClr val="F9F9F9"/>
    </a:solidFill>
    <a:ln w="6350" cap="flat" cmpd="sng" algn="ctr">
      <a:solidFill>
        <a:schemeClr val="bg1">
          <a:lumMod val="85000"/>
        </a:schemeClr>
      </a:solidFill>
      <a:round/>
    </a:ln>
    <a:effectLst/>
  </c:spPr>
  <c:txPr>
    <a:bodyPr/>
    <a:lstStyle/>
    <a:p>
      <a:pPr>
        <a:defRPr>
          <a:latin typeface="Open Sans" panose="020B0606030504020204" pitchFamily="34" charset="0"/>
          <a:ea typeface="Open Sans" panose="020B0606030504020204" pitchFamily="34" charset="0"/>
          <a:cs typeface="Open Sans" panose="020B0606030504020204" pitchFamily="34" charset="0"/>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306512937696152"/>
          <c:y val="0.12855394763131589"/>
          <c:w val="0.78521101387163761"/>
          <c:h val="0.67196073504197995"/>
        </c:manualLayout>
      </c:layout>
      <c:barChart>
        <c:barDir val="col"/>
        <c:grouping val="clustered"/>
        <c:varyColors val="0"/>
        <c:ser>
          <c:idx val="0"/>
          <c:order val="0"/>
          <c:tx>
            <c:strRef>
              <c:f>'Graph Tables'!$FE$23</c:f>
              <c:strCache>
                <c:ptCount val="1"/>
                <c:pt idx="0">
                  <c:v>FV of Inv Portfolio</c:v>
                </c:pt>
              </c:strCache>
            </c:strRef>
          </c:tx>
          <c:spPr>
            <a:solidFill>
              <a:schemeClr val="accent1"/>
            </a:solidFill>
            <a:ln>
              <a:noFill/>
            </a:ln>
            <a:effectLst/>
          </c:spPr>
          <c:invertIfNegative val="0"/>
          <c:cat>
            <c:strRef>
              <c:f>'Graph Tables'!$FF$22:$FI$22</c:f>
              <c:strCache>
                <c:ptCount val="4"/>
                <c:pt idx="0">
                  <c:v>Not reported</c:v>
                </c:pt>
                <c:pt idx="1">
                  <c:v>Not reported</c:v>
                </c:pt>
                <c:pt idx="2">
                  <c:v>Not reported</c:v>
                </c:pt>
                <c:pt idx="3">
                  <c:v>Not reported</c:v>
                </c:pt>
              </c:strCache>
            </c:strRef>
          </c:cat>
          <c:val>
            <c:numRef>
              <c:f>'Graph Tables'!$FF$23:$FI$23</c:f>
              <c:numCache>
                <c:formatCode>#,##0_ ;[Red]\-#,##0\ </c:formatCode>
                <c:ptCount val="4"/>
                <c:pt idx="0">
                  <c:v>#N/A</c:v>
                </c:pt>
                <c:pt idx="1">
                  <c:v>#N/A</c:v>
                </c:pt>
                <c:pt idx="2">
                  <c:v>#N/A</c:v>
                </c:pt>
                <c:pt idx="3">
                  <c:v>#N/A</c:v>
                </c:pt>
              </c:numCache>
            </c:numRef>
          </c:val>
          <c:extLst>
            <c:ext xmlns:c16="http://schemas.microsoft.com/office/drawing/2014/chart" uri="{C3380CC4-5D6E-409C-BE32-E72D297353CC}">
              <c16:uniqueId val="{00000000-7231-4A1C-B144-59E11EB8A80A}"/>
            </c:ext>
          </c:extLst>
        </c:ser>
        <c:dLbls>
          <c:showLegendKey val="0"/>
          <c:showVal val="0"/>
          <c:showCatName val="0"/>
          <c:showSerName val="0"/>
          <c:showPercent val="0"/>
          <c:showBubbleSize val="0"/>
        </c:dLbls>
        <c:gapWidth val="150"/>
        <c:axId val="651002368"/>
        <c:axId val="650799360"/>
      </c:barChart>
      <c:lineChart>
        <c:grouping val="standard"/>
        <c:varyColors val="0"/>
        <c:ser>
          <c:idx val="1"/>
          <c:order val="1"/>
          <c:tx>
            <c:strRef>
              <c:f>'Graph Tables'!$FE$24</c:f>
              <c:strCache>
                <c:ptCount val="1"/>
                <c:pt idx="0">
                  <c:v>Vehicle NAV</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'Graph Tables'!$FF$22:$FI$22</c:f>
              <c:strCache>
                <c:ptCount val="4"/>
                <c:pt idx="0">
                  <c:v>Not reported</c:v>
                </c:pt>
                <c:pt idx="1">
                  <c:v>Not reported</c:v>
                </c:pt>
                <c:pt idx="2">
                  <c:v>Not reported</c:v>
                </c:pt>
                <c:pt idx="3">
                  <c:v>Not reported</c:v>
                </c:pt>
              </c:strCache>
            </c:strRef>
          </c:cat>
          <c:val>
            <c:numRef>
              <c:f>'Graph Tables'!$FF$24:$FI$24</c:f>
              <c:numCache>
                <c:formatCode>#,##0_ ;[Red]\-#,##0\ </c:formatCode>
                <c:ptCount val="4"/>
                <c:pt idx="0">
                  <c:v>#N/A</c:v>
                </c:pt>
                <c:pt idx="1">
                  <c:v>#N/A</c:v>
                </c:pt>
                <c:pt idx="2">
                  <c:v>#N/A</c:v>
                </c:pt>
                <c:pt idx="3">
                  <c:v>#N/A</c:v>
                </c:pt>
              </c:numCache>
            </c:numRef>
          </c:val>
          <c:smooth val="0"/>
          <c:extLst>
            <c:ext xmlns:c16="http://schemas.microsoft.com/office/drawing/2014/chart" uri="{C3380CC4-5D6E-409C-BE32-E72D297353CC}">
              <c16:uniqueId val="{00000001-7231-4A1C-B144-59E11EB8A80A}"/>
            </c:ext>
          </c:extLst>
        </c:ser>
        <c:ser>
          <c:idx val="2"/>
          <c:order val="2"/>
          <c:tx>
            <c:strRef>
              <c:f>'Graph Tables'!$FE$25</c:f>
              <c:strCache>
                <c:ptCount val="1"/>
                <c:pt idx="0">
                  <c:v>INREV NAV</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'Graph Tables'!$FF$22:$FI$22</c:f>
              <c:strCache>
                <c:ptCount val="4"/>
                <c:pt idx="0">
                  <c:v>Not reported</c:v>
                </c:pt>
                <c:pt idx="1">
                  <c:v>Not reported</c:v>
                </c:pt>
                <c:pt idx="2">
                  <c:v>Not reported</c:v>
                </c:pt>
                <c:pt idx="3">
                  <c:v>Not reported</c:v>
                </c:pt>
              </c:strCache>
            </c:strRef>
          </c:cat>
          <c:val>
            <c:numRef>
              <c:f>'Graph Tables'!$FF$25:$FI$25</c:f>
              <c:numCache>
                <c:formatCode>#,##0_ ;[Red]\-#,##0\ </c:formatCode>
                <c:ptCount val="4"/>
                <c:pt idx="0">
                  <c:v>#N/A</c:v>
                </c:pt>
                <c:pt idx="1">
                  <c:v>#N/A</c:v>
                </c:pt>
                <c:pt idx="2">
                  <c:v>#N/A</c:v>
                </c:pt>
                <c:pt idx="3">
                  <c:v>#N/A</c:v>
                </c:pt>
              </c:numCache>
            </c:numRef>
          </c:val>
          <c:smooth val="0"/>
          <c:extLst>
            <c:ext xmlns:c16="http://schemas.microsoft.com/office/drawing/2014/chart" uri="{C3380CC4-5D6E-409C-BE32-E72D297353CC}">
              <c16:uniqueId val="{00000002-7231-4A1C-B144-59E11EB8A80A}"/>
            </c:ext>
          </c:extLst>
        </c:ser>
        <c:dLbls>
          <c:showLegendKey val="0"/>
          <c:showVal val="0"/>
          <c:showCatName val="0"/>
          <c:showSerName val="0"/>
          <c:showPercent val="0"/>
          <c:showBubbleSize val="0"/>
        </c:dLbls>
        <c:marker val="1"/>
        <c:smooth val="0"/>
        <c:axId val="651002368"/>
        <c:axId val="650799360"/>
      </c:lineChart>
      <c:catAx>
        <c:axId val="651002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crossAx val="650799360"/>
        <c:crosses val="autoZero"/>
        <c:auto val="1"/>
        <c:lblAlgn val="ctr"/>
        <c:lblOffset val="100"/>
        <c:noMultiLvlLbl val="0"/>
      </c:catAx>
      <c:valAx>
        <c:axId val="650799360"/>
        <c:scaling>
          <c:orientation val="minMax"/>
        </c:scaling>
        <c:delete val="0"/>
        <c:axPos val="l"/>
        <c:majorGridlines>
          <c:spPr>
            <a:ln w="9525" cap="flat" cmpd="sng" algn="ctr">
              <a:solidFill>
                <a:schemeClr val="tx1">
                  <a:lumMod val="15000"/>
                  <a:lumOff val="85000"/>
                </a:schemeClr>
              </a:solidFill>
              <a:round/>
            </a:ln>
            <a:effectLst/>
          </c:spPr>
        </c:majorGridlines>
        <c:numFmt formatCode="#,##0_ ;[Red]\-#,##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crossAx val="651002368"/>
        <c:crosses val="autoZero"/>
        <c:crossBetween val="between"/>
      </c:valAx>
      <c:dTable>
        <c:showHorzBorder val="1"/>
        <c:showVertBorder val="1"/>
        <c:showOutline val="1"/>
        <c:showKeys val="1"/>
        <c:spPr>
          <a:noFill/>
          <a:ln w="9525" cap="flat" cmpd="sng" algn="ctr">
            <a:no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dTable>
      <c:spPr>
        <a:noFill/>
        <a:ln>
          <a:noFill/>
        </a:ln>
        <a:effectLst/>
      </c:spPr>
    </c:plotArea>
    <c:plotVisOnly val="0"/>
    <c:dispBlanksAs val="gap"/>
    <c:showDLblsOverMax val="0"/>
  </c:chart>
  <c:spPr>
    <a:solidFill>
      <a:srgbClr val="F9F9F9"/>
    </a:solidFill>
    <a:ln w="6350" cap="flat" cmpd="sng" algn="ctr">
      <a:solidFill>
        <a:schemeClr val="bg1">
          <a:lumMod val="85000"/>
        </a:schemeClr>
      </a:solidFill>
      <a:round/>
    </a:ln>
    <a:effectLst/>
  </c:spPr>
  <c:txPr>
    <a:bodyPr/>
    <a:lstStyle/>
    <a:p>
      <a:pPr>
        <a:defRPr>
          <a:latin typeface="Open Sans" panose="020B0606030504020204" pitchFamily="34" charset="0"/>
          <a:ea typeface="Open Sans" panose="020B0606030504020204" pitchFamily="34" charset="0"/>
          <a:cs typeface="Open Sans" panose="020B0606030504020204" pitchFamily="34" charset="0"/>
        </a:defRPr>
      </a:pPr>
      <a:endParaRPr lang="nl-NL"/>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'Portfolio Dashboard'!$C$93</c:f>
          <c:strCache>
            <c:ptCount val="1"/>
            <c:pt idx="0">
              <c:v>Data invalid: Check Portfolio Allocation for 100% specification.</c:v>
            </c:pt>
          </c:strCache>
        </c:strRef>
      </c:tx>
      <c:layout>
        <c:manualLayout>
          <c:xMode val="edge"/>
          <c:yMode val="edge"/>
          <c:x val="2.0251528662165993E-2"/>
          <c:y val="3.3607586925901205E-2"/>
        </c:manualLayout>
      </c:layout>
      <c:overlay val="0"/>
      <c:spPr>
        <a:noFill/>
        <a:ln>
          <a:noFill/>
        </a:ln>
        <a:effectLst/>
      </c:spPr>
      <c:txPr>
        <a:bodyPr rot="0" spcFirstLastPara="1" vertOverflow="ellipsis" vert="horz" wrap="square" anchor="b" anchorCtr="0"/>
        <a:lstStyle/>
        <a:p>
          <a:pPr>
            <a:defRPr sz="900" b="0" i="0" u="none" strike="noStrike" kern="1200" spc="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title>
    <c:autoTitleDeleted val="0"/>
    <c:plotArea>
      <c:layout>
        <c:manualLayout>
          <c:layoutTarget val="inner"/>
          <c:xMode val="edge"/>
          <c:yMode val="edge"/>
          <c:x val="0.22326108239028575"/>
          <c:y val="0.12361598241600681"/>
          <c:w val="0.74340465555985757"/>
          <c:h val="0.80447515613759513"/>
        </c:manualLayout>
      </c:layout>
      <c:barChart>
        <c:barDir val="bar"/>
        <c:grouping val="clustered"/>
        <c:varyColors val="0"/>
        <c:ser>
          <c:idx val="0"/>
          <c:order val="0"/>
          <c:spPr>
            <a:solidFill>
              <a:schemeClr val="accent1"/>
            </a:solidFill>
            <a:ln>
              <a:noFill/>
            </a:ln>
            <a:effectLst/>
          </c:spPr>
          <c:invertIfNegative val="0"/>
          <c:dLbls>
            <c:spPr>
              <a:solidFill>
                <a:srgbClr val="F9F9F9"/>
              </a:solidFill>
            </c:spPr>
            <c:txPr>
              <a:bodyPr/>
              <a:lstStyle/>
              <a:p>
                <a:pPr>
                  <a:defRPr sz="800"/>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[0]!Country</c:f>
              <c:strCache>
                <c:ptCount val="100"/>
                <c:pt idx="0">
                  <c:v>To be specified</c:v>
                </c:pt>
                <c:pt idx="1">
                  <c:v>#REF!</c:v>
                </c:pt>
                <c:pt idx="2">
                  <c:v>#REF!</c:v>
                </c:pt>
                <c:pt idx="3">
                  <c:v>#REF!</c:v>
                </c:pt>
                <c:pt idx="4">
                  <c:v>#REF!</c:v>
                </c:pt>
                <c:pt idx="5">
                  <c:v>#REF!</c:v>
                </c:pt>
                <c:pt idx="6">
                  <c:v>#REF!</c:v>
                </c:pt>
                <c:pt idx="7">
                  <c:v>#REF!</c:v>
                </c:pt>
                <c:pt idx="8">
                  <c:v>#REF!</c:v>
                </c:pt>
                <c:pt idx="9">
                  <c:v>#REF!</c:v>
                </c:pt>
                <c:pt idx="10">
                  <c:v>#REF!</c:v>
                </c:pt>
                <c:pt idx="11">
                  <c:v>#REF!</c:v>
                </c:pt>
                <c:pt idx="12">
                  <c:v>#REF!</c:v>
                </c:pt>
                <c:pt idx="13">
                  <c:v>#REF!</c:v>
                </c:pt>
                <c:pt idx="14">
                  <c:v>#REF!</c:v>
                </c:pt>
                <c:pt idx="15">
                  <c:v>#REF!</c:v>
                </c:pt>
                <c:pt idx="16">
                  <c:v>#REF!</c:v>
                </c:pt>
                <c:pt idx="17">
                  <c:v>#REF!</c:v>
                </c:pt>
                <c:pt idx="18">
                  <c:v>#REF!</c:v>
                </c:pt>
                <c:pt idx="19">
                  <c:v>#REF!</c:v>
                </c:pt>
                <c:pt idx="20">
                  <c:v>#REF!</c:v>
                </c:pt>
                <c:pt idx="21">
                  <c:v>#REF!</c:v>
                </c:pt>
                <c:pt idx="22">
                  <c:v>#REF!</c:v>
                </c:pt>
                <c:pt idx="23">
                  <c:v>#REF!</c:v>
                </c:pt>
                <c:pt idx="24">
                  <c:v>#REF!</c:v>
                </c:pt>
                <c:pt idx="25">
                  <c:v>#REF!</c:v>
                </c:pt>
                <c:pt idx="26">
                  <c:v>#REF!</c:v>
                </c:pt>
                <c:pt idx="27">
                  <c:v>#REF!</c:v>
                </c:pt>
                <c:pt idx="28">
                  <c:v>#REF!</c:v>
                </c:pt>
                <c:pt idx="29">
                  <c:v>#REF!</c:v>
                </c:pt>
                <c:pt idx="30">
                  <c:v>#REF!</c:v>
                </c:pt>
                <c:pt idx="31">
                  <c:v>#REF!</c:v>
                </c:pt>
                <c:pt idx="32">
                  <c:v>#REF!</c:v>
                </c:pt>
                <c:pt idx="33">
                  <c:v>#REF!</c:v>
                </c:pt>
                <c:pt idx="34">
                  <c:v>#REF!</c:v>
                </c:pt>
                <c:pt idx="35">
                  <c:v>#REF!</c:v>
                </c:pt>
                <c:pt idx="36">
                  <c:v>#REF!</c:v>
                </c:pt>
                <c:pt idx="37">
                  <c:v>#REF!</c:v>
                </c:pt>
                <c:pt idx="38">
                  <c:v>#REF!</c:v>
                </c:pt>
                <c:pt idx="39">
                  <c:v>#REF!</c:v>
                </c:pt>
                <c:pt idx="40">
                  <c:v>#REF!</c:v>
                </c:pt>
                <c:pt idx="41">
                  <c:v>#REF!</c:v>
                </c:pt>
                <c:pt idx="42">
                  <c:v>#REF!</c:v>
                </c:pt>
                <c:pt idx="43">
                  <c:v>#REF!</c:v>
                </c:pt>
                <c:pt idx="44">
                  <c:v>#REF!</c:v>
                </c:pt>
                <c:pt idx="45">
                  <c:v>#REF!</c:v>
                </c:pt>
                <c:pt idx="46">
                  <c:v>#REF!</c:v>
                </c:pt>
                <c:pt idx="47">
                  <c:v>#REF!</c:v>
                </c:pt>
                <c:pt idx="48">
                  <c:v>#REF!</c:v>
                </c:pt>
                <c:pt idx="49">
                  <c:v>#REF!</c:v>
                </c:pt>
                <c:pt idx="50">
                  <c:v>#REF!</c:v>
                </c:pt>
                <c:pt idx="51">
                  <c:v>#REF!</c:v>
                </c:pt>
                <c:pt idx="52">
                  <c:v>#REF!</c:v>
                </c:pt>
                <c:pt idx="53">
                  <c:v>#REF!</c:v>
                </c:pt>
                <c:pt idx="54">
                  <c:v>#REF!</c:v>
                </c:pt>
                <c:pt idx="55">
                  <c:v>#REF!</c:v>
                </c:pt>
                <c:pt idx="56">
                  <c:v>#REF!</c:v>
                </c:pt>
                <c:pt idx="57">
                  <c:v>#REF!</c:v>
                </c:pt>
                <c:pt idx="58">
                  <c:v>#REF!</c:v>
                </c:pt>
                <c:pt idx="59">
                  <c:v>#REF!</c:v>
                </c:pt>
                <c:pt idx="60">
                  <c:v>#REF!</c:v>
                </c:pt>
                <c:pt idx="61">
                  <c:v>#REF!</c:v>
                </c:pt>
                <c:pt idx="62">
                  <c:v>#REF!</c:v>
                </c:pt>
                <c:pt idx="63">
                  <c:v>#REF!</c:v>
                </c:pt>
                <c:pt idx="64">
                  <c:v>#REF!</c:v>
                </c:pt>
                <c:pt idx="65">
                  <c:v>#REF!</c:v>
                </c:pt>
                <c:pt idx="66">
                  <c:v>#REF!</c:v>
                </c:pt>
                <c:pt idx="67">
                  <c:v>#REF!</c:v>
                </c:pt>
                <c:pt idx="68">
                  <c:v>#REF!</c:v>
                </c:pt>
                <c:pt idx="69">
                  <c:v>#REF!</c:v>
                </c:pt>
                <c:pt idx="70">
                  <c:v>#REF!</c:v>
                </c:pt>
                <c:pt idx="71">
                  <c:v>#REF!</c:v>
                </c:pt>
                <c:pt idx="72">
                  <c:v>#REF!</c:v>
                </c:pt>
                <c:pt idx="73">
                  <c:v>#REF!</c:v>
                </c:pt>
                <c:pt idx="74">
                  <c:v>#REF!</c:v>
                </c:pt>
                <c:pt idx="75">
                  <c:v>#REF!</c:v>
                </c:pt>
                <c:pt idx="76">
                  <c:v>#REF!</c:v>
                </c:pt>
                <c:pt idx="77">
                  <c:v>#REF!</c:v>
                </c:pt>
                <c:pt idx="78">
                  <c:v>#REF!</c:v>
                </c:pt>
                <c:pt idx="79">
                  <c:v>#REF!</c:v>
                </c:pt>
                <c:pt idx="80">
                  <c:v>#REF!</c:v>
                </c:pt>
                <c:pt idx="81">
                  <c:v>#REF!</c:v>
                </c:pt>
                <c:pt idx="82">
                  <c:v>#REF!</c:v>
                </c:pt>
                <c:pt idx="83">
                  <c:v>#REF!</c:v>
                </c:pt>
                <c:pt idx="84">
                  <c:v>#REF!</c:v>
                </c:pt>
                <c:pt idx="85">
                  <c:v>#REF!</c:v>
                </c:pt>
                <c:pt idx="86">
                  <c:v>#REF!</c:v>
                </c:pt>
                <c:pt idx="87">
                  <c:v>#REF!</c:v>
                </c:pt>
                <c:pt idx="88">
                  <c:v>#REF!</c:v>
                </c:pt>
                <c:pt idx="89">
                  <c:v>#REF!</c:v>
                </c:pt>
                <c:pt idx="90">
                  <c:v>#REF!</c:v>
                </c:pt>
                <c:pt idx="91">
                  <c:v>#REF!</c:v>
                </c:pt>
                <c:pt idx="92">
                  <c:v>#REF!</c:v>
                </c:pt>
                <c:pt idx="93">
                  <c:v>#REF!</c:v>
                </c:pt>
                <c:pt idx="94">
                  <c:v>#REF!</c:v>
                </c:pt>
                <c:pt idx="95">
                  <c:v>#REF!</c:v>
                </c:pt>
                <c:pt idx="96">
                  <c:v>#REF!</c:v>
                </c:pt>
                <c:pt idx="97">
                  <c:v>#REF!</c:v>
                </c:pt>
                <c:pt idx="98">
                  <c:v>#REF!</c:v>
                </c:pt>
                <c:pt idx="99">
                  <c:v>#REF!</c:v>
                </c:pt>
              </c:strCache>
            </c:strRef>
          </c:cat>
          <c:val>
            <c:numRef>
              <c:f>[0]!CountryTot</c:f>
              <c:numCache>
                <c:formatCode>0%</c:formatCode>
                <c:ptCount val="100"/>
                <c:pt idx="0">
                  <c:v>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extLst>
            <c:ext xmlns:c16="http://schemas.microsoft.com/office/drawing/2014/chart" uri="{C3380CC4-5D6E-409C-BE32-E72D297353CC}">
              <c16:uniqueId val="{00000000-BD4A-459D-8C4E-8C566CB83CBC}"/>
            </c:ext>
          </c:extLst>
        </c:ser>
        <c:dLbls>
          <c:showLegendKey val="0"/>
          <c:showVal val="0"/>
          <c:showCatName val="0"/>
          <c:showSerName val="0"/>
          <c:showPercent val="0"/>
          <c:showBubbleSize val="0"/>
        </c:dLbls>
        <c:gapWidth val="150"/>
        <c:axId val="649602048"/>
        <c:axId val="650803392"/>
      </c:barChart>
      <c:catAx>
        <c:axId val="6496020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crossAx val="650803392"/>
        <c:crosses val="autoZero"/>
        <c:auto val="1"/>
        <c:lblAlgn val="ctr"/>
        <c:lblOffset val="100"/>
        <c:noMultiLvlLbl val="0"/>
      </c:catAx>
      <c:valAx>
        <c:axId val="650803392"/>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crossAx val="649602048"/>
        <c:crosses val="autoZero"/>
        <c:crossBetween val="between"/>
      </c:valAx>
      <c:spPr>
        <a:noFill/>
        <a:ln>
          <a:noFill/>
        </a:ln>
        <a:effectLst/>
      </c:spPr>
    </c:plotArea>
    <c:plotVisOnly val="1"/>
    <c:dispBlanksAs val="gap"/>
    <c:showDLblsOverMax val="0"/>
  </c:chart>
  <c:spPr>
    <a:solidFill>
      <a:srgbClr val="F9F9F9"/>
    </a:solidFill>
    <a:ln w="6350" cap="flat" cmpd="sng" algn="ctr">
      <a:solidFill>
        <a:schemeClr val="bg1">
          <a:lumMod val="85000"/>
        </a:schemeClr>
      </a:solidFill>
      <a:round/>
    </a:ln>
    <a:effectLst/>
  </c:spPr>
  <c:txPr>
    <a:bodyPr/>
    <a:lstStyle/>
    <a:p>
      <a:pPr>
        <a:defRPr>
          <a:latin typeface="Open Sans" panose="020B0606030504020204" pitchFamily="34" charset="0"/>
          <a:ea typeface="Open Sans" panose="020B0606030504020204" pitchFamily="34" charset="0"/>
          <a:cs typeface="Open Sans" panose="020B0606030504020204" pitchFamily="34" charset="0"/>
        </a:defRPr>
      </a:pPr>
      <a:endParaRPr lang="nl-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'Portfolio Dashboard'!$J$93</c:f>
          <c:strCache>
            <c:ptCount val="1"/>
            <c:pt idx="0">
              <c:v>Data invalid: Check Portfolio Allocation for 100% specification.</c:v>
            </c:pt>
          </c:strCache>
        </c:strRef>
      </c:tx>
      <c:layout>
        <c:manualLayout>
          <c:xMode val="edge"/>
          <c:yMode val="edge"/>
          <c:x val="1.1689176171305379E-2"/>
          <c:y val="3.1428658380178512E-2"/>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title>
    <c:autoTitleDeleted val="0"/>
    <c:plotArea>
      <c:layout>
        <c:manualLayout>
          <c:layoutTarget val="inner"/>
          <c:xMode val="edge"/>
          <c:yMode val="edge"/>
          <c:x val="0.22387565474293517"/>
          <c:y val="0.1237017038167408"/>
          <c:w val="0.74281590133368713"/>
          <c:h val="0.80185064074018175"/>
        </c:manualLayout>
      </c:layout>
      <c:barChart>
        <c:barDir val="bar"/>
        <c:grouping val="clustered"/>
        <c:varyColors val="0"/>
        <c:ser>
          <c:idx val="0"/>
          <c:order val="0"/>
          <c:tx>
            <c:strRef>
              <c:f>'Graph Tables'!$EQ$1</c:f>
              <c:strCache>
                <c:ptCount val="1"/>
                <c:pt idx="0">
                  <c:v>Total</c:v>
                </c:pt>
              </c:strCache>
            </c:strRef>
          </c:tx>
          <c:spPr>
            <a:solidFill>
              <a:schemeClr val="accent1"/>
            </a:solidFill>
            <a:ln>
              <a:noFill/>
            </a:ln>
            <a:effectLst/>
          </c:spPr>
          <c:invertIfNegative val="0"/>
          <c:dLbls>
            <c:spPr>
              <a:solidFill>
                <a:srgbClr val="F9F9F9"/>
              </a:solidFill>
            </c:spPr>
            <c:txPr>
              <a:bodyPr/>
              <a:lstStyle/>
              <a:p>
                <a:pPr>
                  <a:defRPr sz="800"/>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[0]!SectorSel</c:f>
              <c:strCache>
                <c:ptCount val="24"/>
                <c:pt idx="0">
                  <c:v>To be specified</c:v>
                </c:pt>
                <c:pt idx="1">
                  <c:v>#REF!</c:v>
                </c:pt>
                <c:pt idx="2">
                  <c:v>#REF!</c:v>
                </c:pt>
                <c:pt idx="3">
                  <c:v>#REF!</c:v>
                </c:pt>
                <c:pt idx="4">
                  <c:v>#REF!</c:v>
                </c:pt>
                <c:pt idx="5">
                  <c:v>#REF!</c:v>
                </c:pt>
                <c:pt idx="6">
                  <c:v>#REF!</c:v>
                </c:pt>
                <c:pt idx="7">
                  <c:v>#REF!</c:v>
                </c:pt>
                <c:pt idx="8">
                  <c:v>#REF!</c:v>
                </c:pt>
                <c:pt idx="9">
                  <c:v>#REF!</c:v>
                </c:pt>
                <c:pt idx="10">
                  <c:v>#REF!</c:v>
                </c:pt>
                <c:pt idx="11">
                  <c:v>#REF!</c:v>
                </c:pt>
                <c:pt idx="12">
                  <c:v>#REF!</c:v>
                </c:pt>
                <c:pt idx="13">
                  <c:v>#REF!</c:v>
                </c:pt>
                <c:pt idx="14">
                  <c:v>#REF!</c:v>
                </c:pt>
                <c:pt idx="15">
                  <c:v>#REF!</c:v>
                </c:pt>
                <c:pt idx="16">
                  <c:v>#REF!</c:v>
                </c:pt>
                <c:pt idx="17">
                  <c:v>#REF!</c:v>
                </c:pt>
                <c:pt idx="18">
                  <c:v>#REF!</c:v>
                </c:pt>
                <c:pt idx="19">
                  <c:v>#REF!</c:v>
                </c:pt>
                <c:pt idx="20">
                  <c:v>#REF!</c:v>
                </c:pt>
                <c:pt idx="21">
                  <c:v>#REF!</c:v>
                </c:pt>
                <c:pt idx="22">
                  <c:v>#REF!</c:v>
                </c:pt>
                <c:pt idx="23">
                  <c:v>#REF!</c:v>
                </c:pt>
              </c:strCache>
            </c:strRef>
          </c:cat>
          <c:val>
            <c:numRef>
              <c:f>[0]!SectorTot</c:f>
              <c:numCache>
                <c:formatCode>0%</c:formatCode>
                <c:ptCount val="24"/>
                <c:pt idx="0">
                  <c:v>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EB77-4187-BE18-AF3B3F882A06}"/>
            </c:ext>
          </c:extLst>
        </c:ser>
        <c:dLbls>
          <c:showLegendKey val="0"/>
          <c:showVal val="0"/>
          <c:showCatName val="0"/>
          <c:showSerName val="0"/>
          <c:showPercent val="0"/>
          <c:showBubbleSize val="0"/>
        </c:dLbls>
        <c:gapWidth val="150"/>
        <c:axId val="649602560"/>
        <c:axId val="650804544"/>
      </c:barChart>
      <c:catAx>
        <c:axId val="649602560"/>
        <c:scaling>
          <c:orientation val="minMax"/>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crossAx val="650804544"/>
        <c:crosses val="autoZero"/>
        <c:auto val="1"/>
        <c:lblAlgn val="ctr"/>
        <c:lblOffset val="100"/>
        <c:noMultiLvlLbl val="0"/>
      </c:catAx>
      <c:valAx>
        <c:axId val="650804544"/>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crossAx val="649602560"/>
        <c:crosses val="autoZero"/>
        <c:crossBetween val="between"/>
      </c:valAx>
      <c:spPr>
        <a:noFill/>
        <a:ln>
          <a:noFill/>
        </a:ln>
        <a:effectLst/>
      </c:spPr>
    </c:plotArea>
    <c:plotVisOnly val="1"/>
    <c:dispBlanksAs val="zero"/>
    <c:showDLblsOverMax val="0"/>
  </c:chart>
  <c:spPr>
    <a:solidFill>
      <a:srgbClr val="F9F9F9"/>
    </a:solidFill>
    <a:ln w="6350" cap="flat" cmpd="sng" algn="ctr">
      <a:solidFill>
        <a:schemeClr val="bg1">
          <a:lumMod val="85000"/>
        </a:schemeClr>
      </a:solidFill>
      <a:round/>
    </a:ln>
    <a:effectLst/>
  </c:spPr>
  <c:txPr>
    <a:bodyPr/>
    <a:lstStyle/>
    <a:p>
      <a:pPr>
        <a:defRPr>
          <a:latin typeface="Open Sans" panose="020B0606030504020204" pitchFamily="34" charset="0"/>
          <a:ea typeface="Open Sans" panose="020B0606030504020204" pitchFamily="34" charset="0"/>
          <a:cs typeface="Open Sans" panose="020B0606030504020204" pitchFamily="34" charset="0"/>
        </a:defRPr>
      </a:pPr>
      <a:endParaRPr lang="nl-N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616224908506156"/>
          <c:y val="0.15171942921855056"/>
          <c:w val="0.75513437580865772"/>
          <c:h val="0.63646681299227614"/>
        </c:manualLayout>
      </c:layout>
      <c:barChart>
        <c:barDir val="col"/>
        <c:grouping val="clustered"/>
        <c:varyColors val="0"/>
        <c:ser>
          <c:idx val="0"/>
          <c:order val="0"/>
          <c:tx>
            <c:strRef>
              <c:f>'Graph Tables'!$FE$15</c:f>
              <c:strCache>
                <c:ptCount val="1"/>
                <c:pt idx="0">
                  <c:v>NOI</c:v>
                </c:pt>
              </c:strCache>
            </c:strRef>
          </c:tx>
          <c:spPr>
            <a:solidFill>
              <a:schemeClr val="accent1"/>
            </a:solidFill>
            <a:ln>
              <a:noFill/>
            </a:ln>
            <a:effectLst/>
          </c:spPr>
          <c:invertIfNegative val="0"/>
          <c:cat>
            <c:strRef>
              <c:f>'Graph Tables'!$FF$14:$FI$14</c:f>
              <c:strCache>
                <c:ptCount val="4"/>
                <c:pt idx="0">
                  <c:v>Not reported</c:v>
                </c:pt>
                <c:pt idx="1">
                  <c:v>Not reported</c:v>
                </c:pt>
                <c:pt idx="2">
                  <c:v>Not reported</c:v>
                </c:pt>
                <c:pt idx="3">
                  <c:v>Not reported</c:v>
                </c:pt>
              </c:strCache>
            </c:strRef>
          </c:cat>
          <c:val>
            <c:numRef>
              <c:f>'Graph Tables'!$FF$15:$FI$15</c:f>
              <c:numCache>
                <c:formatCode>#,##0_ ;[Red]\-#,##0\ </c:formatCode>
                <c:ptCount val="4"/>
                <c:pt idx="0">
                  <c:v>#N/A</c:v>
                </c:pt>
                <c:pt idx="1">
                  <c:v>#N/A</c:v>
                </c:pt>
                <c:pt idx="2">
                  <c:v>#N/A</c:v>
                </c:pt>
                <c:pt idx="3">
                  <c:v>#N/A</c:v>
                </c:pt>
              </c:numCache>
            </c:numRef>
          </c:val>
          <c:extLst>
            <c:ext xmlns:c16="http://schemas.microsoft.com/office/drawing/2014/chart" uri="{C3380CC4-5D6E-409C-BE32-E72D297353CC}">
              <c16:uniqueId val="{00000000-56F6-4670-9018-338B33188157}"/>
            </c:ext>
          </c:extLst>
        </c:ser>
        <c:dLbls>
          <c:showLegendKey val="0"/>
          <c:showVal val="0"/>
          <c:showCatName val="0"/>
          <c:showSerName val="0"/>
          <c:showPercent val="0"/>
          <c:showBubbleSize val="0"/>
        </c:dLbls>
        <c:gapWidth val="144"/>
        <c:axId val="649604096"/>
        <c:axId val="651822208"/>
      </c:barChart>
      <c:lineChart>
        <c:grouping val="standard"/>
        <c:varyColors val="0"/>
        <c:ser>
          <c:idx val="2"/>
          <c:order val="1"/>
          <c:tx>
            <c:strRef>
              <c:f>'Graph Tables'!$FE$16</c:f>
              <c:strCache>
                <c:ptCount val="1"/>
                <c:pt idx="0">
                  <c:v>Occupancy</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'Graph Tables'!$FF$14:$FI$14</c:f>
              <c:strCache>
                <c:ptCount val="4"/>
                <c:pt idx="0">
                  <c:v>Not reported</c:v>
                </c:pt>
                <c:pt idx="1">
                  <c:v>Not reported</c:v>
                </c:pt>
                <c:pt idx="2">
                  <c:v>Not reported</c:v>
                </c:pt>
                <c:pt idx="3">
                  <c:v>Not reported</c:v>
                </c:pt>
              </c:strCache>
            </c:strRef>
          </c:cat>
          <c:val>
            <c:numRef>
              <c:f>'Graph Tables'!$FF$16:$FI$16</c:f>
              <c:numCache>
                <c:formatCode>0%</c:formatCode>
                <c:ptCount val="4"/>
                <c:pt idx="0">
                  <c:v>#N/A</c:v>
                </c:pt>
                <c:pt idx="1">
                  <c:v>#N/A</c:v>
                </c:pt>
                <c:pt idx="2">
                  <c:v>#N/A</c:v>
                </c:pt>
                <c:pt idx="3">
                  <c:v>#N/A</c:v>
                </c:pt>
              </c:numCache>
            </c:numRef>
          </c:val>
          <c:smooth val="0"/>
          <c:extLst>
            <c:ext xmlns:c16="http://schemas.microsoft.com/office/drawing/2014/chart" uri="{C3380CC4-5D6E-409C-BE32-E72D297353CC}">
              <c16:uniqueId val="{00000002-56F6-4670-9018-338B33188157}"/>
            </c:ext>
          </c:extLst>
        </c:ser>
        <c:dLbls>
          <c:showLegendKey val="0"/>
          <c:showVal val="0"/>
          <c:showCatName val="0"/>
          <c:showSerName val="0"/>
          <c:showPercent val="0"/>
          <c:showBubbleSize val="0"/>
        </c:dLbls>
        <c:marker val="1"/>
        <c:smooth val="0"/>
        <c:axId val="649604608"/>
        <c:axId val="651822784"/>
      </c:lineChart>
      <c:catAx>
        <c:axId val="649604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crossAx val="651822208"/>
        <c:crosses val="autoZero"/>
        <c:auto val="1"/>
        <c:lblAlgn val="ctr"/>
        <c:lblOffset val="100"/>
        <c:noMultiLvlLbl val="0"/>
      </c:catAx>
      <c:valAx>
        <c:axId val="651822208"/>
        <c:scaling>
          <c:orientation val="minMax"/>
        </c:scaling>
        <c:delete val="0"/>
        <c:axPos val="l"/>
        <c:majorGridlines>
          <c:spPr>
            <a:ln w="9525" cap="flat" cmpd="sng" algn="ctr">
              <a:solidFill>
                <a:schemeClr val="tx1">
                  <a:lumMod val="15000"/>
                  <a:lumOff val="85000"/>
                </a:schemeClr>
              </a:solidFill>
              <a:round/>
            </a:ln>
            <a:effectLst/>
          </c:spPr>
        </c:majorGridlines>
        <c:numFmt formatCode="#,##0_ ;[Red]\-#,##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crossAx val="649604096"/>
        <c:crosses val="autoZero"/>
        <c:crossBetween val="between"/>
      </c:valAx>
      <c:valAx>
        <c:axId val="651822784"/>
        <c:scaling>
          <c:orientation val="minMax"/>
          <c:max val="1"/>
        </c:scaling>
        <c:delete val="0"/>
        <c:axPos val="r"/>
        <c:numFmt formatCode="0%" sourceLinked="0"/>
        <c:majorTickMark val="none"/>
        <c:minorTickMark val="none"/>
        <c:tickLblPos val="nextTo"/>
        <c:spPr>
          <a:solidFill>
            <a:sysClr val="window" lastClr="FFFFFF"/>
          </a:solidFill>
          <a:ln>
            <a:noFill/>
          </a:ln>
          <a:effectLst/>
        </c:spPr>
        <c:txPr>
          <a:bodyPr rot="-60000000" spcFirstLastPara="1" vertOverflow="ellipsis" vert="horz" wrap="square" anchor="ctr" anchorCtr="1"/>
          <a:lstStyle/>
          <a:p>
            <a:pPr>
              <a:defRPr sz="900" b="0" i="0" u="none" strike="noStrike" kern="1200" baseline="0">
                <a:solidFill>
                  <a:schemeClr val="bg2">
                    <a:lumMod val="50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crossAx val="649604608"/>
        <c:crosses val="max"/>
        <c:crossBetween val="between"/>
      </c:valAx>
      <c:catAx>
        <c:axId val="649604608"/>
        <c:scaling>
          <c:orientation val="minMax"/>
        </c:scaling>
        <c:delete val="1"/>
        <c:axPos val="b"/>
        <c:numFmt formatCode="General" sourceLinked="1"/>
        <c:majorTickMark val="none"/>
        <c:minorTickMark val="none"/>
        <c:tickLblPos val="nextTo"/>
        <c:crossAx val="651822784"/>
        <c:crosses val="autoZero"/>
        <c:auto val="1"/>
        <c:lblAlgn val="ctr"/>
        <c:lblOffset val="100"/>
        <c:noMultiLvlLbl val="0"/>
      </c:catAx>
      <c:dTable>
        <c:showHorzBorder val="0"/>
        <c:showVertBorder val="0"/>
        <c:showOutline val="0"/>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dTable>
      <c:spPr>
        <a:noFill/>
        <a:ln>
          <a:noFill/>
        </a:ln>
        <a:effectLst/>
      </c:spPr>
    </c:plotArea>
    <c:plotVisOnly val="1"/>
    <c:dispBlanksAs val="gap"/>
    <c:showDLblsOverMax val="0"/>
  </c:chart>
  <c:spPr>
    <a:solidFill>
      <a:srgbClr val="F9F9F9"/>
    </a:solidFill>
    <a:ln w="6350" cap="flat" cmpd="sng" algn="ctr">
      <a:solidFill>
        <a:schemeClr val="bg1">
          <a:lumMod val="85000"/>
        </a:schemeClr>
      </a:solidFill>
      <a:round/>
    </a:ln>
    <a:effectLst/>
  </c:spPr>
  <c:txPr>
    <a:bodyPr/>
    <a:lstStyle/>
    <a:p>
      <a:pPr>
        <a:defRPr>
          <a:latin typeface="Open Sans" panose="020B0606030504020204" pitchFamily="34" charset="0"/>
          <a:ea typeface="Open Sans" panose="020B0606030504020204" pitchFamily="34" charset="0"/>
          <a:cs typeface="Open Sans" panose="020B0606030504020204" pitchFamily="34" charset="0"/>
        </a:defRPr>
      </a:pPr>
      <a:endParaRPr lang="nl-N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Tables'!$ET$16</c:f>
          <c:strCache>
            <c:ptCount val="1"/>
            <c:pt idx="0">
              <c:v>Top tenants and percentages have not been specified yet.</c:v>
            </c:pt>
          </c:strCache>
        </c:strRef>
      </c:tx>
      <c:layout>
        <c:manualLayout>
          <c:xMode val="edge"/>
          <c:yMode val="edge"/>
          <c:x val="2.3648440621905794E-2"/>
          <c:y val="4.4849609349565007E-2"/>
        </c:manualLayout>
      </c:layout>
      <c:overlay val="0"/>
      <c:spPr>
        <a:noFill/>
        <a:ln>
          <a:noFill/>
        </a:ln>
        <a:effectLst/>
      </c:spPr>
      <c:txPr>
        <a:bodyPr rot="0" spcFirstLastPara="1" vertOverflow="ellipsis" vert="horz" wrap="square" anchor="ctr" anchorCtr="1"/>
        <a:lstStyle/>
        <a:p>
          <a:pPr algn="l">
            <a:defRPr sz="900" b="0" i="0" u="none" strike="noStrike" kern="1200" spc="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title>
    <c:autoTitleDeleted val="0"/>
    <c:plotArea>
      <c:layout/>
      <c:pieChart>
        <c:varyColors val="1"/>
        <c:ser>
          <c:idx val="0"/>
          <c:order val="0"/>
          <c:dPt>
            <c:idx val="0"/>
            <c:bubble3D val="0"/>
            <c:spPr>
              <a:solidFill>
                <a:schemeClr val="accent1"/>
              </a:solidFill>
              <a:ln>
                <a:noFill/>
              </a:ln>
              <a:effectLst/>
            </c:spPr>
            <c:extLst>
              <c:ext xmlns:c16="http://schemas.microsoft.com/office/drawing/2014/chart" uri="{C3380CC4-5D6E-409C-BE32-E72D297353CC}">
                <c16:uniqueId val="{00000000-EE76-4767-9CD5-5C7849C3A986}"/>
              </c:ext>
            </c:extLst>
          </c:dPt>
          <c:dPt>
            <c:idx val="1"/>
            <c:bubble3D val="0"/>
            <c:spPr>
              <a:solidFill>
                <a:schemeClr val="accent2"/>
              </a:solidFill>
              <a:ln>
                <a:noFill/>
              </a:ln>
              <a:effectLst/>
            </c:spPr>
            <c:extLst>
              <c:ext xmlns:c16="http://schemas.microsoft.com/office/drawing/2014/chart" uri="{C3380CC4-5D6E-409C-BE32-E72D297353CC}">
                <c16:uniqueId val="{00000003-FBAD-4318-8890-DA532DB80D85}"/>
              </c:ext>
            </c:extLst>
          </c:dPt>
          <c:dPt>
            <c:idx val="2"/>
            <c:bubble3D val="0"/>
            <c:spPr>
              <a:solidFill>
                <a:schemeClr val="accent3"/>
              </a:solidFill>
              <a:ln>
                <a:noFill/>
              </a:ln>
              <a:effectLst/>
            </c:spPr>
            <c:extLst>
              <c:ext xmlns:c16="http://schemas.microsoft.com/office/drawing/2014/chart" uri="{C3380CC4-5D6E-409C-BE32-E72D297353CC}">
                <c16:uniqueId val="{00000005-FBAD-4318-8890-DA532DB80D85}"/>
              </c:ext>
            </c:extLst>
          </c:dPt>
          <c:dPt>
            <c:idx val="3"/>
            <c:bubble3D val="0"/>
            <c:spPr>
              <a:solidFill>
                <a:schemeClr val="accent4"/>
              </a:solidFill>
              <a:ln>
                <a:noFill/>
              </a:ln>
              <a:effectLst/>
            </c:spPr>
            <c:extLst>
              <c:ext xmlns:c16="http://schemas.microsoft.com/office/drawing/2014/chart" uri="{C3380CC4-5D6E-409C-BE32-E72D297353CC}">
                <c16:uniqueId val="{00000007-FBAD-4318-8890-DA532DB80D85}"/>
              </c:ext>
            </c:extLst>
          </c:dPt>
          <c:dPt>
            <c:idx val="4"/>
            <c:bubble3D val="0"/>
            <c:spPr>
              <a:solidFill>
                <a:schemeClr val="accent5"/>
              </a:solidFill>
              <a:ln>
                <a:noFill/>
              </a:ln>
              <a:effectLst/>
            </c:spPr>
            <c:extLst>
              <c:ext xmlns:c16="http://schemas.microsoft.com/office/drawing/2014/chart" uri="{C3380CC4-5D6E-409C-BE32-E72D297353CC}">
                <c16:uniqueId val="{00000009-FBAD-4318-8890-DA532DB80D85}"/>
              </c:ext>
            </c:extLst>
          </c:dPt>
          <c:dPt>
            <c:idx val="5"/>
            <c:bubble3D val="0"/>
            <c:spPr>
              <a:solidFill>
                <a:schemeClr val="accent6"/>
              </a:solidFill>
              <a:ln>
                <a:noFill/>
              </a:ln>
              <a:effectLst/>
            </c:spPr>
            <c:extLst>
              <c:ext xmlns:c16="http://schemas.microsoft.com/office/drawing/2014/chart" uri="{C3380CC4-5D6E-409C-BE32-E72D297353CC}">
                <c16:uniqueId val="{00000002-870B-4696-B8FC-4C5F8F403946}"/>
              </c:ext>
            </c:extLst>
          </c:dPt>
          <c:dLbls>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Open Sans" panose="020B0606030504020204" pitchFamily="34" charset="0"/>
                    <a:ea typeface="Open Sans" panose="020B0606030504020204" pitchFamily="34" charset="0"/>
                    <a:cs typeface="Open Sans" panose="020B0606030504020204" pitchFamily="34" charset="0"/>
                  </a:defRPr>
                </a:pPr>
                <a:endParaRPr lang="nl-NL"/>
              </a:p>
            </c:txPr>
            <c:dLblPos val="outEnd"/>
            <c:showLegendKey val="1"/>
            <c:showVal val="1"/>
            <c:showCatName val="1"/>
            <c:showSerName val="0"/>
            <c:showPercent val="0"/>
            <c:showBubbleSize val="0"/>
            <c:separator>; </c:separator>
            <c:showLeaderLines val="1"/>
            <c:leaderLines>
              <c:spPr>
                <a:ln w="9525" cap="flat" cmpd="sng" algn="ctr">
                  <a:solidFill>
                    <a:schemeClr val="tx1">
                      <a:lumMod val="35000"/>
                      <a:lumOff val="65000"/>
                    </a:schemeClr>
                  </a:solidFill>
                  <a:prstDash val="solid"/>
                  <a:round/>
                </a:ln>
                <a:effectLst/>
              </c:spPr>
            </c:leaderLines>
            <c:extLst>
              <c:ext xmlns:c15="http://schemas.microsoft.com/office/drawing/2012/chart" uri="{CE6537A1-D6FC-4f65-9D91-7224C49458BB}"/>
            </c:extLst>
          </c:dLbls>
          <c:cat>
            <c:strRef>
              <c:f>'Graph Tables'!$ET$2:$ET$11</c:f>
              <c:strCache>
                <c:ptCount val="10"/>
                <c:pt idx="0">
                  <c:v>To be specified in item 9.16</c:v>
                </c:pt>
                <c:pt idx="1">
                  <c:v> </c:v>
                </c:pt>
                <c:pt idx="2">
                  <c:v> </c:v>
                </c:pt>
                <c:pt idx="3">
                  <c:v> </c:v>
                </c:pt>
                <c:pt idx="4">
                  <c:v> </c:v>
                </c:pt>
                <c:pt idx="5">
                  <c:v> </c:v>
                </c:pt>
                <c:pt idx="6">
                  <c:v> </c:v>
                </c:pt>
                <c:pt idx="7">
                  <c:v> </c:v>
                </c:pt>
                <c:pt idx="8">
                  <c:v> </c:v>
                </c:pt>
                <c:pt idx="9">
                  <c:v> </c:v>
                </c:pt>
              </c:strCache>
            </c:strRef>
          </c:cat>
          <c:val>
            <c:numRef>
              <c:f>[0]!TenantsTot</c:f>
              <c:numCache>
                <c:formatCode>0%</c:formatCode>
                <c:ptCount val="1"/>
                <c:pt idx="0">
                  <c:v>1</c:v>
                </c:pt>
              </c:numCache>
            </c:numRef>
          </c:val>
          <c:extLst>
            <c:ext xmlns:c16="http://schemas.microsoft.com/office/drawing/2014/chart" uri="{C3380CC4-5D6E-409C-BE32-E72D297353CC}">
              <c16:uniqueId val="{00000000-55FF-4CA7-B5C3-650688AF145E}"/>
            </c:ext>
          </c:extLst>
        </c:ser>
        <c:dLbls>
          <c:showLegendKey val="0"/>
          <c:showVal val="0"/>
          <c:showCatName val="1"/>
          <c:showSerName val="0"/>
          <c:showPercent val="1"/>
          <c:showBubbleSize val="0"/>
          <c:showLeaderLines val="1"/>
        </c:dLbls>
        <c:firstSliceAng val="143"/>
      </c:pieChart>
      <c:spPr>
        <a:noFill/>
        <a:ln>
          <a:noFill/>
        </a:ln>
        <a:effectLst/>
      </c:spPr>
    </c:plotArea>
    <c:plotVisOnly val="1"/>
    <c:dispBlanksAs val="gap"/>
    <c:showDLblsOverMax val="0"/>
  </c:chart>
  <c:spPr>
    <a:solidFill>
      <a:srgbClr val="F9F9F9"/>
    </a:solidFill>
    <a:ln w="6350" cap="flat" cmpd="sng" algn="ctr">
      <a:solidFill>
        <a:schemeClr val="bg1">
          <a:lumMod val="85000"/>
        </a:schemeClr>
      </a:solidFill>
      <a:prstDash val="solid"/>
      <a:round/>
    </a:ln>
    <a:effectLst/>
  </c:spPr>
  <c:txPr>
    <a:bodyPr/>
    <a:lstStyle/>
    <a:p>
      <a:pPr>
        <a:defRPr>
          <a:latin typeface="Open Sans" panose="020B0606030504020204" pitchFamily="34" charset="0"/>
          <a:ea typeface="Open Sans" panose="020B0606030504020204" pitchFamily="34" charset="0"/>
          <a:cs typeface="Open Sans" panose="020B0606030504020204" pitchFamily="34" charset="0"/>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trlProps/ctrlProp1.xml><?xml version="1.0" encoding="utf-8"?>
<formControlPr xmlns="http://schemas.microsoft.com/office/spreadsheetml/2009/9/main" objectType="Drop" dropLines="3" dropStyle="combo" dx="16" fmlaLink="'Graph Tables'!$FC$10" fmlaRange="'Graph Tables'!$FP$2:$FP$4" sel="1" val="0"/>
</file>

<file path=xl/ctrlProps/ctrlProp10.xml><?xml version="1.0" encoding="utf-8"?>
<formControlPr xmlns="http://schemas.microsoft.com/office/spreadsheetml/2009/9/main" objectType="Drop" dropLines="50" dropStyle="combo" dx="16" fmlaLink="$EP$28" fmlaRange="Countrydropdown" noThreeD="1" sel="2" val="0"/>
</file>

<file path=xl/ctrlProps/ctrlProp2.xml><?xml version="1.0" encoding="utf-8"?>
<formControlPr xmlns="http://schemas.microsoft.com/office/spreadsheetml/2009/9/main" objectType="Drop" dropLines="3" dropStyle="combo" dx="16" fmlaLink="'Graph Tables'!$FC$26" fmlaRange="'Graph Tables'!$FP$2:$FP$4" sel="1" val="0"/>
</file>

<file path=xl/ctrlProps/ctrlProp3.xml><?xml version="1.0" encoding="utf-8"?>
<formControlPr xmlns="http://schemas.microsoft.com/office/spreadsheetml/2009/9/main" objectType="Drop" dropLines="50" dropStyle="combo" dx="16" fmlaLink="'Graph Tables'!$EP$28" fmlaRange="Countrydropdown" noThreeD="1" sel="2" val="0"/>
</file>

<file path=xl/ctrlProps/ctrlProp4.xml><?xml version="1.0" encoding="utf-8"?>
<formControlPr xmlns="http://schemas.microsoft.com/office/spreadsheetml/2009/9/main" objectType="Drop" dropLines="50" dropStyle="combo" dx="16" fmlaLink="'Graph Tables'!$EE$28" fmlaRange="Sectordropdown" noThreeD="1" sel="8" val="0"/>
</file>

<file path=xl/ctrlProps/ctrlProp5.xml><?xml version="1.0" encoding="utf-8"?>
<formControlPr xmlns="http://schemas.microsoft.com/office/spreadsheetml/2009/9/main" objectType="Drop" dropLines="3" dropStyle="combo" dx="16" fmlaLink="'Graph Tables'!$FC$18" fmlaRange="'Graph Tables'!$FP$2:$FP$4" noThreeD="1" sel="1" val="0"/>
</file>

<file path=xl/ctrlProps/ctrlProp6.xml><?xml version="1.0" encoding="utf-8"?>
<formControlPr xmlns="http://schemas.microsoft.com/office/spreadsheetml/2009/9/main" objectType="Drop" dropLines="3" dropStyle="combo" dx="16" fmlaLink="$FC$10" fmlaRange="$FP$2:$FP$4" noThreeD="1" sel="1" val="0"/>
</file>

<file path=xl/ctrlProps/ctrlProp7.xml><?xml version="1.0" encoding="utf-8"?>
<formControlPr xmlns="http://schemas.microsoft.com/office/spreadsheetml/2009/9/main" objectType="Drop" dropLines="3" dropStyle="combo" dx="16" fmlaLink="$FC$18" fmlaRange="$FP$2:$FP$4" noThreeD="1" sel="1" val="0"/>
</file>

<file path=xl/ctrlProps/ctrlProp8.xml><?xml version="1.0" encoding="utf-8"?>
<formControlPr xmlns="http://schemas.microsoft.com/office/spreadsheetml/2009/9/main" objectType="Drop" dropLines="3" dropStyle="combo" dx="16" fmlaLink="$FC$26" fmlaRange="$FP$2:$FP$4" noThreeD="1" sel="1" val="0"/>
</file>

<file path=xl/ctrlProps/ctrlProp9.xml><?xml version="1.0" encoding="utf-8"?>
<formControlPr xmlns="http://schemas.microsoft.com/office/spreadsheetml/2009/9/main" objectType="Drop" dropLines="50" dropStyle="combo" dx="16" fmlaLink="$EE$28" fmlaRange="Sectordropdown" noThreeD="1" sel="8"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image" Target="../media/image3.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image" Target="../media/image1.png"/><Relationship Id="rId5" Type="http://schemas.openxmlformats.org/officeDocument/2006/relationships/customXml" Target="../ink/ink1.xml"/><Relationship Id="rId4" Type="http://schemas.openxmlformats.org/officeDocument/2006/relationships/chart" Target="../charts/chart6.xml"/></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5715000</xdr:colOff>
      <xdr:row>0</xdr:row>
      <xdr:rowOff>104775</xdr:rowOff>
    </xdr:from>
    <xdr:to>
      <xdr:col>0</xdr:col>
      <xdr:colOff>7165445</xdr:colOff>
      <xdr:row>0</xdr:row>
      <xdr:rowOff>714375</xdr:rowOff>
    </xdr:to>
    <xdr:pic>
      <xdr:nvPicPr>
        <xdr:cNvPr id="2"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00" y="104775"/>
          <a:ext cx="1450445" cy="6096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57150</xdr:colOff>
      <xdr:row>0</xdr:row>
      <xdr:rowOff>66675</xdr:rowOff>
    </xdr:from>
    <xdr:to>
      <xdr:col>1</xdr:col>
      <xdr:colOff>155575</xdr:colOff>
      <xdr:row>2</xdr:row>
      <xdr:rowOff>28575</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66675"/>
          <a:ext cx="622300" cy="609600"/>
        </a:xfrm>
        <a:prstGeom prst="rect">
          <a:avLst/>
        </a:prstGeom>
      </xdr:spPr>
    </xdr:pic>
    <xdr:clientData/>
  </xdr:twoCellAnchor>
  <xdr:twoCellAnchor editAs="oneCell">
    <xdr:from>
      <xdr:col>4</xdr:col>
      <xdr:colOff>400050</xdr:colOff>
      <xdr:row>0</xdr:row>
      <xdr:rowOff>104774</xdr:rowOff>
    </xdr:from>
    <xdr:to>
      <xdr:col>4</xdr:col>
      <xdr:colOff>1917383</xdr:colOff>
      <xdr:row>2</xdr:row>
      <xdr:rowOff>38099</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763125" y="104774"/>
          <a:ext cx="1517333" cy="5810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159</xdr:col>
          <xdr:colOff>0</xdr:colOff>
          <xdr:row>9</xdr:row>
          <xdr:rowOff>0</xdr:rowOff>
        </xdr:from>
        <xdr:to>
          <xdr:col>160</xdr:col>
          <xdr:colOff>0</xdr:colOff>
          <xdr:row>10</xdr:row>
          <xdr:rowOff>9525</xdr:rowOff>
        </xdr:to>
        <xdr:sp macro="" textlink="">
          <xdr:nvSpPr>
            <xdr:cNvPr id="15395" name="Drop Down 35" hidden="1">
              <a:extLst>
                <a:ext uri="{63B3BB69-23CF-44E3-9099-C40C66FF867C}">
                  <a14:compatExt spid="_x0000_s15395"/>
                </a:ext>
                <a:ext uri="{FF2B5EF4-FFF2-40B4-BE49-F238E27FC236}">
                  <a16:creationId xmlns:a16="http://schemas.microsoft.com/office/drawing/2014/main" id="{00000000-0008-0000-0A00-00002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159</xdr:col>
          <xdr:colOff>0</xdr:colOff>
          <xdr:row>17</xdr:row>
          <xdr:rowOff>0</xdr:rowOff>
        </xdr:from>
        <xdr:to>
          <xdr:col>160</xdr:col>
          <xdr:colOff>0</xdr:colOff>
          <xdr:row>18</xdr:row>
          <xdr:rowOff>9525</xdr:rowOff>
        </xdr:to>
        <xdr:sp macro="" textlink="">
          <xdr:nvSpPr>
            <xdr:cNvPr id="15396" name="Drop Down 36" hidden="1">
              <a:extLst>
                <a:ext uri="{63B3BB69-23CF-44E3-9099-C40C66FF867C}">
                  <a14:compatExt spid="_x0000_s15396"/>
                </a:ext>
                <a:ext uri="{FF2B5EF4-FFF2-40B4-BE49-F238E27FC236}">
                  <a16:creationId xmlns:a16="http://schemas.microsoft.com/office/drawing/2014/main" id="{00000000-0008-0000-0A00-00002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159</xdr:col>
          <xdr:colOff>0</xdr:colOff>
          <xdr:row>25</xdr:row>
          <xdr:rowOff>0</xdr:rowOff>
        </xdr:from>
        <xdr:to>
          <xdr:col>160</xdr:col>
          <xdr:colOff>0</xdr:colOff>
          <xdr:row>26</xdr:row>
          <xdr:rowOff>0</xdr:rowOff>
        </xdr:to>
        <xdr:sp macro="" textlink="">
          <xdr:nvSpPr>
            <xdr:cNvPr id="15397" name="Drop Down 37" hidden="1">
              <a:extLst>
                <a:ext uri="{63B3BB69-23CF-44E3-9099-C40C66FF867C}">
                  <a14:compatExt spid="_x0000_s15397"/>
                </a:ext>
                <a:ext uri="{FF2B5EF4-FFF2-40B4-BE49-F238E27FC236}">
                  <a16:creationId xmlns:a16="http://schemas.microsoft.com/office/drawing/2014/main" id="{00000000-0008-0000-0A00-00002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134</xdr:col>
          <xdr:colOff>9525</xdr:colOff>
          <xdr:row>29</xdr:row>
          <xdr:rowOff>19050</xdr:rowOff>
        </xdr:from>
        <xdr:to>
          <xdr:col>137</xdr:col>
          <xdr:colOff>333375</xdr:colOff>
          <xdr:row>30</xdr:row>
          <xdr:rowOff>38100</xdr:rowOff>
        </xdr:to>
        <xdr:sp macro="" textlink="">
          <xdr:nvSpPr>
            <xdr:cNvPr id="15888" name="Drop Down 528" hidden="1">
              <a:extLst>
                <a:ext uri="{63B3BB69-23CF-44E3-9099-C40C66FF867C}">
                  <a14:compatExt spid="_x0000_s15888"/>
                </a:ext>
                <a:ext uri="{FF2B5EF4-FFF2-40B4-BE49-F238E27FC236}">
                  <a16:creationId xmlns:a16="http://schemas.microsoft.com/office/drawing/2014/main" id="{00000000-0008-0000-0A00-0000103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145</xdr:col>
          <xdr:colOff>9525</xdr:colOff>
          <xdr:row>29</xdr:row>
          <xdr:rowOff>19050</xdr:rowOff>
        </xdr:from>
        <xdr:to>
          <xdr:col>146</xdr:col>
          <xdr:colOff>66675</xdr:colOff>
          <xdr:row>30</xdr:row>
          <xdr:rowOff>57150</xdr:rowOff>
        </xdr:to>
        <xdr:sp macro="" textlink="">
          <xdr:nvSpPr>
            <xdr:cNvPr id="15889" name="Drop Down 529" hidden="1">
              <a:extLst>
                <a:ext uri="{63B3BB69-23CF-44E3-9099-C40C66FF867C}">
                  <a14:compatExt spid="_x0000_s15889"/>
                </a:ext>
                <a:ext uri="{FF2B5EF4-FFF2-40B4-BE49-F238E27FC236}">
                  <a16:creationId xmlns:a16="http://schemas.microsoft.com/office/drawing/2014/main" id="{00000000-0008-0000-0A00-0000113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2646</xdr:colOff>
      <xdr:row>23</xdr:row>
      <xdr:rowOff>13232</xdr:rowOff>
    </xdr:from>
    <xdr:to>
      <xdr:col>2</xdr:col>
      <xdr:colOff>4</xdr:colOff>
      <xdr:row>39</xdr:row>
      <xdr:rowOff>180975</xdr:rowOff>
    </xdr:to>
    <xdr:graphicFrame macro="">
      <xdr:nvGraphicFramePr>
        <xdr:cNvPr id="27" name="Grafiek 9">
          <a:extLst>
            <a:ext uri="{FF2B5EF4-FFF2-40B4-BE49-F238E27FC236}">
              <a16:creationId xmlns:a16="http://schemas.microsoft.com/office/drawing/2014/main" id="{00000000-0008-0000-0100-00001B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814</xdr:colOff>
      <xdr:row>3</xdr:row>
      <xdr:rowOff>10583</xdr:rowOff>
    </xdr:from>
    <xdr:to>
      <xdr:col>2</xdr:col>
      <xdr:colOff>0</xdr:colOff>
      <xdr:row>21</xdr:row>
      <xdr:rowOff>0</xdr:rowOff>
    </xdr:to>
    <xdr:graphicFrame macro="">
      <xdr:nvGraphicFramePr>
        <xdr:cNvPr id="28" name="Grafiek 11">
          <a:extLst>
            <a:ext uri="{FF2B5EF4-FFF2-40B4-BE49-F238E27FC236}">
              <a16:creationId xmlns:a16="http://schemas.microsoft.com/office/drawing/2014/main" id="{00000000-0008-0000-0100-00001C000000}"/>
            </a:ext>
            <a:ext uri="{147F2762-F138-4A5C-976F-8EAC2B608ADB}">
              <a16:predDERef xmlns:a16="http://schemas.microsoft.com/office/drawing/2014/main" pred="{00000000-0008-0000-0100-00001B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5019675</xdr:colOff>
          <xdr:row>23</xdr:row>
          <xdr:rowOff>76200</xdr:rowOff>
        </xdr:from>
        <xdr:to>
          <xdr:col>1</xdr:col>
          <xdr:colOff>6181725</xdr:colOff>
          <xdr:row>24</xdr:row>
          <xdr:rowOff>104775</xdr:rowOff>
        </xdr:to>
        <xdr:sp macro="" textlink="">
          <xdr:nvSpPr>
            <xdr:cNvPr id="13339" name="Drop Down 27" hidden="1">
              <a:extLst>
                <a:ext uri="{63B3BB69-23CF-44E3-9099-C40C66FF867C}">
                  <a14:compatExt spid="_x0000_s13339"/>
                </a:ext>
                <a:ext uri="{FF2B5EF4-FFF2-40B4-BE49-F238E27FC236}">
                  <a16:creationId xmlns:a16="http://schemas.microsoft.com/office/drawing/2014/main" id="{00000000-0008-0000-0100-00001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5019675</xdr:colOff>
          <xdr:row>3</xdr:row>
          <xdr:rowOff>85725</xdr:rowOff>
        </xdr:from>
        <xdr:to>
          <xdr:col>1</xdr:col>
          <xdr:colOff>6181725</xdr:colOff>
          <xdr:row>4</xdr:row>
          <xdr:rowOff>123825</xdr:rowOff>
        </xdr:to>
        <xdr:sp macro="" textlink="">
          <xdr:nvSpPr>
            <xdr:cNvPr id="13340" name="Drop Down 28" hidden="1">
              <a:extLst>
                <a:ext uri="{63B3BB69-23CF-44E3-9099-C40C66FF867C}">
                  <a14:compatExt spid="_x0000_s13340"/>
                </a:ext>
                <a:ext uri="{FF2B5EF4-FFF2-40B4-BE49-F238E27FC236}">
                  <a16:creationId xmlns:a16="http://schemas.microsoft.com/office/drawing/2014/main" id="{00000000-0008-0000-0100-00001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twoCellAnchor editAs="oneCell">
    <xdr:from>
      <xdr:col>4</xdr:col>
      <xdr:colOff>3095095</xdr:colOff>
      <xdr:row>0</xdr:row>
      <xdr:rowOff>120650</xdr:rowOff>
    </xdr:from>
    <xdr:to>
      <xdr:col>5</xdr:col>
      <xdr:colOff>1307040</xdr:colOff>
      <xdr:row>0</xdr:row>
      <xdr:rowOff>730250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688512" y="120650"/>
          <a:ext cx="1450445" cy="609600"/>
        </a:xfrm>
        <a:prstGeom prst="rect">
          <a:avLst/>
        </a:prstGeom>
      </xdr:spPr>
    </xdr:pic>
    <xdr:clientData/>
  </xdr:twoCellAnchor>
  <xdr:twoCellAnchor editAs="oneCell">
    <xdr:from>
      <xdr:col>0</xdr:col>
      <xdr:colOff>88901</xdr:colOff>
      <xdr:row>0</xdr:row>
      <xdr:rowOff>50801</xdr:rowOff>
    </xdr:from>
    <xdr:to>
      <xdr:col>1</xdr:col>
      <xdr:colOff>626142</xdr:colOff>
      <xdr:row>0</xdr:row>
      <xdr:rowOff>749301</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8901" y="50801"/>
          <a:ext cx="717158" cy="698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28</xdr:row>
      <xdr:rowOff>11968</xdr:rowOff>
    </xdr:from>
    <xdr:to>
      <xdr:col>8</xdr:col>
      <xdr:colOff>2761</xdr:colOff>
      <xdr:row>44</xdr:row>
      <xdr:rowOff>177800</xdr:rowOff>
    </xdr:to>
    <xdr:graphicFrame macro="">
      <xdr:nvGraphicFramePr>
        <xdr:cNvPr id="2" name="Grafiek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178214</xdr:colOff>
      <xdr:row>28</xdr:row>
      <xdr:rowOff>10756</xdr:rowOff>
    </xdr:from>
    <xdr:to>
      <xdr:col>4</xdr:col>
      <xdr:colOff>2761</xdr:colOff>
      <xdr:row>44</xdr:row>
      <xdr:rowOff>182938</xdr:rowOff>
    </xdr:to>
    <xdr:graphicFrame macro="">
      <xdr:nvGraphicFramePr>
        <xdr:cNvPr id="3" name="Grafiek 2">
          <a:extLst>
            <a:ext uri="{FF2B5EF4-FFF2-40B4-BE49-F238E27FC236}">
              <a16:creationId xmlns:a16="http://schemas.microsoft.com/office/drawing/2014/main" id="{00000000-0008-0000-0200-000003000000}"/>
            </a:ext>
            <a:ext uri="{147F2762-F138-4A5C-976F-8EAC2B608ADB}">
              <a16:predDERef xmlns:a16="http://schemas.microsoft.com/office/drawing/2014/main" pre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absolute">
        <xdr:from>
          <xdr:col>3</xdr:col>
          <xdr:colOff>447675</xdr:colOff>
          <xdr:row>28</xdr:row>
          <xdr:rowOff>85725</xdr:rowOff>
        </xdr:from>
        <xdr:to>
          <xdr:col>3</xdr:col>
          <xdr:colOff>1609725</xdr:colOff>
          <xdr:row>29</xdr:row>
          <xdr:rowOff>114300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7</xdr:col>
          <xdr:colOff>466725</xdr:colOff>
          <xdr:row>28</xdr:row>
          <xdr:rowOff>85725</xdr:rowOff>
        </xdr:from>
        <xdr:to>
          <xdr:col>7</xdr:col>
          <xdr:colOff>1619250</xdr:colOff>
          <xdr:row>29</xdr:row>
          <xdr:rowOff>95250</xdr:rowOff>
        </xdr:to>
        <xdr:sp macro="" textlink="">
          <xdr:nvSpPr>
            <xdr:cNvPr id="2052" name="Drop Down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twoCellAnchor>
    <xdr:from>
      <xdr:col>1</xdr:col>
      <xdr:colOff>0</xdr:colOff>
      <xdr:row>9</xdr:row>
      <xdr:rowOff>8284</xdr:rowOff>
    </xdr:from>
    <xdr:to>
      <xdr:col>3</xdr:col>
      <xdr:colOff>1695450</xdr:colOff>
      <xdr:row>25</xdr:row>
      <xdr:rowOff>186878</xdr:rowOff>
    </xdr:to>
    <xdr:graphicFrame macro="">
      <xdr:nvGraphicFramePr>
        <xdr:cNvPr id="8" name="Grafiek 7">
          <a:extLst>
            <a:ext uri="{FF2B5EF4-FFF2-40B4-BE49-F238E27FC236}">
              <a16:creationId xmlns:a16="http://schemas.microsoft.com/office/drawing/2014/main" id="{00000000-0008-0000-0200-000008000000}"/>
            </a:ext>
            <a:ext uri="{147F2762-F138-4A5C-976F-8EAC2B608ADB}">
              <a16:predDERef xmlns:a16="http://schemas.microsoft.com/office/drawing/2014/main" pred="{00000000-0008-0000-0200-00000408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absolute">
        <xdr:from>
          <xdr:col>3</xdr:col>
          <xdr:colOff>457200</xdr:colOff>
          <xdr:row>9</xdr:row>
          <xdr:rowOff>85725</xdr:rowOff>
        </xdr:from>
        <xdr:to>
          <xdr:col>3</xdr:col>
          <xdr:colOff>1619250</xdr:colOff>
          <xdr:row>10</xdr:row>
          <xdr:rowOff>114300</xdr:rowOff>
        </xdr:to>
        <xdr:sp macro="" textlink="">
          <xdr:nvSpPr>
            <xdr:cNvPr id="2053" name="Drop Down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twoCellAnchor>
    <xdr:from>
      <xdr:col>5</xdr:col>
      <xdr:colOff>4060</xdr:colOff>
      <xdr:row>9</xdr:row>
      <xdr:rowOff>10608</xdr:rowOff>
    </xdr:from>
    <xdr:to>
      <xdr:col>8</xdr:col>
      <xdr:colOff>3279</xdr:colOff>
      <xdr:row>25</xdr:row>
      <xdr:rowOff>187742</xdr:rowOff>
    </xdr:to>
    <xdr:graphicFrame macro="">
      <xdr:nvGraphicFramePr>
        <xdr:cNvPr id="11" name="Grafiek 10">
          <a:extLst>
            <a:ext uri="{FF2B5EF4-FFF2-40B4-BE49-F238E27FC236}">
              <a16:creationId xmlns:a16="http://schemas.microsoft.com/office/drawing/2014/main" id="{00000000-0008-0000-0200-00000B000000}"/>
            </a:ext>
            <a:ext uri="{147F2762-F138-4A5C-976F-8EAC2B608ADB}">
              <a16:predDERef xmlns:a16="http://schemas.microsoft.com/office/drawing/2014/main" pred="{00000000-0008-0000-0200-00000508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1535861</xdr:colOff>
      <xdr:row>21</xdr:row>
      <xdr:rowOff>178462</xdr:rowOff>
    </xdr:from>
    <xdr:to>
      <xdr:col>9</xdr:col>
      <xdr:colOff>1536221</xdr:colOff>
      <xdr:row>21</xdr:row>
      <xdr:rowOff>178822</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6" name="Ink 5">
              <a:extLst>
                <a:ext uri="{FF2B5EF4-FFF2-40B4-BE49-F238E27FC236}">
                  <a16:creationId xmlns:a16="http://schemas.microsoft.com/office/drawing/2014/main" id="{00000000-0008-0000-0200-000006000000}"/>
                </a:ext>
              </a:extLst>
            </xdr14:cNvPr>
            <xdr14:cNvContentPartPr/>
          </xdr14:nvContentPartPr>
          <xdr14:nvPr macro=""/>
          <xdr14:xfrm>
            <a:off x="12430080" y="4631400"/>
            <a:ext cx="360" cy="360"/>
          </xdr14:xfrm>
        </xdr:contentPart>
      </mc:Choice>
      <mc:Fallback xmlns="">
        <xdr:pic>
          <xdr:nvPicPr>
            <xdr:cNvPr id="6" name="Ink 5"/>
            <xdr:cNvPicPr/>
          </xdr:nvPicPr>
          <xdr:blipFill/>
          <xdr:spPr/>
        </xdr:pic>
      </mc:Fallback>
    </mc:AlternateContent>
    <xdr:clientData/>
  </xdr:twoCellAnchor>
  <xdr:twoCellAnchor editAs="oneCell">
    <xdr:from>
      <xdr:col>7</xdr:col>
      <xdr:colOff>179917</xdr:colOff>
      <xdr:row>0</xdr:row>
      <xdr:rowOff>97368</xdr:rowOff>
    </xdr:from>
    <xdr:to>
      <xdr:col>7</xdr:col>
      <xdr:colOff>1637772</xdr:colOff>
      <xdr:row>0</xdr:row>
      <xdr:rowOff>703793</xdr:rowOff>
    </xdr:to>
    <xdr:pic>
      <xdr:nvPicPr>
        <xdr:cNvPr id="14" name="Picture 13">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9577917" y="97368"/>
          <a:ext cx="1457855" cy="606425"/>
        </a:xfrm>
        <a:prstGeom prst="rect">
          <a:avLst/>
        </a:prstGeom>
      </xdr:spPr>
    </xdr:pic>
    <xdr:clientData/>
  </xdr:twoCellAnchor>
  <xdr:twoCellAnchor editAs="oneCell">
    <xdr:from>
      <xdr:col>0</xdr:col>
      <xdr:colOff>171450</xdr:colOff>
      <xdr:row>0</xdr:row>
      <xdr:rowOff>14817</xdr:rowOff>
    </xdr:from>
    <xdr:to>
      <xdr:col>2</xdr:col>
      <xdr:colOff>679058</xdr:colOff>
      <xdr:row>0</xdr:row>
      <xdr:rowOff>713317</xdr:rowOff>
    </xdr:to>
    <xdr:pic>
      <xdr:nvPicPr>
        <xdr:cNvPr id="15" name="Picture 14">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71450" y="14817"/>
          <a:ext cx="684350" cy="6953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47625</xdr:colOff>
      <xdr:row>0</xdr:row>
      <xdr:rowOff>171451</xdr:rowOff>
    </xdr:from>
    <xdr:to>
      <xdr:col>6</xdr:col>
      <xdr:colOff>1441133</xdr:colOff>
      <xdr:row>0</xdr:row>
      <xdr:rowOff>781051</xdr:rowOff>
    </xdr:to>
    <xdr:pic>
      <xdr:nvPicPr>
        <xdr:cNvPr id="2" name="Picture 4">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059025" y="171451"/>
          <a:ext cx="1393508" cy="609600"/>
        </a:xfrm>
        <a:prstGeom prst="rect">
          <a:avLst/>
        </a:prstGeom>
      </xdr:spPr>
    </xdr:pic>
    <xdr:clientData/>
  </xdr:twoCellAnchor>
  <xdr:twoCellAnchor editAs="oneCell">
    <xdr:from>
      <xdr:col>0</xdr:col>
      <xdr:colOff>19051</xdr:colOff>
      <xdr:row>0</xdr:row>
      <xdr:rowOff>57151</xdr:rowOff>
    </xdr:from>
    <xdr:to>
      <xdr:col>1</xdr:col>
      <xdr:colOff>59637</xdr:colOff>
      <xdr:row>0</xdr:row>
      <xdr:rowOff>784225</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1" y="57151"/>
          <a:ext cx="701621" cy="72516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78067</xdr:colOff>
      <xdr:row>0</xdr:row>
      <xdr:rowOff>225239</xdr:rowOff>
    </xdr:from>
    <xdr:to>
      <xdr:col>7</xdr:col>
      <xdr:colOff>35205</xdr:colOff>
      <xdr:row>1</xdr:row>
      <xdr:rowOff>34739</xdr:rowOff>
    </xdr:to>
    <xdr:pic>
      <xdr:nvPicPr>
        <xdr:cNvPr id="3" name="Picture 4">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670492" y="225239"/>
          <a:ext cx="1404938" cy="628650"/>
        </a:xfrm>
        <a:prstGeom prst="rect">
          <a:avLst/>
        </a:prstGeom>
      </xdr:spPr>
    </xdr:pic>
    <xdr:clientData/>
  </xdr:twoCellAnchor>
  <xdr:twoCellAnchor editAs="oneCell">
    <xdr:from>
      <xdr:col>0</xdr:col>
      <xdr:colOff>44451</xdr:colOff>
      <xdr:row>0</xdr:row>
      <xdr:rowOff>82551</xdr:rowOff>
    </xdr:from>
    <xdr:to>
      <xdr:col>1</xdr:col>
      <xdr:colOff>36690</xdr:colOff>
      <xdr:row>0</xdr:row>
      <xdr:rowOff>758190</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451" y="82551"/>
          <a:ext cx="678039" cy="6603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28</xdr:col>
      <xdr:colOff>95249</xdr:colOff>
      <xdr:row>0</xdr:row>
      <xdr:rowOff>120650</xdr:rowOff>
    </xdr:from>
    <xdr:to>
      <xdr:col>30</xdr:col>
      <xdr:colOff>55038</xdr:colOff>
      <xdr:row>0</xdr:row>
      <xdr:rowOff>749300</xdr:rowOff>
    </xdr:to>
    <xdr:pic>
      <xdr:nvPicPr>
        <xdr:cNvPr id="2" name="Picture 2">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255619" y="120650"/>
          <a:ext cx="1521889" cy="628650"/>
        </a:xfrm>
        <a:prstGeom prst="rect">
          <a:avLst/>
        </a:prstGeom>
      </xdr:spPr>
    </xdr:pic>
    <xdr:clientData/>
  </xdr:twoCellAnchor>
  <xdr:twoCellAnchor editAs="oneCell">
    <xdr:from>
      <xdr:col>0</xdr:col>
      <xdr:colOff>50800</xdr:colOff>
      <xdr:row>0</xdr:row>
      <xdr:rowOff>133350</xdr:rowOff>
    </xdr:from>
    <xdr:to>
      <xdr:col>0</xdr:col>
      <xdr:colOff>682625</xdr:colOff>
      <xdr:row>0</xdr:row>
      <xdr:rowOff>748985</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800" y="133350"/>
          <a:ext cx="622300" cy="60611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146050</xdr:colOff>
      <xdr:row>0</xdr:row>
      <xdr:rowOff>171450</xdr:rowOff>
    </xdr:from>
    <xdr:to>
      <xdr:col>0</xdr:col>
      <xdr:colOff>644017</xdr:colOff>
      <xdr:row>0</xdr:row>
      <xdr:rowOff>682752</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6050" y="171450"/>
          <a:ext cx="484632" cy="484632"/>
        </a:xfrm>
        <a:prstGeom prst="rect">
          <a:avLst/>
        </a:prstGeom>
      </xdr:spPr>
    </xdr:pic>
    <xdr:clientData/>
  </xdr:twoCellAnchor>
  <xdr:twoCellAnchor editAs="oneCell">
    <xdr:from>
      <xdr:col>6</xdr:col>
      <xdr:colOff>47336</xdr:colOff>
      <xdr:row>0</xdr:row>
      <xdr:rowOff>184150</xdr:rowOff>
    </xdr:from>
    <xdr:to>
      <xdr:col>7</xdr:col>
      <xdr:colOff>13826</xdr:colOff>
      <xdr:row>0</xdr:row>
      <xdr:rowOff>803275</xdr:rowOff>
    </xdr:to>
    <xdr:pic>
      <xdr:nvPicPr>
        <xdr:cNvPr id="3" name="Picture 3">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062200" y="184150"/>
          <a:ext cx="1414290" cy="6191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771071</xdr:colOff>
      <xdr:row>0</xdr:row>
      <xdr:rowOff>199572</xdr:rowOff>
    </xdr:from>
    <xdr:to>
      <xdr:col>6</xdr:col>
      <xdr:colOff>99559</xdr:colOff>
      <xdr:row>0</xdr:row>
      <xdr:rowOff>796472</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026571" y="199572"/>
          <a:ext cx="1605417" cy="596900"/>
        </a:xfrm>
        <a:prstGeom prst="rect">
          <a:avLst/>
        </a:prstGeom>
      </xdr:spPr>
    </xdr:pic>
    <xdr:clientData/>
  </xdr:twoCellAnchor>
  <xdr:twoCellAnchor editAs="oneCell">
    <xdr:from>
      <xdr:col>0</xdr:col>
      <xdr:colOff>84667</xdr:colOff>
      <xdr:row>0</xdr:row>
      <xdr:rowOff>70555</xdr:rowOff>
    </xdr:from>
    <xdr:to>
      <xdr:col>1</xdr:col>
      <xdr:colOff>66729</xdr:colOff>
      <xdr:row>0</xdr:row>
      <xdr:rowOff>719667</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667" y="70555"/>
          <a:ext cx="666451" cy="64911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34</xdr:col>
      <xdr:colOff>209550</xdr:colOff>
      <xdr:row>1</xdr:row>
      <xdr:rowOff>0</xdr:rowOff>
    </xdr:from>
    <xdr:to>
      <xdr:col>35</xdr:col>
      <xdr:colOff>2858</xdr:colOff>
      <xdr:row>2</xdr:row>
      <xdr:rowOff>57150</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338250" y="190500"/>
          <a:ext cx="1538288" cy="552450"/>
        </a:xfrm>
        <a:prstGeom prst="rect">
          <a:avLst/>
        </a:prstGeom>
      </xdr:spPr>
    </xdr:pic>
    <xdr:clientData/>
  </xdr:twoCellAnchor>
  <xdr:twoCellAnchor editAs="oneCell">
    <xdr:from>
      <xdr:col>0</xdr:col>
      <xdr:colOff>66675</xdr:colOff>
      <xdr:row>0</xdr:row>
      <xdr:rowOff>66675</xdr:rowOff>
    </xdr:from>
    <xdr:to>
      <xdr:col>0</xdr:col>
      <xdr:colOff>688975</xdr:colOff>
      <xdr:row>1</xdr:row>
      <xdr:rowOff>485775</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 y="66675"/>
          <a:ext cx="622300" cy="609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resources.deloitte.com/sites/INREVNAV-2020/Shared%20Documents/General/2022%20-%20SDDS%20update/Asset-Level-Index-Data-Delivery-Template-26052020.xlsx" TargetMode="External"/><Relationship Id="rId1" Type="http://schemas.openxmlformats.org/officeDocument/2006/relationships/externalLinkPath" Target="https://resources.deloitte.com/sites/INREVNAV-2020/Shared%20Documents/General/2022%20-%20SDDS%20update/Asset-Level-Index-Data-Delivery-Template-2605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driveId="b!YKTgGFdFKUiWCe-6VBI00D3g8fvNmJVMq6sDb5-r_lUpIZXgNn6UT73Y2-Gf29k8" itemId="012XABR57GRAB6LSSTOJDI4IFDVQVB6PUB">
      <xxl21:absoluteUrl r:id="rId2"/>
    </xxl21:alternateUrls>
    <sheetNames>
      <sheetName val="INREVContactDetails"/>
      <sheetName val="FrontPage"/>
      <sheetName val="SDDS Tables"/>
      <sheetName val="Sheet2"/>
      <sheetName val="DataCollectionSheet"/>
      <sheetName val="Definitions"/>
      <sheetName val="DropDownOptions"/>
      <sheetName val="TermsofUse&amp;Disclaimer"/>
      <sheetName val="Syntax Errors Validation Rules"/>
      <sheetName val="Business Logic Validation Rules"/>
      <sheetName val="INREV Outlier Validation Rules"/>
    </sheetNames>
    <sheetDataSet>
      <sheetData sheetId="0"/>
      <sheetData sheetId="1"/>
      <sheetData sheetId="2"/>
      <sheetData sheetId="3"/>
      <sheetData sheetId="4"/>
      <sheetData sheetId="5"/>
      <sheetData sheetId="6">
        <row r="6">
          <cell r="B6" t="str">
            <v>A2</v>
          </cell>
          <cell r="C6" t="str">
            <v>End of period reporting date (DAY/MONTH/YEAR)</v>
          </cell>
          <cell r="D6" t="str">
            <v>ReportingDate</v>
          </cell>
          <cell r="E6" t="str">
            <v>n.a.</v>
          </cell>
          <cell r="F6" t="str">
            <v xml:space="preserve">Last calendar day of reporting period (quarter, month or year) </v>
          </cell>
          <cell r="G6" t="str">
            <v>Mandatory (every period)</v>
          </cell>
          <cell r="H6" t="str">
            <v>Numeric</v>
          </cell>
          <cell r="I6">
            <v>42736</v>
          </cell>
        </row>
        <row r="7">
          <cell r="B7" t="str">
            <v>B2</v>
          </cell>
          <cell r="C7" t="str">
            <v>Year</v>
          </cell>
          <cell r="D7" t="str">
            <v>Year</v>
          </cell>
          <cell r="E7" t="str">
            <v>n.a.</v>
          </cell>
          <cell r="F7" t="str">
            <v>Year of reporting</v>
          </cell>
          <cell r="G7" t="str">
            <v>Mandatory (every period)</v>
          </cell>
          <cell r="H7" t="str">
            <v>Numeric</v>
          </cell>
          <cell r="I7">
            <v>2017</v>
          </cell>
        </row>
        <row r="8">
          <cell r="B8" t="str">
            <v>C2</v>
          </cell>
          <cell r="C8" t="str">
            <v>Reporting Frequency</v>
          </cell>
          <cell r="D8" t="str">
            <v>ReportingFrequency</v>
          </cell>
          <cell r="E8" t="str">
            <v>Monthly</v>
          </cell>
          <cell r="F8" t="str">
            <v>Frequency of financial reporting for this asset</v>
          </cell>
          <cell r="G8" t="str">
            <v>Mandatory (every period)</v>
          </cell>
          <cell r="H8" t="str">
            <v>Characters</v>
          </cell>
          <cell r="I8" t="str">
            <v>Quarterly</v>
          </cell>
        </row>
        <row r="9">
          <cell r="B9"/>
          <cell r="C9"/>
          <cell r="D9"/>
          <cell r="E9" t="str">
            <v>Quarterly</v>
          </cell>
          <cell r="F9"/>
          <cell r="G9"/>
          <cell r="H9"/>
          <cell r="I9"/>
        </row>
        <row r="10">
          <cell r="B10"/>
          <cell r="C10"/>
          <cell r="D10"/>
          <cell r="E10" t="str">
            <v>Semi-annual</v>
          </cell>
          <cell r="F10"/>
          <cell r="G10"/>
          <cell r="H10"/>
          <cell r="I10"/>
        </row>
        <row r="11">
          <cell r="B11"/>
          <cell r="C11"/>
          <cell r="D11"/>
          <cell r="E11" t="str">
            <v>Annual</v>
          </cell>
          <cell r="F11"/>
          <cell r="G11"/>
          <cell r="H11"/>
          <cell r="I11"/>
        </row>
        <row r="12">
          <cell r="B12" t="str">
            <v>D2</v>
          </cell>
          <cell r="C12" t="str">
            <v>Manager/Direct Investor asset ID</v>
          </cell>
          <cell r="D12" t="str">
            <v>AssetID</v>
          </cell>
          <cell r="E12" t="str">
            <v>n.a.</v>
          </cell>
          <cell r="F12" t="str">
            <v>ID provided by fund manager/direct investor. Unique identifier of asset known by the direct fund manager/direct investor. This ID should remain unchanged for every period</v>
          </cell>
          <cell r="G12" t="str">
            <v>Mandatory (every period)</v>
          </cell>
          <cell r="H12" t="str">
            <v>Numbers, characters or both</v>
          </cell>
          <cell r="I12" t="str">
            <v>AB123456</v>
          </cell>
        </row>
        <row r="13">
          <cell r="B13" t="str">
            <v>E2</v>
          </cell>
          <cell r="C13" t="str">
            <v>Asset name</v>
          </cell>
          <cell r="D13" t="str">
            <v>AssetName</v>
          </cell>
          <cell r="E13" t="str">
            <v>n.a.</v>
          </cell>
          <cell r="F13" t="str">
            <v>A text description of the name of the asset. This describes land and/or building(s)</v>
          </cell>
          <cell r="G13" t="str">
            <v>Not mandatory</v>
          </cell>
          <cell r="H13" t="str">
            <v>Characters</v>
          </cell>
          <cell r="I13" t="str">
            <v>Ito Tower</v>
          </cell>
        </row>
        <row r="14">
          <cell r="B14" t="str">
            <v>F2</v>
          </cell>
          <cell r="C14" t="str">
            <v>Address 1</v>
          </cell>
          <cell r="D14" t="str">
            <v>StreetName</v>
          </cell>
          <cell r="E14" t="str">
            <v>n.a.</v>
          </cell>
          <cell r="F14" t="str">
            <v>Main address, name of the street on which the asset is located</v>
          </cell>
          <cell r="G14" t="str">
            <v>Mandatory (once)</v>
          </cell>
          <cell r="H14" t="str">
            <v>Characters</v>
          </cell>
          <cell r="I14" t="str">
            <v>Gustav Mahlerplein</v>
          </cell>
        </row>
        <row r="15">
          <cell r="B15" t="str">
            <v>G2</v>
          </cell>
          <cell r="C15" t="str">
            <v>Address 2</v>
          </cell>
          <cell r="D15" t="str">
            <v>BuildingNumber</v>
          </cell>
          <cell r="E15" t="str">
            <v>n.a.</v>
          </cell>
          <cell r="F15" t="str">
            <v>The number of a building / house of the asset (includes suffix)</v>
          </cell>
          <cell r="G15" t="str">
            <v>Mandatory (once)</v>
          </cell>
          <cell r="H15" t="str">
            <v>Numbers, characters or both</v>
          </cell>
          <cell r="I15" t="str">
            <v>62</v>
          </cell>
        </row>
        <row r="16">
          <cell r="B16" t="str">
            <v>H2</v>
          </cell>
          <cell r="C16" t="str">
            <v>Postal code</v>
          </cell>
          <cell r="D16" t="str">
            <v>PostalCode</v>
          </cell>
          <cell r="E16" t="str">
            <v>n.a.</v>
          </cell>
          <cell r="F16" t="str">
            <v>Postal code of the asset</v>
          </cell>
          <cell r="G16" t="str">
            <v>Mandatory (once)</v>
          </cell>
          <cell r="H16" t="str">
            <v>Numbers, characters or both</v>
          </cell>
          <cell r="I16" t="str">
            <v>1082 MA</v>
          </cell>
        </row>
        <row r="17">
          <cell r="B17" t="str">
            <v>I2</v>
          </cell>
          <cell r="C17" t="str">
            <v>City name</v>
          </cell>
          <cell r="D17" t="str">
            <v>CityName</v>
          </cell>
          <cell r="E17" t="str">
            <v>n.a.</v>
          </cell>
          <cell r="F17" t="str">
            <v>The name of the town, city or village of the address</v>
          </cell>
          <cell r="G17" t="str">
            <v>Mandatory (once)</v>
          </cell>
          <cell r="H17" t="str">
            <v>Characters</v>
          </cell>
          <cell r="I17" t="str">
            <v>Amsterdam</v>
          </cell>
        </row>
        <row r="18">
          <cell r="B18" t="str">
            <v>J2</v>
          </cell>
          <cell r="C18" t="str">
            <v>Country</v>
          </cell>
          <cell r="D18" t="str">
            <v>Country</v>
          </cell>
          <cell r="E18" t="str">
            <v>Albania</v>
          </cell>
          <cell r="F18" t="str">
            <v>The name of the country of the address</v>
          </cell>
          <cell r="G18" t="str">
            <v>Mandatory (once)</v>
          </cell>
          <cell r="H18" t="str">
            <v>Characters</v>
          </cell>
          <cell r="I18" t="str">
            <v>The Netherlands</v>
          </cell>
        </row>
        <row r="19">
          <cell r="B19"/>
          <cell r="C19"/>
          <cell r="D19"/>
          <cell r="E19" t="str">
            <v>Andorra</v>
          </cell>
          <cell r="F19"/>
          <cell r="G19"/>
          <cell r="H19"/>
          <cell r="I19"/>
        </row>
        <row r="20">
          <cell r="B20"/>
          <cell r="C20"/>
          <cell r="D20"/>
          <cell r="E20" t="str">
            <v>Australia</v>
          </cell>
          <cell r="F20"/>
          <cell r="G20"/>
          <cell r="H20"/>
          <cell r="I20"/>
        </row>
        <row r="21">
          <cell r="B21"/>
          <cell r="C21"/>
          <cell r="D21"/>
          <cell r="E21" t="str">
            <v>Austria</v>
          </cell>
          <cell r="F21"/>
          <cell r="G21"/>
          <cell r="H21"/>
          <cell r="I21"/>
        </row>
        <row r="22">
          <cell r="B22"/>
          <cell r="C22"/>
          <cell r="D22"/>
          <cell r="E22" t="str">
            <v>Belarus</v>
          </cell>
          <cell r="F22"/>
          <cell r="G22"/>
          <cell r="H22"/>
          <cell r="I22"/>
        </row>
        <row r="23">
          <cell r="B23"/>
          <cell r="C23"/>
          <cell r="D23"/>
          <cell r="E23" t="str">
            <v>Belgium</v>
          </cell>
          <cell r="F23"/>
          <cell r="G23"/>
          <cell r="H23"/>
          <cell r="I23"/>
        </row>
        <row r="24">
          <cell r="B24"/>
          <cell r="C24"/>
          <cell r="D24"/>
          <cell r="E24" t="str">
            <v>Bosnia and Herzegovina</v>
          </cell>
          <cell r="F24"/>
          <cell r="G24"/>
          <cell r="H24"/>
          <cell r="I24"/>
        </row>
        <row r="25">
          <cell r="B25"/>
          <cell r="C25"/>
          <cell r="D25"/>
          <cell r="E25" t="str">
            <v>Bulgaria</v>
          </cell>
          <cell r="F25"/>
          <cell r="G25"/>
          <cell r="H25"/>
          <cell r="I25"/>
        </row>
        <row r="26">
          <cell r="B26"/>
          <cell r="C26"/>
          <cell r="D26"/>
          <cell r="E26" t="str">
            <v>Canada</v>
          </cell>
          <cell r="F26"/>
          <cell r="G26"/>
          <cell r="H26"/>
          <cell r="I26"/>
        </row>
        <row r="27">
          <cell r="B27"/>
          <cell r="C27"/>
          <cell r="D27"/>
          <cell r="E27" t="str">
            <v>China</v>
          </cell>
          <cell r="F27"/>
          <cell r="G27"/>
          <cell r="H27"/>
          <cell r="I27"/>
        </row>
        <row r="28">
          <cell r="B28"/>
          <cell r="C28"/>
          <cell r="D28"/>
          <cell r="E28" t="str">
            <v>Croatia</v>
          </cell>
          <cell r="F28"/>
          <cell r="G28"/>
          <cell r="H28"/>
          <cell r="I28"/>
        </row>
        <row r="29">
          <cell r="B29"/>
          <cell r="C29"/>
          <cell r="D29"/>
          <cell r="E29" t="str">
            <v>Cyprus</v>
          </cell>
          <cell r="F29"/>
          <cell r="G29"/>
          <cell r="H29"/>
          <cell r="I29"/>
        </row>
        <row r="30">
          <cell r="B30"/>
          <cell r="C30"/>
          <cell r="D30"/>
          <cell r="E30" t="str">
            <v>Czech Republic</v>
          </cell>
          <cell r="F30"/>
          <cell r="G30"/>
          <cell r="H30"/>
          <cell r="I30"/>
        </row>
        <row r="31">
          <cell r="B31"/>
          <cell r="C31"/>
          <cell r="D31"/>
          <cell r="E31" t="str">
            <v>Denmark</v>
          </cell>
          <cell r="F31"/>
          <cell r="G31"/>
          <cell r="H31"/>
          <cell r="I31"/>
        </row>
        <row r="32">
          <cell r="B32"/>
          <cell r="C32"/>
          <cell r="D32"/>
          <cell r="E32" t="str">
            <v>Estonia</v>
          </cell>
          <cell r="F32"/>
          <cell r="G32"/>
          <cell r="H32"/>
          <cell r="I32"/>
        </row>
        <row r="33">
          <cell r="B33"/>
          <cell r="C33"/>
          <cell r="D33"/>
          <cell r="E33" t="str">
            <v>Finland</v>
          </cell>
          <cell r="F33"/>
          <cell r="G33"/>
          <cell r="H33"/>
          <cell r="I33"/>
        </row>
        <row r="34">
          <cell r="B34"/>
          <cell r="C34"/>
          <cell r="D34"/>
          <cell r="E34" t="str">
            <v>France</v>
          </cell>
          <cell r="F34"/>
          <cell r="G34"/>
          <cell r="H34"/>
          <cell r="I34"/>
        </row>
        <row r="35">
          <cell r="B35"/>
          <cell r="C35"/>
          <cell r="D35"/>
          <cell r="E35" t="str">
            <v>Germany</v>
          </cell>
          <cell r="F35"/>
          <cell r="G35"/>
          <cell r="H35"/>
          <cell r="I35"/>
        </row>
        <row r="36">
          <cell r="B36"/>
          <cell r="C36"/>
          <cell r="D36"/>
          <cell r="E36" t="str">
            <v>Greece</v>
          </cell>
          <cell r="F36"/>
          <cell r="G36"/>
          <cell r="H36"/>
          <cell r="I36"/>
        </row>
        <row r="37">
          <cell r="B37"/>
          <cell r="C37"/>
          <cell r="D37"/>
          <cell r="E37" t="str">
            <v>Hungary</v>
          </cell>
          <cell r="F37"/>
          <cell r="G37"/>
          <cell r="H37"/>
          <cell r="I37"/>
        </row>
        <row r="38">
          <cell r="B38"/>
          <cell r="C38"/>
          <cell r="D38"/>
          <cell r="E38" t="str">
            <v>Iceland</v>
          </cell>
          <cell r="F38"/>
          <cell r="G38"/>
          <cell r="H38"/>
          <cell r="I38"/>
        </row>
        <row r="39">
          <cell r="B39"/>
          <cell r="C39"/>
          <cell r="D39"/>
          <cell r="E39" t="str">
            <v>Ireland</v>
          </cell>
          <cell r="F39"/>
          <cell r="G39"/>
          <cell r="H39"/>
          <cell r="I39"/>
        </row>
        <row r="40">
          <cell r="B40"/>
          <cell r="C40"/>
          <cell r="D40"/>
          <cell r="E40" t="str">
            <v>Italy</v>
          </cell>
          <cell r="F40"/>
          <cell r="G40"/>
          <cell r="H40"/>
          <cell r="I40"/>
        </row>
        <row r="41">
          <cell r="B41"/>
          <cell r="C41"/>
          <cell r="D41"/>
          <cell r="E41" t="str">
            <v>Japan</v>
          </cell>
          <cell r="F41"/>
          <cell r="G41"/>
          <cell r="H41"/>
          <cell r="I41"/>
        </row>
        <row r="42">
          <cell r="B42"/>
          <cell r="C42"/>
          <cell r="D42"/>
          <cell r="E42" t="str">
            <v>Kazakhstan</v>
          </cell>
          <cell r="F42"/>
          <cell r="G42"/>
          <cell r="H42"/>
          <cell r="I42"/>
        </row>
        <row r="43">
          <cell r="B43"/>
          <cell r="C43"/>
          <cell r="D43"/>
          <cell r="E43" t="str">
            <v>Kosovo</v>
          </cell>
          <cell r="F43"/>
          <cell r="G43"/>
          <cell r="H43"/>
          <cell r="I43"/>
        </row>
        <row r="44">
          <cell r="B44"/>
          <cell r="C44"/>
          <cell r="D44"/>
          <cell r="E44" t="str">
            <v>Latvia</v>
          </cell>
          <cell r="F44"/>
          <cell r="G44"/>
          <cell r="H44"/>
          <cell r="I44"/>
        </row>
        <row r="45">
          <cell r="B45"/>
          <cell r="C45"/>
          <cell r="D45"/>
          <cell r="E45" t="str">
            <v>Liechtenstein</v>
          </cell>
          <cell r="F45"/>
          <cell r="G45"/>
          <cell r="H45"/>
          <cell r="I45"/>
        </row>
        <row r="46">
          <cell r="B46"/>
          <cell r="C46"/>
          <cell r="D46"/>
          <cell r="E46" t="str">
            <v>Lithuania</v>
          </cell>
          <cell r="F46"/>
          <cell r="G46"/>
          <cell r="H46"/>
          <cell r="I46"/>
        </row>
        <row r="47">
          <cell r="B47"/>
          <cell r="C47"/>
          <cell r="D47"/>
          <cell r="E47" t="str">
            <v>Luxembourg</v>
          </cell>
          <cell r="F47"/>
          <cell r="G47"/>
          <cell r="H47"/>
          <cell r="I47"/>
        </row>
        <row r="48">
          <cell r="B48"/>
          <cell r="C48"/>
          <cell r="D48"/>
          <cell r="E48" t="str">
            <v>Macedonia</v>
          </cell>
          <cell r="F48"/>
          <cell r="G48"/>
          <cell r="H48"/>
          <cell r="I48"/>
        </row>
        <row r="49">
          <cell r="B49"/>
          <cell r="C49"/>
          <cell r="D49"/>
          <cell r="E49" t="str">
            <v>Malta</v>
          </cell>
          <cell r="F49"/>
          <cell r="G49"/>
          <cell r="H49"/>
          <cell r="I49"/>
        </row>
        <row r="50">
          <cell r="B50"/>
          <cell r="C50"/>
          <cell r="D50"/>
          <cell r="E50" t="str">
            <v>Moldova</v>
          </cell>
          <cell r="F50"/>
          <cell r="G50"/>
          <cell r="H50"/>
          <cell r="I50"/>
        </row>
        <row r="51">
          <cell r="B51"/>
          <cell r="C51"/>
          <cell r="D51"/>
          <cell r="E51" t="str">
            <v>Monaco</v>
          </cell>
          <cell r="F51"/>
          <cell r="G51"/>
          <cell r="H51"/>
          <cell r="I51"/>
        </row>
        <row r="52">
          <cell r="B52"/>
          <cell r="C52"/>
          <cell r="D52"/>
          <cell r="E52" t="str">
            <v>Netherlands</v>
          </cell>
          <cell r="F52"/>
          <cell r="G52"/>
          <cell r="H52"/>
          <cell r="I52"/>
        </row>
        <row r="53">
          <cell r="B53"/>
          <cell r="C53"/>
          <cell r="D53"/>
          <cell r="E53" t="str">
            <v>Norway</v>
          </cell>
          <cell r="F53"/>
          <cell r="G53"/>
          <cell r="H53"/>
          <cell r="I53"/>
        </row>
        <row r="54">
          <cell r="B54"/>
          <cell r="C54"/>
          <cell r="D54"/>
          <cell r="E54" t="str">
            <v>Poland</v>
          </cell>
          <cell r="F54"/>
          <cell r="G54"/>
          <cell r="H54"/>
          <cell r="I54"/>
        </row>
        <row r="55">
          <cell r="B55"/>
          <cell r="C55"/>
          <cell r="D55"/>
          <cell r="E55" t="str">
            <v>Portugal</v>
          </cell>
          <cell r="F55"/>
          <cell r="G55"/>
          <cell r="H55"/>
          <cell r="I55"/>
        </row>
        <row r="56">
          <cell r="B56"/>
          <cell r="C56"/>
          <cell r="D56"/>
          <cell r="E56" t="str">
            <v>Romania</v>
          </cell>
          <cell r="F56"/>
          <cell r="G56"/>
          <cell r="H56"/>
          <cell r="I56"/>
        </row>
        <row r="57">
          <cell r="B57"/>
          <cell r="C57"/>
          <cell r="D57"/>
          <cell r="E57" t="str">
            <v>Russia</v>
          </cell>
          <cell r="F57"/>
          <cell r="G57"/>
          <cell r="H57"/>
          <cell r="I57"/>
        </row>
        <row r="58">
          <cell r="B58"/>
          <cell r="C58"/>
          <cell r="D58"/>
          <cell r="E58" t="str">
            <v>San Marino</v>
          </cell>
          <cell r="F58"/>
          <cell r="G58"/>
          <cell r="H58"/>
          <cell r="I58"/>
        </row>
        <row r="59">
          <cell r="B59"/>
          <cell r="C59"/>
          <cell r="D59"/>
          <cell r="E59" t="str">
            <v>Serbia and Montenegro</v>
          </cell>
          <cell r="F59"/>
          <cell r="G59"/>
          <cell r="H59"/>
          <cell r="I59"/>
        </row>
        <row r="60">
          <cell r="B60"/>
          <cell r="C60"/>
          <cell r="D60"/>
          <cell r="E60" t="str">
            <v>Singapore</v>
          </cell>
          <cell r="F60"/>
          <cell r="G60"/>
          <cell r="H60"/>
          <cell r="I60"/>
        </row>
        <row r="61">
          <cell r="B61"/>
          <cell r="C61"/>
          <cell r="D61"/>
          <cell r="E61" t="str">
            <v>Slovakia</v>
          </cell>
          <cell r="F61"/>
          <cell r="G61"/>
          <cell r="H61"/>
          <cell r="I61"/>
        </row>
        <row r="62">
          <cell r="B62"/>
          <cell r="C62"/>
          <cell r="D62"/>
          <cell r="E62" t="str">
            <v>Slovenia</v>
          </cell>
          <cell r="F62"/>
          <cell r="G62"/>
          <cell r="H62"/>
          <cell r="I62"/>
        </row>
        <row r="63">
          <cell r="B63"/>
          <cell r="C63"/>
          <cell r="D63"/>
          <cell r="E63" t="str">
            <v>Spain</v>
          </cell>
          <cell r="F63"/>
          <cell r="G63"/>
          <cell r="H63"/>
          <cell r="I63"/>
        </row>
        <row r="64">
          <cell r="B64"/>
          <cell r="C64"/>
          <cell r="D64"/>
          <cell r="E64" t="str">
            <v>Sweden</v>
          </cell>
          <cell r="F64"/>
          <cell r="G64"/>
          <cell r="H64"/>
          <cell r="I64"/>
        </row>
        <row r="65">
          <cell r="B65"/>
          <cell r="C65"/>
          <cell r="D65"/>
          <cell r="E65" t="str">
            <v>Switzerland</v>
          </cell>
          <cell r="F65"/>
          <cell r="G65"/>
          <cell r="H65"/>
          <cell r="I65"/>
        </row>
        <row r="66">
          <cell r="B66"/>
          <cell r="C66"/>
          <cell r="D66"/>
          <cell r="E66" t="str">
            <v>Turkey</v>
          </cell>
          <cell r="F66"/>
          <cell r="G66"/>
          <cell r="H66"/>
          <cell r="I66"/>
        </row>
        <row r="67">
          <cell r="B67"/>
          <cell r="C67"/>
          <cell r="D67"/>
          <cell r="E67" t="str">
            <v>Ukraine</v>
          </cell>
          <cell r="F67"/>
          <cell r="G67"/>
          <cell r="H67"/>
          <cell r="I67"/>
        </row>
        <row r="68">
          <cell r="B68"/>
          <cell r="C68"/>
          <cell r="D68"/>
          <cell r="E68" t="str">
            <v>United Kingdom</v>
          </cell>
          <cell r="F68"/>
          <cell r="G68"/>
          <cell r="H68"/>
          <cell r="I68"/>
        </row>
        <row r="69">
          <cell r="B69"/>
          <cell r="C69"/>
          <cell r="D69"/>
          <cell r="E69" t="str">
            <v>United States of America</v>
          </cell>
          <cell r="F69"/>
          <cell r="G69"/>
          <cell r="H69"/>
          <cell r="I69"/>
        </row>
        <row r="70">
          <cell r="B70" t="str">
            <v>K2</v>
          </cell>
          <cell r="C70" t="str">
            <v>GEO Code</v>
          </cell>
          <cell r="D70" t="str">
            <v>GEOCode</v>
          </cell>
          <cell r="E70" t="str">
            <v>n.a.</v>
          </cell>
          <cell r="F70" t="str">
            <v>Geocoding is the process of converting addresses (like "1600 Amphitheatre Parkway, Mountain View, CA") into geographic coordinates (like latitude 37.423021 and longitude -122.083739). The following website https://plus.codes/ needs to be used to lookup the correct GEO code. GEO code should be provided in the following format: 52.337063,4.873062</v>
          </cell>
          <cell r="G70" t="str">
            <v>Not mandatory</v>
          </cell>
          <cell r="H70" t="str">
            <v>Numeric</v>
          </cell>
          <cell r="I70" t="str">
            <v>52.337063,4.873062</v>
          </cell>
        </row>
        <row r="71">
          <cell r="B71" t="str">
            <v>L2</v>
          </cell>
          <cell r="C71" t="str">
            <v>Asset type</v>
          </cell>
          <cell r="D71" t="str">
            <v>AssetType</v>
          </cell>
          <cell r="E71" t="str">
            <v>Office</v>
          </cell>
          <cell r="F71" t="str">
            <v xml:space="preserve">Asset use (e.g. retail, office, industrial, residential, etc).  Main asset use is determined by the local authority classification or is manager defined. If the share of market rent of any single asset use type is greater than 50% select this as the main asset use. If none of the types has a share greater than 50%, the asset type should be defined as mixed.  </v>
          </cell>
          <cell r="G71" t="str">
            <v>Mandatory (once)</v>
          </cell>
          <cell r="H71" t="str">
            <v>Characters</v>
          </cell>
          <cell r="I71" t="str">
            <v>Office</v>
          </cell>
        </row>
        <row r="72">
          <cell r="B72"/>
          <cell r="C72"/>
          <cell r="D72"/>
          <cell r="E72" t="str">
            <v>Retail</v>
          </cell>
          <cell r="F72"/>
          <cell r="G72"/>
          <cell r="H72"/>
          <cell r="I72"/>
        </row>
        <row r="73">
          <cell r="B73"/>
          <cell r="C73"/>
          <cell r="D73"/>
          <cell r="E73" t="str">
            <v>Industrial / logistics</v>
          </cell>
          <cell r="F73"/>
          <cell r="G73"/>
          <cell r="H73"/>
          <cell r="I73"/>
        </row>
        <row r="74">
          <cell r="B74"/>
          <cell r="C74"/>
          <cell r="D74"/>
          <cell r="E74" t="str">
            <v>Residential</v>
          </cell>
          <cell r="F74"/>
          <cell r="G74"/>
          <cell r="H74"/>
          <cell r="I74"/>
        </row>
        <row r="75">
          <cell r="B75"/>
          <cell r="C75"/>
          <cell r="D75"/>
          <cell r="E75" t="str">
            <v>Parking</v>
          </cell>
          <cell r="F75"/>
          <cell r="G75"/>
          <cell r="H75"/>
          <cell r="I75"/>
        </row>
        <row r="76">
          <cell r="B76"/>
          <cell r="C76"/>
          <cell r="D76"/>
          <cell r="E76" t="str">
            <v>Student housing</v>
          </cell>
          <cell r="F76"/>
          <cell r="G76"/>
          <cell r="H76"/>
          <cell r="I76"/>
        </row>
        <row r="77">
          <cell r="B77"/>
          <cell r="C77"/>
          <cell r="D77"/>
          <cell r="E77" t="str">
            <v>Hotel</v>
          </cell>
          <cell r="F77"/>
          <cell r="G77"/>
          <cell r="H77"/>
          <cell r="I77"/>
        </row>
        <row r="78">
          <cell r="B78"/>
          <cell r="C78"/>
          <cell r="D78"/>
          <cell r="E78" t="str">
            <v>Leisure</v>
          </cell>
          <cell r="F78"/>
          <cell r="G78"/>
          <cell r="H78"/>
          <cell r="I78"/>
        </row>
        <row r="79">
          <cell r="B79"/>
          <cell r="C79"/>
          <cell r="D79"/>
          <cell r="E79" t="str">
            <v>Health care</v>
          </cell>
          <cell r="F79"/>
          <cell r="G79"/>
          <cell r="H79"/>
          <cell r="I79"/>
        </row>
        <row r="80">
          <cell r="B80"/>
          <cell r="C80"/>
          <cell r="D80"/>
          <cell r="E80" t="str">
            <v>Aged care</v>
          </cell>
          <cell r="F80"/>
          <cell r="G80"/>
          <cell r="H80"/>
          <cell r="I80"/>
        </row>
        <row r="81">
          <cell r="B81"/>
          <cell r="C81"/>
          <cell r="D81"/>
          <cell r="E81" t="str">
            <v>Education</v>
          </cell>
          <cell r="F81"/>
          <cell r="G81"/>
          <cell r="H81"/>
          <cell r="I81"/>
        </row>
        <row r="82">
          <cell r="B82"/>
          <cell r="C82"/>
          <cell r="D82"/>
          <cell r="E82" t="str">
            <v>Agricultural</v>
          </cell>
          <cell r="F82"/>
          <cell r="G82"/>
          <cell r="H82"/>
          <cell r="I82"/>
        </row>
        <row r="83">
          <cell r="B83"/>
          <cell r="C83"/>
          <cell r="D83"/>
          <cell r="E83" t="str">
            <v>Other real estate type</v>
          </cell>
          <cell r="F83"/>
          <cell r="G83"/>
          <cell r="H83"/>
          <cell r="I83"/>
        </row>
        <row r="84">
          <cell r="B84"/>
          <cell r="C84"/>
          <cell r="D84"/>
          <cell r="E84" t="str">
            <v xml:space="preserve">Mixed </v>
          </cell>
          <cell r="F84"/>
          <cell r="G84"/>
          <cell r="H84"/>
          <cell r="I84"/>
        </row>
        <row r="85">
          <cell r="B85" t="str">
            <v>M2</v>
          </cell>
          <cell r="C85" t="str">
            <v>Asset sub-type</v>
          </cell>
          <cell r="D85" t="str">
            <v>AssetSubtype</v>
          </cell>
          <cell r="E85" t="str">
            <v>n.a.</v>
          </cell>
          <cell r="F85" t="str">
            <v>Asset sub-type depends on the asset type. (e.g. for residential: student housing, social housing, etc). If the share of market rent of any single sub-asset use type is greater than 50% select this as the main asset use. If none of the types has a share greater than 50%, the asset sub type should be defined as mixed.</v>
          </cell>
          <cell r="G85" t="str">
            <v>Mandatory (once)</v>
          </cell>
          <cell r="H85" t="str">
            <v>Characters</v>
          </cell>
          <cell r="I85" t="str">
            <v>Office</v>
          </cell>
        </row>
        <row r="86">
          <cell r="B86"/>
          <cell r="C86" t="str">
            <v>Office</v>
          </cell>
          <cell r="D86"/>
          <cell r="E86" t="str">
            <v>Office</v>
          </cell>
          <cell r="F86" t="str">
            <v>n.a.</v>
          </cell>
          <cell r="G86" t="str">
            <v>n.a.</v>
          </cell>
          <cell r="H86"/>
          <cell r="I86"/>
        </row>
        <row r="87">
          <cell r="B87"/>
          <cell r="C87"/>
          <cell r="D87"/>
          <cell r="E87" t="str">
            <v>Office park</v>
          </cell>
          <cell r="F87" t="str">
            <v>n.a.</v>
          </cell>
          <cell r="G87" t="str">
            <v>n.a.</v>
          </cell>
          <cell r="H87"/>
          <cell r="I87"/>
        </row>
        <row r="88">
          <cell r="B88"/>
          <cell r="C88"/>
          <cell r="D88"/>
          <cell r="E88" t="str">
            <v>Other office</v>
          </cell>
          <cell r="F88" t="str">
            <v>n.a.</v>
          </cell>
          <cell r="G88" t="str">
            <v>n.a.</v>
          </cell>
          <cell r="H88"/>
          <cell r="I88"/>
        </row>
        <row r="89">
          <cell r="B89"/>
          <cell r="C89" t="str">
            <v>Retail</v>
          </cell>
          <cell r="D89"/>
          <cell r="E89" t="str">
            <v>High street shop</v>
          </cell>
          <cell r="F89" t="str">
            <v>n.a.</v>
          </cell>
          <cell r="G89" t="str">
            <v>n.a.</v>
          </cell>
          <cell r="H89"/>
          <cell r="I89"/>
        </row>
        <row r="90">
          <cell r="B90"/>
          <cell r="C90"/>
          <cell r="D90"/>
          <cell r="E90" t="str">
            <v>Shopping centre</v>
          </cell>
          <cell r="F90" t="str">
            <v>n.a.</v>
          </cell>
          <cell r="G90" t="str">
            <v>n.a.</v>
          </cell>
          <cell r="H90"/>
          <cell r="I90"/>
        </row>
        <row r="91">
          <cell r="B91"/>
          <cell r="C91"/>
          <cell r="D91"/>
          <cell r="E91" t="str">
            <v>Retail park</v>
          </cell>
          <cell r="F91" t="str">
            <v>n.a.</v>
          </cell>
          <cell r="G91" t="str">
            <v>n.a.</v>
          </cell>
          <cell r="H91"/>
          <cell r="I91"/>
        </row>
        <row r="92">
          <cell r="B92"/>
          <cell r="C92"/>
          <cell r="D92"/>
          <cell r="E92" t="str">
            <v>Retail warehouse</v>
          </cell>
          <cell r="F92" t="str">
            <v>n.a.</v>
          </cell>
          <cell r="G92" t="str">
            <v>n.a.</v>
          </cell>
          <cell r="H92"/>
          <cell r="I92"/>
        </row>
        <row r="93">
          <cell r="B93"/>
          <cell r="C93"/>
          <cell r="D93"/>
          <cell r="E93" t="str">
            <v>Supermarket / superstore</v>
          </cell>
          <cell r="F93" t="str">
            <v>n.a.</v>
          </cell>
          <cell r="G93" t="str">
            <v>n.a.</v>
          </cell>
          <cell r="H93"/>
          <cell r="I93"/>
        </row>
        <row r="94">
          <cell r="B94"/>
          <cell r="C94"/>
          <cell r="D94"/>
          <cell r="E94" t="str">
            <v>Department store</v>
          </cell>
          <cell r="F94" t="str">
            <v>n.a.</v>
          </cell>
          <cell r="G94" t="str">
            <v>n.a.</v>
          </cell>
          <cell r="H94"/>
          <cell r="I94"/>
        </row>
        <row r="95">
          <cell r="B95"/>
          <cell r="C95"/>
          <cell r="D95"/>
          <cell r="E95" t="str">
            <v>Public houses/Bars and pubs</v>
          </cell>
          <cell r="F95" t="str">
            <v>n.a.</v>
          </cell>
          <cell r="G95" t="str">
            <v>n.a.</v>
          </cell>
          <cell r="H95"/>
          <cell r="I95"/>
        </row>
        <row r="96">
          <cell r="B96"/>
          <cell r="C96"/>
          <cell r="D96"/>
          <cell r="E96" t="str">
            <v>Other retail (post offices, banks, etc)</v>
          </cell>
          <cell r="F96" t="str">
            <v>n.a.</v>
          </cell>
          <cell r="G96" t="str">
            <v>n.a.</v>
          </cell>
          <cell r="H96"/>
          <cell r="I96"/>
        </row>
        <row r="97">
          <cell r="B97"/>
          <cell r="C97" t="str">
            <v>IndustrialLogistics</v>
          </cell>
          <cell r="D97"/>
          <cell r="E97" t="str">
            <v>Industrial</v>
          </cell>
          <cell r="F97" t="str">
            <v>n.a.</v>
          </cell>
          <cell r="G97" t="str">
            <v>n.a.</v>
          </cell>
          <cell r="H97"/>
          <cell r="I97"/>
        </row>
        <row r="98">
          <cell r="B98"/>
          <cell r="C98"/>
          <cell r="D98"/>
          <cell r="E98" t="str">
            <v>Logistics</v>
          </cell>
          <cell r="F98" t="str">
            <v>n.a.</v>
          </cell>
          <cell r="G98" t="str">
            <v>n.a.</v>
          </cell>
          <cell r="H98"/>
          <cell r="I98"/>
        </row>
        <row r="99">
          <cell r="B99"/>
          <cell r="C99"/>
          <cell r="D99"/>
          <cell r="E99" t="str">
            <v>Distribution warehouse</v>
          </cell>
          <cell r="F99" t="str">
            <v>n.a.</v>
          </cell>
          <cell r="G99" t="str">
            <v>n.a.</v>
          </cell>
          <cell r="H99"/>
          <cell r="I99"/>
        </row>
        <row r="100">
          <cell r="B100"/>
          <cell r="C100" t="str">
            <v>Residential</v>
          </cell>
          <cell r="D100"/>
          <cell r="E100" t="str">
            <v>Private Rental Sector/Multi-family</v>
          </cell>
          <cell r="F100" t="str">
            <v>This includes for example apartments</v>
          </cell>
          <cell r="G100" t="str">
            <v>n.a.</v>
          </cell>
          <cell r="H100"/>
          <cell r="I100"/>
        </row>
        <row r="101">
          <cell r="B101"/>
          <cell r="C101"/>
          <cell r="D101"/>
          <cell r="E101" t="str">
            <v>Private Rental Sector/Single-family</v>
          </cell>
          <cell r="F101" t="str">
            <v>This includes for example free standing homes</v>
          </cell>
          <cell r="G101" t="str">
            <v>n.a.</v>
          </cell>
          <cell r="H101"/>
          <cell r="I101"/>
        </row>
        <row r="102">
          <cell r="B102"/>
          <cell r="C102"/>
          <cell r="D102"/>
          <cell r="E102" t="str">
            <v>Social housing</v>
          </cell>
          <cell r="F102" t="str">
            <v>n.a.</v>
          </cell>
          <cell r="G102" t="str">
            <v>n.a.</v>
          </cell>
          <cell r="H102"/>
          <cell r="I102"/>
        </row>
        <row r="103">
          <cell r="B103"/>
          <cell r="C103" t="str">
            <v>StudentHousing</v>
          </cell>
          <cell r="D103"/>
          <cell r="E103" t="str">
            <v>Student Housing - Direct Let</v>
          </cell>
          <cell r="F103" t="str">
            <v>n.a.</v>
          </cell>
          <cell r="G103" t="str">
            <v>n.a.</v>
          </cell>
          <cell r="H103"/>
          <cell r="I103"/>
        </row>
        <row r="104">
          <cell r="B104"/>
          <cell r="C104"/>
          <cell r="D104"/>
          <cell r="E104" t="str">
            <v>Student Housing - Leased</v>
          </cell>
          <cell r="F104" t="str">
            <v>n.a.</v>
          </cell>
          <cell r="G104" t="str">
            <v>n.a.</v>
          </cell>
          <cell r="H104"/>
          <cell r="I104"/>
        </row>
        <row r="105">
          <cell r="B105"/>
          <cell r="C105" t="str">
            <v>Leisure</v>
          </cell>
          <cell r="D105"/>
          <cell r="E105" t="str">
            <v>Health &amp; Fitness</v>
          </cell>
          <cell r="F105" t="str">
            <v>n.a.</v>
          </cell>
          <cell r="G105" t="str">
            <v>n.a.</v>
          </cell>
          <cell r="H105"/>
          <cell r="I105"/>
        </row>
        <row r="106">
          <cell r="B106"/>
          <cell r="C106"/>
          <cell r="D106"/>
          <cell r="E106" t="str">
            <v>Restaurants</v>
          </cell>
          <cell r="F106" t="str">
            <v>n.a.</v>
          </cell>
          <cell r="G106" t="str">
            <v>n.a.</v>
          </cell>
          <cell r="H106"/>
          <cell r="I106"/>
        </row>
        <row r="107">
          <cell r="B107"/>
          <cell r="C107"/>
          <cell r="D107"/>
          <cell r="E107" t="str">
            <v>Leisure other (Cinema / Bowling etc)</v>
          </cell>
          <cell r="F107" t="str">
            <v>n.a.</v>
          </cell>
          <cell r="G107" t="str">
            <v>n.a.</v>
          </cell>
          <cell r="H107"/>
          <cell r="I107"/>
        </row>
        <row r="108">
          <cell r="B108"/>
          <cell r="C108" t="str">
            <v>HealthCare</v>
          </cell>
          <cell r="D108"/>
          <cell r="E108" t="str">
            <v>Hospital</v>
          </cell>
          <cell r="F108" t="str">
            <v>n.a.</v>
          </cell>
          <cell r="G108" t="str">
            <v>n.a.</v>
          </cell>
          <cell r="H108"/>
          <cell r="I108"/>
        </row>
        <row r="109">
          <cell r="B109"/>
          <cell r="C109"/>
          <cell r="D109"/>
          <cell r="E109" t="str">
            <v>Hospitals care homes</v>
          </cell>
          <cell r="F109" t="str">
            <v>n.a.</v>
          </cell>
          <cell r="G109" t="str">
            <v>n.a.</v>
          </cell>
          <cell r="H109"/>
          <cell r="I109"/>
        </row>
        <row r="110">
          <cell r="B110"/>
          <cell r="C110"/>
          <cell r="D110"/>
          <cell r="E110" t="str">
            <v>Assisted living homes</v>
          </cell>
          <cell r="F110" t="str">
            <v>n.a.</v>
          </cell>
          <cell r="G110" t="str">
            <v>n.a.</v>
          </cell>
          <cell r="H110"/>
          <cell r="I110"/>
        </row>
        <row r="111">
          <cell r="B111"/>
          <cell r="C111" t="str">
            <v>AgedCare</v>
          </cell>
          <cell r="D111"/>
          <cell r="E111" t="str">
            <v>Retirement homes</v>
          </cell>
          <cell r="F111" t="str">
            <v>n.a.</v>
          </cell>
          <cell r="G111" t="str">
            <v>n.a.</v>
          </cell>
          <cell r="H111"/>
          <cell r="I111"/>
        </row>
        <row r="112">
          <cell r="B112"/>
          <cell r="C112"/>
          <cell r="D112"/>
          <cell r="E112" t="str">
            <v>Nursing homes</v>
          </cell>
          <cell r="F112" t="str">
            <v>n.a.</v>
          </cell>
          <cell r="G112" t="str">
            <v>n.a.</v>
          </cell>
          <cell r="H112"/>
          <cell r="I112"/>
        </row>
        <row r="113">
          <cell r="B113"/>
          <cell r="C113"/>
          <cell r="D113"/>
          <cell r="E113" t="str">
            <v>Other</v>
          </cell>
          <cell r="F113" t="str">
            <v>n.a.</v>
          </cell>
          <cell r="G113" t="str">
            <v>n.a.</v>
          </cell>
          <cell r="H113"/>
          <cell r="I113"/>
        </row>
        <row r="114">
          <cell r="B114"/>
          <cell r="C114" t="str">
            <v>Education</v>
          </cell>
          <cell r="D114"/>
          <cell r="E114" t="str">
            <v>Health clubs</v>
          </cell>
          <cell r="F114" t="str">
            <v>n.a.</v>
          </cell>
          <cell r="G114" t="str">
            <v>n.a.</v>
          </cell>
          <cell r="H114"/>
          <cell r="I114"/>
        </row>
        <row r="115">
          <cell r="B115"/>
          <cell r="C115"/>
          <cell r="D115"/>
          <cell r="E115" t="str">
            <v>Education centers</v>
          </cell>
          <cell r="F115" t="str">
            <v>n.a.</v>
          </cell>
          <cell r="G115" t="str">
            <v>n.a.</v>
          </cell>
          <cell r="H115"/>
          <cell r="I115"/>
        </row>
        <row r="116">
          <cell r="B116"/>
          <cell r="C116"/>
          <cell r="D116"/>
          <cell r="E116" t="str">
            <v>Kindergardens</v>
          </cell>
          <cell r="F116" t="str">
            <v>n.a.</v>
          </cell>
          <cell r="G116" t="str">
            <v>n.a.</v>
          </cell>
          <cell r="H116"/>
          <cell r="I116"/>
        </row>
        <row r="117">
          <cell r="B117"/>
          <cell r="C117" t="str">
            <v>Agricultural</v>
          </cell>
          <cell r="D117"/>
          <cell r="E117" t="str">
            <v>Farms</v>
          </cell>
          <cell r="F117" t="str">
            <v>n.a.</v>
          </cell>
          <cell r="G117" t="str">
            <v>n.a.</v>
          </cell>
          <cell r="H117"/>
          <cell r="I117"/>
        </row>
        <row r="118">
          <cell r="B118"/>
          <cell r="C118"/>
          <cell r="D118"/>
          <cell r="E118" t="str">
            <v>Woodland</v>
          </cell>
          <cell r="F118" t="str">
            <v>n.a.</v>
          </cell>
          <cell r="G118" t="str">
            <v>n.a.</v>
          </cell>
          <cell r="H118"/>
          <cell r="I118"/>
        </row>
        <row r="119">
          <cell r="B119"/>
          <cell r="C119" t="str">
            <v>Parking</v>
          </cell>
          <cell r="D119"/>
          <cell r="E119" t="str">
            <v>Parking</v>
          </cell>
          <cell r="F119" t="str">
            <v>n.a.</v>
          </cell>
          <cell r="G119" t="str">
            <v>n.a.</v>
          </cell>
          <cell r="H119"/>
          <cell r="I119"/>
        </row>
        <row r="120">
          <cell r="B120"/>
          <cell r="C120" t="str">
            <v>Hotel</v>
          </cell>
          <cell r="D120"/>
          <cell r="E120" t="str">
            <v>Hotel</v>
          </cell>
          <cell r="F120" t="str">
            <v>n.a.</v>
          </cell>
          <cell r="G120" t="str">
            <v>n.a.</v>
          </cell>
          <cell r="H120"/>
          <cell r="I120"/>
        </row>
        <row r="121">
          <cell r="B121"/>
          <cell r="C121" t="str">
            <v>Other real estate type</v>
          </cell>
          <cell r="D121"/>
          <cell r="E121" t="str">
            <v>Other real estate type</v>
          </cell>
          <cell r="F121" t="str">
            <v>non-agricultural land, petrol stations, police stations, data centers, etc</v>
          </cell>
          <cell r="G121" t="str">
            <v>n.a.</v>
          </cell>
          <cell r="H121"/>
          <cell r="I121"/>
        </row>
        <row r="122">
          <cell r="B122" t="str">
            <v>N2</v>
          </cell>
          <cell r="C122" t="str">
            <v>Asset life cycle</v>
          </cell>
          <cell r="D122" t="str">
            <v>AssetLifeCycle</v>
          </cell>
          <cell r="E122"/>
          <cell r="F122" t="str">
            <v>Current life cycle stage for the asset (e.g. Pre-development, development, etc.)</v>
          </cell>
          <cell r="G122" t="str">
            <v>Mandatory (every period)</v>
          </cell>
          <cell r="H122" t="str">
            <v>Characters</v>
          </cell>
          <cell r="I122" t="str">
            <v>Standing investment/operating</v>
          </cell>
        </row>
        <row r="123">
          <cell r="B123"/>
          <cell r="C123"/>
          <cell r="D123"/>
          <cell r="E123" t="str">
            <v>Pre-development</v>
          </cell>
          <cell r="F123" t="str">
            <v>Raw land or land undergoing property site development</v>
          </cell>
          <cell r="G123"/>
          <cell r="H123"/>
          <cell r="I123"/>
        </row>
        <row r="124">
          <cell r="B124"/>
          <cell r="C124"/>
          <cell r="D124"/>
          <cell r="E124" t="str">
            <v>Development</v>
          </cell>
          <cell r="F124" t="str">
            <v>Property under construction, including preparation and installation of infrastructure</v>
          </cell>
          <cell r="G124"/>
          <cell r="H124"/>
          <cell r="I124"/>
        </row>
        <row r="125">
          <cell r="B125"/>
          <cell r="C125"/>
          <cell r="D125"/>
          <cell r="E125" t="str">
            <v>Initial leasing/stabilisation</v>
          </cell>
          <cell r="F125" t="str">
            <v>Completed construction that is less than 60% occupied since the end of construction and has been available for occupancy for less than one year</v>
          </cell>
          <cell r="G125"/>
          <cell r="H125"/>
          <cell r="I125"/>
        </row>
        <row r="126">
          <cell r="B126"/>
          <cell r="C126"/>
          <cell r="D126"/>
          <cell r="E126" t="str">
            <v>Standing investment/operating</v>
          </cell>
          <cell r="F126" t="str">
            <v>Completed construction that has achieved 60% occupied status since the end of construction or has been available for occupancy for more than one year. In stabilized, operating phase</v>
          </cell>
          <cell r="G126"/>
          <cell r="H126"/>
          <cell r="I126"/>
        </row>
        <row r="127">
          <cell r="B127"/>
          <cell r="C127"/>
          <cell r="D127"/>
          <cell r="E127" t="str">
            <v>Renovation</v>
          </cell>
          <cell r="F127" t="str">
            <v>Undergoing substantial rehabilitation or remodeling. If more than 50% of the asset is renovated. (measured by market value).</v>
          </cell>
          <cell r="G127"/>
          <cell r="H127"/>
          <cell r="I127"/>
        </row>
        <row r="128">
          <cell r="B128"/>
          <cell r="C128"/>
          <cell r="D128"/>
          <cell r="E128" t="str">
            <v>Conversion</v>
          </cell>
          <cell r="F128" t="str">
            <v>Undergoing conversion to another asset type. If more than 50% of the asset is converted. (measured by market value).</v>
          </cell>
          <cell r="G128"/>
          <cell r="H128"/>
          <cell r="I128"/>
        </row>
        <row r="129">
          <cell r="B129"/>
          <cell r="C129"/>
          <cell r="D129"/>
          <cell r="E129" t="str">
            <v>Expansion</v>
          </cell>
          <cell r="F129" t="str">
            <v>Undergoing substantial expansion. (where additional investment exceeds 30% of the last market value)</v>
          </cell>
          <cell r="G129"/>
          <cell r="H129"/>
          <cell r="I129"/>
        </row>
        <row r="130">
          <cell r="B130" t="str">
            <v>O2</v>
          </cell>
          <cell r="C130" t="str">
            <v>Year of original building completion</v>
          </cell>
          <cell r="D130" t="str">
            <v>YearBuildingCompletion</v>
          </cell>
          <cell r="E130" t="str">
            <v>n.a.</v>
          </cell>
          <cell r="F130" t="str">
            <v>Relates to building age. The year the building was originally completed. In case of multiple buildings, use weighted average based on MRV</v>
          </cell>
          <cell r="G130" t="str">
            <v>Not mandatory</v>
          </cell>
          <cell r="H130" t="str">
            <v>Numeric</v>
          </cell>
          <cell r="I130" t="str">
            <v>2005</v>
          </cell>
        </row>
        <row r="131">
          <cell r="B131" t="str">
            <v>P2</v>
          </cell>
          <cell r="C131" t="str">
            <v>Year of last major refurbishment/redevelopment</v>
          </cell>
          <cell r="D131" t="str">
            <v>YearLastRefurbishment</v>
          </cell>
          <cell r="E131" t="str">
            <v>n.a.</v>
          </cell>
          <cell r="F131" t="str">
            <v>The year the building was last refurbished. Refurbishment is defined when CAPEX investment amounts to at least 30% of pre-refurbishment valuation</v>
          </cell>
          <cell r="G131" t="str">
            <v>Not mandatory</v>
          </cell>
          <cell r="H131" t="str">
            <v>Numeric</v>
          </cell>
          <cell r="I131" t="str">
            <v>2010</v>
          </cell>
        </row>
        <row r="132">
          <cell r="B132" t="str">
            <v>Q2</v>
          </cell>
          <cell r="C132" t="str">
            <v>Manager / Direct investor company name</v>
          </cell>
          <cell r="D132" t="str">
            <v>ManagerInvestorName</v>
          </cell>
          <cell r="E132" t="str">
            <v>n.a.</v>
          </cell>
          <cell r="F132" t="str">
            <v>Name of fund manager company that manages the asset or investor name that directly owns the asset</v>
          </cell>
          <cell r="G132" t="str">
            <v>Mandatory (once)</v>
          </cell>
          <cell r="H132" t="str">
            <v>Numbers, characters or both</v>
          </cell>
          <cell r="I132" t="str">
            <v>Amsterdam IM</v>
          </cell>
        </row>
        <row r="133">
          <cell r="B133" t="str">
            <v>R2</v>
          </cell>
          <cell r="C133" t="str">
            <v xml:space="preserve">Is this asset part of a vehicle/fund? </v>
          </cell>
          <cell r="D133" t="str">
            <v>PartOfVehicle</v>
          </cell>
          <cell r="E133" t="str">
            <v>Yes</v>
          </cell>
          <cell r="F133" t="str">
            <v>This field is used to identify if an asset is invested in via a vehicle structure</v>
          </cell>
          <cell r="G133" t="str">
            <v>Mandatory (once)</v>
          </cell>
          <cell r="H133" t="str">
            <v>Characters</v>
          </cell>
          <cell r="I133" t="str">
            <v>Yes</v>
          </cell>
        </row>
        <row r="134">
          <cell r="B134"/>
          <cell r="C134"/>
          <cell r="D134"/>
          <cell r="E134" t="str">
            <v xml:space="preserve">No </v>
          </cell>
          <cell r="F134"/>
          <cell r="G134"/>
          <cell r="H134"/>
          <cell r="I134"/>
        </row>
        <row r="135">
          <cell r="B135" t="str">
            <v>S2</v>
          </cell>
          <cell r="C135" t="str">
            <v>Ownership share (%)</v>
          </cell>
          <cell r="D135" t="str">
            <v>OwnershipShare</v>
          </cell>
          <cell r="E135" t="str">
            <v>n.a.</v>
          </cell>
          <cell r="F135" t="str">
            <v>The ownership share is defined as the actual contractual ownership share of the asset (%). All data in the DataCollectionSheet should be provided based on your ownership share of the asset an NOT as if 100% owned.</v>
          </cell>
          <cell r="G135" t="str">
            <v>Mandatory (every period)</v>
          </cell>
          <cell r="H135" t="str">
            <v>Numeric</v>
          </cell>
          <cell r="I135" t="str">
            <v>100%</v>
          </cell>
        </row>
        <row r="136">
          <cell r="B136" t="str">
            <v>T2</v>
          </cell>
          <cell r="C136" t="str">
            <v>Ownership type</v>
          </cell>
          <cell r="D136" t="str">
            <v>OwnershipType</v>
          </cell>
          <cell r="E136" t="str">
            <v>Freehold</v>
          </cell>
          <cell r="F136" t="str">
            <v>Freehold vs leasehold. If part of asset are leasehold and part is freehold it should be defined based on the share of Market Rent (MR) if any type is more than 50%</v>
          </cell>
          <cell r="G136" t="str">
            <v>Mandatory (once)</v>
          </cell>
          <cell r="H136" t="str">
            <v>Characters</v>
          </cell>
          <cell r="I136" t="str">
            <v>Freehold</v>
          </cell>
        </row>
        <row r="137">
          <cell r="B137"/>
          <cell r="C137"/>
          <cell r="D137"/>
          <cell r="E137" t="str">
            <v>Leasehold</v>
          </cell>
          <cell r="F137"/>
          <cell r="G137"/>
          <cell r="H137"/>
          <cell r="I137"/>
        </row>
        <row r="138">
          <cell r="B138" t="str">
            <v>U2</v>
          </cell>
          <cell r="C138" t="str">
            <v>Owner occupied</v>
          </cell>
          <cell r="D138" t="str">
            <v>OwnerOccupied</v>
          </cell>
          <cell r="E138" t="str">
            <v>Yes</v>
          </cell>
          <cell r="F138" t="str">
            <v>Is this asset occupied by the owner? Yes/No. (Yes, If more than 50% of the asset is owner occupied)</v>
          </cell>
          <cell r="G138" t="str">
            <v>Mandatory (once)</v>
          </cell>
          <cell r="H138" t="str">
            <v>Characters</v>
          </cell>
          <cell r="I138" t="str">
            <v>Yes</v>
          </cell>
        </row>
        <row r="139">
          <cell r="B139"/>
          <cell r="C139"/>
          <cell r="D139"/>
          <cell r="E139" t="str">
            <v>No</v>
          </cell>
          <cell r="F139"/>
          <cell r="G139"/>
          <cell r="H139"/>
          <cell r="I139"/>
        </row>
        <row r="140">
          <cell r="B140" t="str">
            <v>V2</v>
          </cell>
          <cell r="C140" t="str">
            <v>Unit of area measurement</v>
          </cell>
          <cell r="D140" t="str">
            <v>UnitAreaMeasurement</v>
          </cell>
          <cell r="E140" t="str">
            <v>SqF</v>
          </cell>
          <cell r="F140" t="str">
            <v>Unit of measurement. For example sqM, sqFt, acre</v>
          </cell>
          <cell r="G140" t="str">
            <v>Mandatory (once)</v>
          </cell>
          <cell r="H140" t="str">
            <v>Characters</v>
          </cell>
          <cell r="I140" t="str">
            <v>SqM</v>
          </cell>
        </row>
        <row r="141">
          <cell r="B141"/>
          <cell r="C141"/>
          <cell r="D141"/>
          <cell r="E141" t="str">
            <v>SqM</v>
          </cell>
          <cell r="F141"/>
          <cell r="G141"/>
          <cell r="H141"/>
          <cell r="I141"/>
        </row>
        <row r="142">
          <cell r="B142"/>
          <cell r="C142"/>
          <cell r="D142"/>
          <cell r="E142" t="str">
            <v>Acre</v>
          </cell>
          <cell r="F142"/>
          <cell r="G142"/>
          <cell r="H142"/>
          <cell r="I142"/>
        </row>
        <row r="143">
          <cell r="B143" t="str">
            <v>W2</v>
          </cell>
          <cell r="C143" t="str">
            <v>Gross leasable area</v>
          </cell>
          <cell r="D143" t="str">
            <v>GrossLeaseableArea</v>
          </cell>
          <cell r="E143" t="str">
            <v>n.a.</v>
          </cell>
          <cell r="F143" t="str">
            <v>Total area of the asset including unlettable areas such as common areas, attached land, under development, etc. (if land is selected number of acres or hectares).</v>
          </cell>
          <cell r="G143" t="str">
            <v>Not mandatory</v>
          </cell>
          <cell r="H143" t="str">
            <v>Numeric</v>
          </cell>
          <cell r="I143" t="str">
            <v>50.000</v>
          </cell>
        </row>
        <row r="144">
          <cell r="B144" t="str">
            <v>X2</v>
          </cell>
          <cell r="C144" t="str">
            <v>Net leasable area</v>
          </cell>
          <cell r="D144" t="str">
            <v>NetLeaseableArea</v>
          </cell>
          <cell r="E144" t="str">
            <v>n.a.</v>
          </cell>
          <cell r="F144" t="str">
            <v>Leasable area that does not include unlettable areas, for example common parts</v>
          </cell>
          <cell r="G144" t="str">
            <v>Mandatory (every period)</v>
          </cell>
          <cell r="H144" t="str">
            <v>Numeric</v>
          </cell>
          <cell r="I144" t="str">
            <v>40.000</v>
          </cell>
        </row>
        <row r="145">
          <cell r="B145" t="str">
            <v>Y2</v>
          </cell>
          <cell r="C145" t="str">
            <v>Number of units in residential asset</v>
          </cell>
          <cell r="D145" t="str">
            <v>NumberUnitsResidentialAsset</v>
          </cell>
          <cell r="E145" t="str">
            <v>n.a.</v>
          </cell>
          <cell r="F145" t="str">
            <v>Number of residential units contained by the asset (if asset type is residential)</v>
          </cell>
          <cell r="G145" t="str">
            <v>Mandatory only for RESIDENTIAL assets (every period)</v>
          </cell>
          <cell r="H145" t="str">
            <v>Numeric</v>
          </cell>
          <cell r="I145" t="str">
            <v>154</v>
          </cell>
        </row>
        <row r="146">
          <cell r="B146" t="str">
            <v>Z2</v>
          </cell>
          <cell r="C146" t="str">
            <v>Vehicle/fund name</v>
          </cell>
          <cell r="D146" t="str">
            <v>VehicleName</v>
          </cell>
          <cell r="E146" t="str">
            <v>n.a.</v>
          </cell>
          <cell r="F146" t="str">
            <v>Name of the vehicle which holds the asset</v>
          </cell>
          <cell r="G146" t="str">
            <v>Mandatory (once)</v>
          </cell>
          <cell r="H146" t="str">
            <v>Numbers, characters or both</v>
          </cell>
          <cell r="I146" t="str">
            <v xml:space="preserve">Amsterdam Core Fund </v>
          </cell>
        </row>
        <row r="147">
          <cell r="B147" t="str">
            <v>AA2</v>
          </cell>
          <cell r="C147" t="str">
            <v>Manager internal vehicle/fund ID</v>
          </cell>
          <cell r="D147" t="str">
            <v>ManagerVehicleID</v>
          </cell>
          <cell r="E147" t="str">
            <v>n.a.</v>
          </cell>
          <cell r="F147" t="str">
            <v xml:space="preserve">ID provided by fund manager. Unique identifier of asset known by the fund manager. This ID should only change when the asset is sold to another fund or investor </v>
          </cell>
          <cell r="G147" t="str">
            <v>Mandatory (once)</v>
          </cell>
          <cell r="H147" t="str">
            <v>Numbers, characters or both</v>
          </cell>
          <cell r="I147" t="str">
            <v>ZW65321</v>
          </cell>
        </row>
        <row r="148">
          <cell r="B148" t="str">
            <v>AB2</v>
          </cell>
          <cell r="C148" t="str">
            <v>Vehicle Type</v>
          </cell>
          <cell r="D148" t="str">
            <v>VehicleType</v>
          </cell>
          <cell r="E148" t="str">
            <v>Club deal</v>
          </cell>
          <cell r="F148" t="str">
            <v>To determine the structure of the vehicle. Fund, JV, Club deal or Separate account</v>
          </cell>
          <cell r="G148" t="str">
            <v>Mandatory (once)</v>
          </cell>
          <cell r="H148" t="str">
            <v>Characters</v>
          </cell>
          <cell r="I148" t="str">
            <v>Fund</v>
          </cell>
        </row>
        <row r="149">
          <cell r="B149"/>
          <cell r="C149"/>
          <cell r="D149"/>
          <cell r="E149" t="str">
            <v>Fund</v>
          </cell>
          <cell r="F149"/>
          <cell r="G149"/>
          <cell r="H149"/>
          <cell r="I149"/>
        </row>
        <row r="150">
          <cell r="B150"/>
          <cell r="C150"/>
          <cell r="D150"/>
          <cell r="E150" t="str">
            <v>Joint venture</v>
          </cell>
          <cell r="F150"/>
          <cell r="G150"/>
          <cell r="H150"/>
          <cell r="I150"/>
        </row>
        <row r="151">
          <cell r="B151"/>
          <cell r="C151"/>
          <cell r="D151"/>
          <cell r="E151" t="str">
            <v>Separate account</v>
          </cell>
          <cell r="F151"/>
          <cell r="G151"/>
          <cell r="H151"/>
          <cell r="I151"/>
        </row>
        <row r="152">
          <cell r="B152" t="str">
            <v>AC2</v>
          </cell>
          <cell r="C152" t="str">
            <v>Fund style</v>
          </cell>
          <cell r="D152" t="str">
            <v>FundStyle</v>
          </cell>
          <cell r="E152" t="str">
            <v>Core</v>
          </cell>
          <cell r="F152" t="str">
            <v>If owned by a fund, manager defined style of a fund that owns this asset</v>
          </cell>
          <cell r="G152" t="str">
            <v>Mandatory (once)</v>
          </cell>
          <cell r="H152" t="str">
            <v>Characters</v>
          </cell>
          <cell r="I152" t="str">
            <v>Core</v>
          </cell>
        </row>
        <row r="153">
          <cell r="B153"/>
          <cell r="C153"/>
          <cell r="D153"/>
          <cell r="E153" t="str">
            <v>Value added</v>
          </cell>
          <cell r="F153"/>
          <cell r="G153"/>
          <cell r="H153"/>
          <cell r="I153"/>
        </row>
        <row r="154">
          <cell r="B154"/>
          <cell r="C154"/>
          <cell r="D154"/>
          <cell r="E154" t="str">
            <v>Opportunity</v>
          </cell>
          <cell r="F154"/>
          <cell r="G154"/>
          <cell r="H154"/>
          <cell r="I154"/>
        </row>
        <row r="155">
          <cell r="B155" t="str">
            <v>AD2</v>
          </cell>
          <cell r="C155" t="str">
            <v>Fund structure</v>
          </cell>
          <cell r="D155" t="str">
            <v>FundStructure</v>
          </cell>
          <cell r="E155" t="str">
            <v>Closed end</v>
          </cell>
          <cell r="F155" t="str">
            <v>If owned by a fund, manager defined structure of a fund that owns this asset</v>
          </cell>
          <cell r="G155" t="str">
            <v>Mandatory (once)</v>
          </cell>
          <cell r="H155" t="str">
            <v>Characters</v>
          </cell>
          <cell r="I155" t="str">
            <v>Open end</v>
          </cell>
        </row>
        <row r="156">
          <cell r="B156"/>
          <cell r="C156"/>
          <cell r="D156"/>
          <cell r="E156" t="str">
            <v>Open end</v>
          </cell>
          <cell r="F156"/>
          <cell r="G156"/>
          <cell r="H156"/>
          <cell r="I156"/>
        </row>
        <row r="157">
          <cell r="B157" t="str">
            <v>AE2</v>
          </cell>
          <cell r="C157" t="str">
            <v>Vehicle/Fund reporting currency</v>
          </cell>
          <cell r="D157" t="str">
            <v>VehicleReportingCurrency</v>
          </cell>
          <cell r="E157" t="str">
            <v>EUR</v>
          </cell>
          <cell r="F157" t="str">
            <v>Currency in which the vehicle's financial statements are reported</v>
          </cell>
          <cell r="G157" t="str">
            <v>Mandatory (once)</v>
          </cell>
          <cell r="H157" t="str">
            <v>Characters</v>
          </cell>
          <cell r="I157" t="str">
            <v>EUR</v>
          </cell>
        </row>
        <row r="158">
          <cell r="B158"/>
          <cell r="C158"/>
          <cell r="D158"/>
          <cell r="E158" t="str">
            <v>GBP</v>
          </cell>
          <cell r="F158"/>
          <cell r="G158"/>
          <cell r="H158"/>
          <cell r="I158"/>
        </row>
        <row r="159">
          <cell r="B159"/>
          <cell r="C159"/>
          <cell r="D159"/>
          <cell r="E159" t="str">
            <v>DKK</v>
          </cell>
          <cell r="F159"/>
          <cell r="G159"/>
          <cell r="H159"/>
          <cell r="I159"/>
        </row>
        <row r="160">
          <cell r="B160"/>
          <cell r="C160"/>
          <cell r="D160"/>
          <cell r="E160" t="str">
            <v>NOK</v>
          </cell>
          <cell r="F160"/>
          <cell r="G160"/>
          <cell r="H160"/>
          <cell r="I160"/>
        </row>
        <row r="161">
          <cell r="B161"/>
          <cell r="C161"/>
          <cell r="D161"/>
          <cell r="E161" t="str">
            <v>SEK</v>
          </cell>
          <cell r="F161"/>
          <cell r="G161"/>
          <cell r="H161"/>
          <cell r="I161"/>
        </row>
        <row r="162">
          <cell r="B162"/>
          <cell r="C162"/>
          <cell r="D162"/>
          <cell r="E162" t="str">
            <v>CHF</v>
          </cell>
          <cell r="F162"/>
          <cell r="G162"/>
          <cell r="H162"/>
          <cell r="I162"/>
        </row>
        <row r="163">
          <cell r="B163"/>
          <cell r="C163"/>
          <cell r="D163"/>
          <cell r="E163" t="str">
            <v>USD</v>
          </cell>
          <cell r="F163"/>
          <cell r="G163"/>
          <cell r="H163"/>
          <cell r="I163"/>
        </row>
        <row r="164">
          <cell r="B164"/>
          <cell r="C164"/>
          <cell r="D164"/>
          <cell r="E164" t="str">
            <v>AUD</v>
          </cell>
          <cell r="F164"/>
          <cell r="G164"/>
          <cell r="H164"/>
          <cell r="I164"/>
        </row>
        <row r="165">
          <cell r="B165"/>
          <cell r="C165"/>
          <cell r="D165"/>
          <cell r="E165" t="str">
            <v>SGD</v>
          </cell>
          <cell r="F165"/>
          <cell r="G165"/>
          <cell r="H165"/>
          <cell r="I165"/>
        </row>
        <row r="166">
          <cell r="B166"/>
          <cell r="C166"/>
          <cell r="D166"/>
          <cell r="E166" t="str">
            <v>KRW</v>
          </cell>
          <cell r="F166"/>
          <cell r="G166"/>
          <cell r="H166"/>
          <cell r="I166"/>
        </row>
        <row r="167">
          <cell r="B167"/>
          <cell r="C167"/>
          <cell r="D167"/>
          <cell r="E167" t="str">
            <v xml:space="preserve">CAD </v>
          </cell>
          <cell r="F167"/>
          <cell r="G167"/>
          <cell r="H167"/>
          <cell r="I167"/>
        </row>
        <row r="168">
          <cell r="B168"/>
          <cell r="C168"/>
          <cell r="D168"/>
          <cell r="E168" t="str">
            <v>CNY</v>
          </cell>
          <cell r="F168"/>
          <cell r="G168"/>
          <cell r="H168"/>
          <cell r="I168"/>
        </row>
        <row r="169">
          <cell r="B169"/>
          <cell r="C169"/>
          <cell r="D169"/>
          <cell r="E169" t="str">
            <v>HKD</v>
          </cell>
          <cell r="F169"/>
          <cell r="G169"/>
          <cell r="H169"/>
          <cell r="I169"/>
        </row>
        <row r="170">
          <cell r="B170"/>
          <cell r="C170"/>
          <cell r="D170"/>
          <cell r="E170" t="str">
            <v>INR</v>
          </cell>
          <cell r="F170"/>
          <cell r="G170"/>
          <cell r="H170"/>
          <cell r="I170"/>
        </row>
        <row r="171">
          <cell r="B171"/>
          <cell r="C171"/>
          <cell r="D171"/>
          <cell r="E171" t="str">
            <v>IDR</v>
          </cell>
          <cell r="F171"/>
          <cell r="G171"/>
          <cell r="H171"/>
          <cell r="I171"/>
        </row>
        <row r="172">
          <cell r="B172"/>
          <cell r="C172"/>
          <cell r="D172"/>
          <cell r="E172" t="str">
            <v>JPY</v>
          </cell>
          <cell r="F172"/>
          <cell r="G172"/>
          <cell r="H172"/>
          <cell r="I172"/>
        </row>
        <row r="173">
          <cell r="B173"/>
          <cell r="C173"/>
          <cell r="D173"/>
          <cell r="E173" t="str">
            <v>MYR</v>
          </cell>
          <cell r="F173"/>
          <cell r="G173"/>
          <cell r="H173"/>
          <cell r="I173"/>
        </row>
        <row r="174">
          <cell r="B174" t="str">
            <v>AF2</v>
          </cell>
          <cell r="C174" t="str">
            <v>Weighted average unexpired lease term (years)</v>
          </cell>
          <cell r="D174" t="str">
            <v xml:space="preserve">WeightedLeaseTerm </v>
          </cell>
          <cell r="E174" t="str">
            <v>n.a.</v>
          </cell>
          <cell r="F174" t="str">
            <v>Average remaining lease term in years where shorter of the first tenant break or lease expiry is used, weighted by current headline rent per annum</v>
          </cell>
          <cell r="G174" t="str">
            <v>Mandatory (every period)</v>
          </cell>
          <cell r="H174" t="str">
            <v>Numeric</v>
          </cell>
          <cell r="I174" t="str">
            <v>6</v>
          </cell>
        </row>
        <row r="175">
          <cell r="B175" t="str">
            <v>AG2</v>
          </cell>
          <cell r="C175" t="str">
            <v>Occupancy rate (%)</v>
          </cell>
          <cell r="D175" t="str">
            <v xml:space="preserve">OccupancyRate </v>
          </cell>
          <cell r="E175" t="str">
            <v>n.a.</v>
          </cell>
          <cell r="F175" t="str">
            <v xml:space="preserve">Occupancy rate = (Contractual rent) / (Contractual rent + market rent of the vacant space). </v>
          </cell>
          <cell r="G175" t="str">
            <v>Mandatory (every period)</v>
          </cell>
          <cell r="H175" t="str">
            <v>Numeric</v>
          </cell>
          <cell r="I175" t="str">
            <v>90%</v>
          </cell>
        </row>
        <row r="176">
          <cell r="B176" t="str">
            <v>AH2</v>
          </cell>
          <cell r="C176" t="str">
            <v>Accounting standard</v>
          </cell>
          <cell r="D176" t="str">
            <v>AccountingStandard</v>
          </cell>
          <cell r="E176" t="str">
            <v>IFRS</v>
          </cell>
          <cell r="F176" t="str">
            <v>The current accounting standard used for the asset reporting (For example, IFRS, Local GAAP, US GAAP)</v>
          </cell>
          <cell r="G176" t="str">
            <v>Mandatory (every period)</v>
          </cell>
          <cell r="H176" t="str">
            <v>Characters</v>
          </cell>
          <cell r="I176" t="str">
            <v>IFRS</v>
          </cell>
        </row>
        <row r="177">
          <cell r="B177"/>
          <cell r="C177"/>
          <cell r="D177"/>
          <cell r="E177" t="str">
            <v>Dutch GAAP</v>
          </cell>
          <cell r="F177"/>
          <cell r="G177"/>
          <cell r="H177"/>
          <cell r="I177"/>
        </row>
        <row r="178">
          <cell r="B178"/>
          <cell r="C178"/>
          <cell r="D178"/>
          <cell r="E178" t="str">
            <v>French GAAP</v>
          </cell>
          <cell r="F178"/>
          <cell r="G178"/>
          <cell r="H178"/>
          <cell r="I178"/>
        </row>
        <row r="179">
          <cell r="B179"/>
          <cell r="C179"/>
          <cell r="D179"/>
          <cell r="E179" t="str">
            <v>German GAAP</v>
          </cell>
          <cell r="F179"/>
          <cell r="G179"/>
          <cell r="H179"/>
          <cell r="I179"/>
        </row>
        <row r="180">
          <cell r="B180"/>
          <cell r="C180"/>
          <cell r="D180"/>
          <cell r="E180" t="str">
            <v>Italian GAAP</v>
          </cell>
          <cell r="F180"/>
          <cell r="G180"/>
          <cell r="H180"/>
          <cell r="I180"/>
        </row>
        <row r="181">
          <cell r="B181"/>
          <cell r="C181"/>
          <cell r="D181"/>
          <cell r="E181" t="str">
            <v>Jersey GAAP</v>
          </cell>
          <cell r="F181"/>
          <cell r="G181"/>
          <cell r="H181"/>
          <cell r="I181"/>
        </row>
        <row r="182">
          <cell r="B182"/>
          <cell r="C182"/>
          <cell r="D182"/>
          <cell r="E182" t="str">
            <v>Luxembourg GAAP</v>
          </cell>
          <cell r="F182"/>
          <cell r="G182"/>
          <cell r="H182"/>
          <cell r="I182"/>
        </row>
        <row r="183">
          <cell r="B183"/>
          <cell r="C183"/>
          <cell r="D183"/>
          <cell r="E183" t="str">
            <v>UK GAAP</v>
          </cell>
          <cell r="F183"/>
          <cell r="G183"/>
          <cell r="H183"/>
          <cell r="I183"/>
        </row>
        <row r="184">
          <cell r="B184"/>
          <cell r="C184"/>
          <cell r="D184"/>
          <cell r="E184" t="str">
            <v>US GAAP</v>
          </cell>
          <cell r="F184"/>
          <cell r="G184"/>
          <cell r="H184"/>
          <cell r="I184"/>
        </row>
        <row r="185">
          <cell r="B185"/>
          <cell r="C185"/>
          <cell r="D185"/>
          <cell r="E185" t="str">
            <v>Other</v>
          </cell>
          <cell r="F185"/>
          <cell r="G185"/>
          <cell r="H185"/>
          <cell r="I185"/>
        </row>
        <row r="186">
          <cell r="B186" t="str">
            <v>AI2</v>
          </cell>
          <cell r="C186" t="str">
            <v>Accounting basis</v>
          </cell>
          <cell r="D186" t="str">
            <v>AccountingBasis</v>
          </cell>
          <cell r="E186" t="str">
            <v>Cash</v>
          </cell>
          <cell r="F186" t="str">
            <v>Cash or accrual</v>
          </cell>
          <cell r="G186" t="str">
            <v>Mandatory (every period)</v>
          </cell>
          <cell r="H186" t="str">
            <v>Characters</v>
          </cell>
          <cell r="I186" t="str">
            <v>Accrual</v>
          </cell>
        </row>
        <row r="187">
          <cell r="B187"/>
          <cell r="C187"/>
          <cell r="D187"/>
          <cell r="E187" t="str">
            <v>Accrual</v>
          </cell>
          <cell r="F187"/>
          <cell r="G187"/>
          <cell r="H187"/>
          <cell r="I187"/>
        </row>
        <row r="188">
          <cell r="B188" t="str">
            <v>AJ2</v>
          </cell>
          <cell r="C188" t="str">
            <v>Asset reporting currency</v>
          </cell>
          <cell r="D188" t="str">
            <v>AssetReportingCurrency</v>
          </cell>
          <cell r="E188" t="str">
            <v>EUR</v>
          </cell>
          <cell r="F188" t="str">
            <v>Currency in which the asset's financial statements are reported</v>
          </cell>
          <cell r="G188" t="str">
            <v>Mandatory (every period)</v>
          </cell>
          <cell r="H188" t="str">
            <v>Characters</v>
          </cell>
          <cell r="I188" t="str">
            <v>EUR</v>
          </cell>
        </row>
        <row r="189">
          <cell r="B189"/>
          <cell r="C189"/>
          <cell r="D189"/>
          <cell r="E189" t="str">
            <v>GBP</v>
          </cell>
          <cell r="F189"/>
          <cell r="G189"/>
          <cell r="H189"/>
          <cell r="I189"/>
        </row>
        <row r="190">
          <cell r="B190"/>
          <cell r="C190"/>
          <cell r="D190"/>
          <cell r="E190" t="str">
            <v>DKK</v>
          </cell>
          <cell r="F190"/>
          <cell r="G190"/>
          <cell r="H190"/>
          <cell r="I190"/>
        </row>
        <row r="191">
          <cell r="B191"/>
          <cell r="C191"/>
          <cell r="D191"/>
          <cell r="E191" t="str">
            <v>NOK</v>
          </cell>
          <cell r="F191"/>
          <cell r="G191"/>
          <cell r="H191"/>
          <cell r="I191"/>
        </row>
        <row r="192">
          <cell r="B192"/>
          <cell r="C192"/>
          <cell r="D192"/>
          <cell r="E192" t="str">
            <v>SEK</v>
          </cell>
          <cell r="F192"/>
          <cell r="G192"/>
          <cell r="H192"/>
          <cell r="I192"/>
        </row>
        <row r="193">
          <cell r="B193"/>
          <cell r="C193"/>
          <cell r="D193"/>
          <cell r="E193" t="str">
            <v>CHF</v>
          </cell>
          <cell r="F193"/>
          <cell r="G193"/>
          <cell r="H193"/>
          <cell r="I193"/>
        </row>
        <row r="194">
          <cell r="B194"/>
          <cell r="C194"/>
          <cell r="D194"/>
          <cell r="E194" t="str">
            <v>USD</v>
          </cell>
          <cell r="F194"/>
          <cell r="G194"/>
          <cell r="H194"/>
          <cell r="I194"/>
        </row>
        <row r="195">
          <cell r="B195"/>
          <cell r="C195"/>
          <cell r="D195"/>
          <cell r="E195" t="str">
            <v>AUD</v>
          </cell>
          <cell r="F195"/>
          <cell r="G195"/>
          <cell r="H195"/>
          <cell r="I195"/>
        </row>
        <row r="196">
          <cell r="B196"/>
          <cell r="C196"/>
          <cell r="D196"/>
          <cell r="E196" t="str">
            <v>SGD</v>
          </cell>
          <cell r="F196"/>
          <cell r="G196"/>
          <cell r="H196"/>
          <cell r="I196"/>
        </row>
        <row r="197">
          <cell r="B197"/>
          <cell r="C197"/>
          <cell r="D197"/>
          <cell r="E197" t="str">
            <v>KRW</v>
          </cell>
          <cell r="F197"/>
          <cell r="G197"/>
          <cell r="H197"/>
          <cell r="I197"/>
        </row>
        <row r="198">
          <cell r="B198"/>
          <cell r="C198"/>
          <cell r="D198"/>
          <cell r="E198" t="str">
            <v xml:space="preserve">CAD </v>
          </cell>
          <cell r="F198"/>
          <cell r="G198"/>
          <cell r="H198"/>
          <cell r="I198"/>
        </row>
        <row r="199">
          <cell r="B199"/>
          <cell r="C199"/>
          <cell r="D199"/>
          <cell r="E199" t="str">
            <v>CNY</v>
          </cell>
          <cell r="F199"/>
          <cell r="G199"/>
          <cell r="H199"/>
          <cell r="I199"/>
        </row>
        <row r="200">
          <cell r="B200"/>
          <cell r="C200"/>
          <cell r="D200"/>
          <cell r="E200" t="str">
            <v>HKD</v>
          </cell>
          <cell r="F200"/>
          <cell r="G200"/>
          <cell r="H200"/>
          <cell r="I200"/>
        </row>
        <row r="201">
          <cell r="B201"/>
          <cell r="C201"/>
          <cell r="D201"/>
          <cell r="E201" t="str">
            <v>INR</v>
          </cell>
          <cell r="F201"/>
          <cell r="G201"/>
          <cell r="H201"/>
          <cell r="I201"/>
        </row>
        <row r="202">
          <cell r="B202"/>
          <cell r="C202"/>
          <cell r="D202"/>
          <cell r="E202" t="str">
            <v>IDR</v>
          </cell>
          <cell r="F202"/>
          <cell r="G202"/>
          <cell r="H202"/>
          <cell r="I202"/>
        </row>
        <row r="203">
          <cell r="B203"/>
          <cell r="C203"/>
          <cell r="D203"/>
          <cell r="E203" t="str">
            <v>JPY</v>
          </cell>
          <cell r="F203"/>
          <cell r="G203"/>
          <cell r="H203"/>
          <cell r="I203"/>
        </row>
        <row r="204">
          <cell r="B204"/>
          <cell r="C204"/>
          <cell r="D204"/>
          <cell r="E204" t="str">
            <v>MYR</v>
          </cell>
          <cell r="F204"/>
          <cell r="G204"/>
          <cell r="H204"/>
          <cell r="I204"/>
        </row>
        <row r="205">
          <cell r="B205" t="str">
            <v>AK2</v>
          </cell>
          <cell r="C205" t="str">
            <v>Market value at the beginning of the period</v>
          </cell>
          <cell r="D205" t="str">
            <v>MarketValueEndPeriod</v>
          </cell>
          <cell r="E205" t="str">
            <v>n.a.</v>
          </cell>
          <cell r="F205" t="str">
            <v>The current appraised market value (value as of last day of previous quarter) of the asset as determined by an external or internal appraisal as if it were being sold without existing financing</v>
          </cell>
          <cell r="G205" t="str">
            <v>Mandatory (every period)</v>
          </cell>
          <cell r="H205" t="str">
            <v>Numeric</v>
          </cell>
          <cell r="I205" t="str">
            <v>110.000.000</v>
          </cell>
        </row>
        <row r="206">
          <cell r="B206" t="str">
            <v>AL2</v>
          </cell>
          <cell r="C206" t="str">
            <v>Market value at the end of the period</v>
          </cell>
          <cell r="D206" t="str">
            <v>MarketValueEndPeriod</v>
          </cell>
          <cell r="E206" t="str">
            <v>n.a.</v>
          </cell>
          <cell r="F206" t="str">
            <v>The current appraised market value (value as of last day of current quarter) of the asset as determined by an external or internal appraisal as if it were being sold without existing financing</v>
          </cell>
          <cell r="G206" t="str">
            <v>Mandatory (every period)</v>
          </cell>
          <cell r="H206" t="str">
            <v>Numeric</v>
          </cell>
          <cell r="I206" t="str">
            <v>110.000.000</v>
          </cell>
        </row>
        <row r="207">
          <cell r="B207" t="str">
            <v>AM2</v>
          </cell>
          <cell r="C207" t="str">
            <v>Appraisal type</v>
          </cell>
          <cell r="D207" t="str">
            <v>AppraisalType</v>
          </cell>
          <cell r="E207" t="str">
            <v>External desktop</v>
          </cell>
          <cell r="F207" t="str">
            <v xml:space="preserve">Appraisal used to value this asset in this period. Internal vs External </v>
          </cell>
          <cell r="G207" t="str">
            <v>Mandatory (every period)</v>
          </cell>
          <cell r="H207" t="str">
            <v>Characters</v>
          </cell>
          <cell r="I207" t="str">
            <v>External desktop</v>
          </cell>
        </row>
        <row r="208">
          <cell r="B208"/>
          <cell r="C208"/>
          <cell r="D208"/>
          <cell r="E208" t="str">
            <v>External full</v>
          </cell>
          <cell r="F208"/>
          <cell r="G208"/>
          <cell r="H208"/>
          <cell r="I208"/>
        </row>
        <row r="209">
          <cell r="B209"/>
          <cell r="C209"/>
          <cell r="D209"/>
          <cell r="E209" t="str">
            <v>Internal</v>
          </cell>
          <cell r="F209"/>
          <cell r="G209"/>
          <cell r="H209"/>
          <cell r="I209"/>
        </row>
        <row r="210">
          <cell r="B210"/>
          <cell r="C210"/>
          <cell r="D210"/>
          <cell r="E210" t="str">
            <v>None</v>
          </cell>
          <cell r="F210"/>
          <cell r="G210"/>
          <cell r="H210"/>
          <cell r="I210"/>
        </row>
        <row r="211">
          <cell r="B211" t="str">
            <v>AN2</v>
          </cell>
          <cell r="C211" t="str">
            <v>Valuation standard</v>
          </cell>
          <cell r="D211" t="str">
            <v>ValuationStandard</v>
          </cell>
          <cell r="E211" t="str">
            <v>RICS</v>
          </cell>
          <cell r="F211" t="str">
            <v>Valuation approach applied to asset this period. (e.g. RICS, other mark to market, etc)</v>
          </cell>
          <cell r="G211" t="str">
            <v>Mandatory (every period)</v>
          </cell>
          <cell r="H211" t="str">
            <v>Characters</v>
          </cell>
          <cell r="I211" t="str">
            <v>RICS</v>
          </cell>
        </row>
        <row r="212">
          <cell r="B212"/>
          <cell r="C212"/>
          <cell r="D212"/>
          <cell r="E212" t="str">
            <v>Other mark to market</v>
          </cell>
          <cell r="F212"/>
          <cell r="G212"/>
          <cell r="H212"/>
          <cell r="I212"/>
        </row>
        <row r="213">
          <cell r="B213"/>
          <cell r="C213"/>
          <cell r="D213"/>
          <cell r="E213" t="str">
            <v>ImmoWertV</v>
          </cell>
          <cell r="F213"/>
          <cell r="G213"/>
          <cell r="H213"/>
          <cell r="I213"/>
        </row>
        <row r="214">
          <cell r="B214"/>
          <cell r="C214"/>
          <cell r="D214"/>
          <cell r="E214" t="str">
            <v xml:space="preserve">Other  </v>
          </cell>
          <cell r="F214"/>
          <cell r="G214"/>
          <cell r="H214"/>
          <cell r="I214"/>
        </row>
        <row r="215">
          <cell r="B215" t="str">
            <v>AO2</v>
          </cell>
          <cell r="C215" t="str">
            <v>Valuation basis</v>
          </cell>
          <cell r="D215" t="str">
            <v>ValuationBasis</v>
          </cell>
          <cell r="E215" t="str">
            <v>Cost</v>
          </cell>
          <cell r="F215" t="str">
            <v>The current valuation basis for the asset this period. Cost vs Market</v>
          </cell>
          <cell r="G215" t="str">
            <v>Mandatory (every period)</v>
          </cell>
          <cell r="H215" t="str">
            <v>Characters</v>
          </cell>
          <cell r="I215" t="str">
            <v>Market value</v>
          </cell>
        </row>
        <row r="216">
          <cell r="B216"/>
          <cell r="C216"/>
          <cell r="D216"/>
          <cell r="E216" t="str">
            <v>Market value</v>
          </cell>
          <cell r="F216"/>
          <cell r="G216"/>
          <cell r="H216"/>
          <cell r="I216"/>
        </row>
        <row r="217">
          <cell r="B217" t="str">
            <v>AP2</v>
          </cell>
          <cell r="C217" t="str">
            <v>Total rental income for the period</v>
          </cell>
          <cell r="D217" t="str">
            <v>TotalRentalIncome</v>
          </cell>
          <cell r="E217" t="str">
            <v>n.a.</v>
          </cell>
          <cell r="F217" t="str">
            <v>Gross passing rent as quoted on tenancy schedule. Passing rent is the rent chargeable to the tenant as per tenancy schedule and is inclusive or rent incentives (eg rent frees and rent deductions) but excludes variable rents (eg turnover rent)</v>
          </cell>
          <cell r="G217" t="str">
            <v>Mandatory (every period)</v>
          </cell>
          <cell r="H217" t="str">
            <v>Numeric</v>
          </cell>
          <cell r="I217" t="str">
            <v>5.000.000</v>
          </cell>
        </row>
        <row r="218">
          <cell r="B218" t="str">
            <v>AQ2</v>
          </cell>
          <cell r="C218" t="str">
            <v>Total market rent for the period (ERV)</v>
          </cell>
          <cell r="D218" t="str">
            <v>TotalMarketRent</v>
          </cell>
          <cell r="E218" t="str">
            <v>n.a.</v>
          </cell>
          <cell r="F218" t="str">
            <v>Total rental income for the period estimated to be achievable if an asset is newly leased, assuming a normal market lease contract</v>
          </cell>
          <cell r="G218" t="str">
            <v>Mandatory (every period)</v>
          </cell>
          <cell r="H218" t="str">
            <v>Numeric</v>
          </cell>
          <cell r="I218" t="str">
            <v>6.000.000</v>
          </cell>
        </row>
        <row r="219">
          <cell r="B219" t="str">
            <v>AR2</v>
          </cell>
          <cell r="C219" t="str">
            <v>Net operating income for the period</v>
          </cell>
          <cell r="D219" t="str">
            <v>NetOperatingIncome</v>
          </cell>
          <cell r="E219" t="str">
            <v>n.a.</v>
          </cell>
          <cell r="F219" t="str">
            <v>Income generated by the operation of the asset, independent of external factors such as financing and income taxes. It is calculated as quarterly gross income less operating expenses. Gross income includes both rental income and other income such as parking fees, laundry and vending receipts, variable rent, etc. Operating expenses are costs incurred during the operation and maintenance of a property. They include repairs and maintenance, non-recoverable expenditures, letting costs, rent review feeds, as well as insurance, property management fees(excl. asset management fee), utilities, supplies, property taxes, bed debt write offs,  etc. The following are not operating expenses: principal and interest, capital expenditures, depreciation, income taxes, and amortization of loan points</v>
          </cell>
          <cell r="G219" t="str">
            <v>Mandatory (every period)</v>
          </cell>
          <cell r="H219" t="str">
            <v>Numeric</v>
          </cell>
          <cell r="I219" t="str">
            <v>4.000.000</v>
          </cell>
        </row>
        <row r="220">
          <cell r="B220" t="str">
            <v>AS2</v>
          </cell>
          <cell r="C220" t="str">
            <v>Capital expenditure for the period</v>
          </cell>
          <cell r="D220" t="str">
            <v xml:space="preserve">CapitalExpenditure </v>
          </cell>
          <cell r="E220" t="str">
            <v>n.a.</v>
          </cell>
          <cell r="F220" t="str">
            <v>All capital costs associated with the asset not including the partial purchases. These include any development expenditure and all capital improvements and capital incentives. This figure can only be negative in case of a correction on a previous period.</v>
          </cell>
          <cell r="G220" t="str">
            <v>Mandatory (every period)</v>
          </cell>
          <cell r="H220" t="str">
            <v>Numeric</v>
          </cell>
          <cell r="I220" t="str">
            <v>1.000.000</v>
          </cell>
        </row>
        <row r="221">
          <cell r="B221" t="str">
            <v>AT2</v>
          </cell>
          <cell r="C221" t="str">
            <v>Other income that is not part of NOI for the period</v>
          </cell>
          <cell r="D221" t="str">
            <v>OtherIncome</v>
          </cell>
          <cell r="E221" t="str">
            <v>n.a.</v>
          </cell>
          <cell r="F221" t="str">
            <v>Exceptional income that is not included in NOI. (e.g. lease surrender)</v>
          </cell>
          <cell r="G221" t="str">
            <v>Mandatory (every period)</v>
          </cell>
          <cell r="H221" t="str">
            <v>Numeric</v>
          </cell>
          <cell r="I221" t="str">
            <v>50.000</v>
          </cell>
        </row>
        <row r="222">
          <cell r="B222" t="str">
            <v>AU2</v>
          </cell>
          <cell r="C222" t="str">
            <v>Other expenses that are not part of NOI for the period</v>
          </cell>
          <cell r="D222" t="str">
            <v xml:space="preserve">OtherExpenses </v>
          </cell>
          <cell r="E222" t="str">
            <v>n.a.</v>
          </cell>
          <cell r="F222" t="str">
            <v>Exceptional expenditures that are not part of NOI</v>
          </cell>
          <cell r="G222" t="str">
            <v>Mandatory (every period)</v>
          </cell>
          <cell r="H222" t="str">
            <v>Numeric</v>
          </cell>
          <cell r="I222" t="str">
            <v>50.000</v>
          </cell>
        </row>
        <row r="223">
          <cell r="B223" t="str">
            <v>AV2</v>
          </cell>
          <cell r="C223" t="str">
            <v>Is this asset financed on an asset or fund level?</v>
          </cell>
          <cell r="D223"/>
          <cell r="E223" t="str">
            <v>Asset Level Financing</v>
          </cell>
          <cell r="F223" t="str">
            <v>To determine whether this asset is financed on an asset or fund level.</v>
          </cell>
          <cell r="G223" t="str">
            <v>Not mandatory</v>
          </cell>
          <cell r="H223" t="str">
            <v>Characters</v>
          </cell>
          <cell r="I223" t="str">
            <v>Asset Level Financing</v>
          </cell>
        </row>
        <row r="224">
          <cell r="B224"/>
          <cell r="C224"/>
          <cell r="D224"/>
          <cell r="E224" t="str">
            <v>Fund Level Financing</v>
          </cell>
          <cell r="F224"/>
          <cell r="G224"/>
          <cell r="H224"/>
          <cell r="I224"/>
        </row>
        <row r="225">
          <cell r="B225" t="str">
            <v>AW2</v>
          </cell>
          <cell r="C225" t="str">
            <v>Opening external debt at the beginning of the period</v>
          </cell>
          <cell r="D225" t="str">
            <v>OpeningDebtBeginnigPeriod</v>
          </cell>
          <cell r="E225" t="str">
            <v>n.a.</v>
          </cell>
          <cell r="F225" t="str">
            <v>Total principle value of external debt at the beginning of the period, not including interest payments</v>
          </cell>
          <cell r="G225" t="str">
            <v>Not mandatory</v>
          </cell>
          <cell r="H225" t="str">
            <v>Numeric</v>
          </cell>
          <cell r="I225" t="str">
            <v>50.000.000</v>
          </cell>
        </row>
        <row r="226">
          <cell r="B226" t="str">
            <v>AX2</v>
          </cell>
          <cell r="C226" t="str">
            <v>Outstanding external debt at end of the period</v>
          </cell>
          <cell r="D226" t="str">
            <v>OutstandingDebtEndPeriod</v>
          </cell>
          <cell r="E226" t="str">
            <v>n.a.</v>
          </cell>
          <cell r="F226" t="str">
            <v>Total principle value of external debt at the end of the period, not including interest payments</v>
          </cell>
          <cell r="G226" t="str">
            <v>Not mandatory</v>
          </cell>
          <cell r="H226" t="str">
            <v>Numeric</v>
          </cell>
          <cell r="I226" t="str">
            <v>50.000.000</v>
          </cell>
        </row>
        <row r="227">
          <cell r="B227" t="str">
            <v>AY2</v>
          </cell>
          <cell r="C227" t="str">
            <v>External debt valuation basis during the period</v>
          </cell>
          <cell r="D227" t="str">
            <v>DebtValuationBasis</v>
          </cell>
          <cell r="E227" t="str">
            <v>Book value</v>
          </cell>
          <cell r="F227" t="str">
            <v>Valuation basis used for the external debt valuation this period</v>
          </cell>
          <cell r="G227" t="str">
            <v>Not mandatory</v>
          </cell>
          <cell r="H227" t="str">
            <v>Characters</v>
          </cell>
          <cell r="I227" t="str">
            <v>Book value</v>
          </cell>
        </row>
        <row r="228">
          <cell r="B228"/>
          <cell r="C228"/>
          <cell r="D228"/>
          <cell r="E228" t="str">
            <v>Market value</v>
          </cell>
          <cell r="F228"/>
          <cell r="G228"/>
          <cell r="H228"/>
          <cell r="I228"/>
        </row>
        <row r="229">
          <cell r="B229" t="str">
            <v>AZ2</v>
          </cell>
          <cell r="C229" t="str">
            <v>Debt drawn during the period (external)</v>
          </cell>
          <cell r="D229" t="str">
            <v>DebtDrawn</v>
          </cell>
          <cell r="E229" t="str">
            <v>n.a.</v>
          </cell>
          <cell r="F229" t="str">
            <v>Amount of new external debt drawn down during the period</v>
          </cell>
          <cell r="G229" t="str">
            <v>Not mandatory</v>
          </cell>
          <cell r="H229" t="str">
            <v>Numeric</v>
          </cell>
          <cell r="I229" t="str">
            <v>5.000.000</v>
          </cell>
        </row>
        <row r="230">
          <cell r="B230" t="str">
            <v>BA2</v>
          </cell>
          <cell r="C230" t="str">
            <v>Debt amortisation during the period (external)</v>
          </cell>
          <cell r="D230" t="str">
            <v>DebtAmortisation</v>
          </cell>
          <cell r="E230" t="str">
            <v>n.a.</v>
          </cell>
          <cell r="F230" t="str">
            <v>Amount of external debt amortised during the period</v>
          </cell>
          <cell r="G230" t="str">
            <v>Not mandatory</v>
          </cell>
          <cell r="H230" t="str">
            <v>Numeric</v>
          </cell>
          <cell r="I230" t="str">
            <v>5.000.000</v>
          </cell>
        </row>
        <row r="231">
          <cell r="B231" t="str">
            <v>BB2</v>
          </cell>
          <cell r="C231" t="str">
            <v>Debt repayment during the period (external)</v>
          </cell>
          <cell r="D231" t="str">
            <v>DebtRepayment</v>
          </cell>
          <cell r="E231" t="str">
            <v>n.a.</v>
          </cell>
          <cell r="F231" t="str">
            <v>Amount of external debt principal repaid during the period</v>
          </cell>
          <cell r="G231" t="str">
            <v>Not mandatory</v>
          </cell>
          <cell r="H231" t="str">
            <v>Numeric</v>
          </cell>
          <cell r="I231" t="str">
            <v>5.000.000</v>
          </cell>
        </row>
        <row r="232">
          <cell r="B232" t="str">
            <v>BC2</v>
          </cell>
          <cell r="C232" t="str">
            <v>Interest and other debt servicing costs during the period (external)</v>
          </cell>
          <cell r="D232" t="str">
            <v>DebtServicingCosts</v>
          </cell>
          <cell r="E232" t="str">
            <v>n.a.</v>
          </cell>
          <cell r="F232" t="str">
            <v>Debt servicing costs should include all realised costs associated with the relevant facility being interest, facility costs (typically amortised over the period of the loan) and any other relevant fees whether they are expensed or capitalised</v>
          </cell>
          <cell r="G232" t="str">
            <v>Not mandatory</v>
          </cell>
          <cell r="H232" t="str">
            <v>Numeric</v>
          </cell>
          <cell r="I232" t="str">
            <v>5.000.000</v>
          </cell>
        </row>
        <row r="233">
          <cell r="B233" t="str">
            <v>BD2</v>
          </cell>
          <cell r="C233" t="str">
            <v>Predecessor name</v>
          </cell>
          <cell r="D233" t="str">
            <v>PredecessorName</v>
          </cell>
          <cell r="E233" t="str">
            <v>n.a.</v>
          </cell>
          <cell r="F233" t="str">
            <v>In case of acquisition during the period, the name of investor / fund manager that the asset has been acquired from. Can be omitted when this is confidential</v>
          </cell>
          <cell r="G233" t="str">
            <v>Not mandatory</v>
          </cell>
          <cell r="H233" t="str">
            <v>Numbers, characters or both</v>
          </cell>
          <cell r="I233" t="str">
            <v>Holland IM</v>
          </cell>
        </row>
        <row r="234">
          <cell r="B234" t="str">
            <v>BE2</v>
          </cell>
          <cell r="C234" t="str">
            <v>Initial acquisition date (DAY/MONTH/YEAR)</v>
          </cell>
          <cell r="D234" t="str">
            <v>InitialAcquisitionDate</v>
          </cell>
          <cell r="E234" t="str">
            <v>n.a.</v>
          </cell>
          <cell r="F234" t="str">
            <v xml:space="preserve">In case of acquisition during the period, date of completion of acquisition of the asset. </v>
          </cell>
          <cell r="G234" t="str">
            <v>Mandatory if initial acquisition occurs during this period</v>
          </cell>
          <cell r="H234" t="str">
            <v>Numeric</v>
          </cell>
          <cell r="I234" t="str">
            <v>01/01/2017</v>
          </cell>
        </row>
        <row r="235">
          <cell r="B235" t="str">
            <v>BF2</v>
          </cell>
          <cell r="C235" t="str">
            <v>Gross initial acquisition price</v>
          </cell>
          <cell r="D235" t="str">
            <v>GrossAcquisitionPrice</v>
          </cell>
          <cell r="E235" t="str">
            <v>n.a.</v>
          </cell>
          <cell r="F235" t="str">
            <v>In case of acquisition during the period, the total amount expended or total consideration paid, for the asset on the date of initial acquisition by the purchasing entity, including fees and expenses</v>
          </cell>
          <cell r="G235" t="str">
            <v>Mandatory if initial acquisition occurs during this period</v>
          </cell>
          <cell r="H235" t="str">
            <v>Numeric</v>
          </cell>
          <cell r="I235" t="str">
            <v>100.000.000</v>
          </cell>
        </row>
        <row r="236">
          <cell r="B236" t="str">
            <v>BG2</v>
          </cell>
          <cell r="C236" t="str">
            <v>Initial acquisition costs</v>
          </cell>
          <cell r="D236"/>
          <cell r="E236" t="str">
            <v>n.a.</v>
          </cell>
          <cell r="F236" t="str">
            <v>All costs incurred in relation to the initial acquisition of an asset. To include costs such as tax, legal fees, agent, due diligence, etc.</v>
          </cell>
          <cell r="G236" t="str">
            <v>Mandatory if initial acquisition occurs during this period</v>
          </cell>
          <cell r="H236" t="str">
            <v>Numeric</v>
          </cell>
          <cell r="I236" t="str">
            <v>15.000</v>
          </cell>
        </row>
        <row r="237">
          <cell r="B237" t="str">
            <v>BH2</v>
          </cell>
          <cell r="C237" t="str">
            <v>Have any partial acquisitions took place during this period?</v>
          </cell>
          <cell r="D237" t="str">
            <v>AnyPartialAcquisitions</v>
          </cell>
          <cell r="E237" t="str">
            <v>Yes</v>
          </cell>
          <cell r="F237" t="str">
            <v>To determine whether any partial acquisitions took place during this period</v>
          </cell>
          <cell r="G237" t="str">
            <v>Mandatory (every period)</v>
          </cell>
          <cell r="H237" t="str">
            <v>Characters</v>
          </cell>
          <cell r="I237" t="str">
            <v>No</v>
          </cell>
        </row>
        <row r="238">
          <cell r="B238"/>
          <cell r="C238"/>
          <cell r="D238"/>
          <cell r="E238" t="str">
            <v>No</v>
          </cell>
          <cell r="F238"/>
          <cell r="G238"/>
          <cell r="H238"/>
          <cell r="I238"/>
        </row>
        <row r="239">
          <cell r="B239" t="str">
            <v>BI2</v>
          </cell>
          <cell r="C239" t="str">
            <v>1st Gross Partial acquisition price (Incl. costs)</v>
          </cell>
          <cell r="D239" t="str">
            <v>GrossPartialAcquisitionPrice</v>
          </cell>
          <cell r="E239" t="str">
            <v>n.a.</v>
          </cell>
          <cell r="F239" t="str">
            <v>Where a partial acquisition has been made by either 1) the manager acquires a greater share of an asset already included in the portfolio or 2) An adjacent building to an existing building is acquired thus increasing the existing building size/value, the total expenditure amount of the partial purchase including costs.</v>
          </cell>
          <cell r="G239" t="str">
            <v>Mandatory if any partial acquisitions took place during this period</v>
          </cell>
          <cell r="H239" t="str">
            <v>Numeric</v>
          </cell>
          <cell r="I239" t="str">
            <v>100.000.000</v>
          </cell>
        </row>
        <row r="240">
          <cell r="B240" t="str">
            <v>BJ2</v>
          </cell>
          <cell r="C240" t="str">
            <v>1st Partial acquisition date (DAY/MONTH/YEAR)</v>
          </cell>
          <cell r="D240" t="str">
            <v>PartialAcquistionDate</v>
          </cell>
          <cell r="E240" t="str">
            <v>n.a.</v>
          </cell>
          <cell r="F240" t="str">
            <v>Date of (1st, 2nd etc.) partial acquisition</v>
          </cell>
          <cell r="G240" t="str">
            <v>Mandatory if any partial acquisitions took place during this period</v>
          </cell>
          <cell r="H240" t="str">
            <v>Numeric</v>
          </cell>
          <cell r="I240" t="str">
            <v>01/01/2017</v>
          </cell>
        </row>
        <row r="241">
          <cell r="B241" t="str">
            <v>BK2</v>
          </cell>
          <cell r="C241" t="str">
            <v>2nd Gross Partial acquisition price (Incl. costs)</v>
          </cell>
          <cell r="D241"/>
          <cell r="E241"/>
          <cell r="F241"/>
          <cell r="G241"/>
          <cell r="H241"/>
          <cell r="I241"/>
        </row>
        <row r="242">
          <cell r="B242" t="str">
            <v>BL2</v>
          </cell>
          <cell r="C242" t="str">
            <v>2nd Partial acquisition date (DAY/MONTH/YEAR)</v>
          </cell>
          <cell r="D242"/>
          <cell r="E242"/>
          <cell r="F242"/>
          <cell r="G242"/>
          <cell r="H242"/>
          <cell r="I242"/>
        </row>
        <row r="243">
          <cell r="B243" t="str">
            <v>BM2</v>
          </cell>
          <cell r="C243" t="str">
            <v>3rd Gross Partial acquisition price (Incl. costs)</v>
          </cell>
          <cell r="D243"/>
          <cell r="E243"/>
          <cell r="F243"/>
          <cell r="G243"/>
          <cell r="H243"/>
          <cell r="I243"/>
        </row>
        <row r="244">
          <cell r="B244" t="str">
            <v>BN2</v>
          </cell>
          <cell r="C244" t="str">
            <v>3rd Partial acquisition date (DAY/MONTH/YEAR)</v>
          </cell>
          <cell r="D244"/>
          <cell r="E244"/>
          <cell r="F244"/>
          <cell r="G244"/>
          <cell r="H244"/>
          <cell r="I244"/>
        </row>
        <row r="245">
          <cell r="B245" t="str">
            <v>BO2</v>
          </cell>
          <cell r="C245" t="str">
            <v>4th Gross Partial acquisition price (Incl. costs)</v>
          </cell>
          <cell r="D245"/>
          <cell r="E245"/>
          <cell r="F245"/>
          <cell r="G245"/>
          <cell r="H245"/>
          <cell r="I245"/>
        </row>
        <row r="246">
          <cell r="B246" t="str">
            <v>BP2</v>
          </cell>
          <cell r="C246" t="str">
            <v>4th Partial acquisition date (DAY/MONTH/YEAR)</v>
          </cell>
          <cell r="D246"/>
          <cell r="E246"/>
          <cell r="F246"/>
          <cell r="G246"/>
          <cell r="H246"/>
          <cell r="I246"/>
        </row>
        <row r="247">
          <cell r="B247" t="str">
            <v>BQ2</v>
          </cell>
          <cell r="C247" t="str">
            <v>Successor name</v>
          </cell>
          <cell r="D247" t="str">
            <v>SuccessorName</v>
          </cell>
          <cell r="E247" t="str">
            <v>n.a.</v>
          </cell>
          <cell r="F247" t="str">
            <v>In case of disposition, the name of investor / fund manager that the asset has been sold to. Can be omitted when this is confidential</v>
          </cell>
          <cell r="G247" t="str">
            <v>Not mandatory</v>
          </cell>
          <cell r="H247" t="str">
            <v>Numbers, characters or both</v>
          </cell>
          <cell r="I247" t="str">
            <v>Germany IM</v>
          </cell>
        </row>
        <row r="248">
          <cell r="B248" t="str">
            <v>BR2</v>
          </cell>
          <cell r="C248" t="str">
            <v>Final disposition date (DAY/MONTH/YEAR)</v>
          </cell>
          <cell r="D248" t="str">
            <v>FinalDispositionDate</v>
          </cell>
          <cell r="E248" t="str">
            <v>n.a.</v>
          </cell>
          <cell r="F248" t="str">
            <v>Date of completion of disposition of the asset</v>
          </cell>
          <cell r="G248" t="str">
            <v>Mandatory if final disposition occurs during this period</v>
          </cell>
          <cell r="H248" t="str">
            <v>Numeric</v>
          </cell>
          <cell r="I248" t="str">
            <v>01/01/2017</v>
          </cell>
        </row>
        <row r="249">
          <cell r="B249" t="str">
            <v>BS2</v>
          </cell>
          <cell r="C249" t="str">
            <v>Final Net disposition price</v>
          </cell>
          <cell r="D249" t="str">
            <v>FinalDispositionPrice</v>
          </cell>
          <cell r="E249" t="str">
            <v>n.a.</v>
          </cell>
          <cell r="F249" t="str">
            <v>The net disposition price received for a final property disposal after deduction for selling costs and expenses</v>
          </cell>
          <cell r="G249" t="str">
            <v>Mandatory if final disposition occurs during this period</v>
          </cell>
          <cell r="H249" t="str">
            <v>Numeric</v>
          </cell>
          <cell r="I249" t="str">
            <v>100.000.000</v>
          </cell>
        </row>
        <row r="250">
          <cell r="B250" t="str">
            <v>BT2</v>
          </cell>
          <cell r="C250" t="str">
            <v>Final disposition costs</v>
          </cell>
          <cell r="D250"/>
          <cell r="E250" t="str">
            <v>n.a.</v>
          </cell>
          <cell r="F250" t="str">
            <v>All costs incurred in relation to the final disposition of an asset. To include costs such as tax, legal fees, agent, due diligence, etc.</v>
          </cell>
          <cell r="G250" t="str">
            <v>Mandatory if final disposition occurs during this period</v>
          </cell>
          <cell r="H250" t="str">
            <v>Numeric</v>
          </cell>
          <cell r="I250" t="str">
            <v>10.000</v>
          </cell>
        </row>
        <row r="251">
          <cell r="B251" t="str">
            <v>BU2</v>
          </cell>
          <cell r="C251" t="str">
            <v>Final disposition type</v>
          </cell>
          <cell r="D251" t="str">
            <v>FinalDispositionType</v>
          </cell>
          <cell r="E251"/>
          <cell r="F251" t="str">
            <v>Type of final disposition of the asset</v>
          </cell>
          <cell r="G251" t="str">
            <v>Mandatory if final disposition occurs during this period</v>
          </cell>
          <cell r="H251" t="str">
            <v>Characters</v>
          </cell>
          <cell r="I251" t="str">
            <v>True Sale</v>
          </cell>
        </row>
        <row r="252">
          <cell r="B252"/>
          <cell r="C252"/>
          <cell r="D252"/>
          <cell r="E252" t="str">
            <v xml:space="preserve">True Sale </v>
          </cell>
          <cell r="F252" t="str">
            <v>Full sale of property</v>
          </cell>
          <cell r="G252"/>
          <cell r="H252"/>
          <cell r="I252"/>
        </row>
        <row r="253">
          <cell r="B253"/>
          <cell r="C253"/>
          <cell r="D253"/>
          <cell r="E253" t="str">
            <v>Part of Larger Sale</v>
          </cell>
          <cell r="F253" t="str">
            <v>Sale of property is in conjunction with other property or properties, where property level sales data is not available or applicable</v>
          </cell>
          <cell r="G253"/>
          <cell r="H253"/>
          <cell r="I253"/>
        </row>
        <row r="254">
          <cell r="B254"/>
          <cell r="C254"/>
          <cell r="D254"/>
          <cell r="E254" t="str">
            <v xml:space="preserve">Transfer of Ownership </v>
          </cell>
          <cell r="F254" t="str">
            <v>Transfer of ownership and/or management to another manager</v>
          </cell>
          <cell r="G254"/>
          <cell r="H254"/>
          <cell r="I254"/>
        </row>
        <row r="255">
          <cell r="B255"/>
          <cell r="C255"/>
          <cell r="D255"/>
          <cell r="E255" t="str">
            <v xml:space="preserve">Split into Multiple Properties </v>
          </cell>
          <cell r="F255" t="str">
            <v>Asset is split out into two or more other properties</v>
          </cell>
          <cell r="G255"/>
          <cell r="H255"/>
          <cell r="I255"/>
        </row>
        <row r="256">
          <cell r="B256"/>
          <cell r="C256"/>
          <cell r="D256"/>
          <cell r="E256" t="str">
            <v xml:space="preserve">Real estate Destroyed </v>
          </cell>
          <cell r="F256" t="str">
            <v>Asset has been entirely destroyed and no longer operates</v>
          </cell>
          <cell r="G256"/>
          <cell r="H256"/>
          <cell r="I256"/>
        </row>
        <row r="257">
          <cell r="B257"/>
          <cell r="C257"/>
          <cell r="D257"/>
          <cell r="E257" t="str">
            <v xml:space="preserve">Consolidation </v>
          </cell>
          <cell r="F257" t="str">
            <v>Asset is consolidated into the operations of another new or existing asset</v>
          </cell>
          <cell r="G257"/>
          <cell r="H257"/>
          <cell r="I257"/>
        </row>
        <row r="258">
          <cell r="B258"/>
          <cell r="C258"/>
          <cell r="D258"/>
          <cell r="E258" t="str">
            <v>Returned to Lender</v>
          </cell>
          <cell r="F258" t="str">
            <v>Asset has been returned to the lending institution</v>
          </cell>
          <cell r="G258"/>
          <cell r="H258"/>
          <cell r="I258"/>
        </row>
        <row r="259">
          <cell r="B259" t="str">
            <v>BV2</v>
          </cell>
          <cell r="C259" t="str">
            <v>Have any partial dispositions took place during this period?</v>
          </cell>
          <cell r="D259" t="str">
            <v>AnyPartialDispositions</v>
          </cell>
          <cell r="E259" t="str">
            <v>Yes</v>
          </cell>
          <cell r="F259" t="str">
            <v>To determine whether any partial dispositions took place during this period</v>
          </cell>
          <cell r="G259" t="str">
            <v>Mandatory (every period)</v>
          </cell>
          <cell r="H259" t="str">
            <v>Characters</v>
          </cell>
          <cell r="I259" t="str">
            <v>No</v>
          </cell>
        </row>
        <row r="260">
          <cell r="B260"/>
          <cell r="C260"/>
          <cell r="D260"/>
          <cell r="E260" t="str">
            <v>No</v>
          </cell>
          <cell r="F260"/>
          <cell r="G260"/>
          <cell r="H260"/>
          <cell r="I260"/>
        </row>
        <row r="261">
          <cell r="B261" t="str">
            <v>BW2</v>
          </cell>
          <cell r="C261" t="str">
            <v>1st Net Partial disposition price (Ex. costs)</v>
          </cell>
          <cell r="D261" t="str">
            <v>PartialDispositionPrice</v>
          </cell>
          <cell r="E261" t="str">
            <v>n.a.</v>
          </cell>
          <cell r="F261" t="str">
            <v>Where a partial sale has been made by the manager either 1) reducing its ownership share of the asset or 2) part of an asset already included in the portfolio thus decreasing the building size/value, the total sale receipts after sale costs are deducted</v>
          </cell>
          <cell r="G261" t="str">
            <v>Mandatory if partial dispositions took place during this period</v>
          </cell>
          <cell r="H261" t="str">
            <v>Numeric</v>
          </cell>
          <cell r="I261" t="str">
            <v>100.000.000</v>
          </cell>
        </row>
        <row r="262">
          <cell r="B262" t="str">
            <v>BX2</v>
          </cell>
          <cell r="C262" t="str">
            <v>1st Partial disposition date (DAY/MONTH/YEAR)</v>
          </cell>
          <cell r="D262" t="str">
            <v>PartialDispositionDate</v>
          </cell>
          <cell r="E262" t="str">
            <v>n.a.</v>
          </cell>
          <cell r="F262" t="str">
            <v>Date of (1st, 2nd etc.) partial disposition</v>
          </cell>
          <cell r="G262" t="str">
            <v>Mandatory if partial dispositions took place during this period</v>
          </cell>
          <cell r="H262" t="str">
            <v>Numeric</v>
          </cell>
          <cell r="I262" t="str">
            <v>01/01/2017</v>
          </cell>
        </row>
        <row r="263">
          <cell r="B263" t="str">
            <v>BY2</v>
          </cell>
          <cell r="C263" t="str">
            <v>2nd Net Partial disposition price (Ex. costs)</v>
          </cell>
          <cell r="D263"/>
          <cell r="E263"/>
          <cell r="F263"/>
          <cell r="G263"/>
          <cell r="H263"/>
          <cell r="I263"/>
        </row>
        <row r="264">
          <cell r="B264" t="str">
            <v>BZ2</v>
          </cell>
          <cell r="C264" t="str">
            <v>2nd Partial disposition date (DAY/MONTH/YEAR)</v>
          </cell>
          <cell r="D264"/>
          <cell r="E264"/>
          <cell r="F264"/>
          <cell r="G264"/>
          <cell r="H264"/>
          <cell r="I264"/>
        </row>
        <row r="265">
          <cell r="B265" t="str">
            <v>CA2</v>
          </cell>
          <cell r="C265" t="str">
            <v>3rd Net Partial disposition price (Ex. costs)</v>
          </cell>
          <cell r="D265"/>
          <cell r="E265"/>
          <cell r="F265"/>
          <cell r="G265"/>
          <cell r="H265"/>
          <cell r="I265"/>
        </row>
        <row r="266">
          <cell r="B266" t="str">
            <v>CB2</v>
          </cell>
          <cell r="C266" t="str">
            <v>3rd Partial disposition date (DAY/MONTH/YEAR)</v>
          </cell>
          <cell r="D266"/>
          <cell r="E266"/>
          <cell r="F266"/>
          <cell r="G266"/>
          <cell r="H266"/>
          <cell r="I266"/>
        </row>
        <row r="267">
          <cell r="B267" t="str">
            <v>CC2</v>
          </cell>
          <cell r="C267" t="str">
            <v>4th Net Partial disposition price (Ex. costs)</v>
          </cell>
          <cell r="D267"/>
          <cell r="E267"/>
          <cell r="F267"/>
          <cell r="G267"/>
          <cell r="H267"/>
          <cell r="I267"/>
        </row>
        <row r="268">
          <cell r="B268" t="str">
            <v>CD2</v>
          </cell>
          <cell r="C268" t="str">
            <v>4th Partial disposition date (DAY/MONTH/YEAR)</v>
          </cell>
          <cell r="D268"/>
          <cell r="E268"/>
          <cell r="F268"/>
          <cell r="G268"/>
          <cell r="H268"/>
          <cell r="I268"/>
        </row>
      </sheetData>
      <sheetData sheetId="7"/>
      <sheetData sheetId="8"/>
      <sheetData sheetId="9"/>
      <sheetData sheetId="10"/>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7-01-09T15:49:03.366"/>
    </inkml:context>
    <inkml:brush xml:id="br0">
      <inkml:brushProperty name="width" value="0.04667" units="cm"/>
      <inkml:brushProperty name="height" value="0.04667" units="cm"/>
      <inkml:brushProperty name="color" value="#ED1C24"/>
      <inkml:brushProperty name="ignorePressure" value="1"/>
    </inkml:brush>
  </inkml:definitions>
  <inkml:traceGroup>
    <inkml:annotationXML>
      <emma:emma xmlns:emma="http://www.w3.org/2003/04/emma" version="1.0">
        <emma:interpretation id="{9A5EBF5B-CD47-46D4-864A-B33666B3D31F}" emma:medium="tactile" emma:mode="ink">
          <msink:context xmlns:msink="http://schemas.microsoft.com/ink/2010/main" type="writingRegion" rotatedBoundingBox="34528,12865 34543,12865 34543,12880 34528,12880"/>
        </emma:interpretation>
      </emma:emma>
    </inkml:annotationXML>
    <inkml:traceGroup>
      <inkml:annotationXML>
        <emma:emma xmlns:emma="http://www.w3.org/2003/04/emma" version="1.0">
          <emma:interpretation id="{04A36326-CFD8-4F54-8181-22586B017382}" emma:medium="tactile" emma:mode="ink">
            <msink:context xmlns:msink="http://schemas.microsoft.com/ink/2010/main" type="paragraph" rotatedBoundingBox="34528,12865 34543,12865 34543,12880 34528,12880" alignmentLevel="1"/>
          </emma:interpretation>
        </emma:emma>
      </inkml:annotationXML>
      <inkml:traceGroup>
        <inkml:annotationXML>
          <emma:emma xmlns:emma="http://www.w3.org/2003/04/emma" version="1.0">
            <emma:interpretation id="{9824F657-898C-47E7-AA3F-F28DFE3F63A4}" emma:medium="tactile" emma:mode="ink">
              <msink:context xmlns:msink="http://schemas.microsoft.com/ink/2010/main" type="line" rotatedBoundingBox="34528,12865 34543,12865 34543,12880 34528,12880"/>
            </emma:interpretation>
          </emma:emma>
        </inkml:annotationXML>
        <inkml:traceGroup>
          <inkml:annotationXML>
            <emma:emma xmlns:emma="http://www.w3.org/2003/04/emma" version="1.0">
              <emma:interpretation id="{4A196906-4CEA-4345-925D-2A245E90C2F4}" emma:medium="tactile" emma:mode="ink">
                <msink:context xmlns:msink="http://schemas.microsoft.com/ink/2010/main" type="inkWord" rotatedBoundingBox="34528,12865 34543,12865 34543,12880 34528,12880"/>
              </emma:interpretation>
              <emma:one-of disjunction-type="recognition" id="oneOf0">
                <emma:interpretation id="interp0" emma:lang="en-US" emma:confidence="0">
                  <emma:literal>.</emma:literal>
                </emma:interpretation>
                <emma:interpretation id="interp1" emma:lang="en-US" emma:confidence="0">
                  <emma:literal>v</emma:literal>
                </emma:interpretation>
                <emma:interpretation id="interp2" emma:lang="en-US" emma:confidence="0">
                  <emma:literal>}</emma:literal>
                </emma:interpretation>
                <emma:interpretation id="interp3" emma:lang="en-US" emma:confidence="0">
                  <emma:literal>w</emma:literal>
                </emma:interpretation>
                <emma:interpretation id="interp4" emma:lang="en-US" emma:confidence="0">
                  <emma:literal>3</emma:literal>
                </emma:interpretation>
              </emma:one-of>
            </emma:emma>
          </inkml:annotationXML>
          <inkml:trace contextRef="#ctx0" brushRef="#br0">0 0</inkml:trace>
        </inkml:traceGroup>
      </inkml:traceGroup>
    </inkml:traceGroup>
  </inkml:traceGroup>
</inkml:ink>
</file>

<file path=xl/theme/theme1.xml><?xml version="1.0" encoding="utf-8"?>
<a:theme xmlns:a="http://schemas.openxmlformats.org/drawingml/2006/main" name="Office Theme">
  <a:themeElements>
    <a:clrScheme name="INREV">
      <a:dk1>
        <a:sysClr val="windowText" lastClr="000000"/>
      </a:dk1>
      <a:lt1>
        <a:sysClr val="window" lastClr="FFFFFF"/>
      </a:lt1>
      <a:dk2>
        <a:srgbClr val="44546A"/>
      </a:dk2>
      <a:lt2>
        <a:srgbClr val="E7E6E6"/>
      </a:lt2>
      <a:accent1>
        <a:srgbClr val="0033A0"/>
      </a:accent1>
      <a:accent2>
        <a:srgbClr val="59CBE8"/>
      </a:accent2>
      <a:accent3>
        <a:srgbClr val="6CC24A"/>
      </a:accent3>
      <a:accent4>
        <a:srgbClr val="008675"/>
      </a:accent4>
      <a:accent5>
        <a:srgbClr val="91D6AC"/>
      </a:accent5>
      <a:accent6>
        <a:srgbClr val="009CA6"/>
      </a:accent6>
      <a:hlink>
        <a:srgbClr val="0563C1"/>
      </a:hlink>
      <a:folHlink>
        <a:srgbClr val="954F72"/>
      </a:folHlink>
    </a:clrScheme>
    <a:fontScheme name="INREV SDDS">
      <a:majorFont>
        <a:latin typeface="Arial"/>
        <a:ea typeface=""/>
        <a:cs typeface=""/>
      </a:majorFont>
      <a:minorFont>
        <a:latin typeface="Arial Unicode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4.vml"/><Relationship Id="rId7" Type="http://schemas.openxmlformats.org/officeDocument/2006/relationships/ctrlProp" Target="../ctrlProps/ctrlProp9.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inrev.org/guidelines/assessments/" TargetMode="External"/><Relationship Id="rId2" Type="http://schemas.openxmlformats.org/officeDocument/2006/relationships/hyperlink" Target="https://www.inrev.org/definitions/" TargetMode="External"/><Relationship Id="rId1" Type="http://schemas.openxmlformats.org/officeDocument/2006/relationships/hyperlink" Target="https://www.inrev.org/definitions/"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https://www.inrev.org/guidelines/module/fee-and-expense-metrics" TargetMode="External"/><Relationship Id="rId18" Type="http://schemas.openxmlformats.org/officeDocument/2006/relationships/hyperlink" Target="https://www.inrev.org/guidelines/module/fee-and-expense-metrics" TargetMode="External"/><Relationship Id="rId26" Type="http://schemas.openxmlformats.org/officeDocument/2006/relationships/hyperlink" Target="https://www.inrev.org/guidelines/assessments/" TargetMode="External"/><Relationship Id="rId39" Type="http://schemas.openxmlformats.org/officeDocument/2006/relationships/hyperlink" Target="https://www.inrev.org/guidelines/module/inrev-performance-measurement" TargetMode="External"/><Relationship Id="rId21" Type="http://schemas.openxmlformats.org/officeDocument/2006/relationships/hyperlink" Target="https://www.inrev.org/guidelines/module/inrev-nav" TargetMode="External"/><Relationship Id="rId34" Type="http://schemas.openxmlformats.org/officeDocument/2006/relationships/hyperlink" Target="https://www.inrev.org/guidelines/module/governance" TargetMode="External"/><Relationship Id="rId42" Type="http://schemas.openxmlformats.org/officeDocument/2006/relationships/hyperlink" Target="https://www.inrev.org/guidelines/module/fee-and-expense-metrics" TargetMode="External"/><Relationship Id="rId47" Type="http://schemas.openxmlformats.org/officeDocument/2006/relationships/hyperlink" Target="https://www.inrev.org/guidelines/module/fee-and-expense-metrics" TargetMode="External"/><Relationship Id="rId7" Type="http://schemas.openxmlformats.org/officeDocument/2006/relationships/hyperlink" Target="https://www.inrev.org/definitions/" TargetMode="External"/><Relationship Id="rId2" Type="http://schemas.openxmlformats.org/officeDocument/2006/relationships/hyperlink" Target="https://www.inrev.org/definitions/" TargetMode="External"/><Relationship Id="rId16" Type="http://schemas.openxmlformats.org/officeDocument/2006/relationships/hyperlink" Target="https://www.inrev.org/guidelines/module/fee-and-expense-metrics" TargetMode="External"/><Relationship Id="rId29" Type="http://schemas.openxmlformats.org/officeDocument/2006/relationships/hyperlink" Target="https://www.inrev.org/guidelines/module/inrev-performance-measurement" TargetMode="External"/><Relationship Id="rId11" Type="http://schemas.openxmlformats.org/officeDocument/2006/relationships/hyperlink" Target="https://www.inrev.org/guidelines/" TargetMode="External"/><Relationship Id="rId24" Type="http://schemas.openxmlformats.org/officeDocument/2006/relationships/hyperlink" Target="https://www.inrev.org/library/inrev-standard-data-delivery-sheet-sdds" TargetMode="External"/><Relationship Id="rId32" Type="http://schemas.openxmlformats.org/officeDocument/2006/relationships/hyperlink" Target="https://www.inrev.org/guidelines/module/inrev-performance-measurement" TargetMode="External"/><Relationship Id="rId37" Type="http://schemas.openxmlformats.org/officeDocument/2006/relationships/hyperlink" Target="https://www.inrev.org/guidelines/module/fee-and-expense-metrics" TargetMode="External"/><Relationship Id="rId40" Type="http://schemas.openxmlformats.org/officeDocument/2006/relationships/hyperlink" Target="https://www.inrev.org/guidelines/module/inrev-performance-measurement" TargetMode="External"/><Relationship Id="rId45" Type="http://schemas.openxmlformats.org/officeDocument/2006/relationships/hyperlink" Target="https://www.inrev.org/guidelines/module/fee-and-expense-metrics" TargetMode="External"/><Relationship Id="rId5" Type="http://schemas.openxmlformats.org/officeDocument/2006/relationships/hyperlink" Target="https://www.inrev.org/definitions/" TargetMode="External"/><Relationship Id="rId15" Type="http://schemas.openxmlformats.org/officeDocument/2006/relationships/hyperlink" Target="https://www.inrev.org/guidelines/module/fee-and-expense-metrics" TargetMode="External"/><Relationship Id="rId23" Type="http://schemas.openxmlformats.org/officeDocument/2006/relationships/hyperlink" Target="https://www.inrev.org/guidelines/assessments/" TargetMode="External"/><Relationship Id="rId28" Type="http://schemas.openxmlformats.org/officeDocument/2006/relationships/hyperlink" Target="https://www.inrev.org/guidelines/module/governance" TargetMode="External"/><Relationship Id="rId36" Type="http://schemas.openxmlformats.org/officeDocument/2006/relationships/hyperlink" Target="https://www.inrev.org/guidelines/module/governance" TargetMode="External"/><Relationship Id="rId49" Type="http://schemas.openxmlformats.org/officeDocument/2006/relationships/drawing" Target="../drawings/drawing5.xml"/><Relationship Id="rId10" Type="http://schemas.openxmlformats.org/officeDocument/2006/relationships/hyperlink" Target="https://www.inrev.org/guidelines/module/inrev-nav" TargetMode="External"/><Relationship Id="rId19" Type="http://schemas.openxmlformats.org/officeDocument/2006/relationships/hyperlink" Target="https://www.inrev.org/guidelines/module/fee-and-expense-metrics" TargetMode="External"/><Relationship Id="rId31" Type="http://schemas.openxmlformats.org/officeDocument/2006/relationships/hyperlink" Target="https://www.inrev.org/guidelines/module/inrev-performance-measurement" TargetMode="External"/><Relationship Id="rId44" Type="http://schemas.openxmlformats.org/officeDocument/2006/relationships/hyperlink" Target="https://www.inrev.org/guidelines/module/fee-and-expense-metrics" TargetMode="External"/><Relationship Id="rId4" Type="http://schemas.openxmlformats.org/officeDocument/2006/relationships/hyperlink" Target="https://www.inrev.org/definitions/" TargetMode="External"/><Relationship Id="rId9" Type="http://schemas.openxmlformats.org/officeDocument/2006/relationships/hyperlink" Target="https://www.inrev.org/definitions/" TargetMode="External"/><Relationship Id="rId14" Type="http://schemas.openxmlformats.org/officeDocument/2006/relationships/hyperlink" Target="https://www.inrev.org/guidelines/module/fee-and-expense-metrics" TargetMode="External"/><Relationship Id="rId22" Type="http://schemas.openxmlformats.org/officeDocument/2006/relationships/hyperlink" Target="https://www.inrev.org/definitions/" TargetMode="External"/><Relationship Id="rId27" Type="http://schemas.openxmlformats.org/officeDocument/2006/relationships/hyperlink" Target="https://www.inrev.org/guidelines/module/fee-and-expense-metrics" TargetMode="External"/><Relationship Id="rId30" Type="http://schemas.openxmlformats.org/officeDocument/2006/relationships/hyperlink" Target="https://www.inrev.org/guidelines/module/inrev-performance-measurement" TargetMode="External"/><Relationship Id="rId35" Type="http://schemas.openxmlformats.org/officeDocument/2006/relationships/hyperlink" Target="https://www.inrev.org/guidelines/module/governance" TargetMode="External"/><Relationship Id="rId43" Type="http://schemas.openxmlformats.org/officeDocument/2006/relationships/hyperlink" Target="https://www.inrev.org/guidelines/module/fee-and-expense-metrics" TargetMode="External"/><Relationship Id="rId48" Type="http://schemas.openxmlformats.org/officeDocument/2006/relationships/printerSettings" Target="../printerSettings/printerSettings5.bin"/><Relationship Id="rId8" Type="http://schemas.openxmlformats.org/officeDocument/2006/relationships/hyperlink" Target="https://www.inrev.org/definitions/" TargetMode="External"/><Relationship Id="rId3" Type="http://schemas.openxmlformats.org/officeDocument/2006/relationships/hyperlink" Target="https://www.inrev.org/definitions/" TargetMode="External"/><Relationship Id="rId12" Type="http://schemas.openxmlformats.org/officeDocument/2006/relationships/hyperlink" Target="https://www.inrev.org/guidelines/" TargetMode="External"/><Relationship Id="rId17" Type="http://schemas.openxmlformats.org/officeDocument/2006/relationships/hyperlink" Target="https://www.inrev.org/guidelines/module/fee-and-expense-metrics" TargetMode="External"/><Relationship Id="rId25" Type="http://schemas.openxmlformats.org/officeDocument/2006/relationships/hyperlink" Target="https://www.inrev.org/guidelines/assessments/" TargetMode="External"/><Relationship Id="rId33" Type="http://schemas.openxmlformats.org/officeDocument/2006/relationships/hyperlink" Target="https://www.inrev.org/guidelines/module/inrev-performance-measurement" TargetMode="External"/><Relationship Id="rId38" Type="http://schemas.openxmlformats.org/officeDocument/2006/relationships/hyperlink" Target="https://www.inrev.org/guidelines/module/inrev-performance-measurement" TargetMode="External"/><Relationship Id="rId46" Type="http://schemas.openxmlformats.org/officeDocument/2006/relationships/hyperlink" Target="https://www.inrev.org/guidelines/module/fee-and-expense-metrics" TargetMode="External"/><Relationship Id="rId20" Type="http://schemas.openxmlformats.org/officeDocument/2006/relationships/hyperlink" Target="https://www.inrev.org/guidelines/module/fee-and-expense-metrics" TargetMode="External"/><Relationship Id="rId41" Type="http://schemas.openxmlformats.org/officeDocument/2006/relationships/hyperlink" Target="https://www.inrev.org/library/inrev-standard-data-delivery-sheet-sdds" TargetMode="External"/><Relationship Id="rId1" Type="http://schemas.openxmlformats.org/officeDocument/2006/relationships/hyperlink" Target="https://www.inrev.org/definitions/" TargetMode="External"/><Relationship Id="rId6" Type="http://schemas.openxmlformats.org/officeDocument/2006/relationships/hyperlink" Target="https://www.inrev.org/definitions/"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inrev.org/guidelines/module/fee-and-expense-metrics" TargetMode="External"/><Relationship Id="rId3" Type="http://schemas.openxmlformats.org/officeDocument/2006/relationships/hyperlink" Target="https://www.inrev.org/definitions/" TargetMode="External"/><Relationship Id="rId7" Type="http://schemas.openxmlformats.org/officeDocument/2006/relationships/hyperlink" Target="https://www.inrev.org/definitions/" TargetMode="External"/><Relationship Id="rId2" Type="http://schemas.openxmlformats.org/officeDocument/2006/relationships/hyperlink" Target="https://www.inrev.org/definitions/" TargetMode="External"/><Relationship Id="rId1" Type="http://schemas.openxmlformats.org/officeDocument/2006/relationships/hyperlink" Target="https://www.inrev.org/definitions/" TargetMode="External"/><Relationship Id="rId6" Type="http://schemas.openxmlformats.org/officeDocument/2006/relationships/hyperlink" Target="https://www.inrev.org/definitions/" TargetMode="External"/><Relationship Id="rId11" Type="http://schemas.openxmlformats.org/officeDocument/2006/relationships/drawing" Target="../drawings/drawing7.xml"/><Relationship Id="rId5" Type="http://schemas.openxmlformats.org/officeDocument/2006/relationships/hyperlink" Target="https://www.inrev.org/definitions/" TargetMode="External"/><Relationship Id="rId10" Type="http://schemas.openxmlformats.org/officeDocument/2006/relationships/printerSettings" Target="../printerSettings/printerSettings7.bin"/><Relationship Id="rId4" Type="http://schemas.openxmlformats.org/officeDocument/2006/relationships/hyperlink" Target="https://www.inrev.org/definitions/" TargetMode="External"/><Relationship Id="rId9" Type="http://schemas.openxmlformats.org/officeDocument/2006/relationships/hyperlink" Target="https://www.inrev.org/guidelines/module/fee-and-expense-metrics"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6">
    <tabColor theme="0"/>
  </sheetPr>
  <dimension ref="A1:A7"/>
  <sheetViews>
    <sheetView showGridLines="0" showRowColHeaders="0" workbookViewId="0">
      <selection activeCell="G33" sqref="G33"/>
    </sheetView>
  </sheetViews>
  <sheetFormatPr defaultColWidth="30.140625" defaultRowHeight="12.75"/>
  <cols>
    <col min="1" max="1" width="109.140625" customWidth="1"/>
  </cols>
  <sheetData>
    <row r="1" spans="1:1" ht="65.25" customHeight="1">
      <c r="A1" s="468" t="s">
        <v>0</v>
      </c>
    </row>
    <row r="2" spans="1:1" ht="30">
      <c r="A2" s="264" t="s">
        <v>1</v>
      </c>
    </row>
    <row r="3" spans="1:1" ht="90">
      <c r="A3" s="262" t="s">
        <v>2</v>
      </c>
    </row>
    <row r="4" spans="1:1" ht="15">
      <c r="A4" s="467"/>
    </row>
    <row r="5" spans="1:1" ht="15">
      <c r="A5" s="263" t="s">
        <v>3</v>
      </c>
    </row>
    <row r="6" spans="1:1" ht="15">
      <c r="A6" s="263" t="s">
        <v>4</v>
      </c>
    </row>
    <row r="7" spans="1:1" ht="15">
      <c r="A7" s="263" t="s">
        <v>5</v>
      </c>
    </row>
  </sheetData>
  <sheetProtection formatCells="0" formatColumns="0" formatRows="0" insertColumns="0" insertRows="0" insertHyperlinks="0" deleteColumns="0" deleteRows="0" sort="0" autoFilter="0" pivotTables="0"/>
  <conditionalFormatting sqref="A2">
    <cfRule type="iconSet" priority="2">
      <iconSet iconSet="3Symbols2" showValue="0">
        <cfvo type="percent" val="0"/>
        <cfvo type="num" val="1"/>
        <cfvo type="num" val="2"/>
      </iconSet>
    </cfRule>
  </conditionalFormatting>
  <conditionalFormatting sqref="A3:A4">
    <cfRule type="iconSet" priority="3">
      <iconSet iconSet="3Symbols2" showValue="0">
        <cfvo type="percent" val="0"/>
        <cfvo type="num" val="1"/>
        <cfvo type="num" val="2"/>
      </iconSet>
    </cfRule>
  </conditionalFormatting>
  <conditionalFormatting sqref="A5:A7">
    <cfRule type="iconSet" priority="1">
      <iconSet iconSet="3Symbols2" showValue="0">
        <cfvo type="percent" val="0"/>
        <cfvo type="num" val="1"/>
        <cfvo type="num" val="2"/>
      </iconSet>
    </cfRule>
  </conditionalFormatting>
  <pageMargins left="0.70866141732283472" right="0.70866141732283472" top="0.74803149606299213" bottom="0.74803149606299213" header="0.31496062992125984" footer="0.31496062992125984"/>
  <pageSetup paperSize="9" orientation="portrait" verticalDpi="0" r:id="rId1"/>
  <headerFooter>
    <oddHeader>&amp;R&amp;G</oddHeader>
    <oddFooter>&amp;LINREV SDDS 3.1&amp;RDate: &amp;D</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357D6-8442-496C-B8CE-CC9887060272}">
  <sheetPr codeName="Sheet5">
    <tabColor rgb="FFCFEDF7"/>
  </sheetPr>
  <dimension ref="A1:AH48"/>
  <sheetViews>
    <sheetView showGridLines="0" zoomScaleNormal="100" workbookViewId="0">
      <selection activeCell="F2" sqref="F2"/>
    </sheetView>
  </sheetViews>
  <sheetFormatPr defaultColWidth="0" defaultRowHeight="12.75" customHeight="1" zeroHeight="1"/>
  <cols>
    <col min="1" max="1" width="7.85546875" customWidth="1"/>
    <col min="2" max="2" width="19.28515625" customWidth="1"/>
    <col min="3" max="3" width="26.28515625" customWidth="1"/>
    <col min="4" max="4" width="85.7109375" customWidth="1"/>
    <col min="5" max="5" width="29" customWidth="1"/>
    <col min="6" max="6" width="14.7109375" customWidth="1"/>
    <col min="7" max="8" width="15.85546875" hidden="1" customWidth="1"/>
    <col min="9" max="9" width="22.42578125" hidden="1" customWidth="1"/>
    <col min="10" max="11" width="21.7109375" hidden="1" customWidth="1"/>
    <col min="12" max="12" width="19.28515625" hidden="1" customWidth="1"/>
    <col min="13" max="13" width="21.7109375" hidden="1" customWidth="1"/>
    <col min="14" max="14" width="25.7109375" hidden="1" customWidth="1"/>
    <col min="15" max="15" width="20.140625" hidden="1" customWidth="1"/>
    <col min="16" max="16" width="20.7109375" hidden="1" customWidth="1"/>
    <col min="17" max="17" width="24.42578125" hidden="1" customWidth="1"/>
    <col min="18" max="18" width="27.5703125" hidden="1" customWidth="1"/>
    <col min="19" max="19" width="36" hidden="1" customWidth="1"/>
    <col min="20" max="20" width="21.42578125" hidden="1" customWidth="1"/>
    <col min="21" max="21" width="15.28515625" hidden="1" customWidth="1"/>
    <col min="22" max="22" width="27.28515625" hidden="1" customWidth="1"/>
    <col min="23" max="23" width="22.42578125" hidden="1" customWidth="1"/>
    <col min="24" max="24" width="13.140625" hidden="1" customWidth="1"/>
    <col min="25" max="25" width="27.7109375" hidden="1" customWidth="1"/>
    <col min="26" max="26" width="37.28515625" hidden="1" customWidth="1"/>
    <col min="27" max="27" width="28.5703125" hidden="1" customWidth="1"/>
    <col min="28" max="28" width="24.5703125" hidden="1" customWidth="1"/>
    <col min="29" max="29" width="34" hidden="1" customWidth="1"/>
    <col min="30" max="30" width="27.5703125" hidden="1" customWidth="1"/>
    <col min="31" max="31" width="17.85546875" hidden="1" customWidth="1"/>
    <col min="32" max="34" width="25.85546875" hidden="1" customWidth="1"/>
    <col min="35" max="16384" width="9.140625" hidden="1"/>
  </cols>
  <sheetData>
    <row r="1" spans="1:31" ht="15">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6"/>
      <c r="AC1" s="376"/>
      <c r="AD1" s="376"/>
      <c r="AE1" s="373"/>
    </row>
    <row r="2" spans="1:31" ht="36" customHeight="1">
      <c r="B2" s="471" t="s">
        <v>2425</v>
      </c>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6"/>
      <c r="AC2" s="376"/>
      <c r="AD2" s="376"/>
      <c r="AE2" s="373"/>
    </row>
    <row r="3" spans="1:31" ht="15.75">
      <c r="B3" s="191" t="str">
        <f>CONCATENATE("Version"," ",Tables!$K$2)</f>
        <v>Version 4.0 - CONSULTATION TEMPLATE</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6"/>
      <c r="AC3" s="376"/>
      <c r="AD3" s="376"/>
      <c r="AE3" s="373"/>
    </row>
    <row r="4" spans="1:31" ht="15">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6"/>
      <c r="AC4" s="376"/>
      <c r="AD4" s="376"/>
      <c r="AE4" s="373"/>
    </row>
    <row r="5" spans="1:31" ht="36">
      <c r="A5" s="418"/>
      <c r="B5" s="161" t="s">
        <v>2285</v>
      </c>
      <c r="C5" s="161" t="s">
        <v>2284</v>
      </c>
      <c r="D5" s="161" t="s">
        <v>2426</v>
      </c>
      <c r="E5" s="161" t="s">
        <v>2527</v>
      </c>
      <c r="I5" s="438"/>
      <c r="M5" s="423"/>
      <c r="P5" s="438"/>
      <c r="Q5" s="438"/>
      <c r="R5" s="438"/>
      <c r="S5" s="438"/>
      <c r="Y5" s="423"/>
      <c r="Z5" s="441"/>
      <c r="AA5" s="441"/>
    </row>
    <row r="6" spans="1:31" ht="28.5" customHeight="1">
      <c r="A6" s="278"/>
      <c r="B6" s="482" t="s">
        <v>2288</v>
      </c>
      <c r="C6" s="478" t="s">
        <v>2546</v>
      </c>
      <c r="D6" s="109" t="s">
        <v>2528</v>
      </c>
      <c r="E6" s="479" t="s">
        <v>2547</v>
      </c>
      <c r="I6" s="438"/>
      <c r="M6" s="423"/>
      <c r="P6" s="438"/>
      <c r="Q6" s="438"/>
      <c r="R6" s="438"/>
      <c r="S6" s="438"/>
      <c r="Y6" s="423"/>
      <c r="Z6" s="441"/>
      <c r="AA6" s="441"/>
    </row>
    <row r="7" spans="1:31" ht="14.25">
      <c r="A7" s="278"/>
      <c r="B7" s="483" t="s">
        <v>2289</v>
      </c>
      <c r="C7" s="480" t="s">
        <v>967</v>
      </c>
      <c r="D7" s="110" t="s">
        <v>2406</v>
      </c>
      <c r="E7" s="481" t="s">
        <v>2547</v>
      </c>
      <c r="I7" s="438"/>
      <c r="M7" s="423"/>
      <c r="P7" s="438"/>
      <c r="Q7" s="438"/>
      <c r="R7" s="438"/>
      <c r="S7" s="438"/>
      <c r="Y7" s="423"/>
      <c r="Z7" s="441"/>
      <c r="AA7" s="441"/>
    </row>
    <row r="8" spans="1:31" ht="14.25">
      <c r="A8" s="278"/>
      <c r="B8" s="482" t="s">
        <v>2290</v>
      </c>
      <c r="C8" s="478" t="s">
        <v>968</v>
      </c>
      <c r="D8" s="109" t="s">
        <v>2407</v>
      </c>
      <c r="E8" s="479" t="s">
        <v>2547</v>
      </c>
      <c r="I8" s="438"/>
      <c r="M8" s="423"/>
      <c r="P8" s="438"/>
      <c r="Q8" s="438"/>
      <c r="R8" s="438"/>
      <c r="S8" s="438"/>
      <c r="Y8" s="423"/>
      <c r="Z8" s="441"/>
      <c r="AA8" s="441"/>
    </row>
    <row r="9" spans="1:31" ht="14.25">
      <c r="A9" s="278"/>
      <c r="B9" s="483" t="s">
        <v>2291</v>
      </c>
      <c r="C9" s="480" t="s">
        <v>969</v>
      </c>
      <c r="D9" s="110" t="s">
        <v>2408</v>
      </c>
      <c r="E9" s="481" t="s">
        <v>2547</v>
      </c>
      <c r="I9" s="438"/>
      <c r="M9" s="423"/>
      <c r="P9" s="438"/>
      <c r="Q9" s="438"/>
      <c r="R9" s="438"/>
      <c r="S9" s="438"/>
      <c r="Y9" s="423"/>
      <c r="Z9" s="441"/>
      <c r="AA9" s="441"/>
    </row>
    <row r="10" spans="1:31" ht="14.25">
      <c r="A10" s="278"/>
      <c r="B10" s="482" t="s">
        <v>2292</v>
      </c>
      <c r="C10" s="478" t="s">
        <v>970</v>
      </c>
      <c r="D10" s="109" t="s">
        <v>2409</v>
      </c>
      <c r="E10" s="479" t="s">
        <v>2547</v>
      </c>
      <c r="I10" s="438"/>
      <c r="M10" s="423"/>
      <c r="P10" s="438"/>
      <c r="Q10" s="438"/>
      <c r="R10" s="438"/>
      <c r="S10" s="438"/>
      <c r="Y10" s="423"/>
      <c r="Z10" s="441"/>
      <c r="AA10" s="441"/>
    </row>
    <row r="11" spans="1:31" ht="14.25">
      <c r="A11" s="278"/>
      <c r="B11" s="483" t="s">
        <v>2293</v>
      </c>
      <c r="C11" s="480" t="s">
        <v>971</v>
      </c>
      <c r="D11" s="110" t="s">
        <v>2410</v>
      </c>
      <c r="E11" s="481" t="s">
        <v>2547</v>
      </c>
      <c r="I11" s="438"/>
      <c r="M11" s="423"/>
      <c r="P11" s="438"/>
      <c r="Q11" s="438"/>
      <c r="R11" s="438"/>
      <c r="S11" s="438"/>
      <c r="Y11" s="423"/>
      <c r="Z11" s="441"/>
      <c r="AA11" s="441"/>
    </row>
    <row r="12" spans="1:31" ht="14.25">
      <c r="A12" s="278"/>
      <c r="B12" s="482" t="s">
        <v>2294</v>
      </c>
      <c r="C12" s="478" t="s">
        <v>972</v>
      </c>
      <c r="D12" s="109" t="s">
        <v>2411</v>
      </c>
      <c r="E12" s="479" t="s">
        <v>2547</v>
      </c>
      <c r="I12" s="438"/>
      <c r="M12" s="423"/>
      <c r="P12" s="438"/>
      <c r="Q12" s="438"/>
      <c r="R12" s="438"/>
      <c r="S12" s="438"/>
      <c r="Y12" s="423"/>
      <c r="Z12" s="441"/>
      <c r="AA12" s="441"/>
    </row>
    <row r="13" spans="1:31" ht="51">
      <c r="A13" s="278"/>
      <c r="B13" s="483" t="s">
        <v>2295</v>
      </c>
      <c r="C13" s="480" t="s">
        <v>973</v>
      </c>
      <c r="D13" s="110" t="s">
        <v>2412</v>
      </c>
      <c r="E13" s="481" t="s">
        <v>2547</v>
      </c>
      <c r="I13" s="438"/>
      <c r="M13" s="423"/>
      <c r="P13" s="438"/>
      <c r="Q13" s="438"/>
      <c r="R13" s="438"/>
      <c r="S13" s="438"/>
      <c r="Y13" s="423"/>
      <c r="Z13" s="441"/>
      <c r="AA13" s="441"/>
    </row>
    <row r="14" spans="1:31" ht="51">
      <c r="A14" s="278"/>
      <c r="B14" s="482" t="s">
        <v>2296</v>
      </c>
      <c r="C14" s="478" t="s">
        <v>974</v>
      </c>
      <c r="D14" s="109" t="s">
        <v>2467</v>
      </c>
      <c r="E14" s="479" t="s">
        <v>2547</v>
      </c>
      <c r="I14" s="438"/>
      <c r="M14" s="423"/>
      <c r="P14" s="438"/>
      <c r="Q14" s="438"/>
      <c r="R14" s="438"/>
      <c r="S14" s="438"/>
      <c r="Y14" s="423"/>
      <c r="Z14" s="441"/>
      <c r="AA14" s="441"/>
    </row>
    <row r="15" spans="1:31" ht="38.25">
      <c r="B15" s="483" t="s">
        <v>2297</v>
      </c>
      <c r="C15" s="480" t="s">
        <v>975</v>
      </c>
      <c r="D15" s="110" t="s">
        <v>2468</v>
      </c>
      <c r="E15" s="481" t="s">
        <v>2547</v>
      </c>
      <c r="I15" s="438"/>
      <c r="M15" s="423"/>
      <c r="P15" s="438"/>
      <c r="Q15" s="438"/>
      <c r="R15" s="438"/>
      <c r="S15" s="438"/>
      <c r="Y15" s="423"/>
      <c r="Z15" s="441"/>
      <c r="AA15" s="441"/>
    </row>
    <row r="16" spans="1:31" ht="14.25">
      <c r="B16" s="482" t="s">
        <v>2298</v>
      </c>
      <c r="C16" s="478" t="s">
        <v>976</v>
      </c>
      <c r="D16" s="109" t="s">
        <v>2413</v>
      </c>
      <c r="E16" s="479" t="s">
        <v>2547</v>
      </c>
      <c r="I16" s="438"/>
      <c r="M16" s="423"/>
      <c r="P16" s="438"/>
      <c r="Q16" s="438"/>
      <c r="R16" s="438"/>
      <c r="S16" s="438"/>
      <c r="Y16" s="423"/>
      <c r="Z16" s="441"/>
      <c r="AA16" s="441"/>
    </row>
    <row r="17" spans="2:27" ht="14.25">
      <c r="B17" s="483" t="s">
        <v>2299</v>
      </c>
      <c r="C17" s="480" t="s">
        <v>2548</v>
      </c>
      <c r="D17" s="110" t="s">
        <v>2550</v>
      </c>
      <c r="E17" s="481" t="s">
        <v>2547</v>
      </c>
      <c r="I17" s="438"/>
      <c r="M17" s="423"/>
      <c r="P17" s="438"/>
      <c r="Q17" s="438"/>
      <c r="R17" s="438"/>
      <c r="S17" s="438"/>
      <c r="Y17" s="423"/>
      <c r="Z17" s="441"/>
      <c r="AA17" s="441"/>
    </row>
    <row r="18" spans="2:27" ht="25.5">
      <c r="B18" s="482" t="s">
        <v>2300</v>
      </c>
      <c r="C18" s="478" t="s">
        <v>977</v>
      </c>
      <c r="D18" s="109" t="s">
        <v>2518</v>
      </c>
      <c r="E18" s="479" t="s">
        <v>2547</v>
      </c>
      <c r="I18" s="438"/>
      <c r="M18" s="423"/>
      <c r="P18" s="438"/>
      <c r="Q18" s="438"/>
      <c r="R18" s="438"/>
      <c r="S18" s="438"/>
      <c r="Y18" s="423"/>
      <c r="Z18" s="441"/>
      <c r="AA18" s="441"/>
    </row>
    <row r="19" spans="2:27" ht="25.5">
      <c r="B19" s="483" t="s">
        <v>2301</v>
      </c>
      <c r="C19" s="480" t="s">
        <v>978</v>
      </c>
      <c r="D19" s="110" t="s">
        <v>2414</v>
      </c>
      <c r="E19" s="481" t="s">
        <v>2547</v>
      </c>
      <c r="I19" s="438"/>
      <c r="M19" s="423"/>
      <c r="P19" s="438"/>
      <c r="Q19" s="438"/>
      <c r="R19" s="438"/>
      <c r="S19" s="438"/>
      <c r="Y19" s="423"/>
      <c r="Z19" s="441"/>
      <c r="AA19" s="441"/>
    </row>
    <row r="20" spans="2:27" ht="14.25">
      <c r="B20" s="482" t="s">
        <v>2302</v>
      </c>
      <c r="C20" s="478" t="s">
        <v>979</v>
      </c>
      <c r="D20" s="109" t="s">
        <v>2469</v>
      </c>
      <c r="E20" s="479" t="s">
        <v>2547</v>
      </c>
      <c r="I20" s="438"/>
      <c r="M20" s="423"/>
      <c r="P20" s="438"/>
      <c r="Q20" s="438"/>
      <c r="R20" s="438"/>
      <c r="S20" s="438"/>
      <c r="Y20" s="423"/>
      <c r="Z20" s="441"/>
      <c r="AA20" s="441"/>
    </row>
    <row r="21" spans="2:27" ht="25.5">
      <c r="B21" s="483" t="s">
        <v>2303</v>
      </c>
      <c r="C21" s="480" t="s">
        <v>980</v>
      </c>
      <c r="D21" s="110" t="s">
        <v>2415</v>
      </c>
      <c r="E21" s="481" t="s">
        <v>2547</v>
      </c>
      <c r="I21" s="438"/>
      <c r="M21" s="423"/>
      <c r="P21" s="438"/>
      <c r="Q21" s="438"/>
      <c r="R21" s="438"/>
      <c r="S21" s="438"/>
      <c r="Y21" s="423"/>
      <c r="Z21" s="441"/>
      <c r="AA21" s="441"/>
    </row>
    <row r="22" spans="2:27" ht="14.25">
      <c r="B22" s="482" t="s">
        <v>2304</v>
      </c>
      <c r="C22" s="478" t="s">
        <v>981</v>
      </c>
      <c r="D22" s="109" t="s">
        <v>2470</v>
      </c>
      <c r="E22" s="479" t="s">
        <v>2547</v>
      </c>
      <c r="I22" s="438"/>
      <c r="M22" s="423"/>
      <c r="P22" s="438"/>
      <c r="Q22" s="438"/>
      <c r="R22" s="438"/>
      <c r="S22" s="438"/>
      <c r="Y22" s="423"/>
      <c r="Z22" s="441"/>
      <c r="AA22" s="441"/>
    </row>
    <row r="23" spans="2:27" ht="28.5">
      <c r="B23" s="483" t="s">
        <v>2549</v>
      </c>
      <c r="C23" s="480" t="s">
        <v>2465</v>
      </c>
      <c r="D23" s="110" t="s">
        <v>2471</v>
      </c>
      <c r="E23" s="481" t="s">
        <v>2547</v>
      </c>
      <c r="I23" s="438"/>
      <c r="M23" s="423"/>
      <c r="P23" s="438"/>
      <c r="Q23" s="438"/>
      <c r="R23" s="438"/>
      <c r="S23" s="438"/>
      <c r="Y23" s="423"/>
      <c r="Z23" s="441"/>
      <c r="AA23" s="441"/>
    </row>
    <row r="24" spans="2:27" ht="28.5">
      <c r="B24" s="482" t="s">
        <v>2305</v>
      </c>
      <c r="C24" s="478" t="s">
        <v>2428</v>
      </c>
      <c r="D24" s="109" t="s">
        <v>2416</v>
      </c>
      <c r="E24" s="479" t="s">
        <v>2547</v>
      </c>
      <c r="I24" s="438"/>
      <c r="M24" s="423"/>
      <c r="P24" s="438"/>
      <c r="Q24" s="438"/>
      <c r="R24" s="438"/>
      <c r="S24" s="438"/>
      <c r="Y24" s="423"/>
      <c r="Z24" s="441"/>
      <c r="AA24" s="441"/>
    </row>
    <row r="25" spans="2:27" ht="25.5">
      <c r="B25" s="483" t="s">
        <v>2306</v>
      </c>
      <c r="C25" s="480" t="s">
        <v>982</v>
      </c>
      <c r="D25" s="110" t="s">
        <v>2427</v>
      </c>
      <c r="E25" s="481" t="s">
        <v>2547</v>
      </c>
      <c r="I25" s="438"/>
      <c r="M25" s="423"/>
      <c r="P25" s="438"/>
      <c r="Q25" s="438"/>
      <c r="R25" s="438"/>
      <c r="S25" s="438"/>
      <c r="Y25" s="423"/>
      <c r="Z25" s="441"/>
      <c r="AA25" s="441"/>
    </row>
    <row r="26" spans="2:27" ht="14.25">
      <c r="B26" s="482" t="s">
        <v>2307</v>
      </c>
      <c r="C26" s="478" t="s">
        <v>983</v>
      </c>
      <c r="D26" s="109" t="s">
        <v>2417</v>
      </c>
      <c r="E26" s="479" t="s">
        <v>2547</v>
      </c>
      <c r="I26" s="438"/>
      <c r="M26" s="423"/>
      <c r="P26" s="438"/>
      <c r="Q26" s="438"/>
      <c r="R26" s="438"/>
      <c r="S26" s="438"/>
      <c r="Y26" s="423"/>
      <c r="Z26" s="441"/>
      <c r="AA26" s="441"/>
    </row>
    <row r="27" spans="2:27" ht="28.5">
      <c r="B27" s="483" t="s">
        <v>2308</v>
      </c>
      <c r="C27" s="480" t="s">
        <v>984</v>
      </c>
      <c r="D27" s="110" t="s">
        <v>2418</v>
      </c>
      <c r="E27" s="481" t="s">
        <v>2547</v>
      </c>
      <c r="I27" s="438"/>
      <c r="M27" s="423"/>
      <c r="P27" s="438"/>
      <c r="Q27" s="438"/>
      <c r="R27" s="438"/>
      <c r="S27" s="438"/>
      <c r="Y27" s="423"/>
      <c r="Z27" s="441"/>
      <c r="AA27" s="441"/>
    </row>
    <row r="28" spans="2:27" ht="25.5">
      <c r="B28" s="482" t="s">
        <v>2309</v>
      </c>
      <c r="C28" s="478" t="s">
        <v>2166</v>
      </c>
      <c r="D28" s="109" t="s">
        <v>2419</v>
      </c>
      <c r="E28" s="479" t="s">
        <v>2547</v>
      </c>
    </row>
    <row r="29" spans="2:27" ht="28.5">
      <c r="B29" s="483" t="s">
        <v>2310</v>
      </c>
      <c r="C29" s="480" t="s">
        <v>2324</v>
      </c>
      <c r="D29" s="110" t="s">
        <v>2420</v>
      </c>
      <c r="E29" s="481"/>
    </row>
    <row r="30" spans="2:27" ht="14.25">
      <c r="B30" s="482" t="s">
        <v>2311</v>
      </c>
      <c r="C30" s="478" t="s">
        <v>2240</v>
      </c>
      <c r="D30" s="109" t="s">
        <v>2478</v>
      </c>
      <c r="E30" s="479"/>
    </row>
    <row r="31" spans="2:27" ht="38.25">
      <c r="B31" s="483" t="s">
        <v>2312</v>
      </c>
      <c r="C31" s="480" t="s">
        <v>985</v>
      </c>
      <c r="D31" s="110" t="s">
        <v>2421</v>
      </c>
      <c r="E31" s="481" t="s">
        <v>2547</v>
      </c>
    </row>
    <row r="32" spans="2:27" ht="28.5">
      <c r="B32" s="482" t="s">
        <v>2313</v>
      </c>
      <c r="C32" s="478" t="s">
        <v>986</v>
      </c>
      <c r="D32" s="109" t="s">
        <v>2422</v>
      </c>
      <c r="E32" s="479" t="s">
        <v>2547</v>
      </c>
    </row>
    <row r="33" spans="2:5" ht="14.25">
      <c r="B33" s="483" t="s">
        <v>2314</v>
      </c>
      <c r="C33" s="480" t="s">
        <v>2321</v>
      </c>
      <c r="D33" s="110" t="s">
        <v>2423</v>
      </c>
      <c r="E33" s="481"/>
    </row>
    <row r="34" spans="2:5" ht="51">
      <c r="B34" s="482" t="s">
        <v>2315</v>
      </c>
      <c r="C34" s="478" t="s">
        <v>2322</v>
      </c>
      <c r="D34" s="109" t="s">
        <v>2424</v>
      </c>
      <c r="E34" s="479"/>
    </row>
    <row r="35" spans="2:5" ht="25.5">
      <c r="B35" s="483" t="s">
        <v>2316</v>
      </c>
      <c r="C35" s="480" t="s">
        <v>2323</v>
      </c>
      <c r="D35" s="110" t="s">
        <v>2473</v>
      </c>
      <c r="E35" s="481"/>
    </row>
    <row r="36" spans="2:5" ht="14.25">
      <c r="B36" s="482" t="s">
        <v>2317</v>
      </c>
      <c r="C36" s="478" t="s">
        <v>987</v>
      </c>
      <c r="D36" s="109" t="s">
        <v>2466</v>
      </c>
      <c r="E36" s="479" t="s">
        <v>2547</v>
      </c>
    </row>
    <row r="37" spans="2:5" ht="14.25">
      <c r="B37" s="483" t="s">
        <v>2318</v>
      </c>
      <c r="C37" s="480" t="s">
        <v>2287</v>
      </c>
      <c r="D37" s="110"/>
      <c r="E37" s="481"/>
    </row>
    <row r="38" spans="2:5" ht="14.25">
      <c r="B38" s="482" t="s">
        <v>2319</v>
      </c>
      <c r="C38" s="478" t="s">
        <v>2287</v>
      </c>
      <c r="D38" s="109"/>
      <c r="E38" s="479"/>
    </row>
    <row r="39" spans="2:5" ht="14.25">
      <c r="B39" s="483" t="s">
        <v>2320</v>
      </c>
      <c r="C39" s="480" t="s">
        <v>2287</v>
      </c>
      <c r="D39" s="110"/>
      <c r="E39" s="481"/>
    </row>
    <row r="40" spans="2:5" ht="12.75" customHeight="1"/>
    <row r="41" spans="2:5" ht="12.75" customHeight="1"/>
    <row r="42" spans="2:5" ht="12.75" customHeight="1"/>
    <row r="43" spans="2:5" ht="12.75" customHeight="1"/>
    <row r="44" spans="2:5" ht="12.75" customHeight="1"/>
    <row r="45" spans="2:5" ht="12.75" customHeight="1"/>
    <row r="46" spans="2:5" ht="12.75" customHeight="1"/>
    <row r="47" spans="2:5" ht="12.75" customHeight="1"/>
    <row r="48" spans="2:5" ht="12.75" customHeight="1"/>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4">
    <tabColor theme="1"/>
  </sheetPr>
  <dimension ref="A1:FR243"/>
  <sheetViews>
    <sheetView showZeros="0" topLeftCell="EU1" zoomScale="80" zoomScaleNormal="80" workbookViewId="0">
      <pane ySplit="1" topLeftCell="A2" activePane="bottomLeft" state="frozen"/>
      <selection activeCell="FP10" sqref="FP10"/>
      <selection pane="bottomLeft" activeCell="FL22" sqref="FL22"/>
    </sheetView>
  </sheetViews>
  <sheetFormatPr defaultRowHeight="12.75"/>
  <cols>
    <col min="4" max="4" width="34.42578125" bestFit="1" customWidth="1"/>
    <col min="6" max="29" width="7.7109375" customWidth="1"/>
    <col min="30" max="30" width="4.5703125" customWidth="1"/>
    <col min="31" max="31" width="8.85546875" customWidth="1"/>
    <col min="32" max="32" width="19.140625" customWidth="1"/>
    <col min="33" max="33" width="11.42578125" customWidth="1"/>
    <col min="34" max="34" width="4.5703125" customWidth="1"/>
    <col min="35" max="35" width="7.28515625" style="240" bestFit="1" customWidth="1"/>
    <col min="36" max="36" width="6.85546875" style="240" customWidth="1"/>
    <col min="37" max="37" width="34.42578125" style="240" bestFit="1" customWidth="1"/>
    <col min="38" max="38" width="6.42578125" customWidth="1"/>
    <col min="39" max="62" width="7.7109375" customWidth="1"/>
    <col min="63" max="63" width="4.7109375" customWidth="1"/>
    <col min="65" max="65" width="19.140625" customWidth="1"/>
    <col min="66" max="66" width="11.42578125" customWidth="1"/>
    <col min="67" max="69" width="7.7109375" customWidth="1"/>
    <col min="70" max="90" width="7.7109375" hidden="1" customWidth="1"/>
    <col min="91" max="91" width="4.5703125" customWidth="1"/>
    <col min="92" max="93" width="6.7109375" style="245" customWidth="1"/>
    <col min="94" max="94" width="7.28515625" style="240" bestFit="1" customWidth="1"/>
    <col min="95" max="95" width="11" style="240" bestFit="1" customWidth="1"/>
    <col min="96" max="96" width="34.42578125" style="240" bestFit="1" customWidth="1"/>
    <col min="97" max="97" width="6.42578125" customWidth="1"/>
    <col min="98" max="121" width="7.7109375" customWidth="1"/>
    <col min="122" max="122" width="9.140625" customWidth="1"/>
    <col min="123" max="123" width="9.7109375" customWidth="1"/>
    <col min="124" max="124" width="7.7109375" bestFit="1" customWidth="1"/>
    <col min="125" max="125" width="7.5703125" customWidth="1"/>
    <col min="126" max="126" width="29.28515625" bestFit="1" customWidth="1"/>
    <col min="127" max="127" width="7.28515625" customWidth="1"/>
    <col min="128" max="128" width="5" customWidth="1"/>
    <col min="129" max="129" width="7.7109375" bestFit="1" customWidth="1"/>
    <col min="130" max="130" width="7.5703125" customWidth="1"/>
    <col min="131" max="131" width="9.140625" customWidth="1"/>
    <col min="132" max="132" width="27.85546875" customWidth="1"/>
    <col min="133" max="133" width="6.7109375" customWidth="1"/>
    <col min="134" max="134" width="4.5703125" customWidth="1"/>
    <col min="135" max="135" width="6.28515625" style="259" bestFit="1" customWidth="1"/>
    <col min="136" max="136" width="4.5703125" customWidth="1"/>
    <col min="137" max="137" width="8.5703125" customWidth="1"/>
    <col min="138" max="138" width="7.7109375" bestFit="1" customWidth="1"/>
    <col min="139" max="139" width="7.5703125" customWidth="1"/>
    <col min="140" max="140" width="29.28515625" bestFit="1" customWidth="1"/>
    <col min="141" max="141" width="6.42578125" customWidth="1"/>
    <col min="142" max="142" width="4.5703125" customWidth="1"/>
    <col min="143" max="143" width="7.7109375" bestFit="1" customWidth="1"/>
    <col min="144" max="144" width="7.5703125" customWidth="1"/>
    <col min="145" max="145" width="9.140625" customWidth="1"/>
    <col min="146" max="146" width="20.85546875" customWidth="1"/>
    <col min="147" max="147" width="6.7109375" customWidth="1"/>
    <col min="148" max="148" width="4.5703125" customWidth="1"/>
    <col min="149" max="149" width="20.7109375" bestFit="1" customWidth="1"/>
    <col min="150" max="150" width="29.7109375" customWidth="1"/>
    <col min="153" max="153" width="11.42578125" customWidth="1"/>
    <col min="154" max="154" width="11.28515625" bestFit="1" customWidth="1"/>
    <col min="155" max="155" width="10.140625" bestFit="1" customWidth="1"/>
    <col min="156" max="156" width="24.7109375" customWidth="1"/>
    <col min="157" max="157" width="10.7109375" bestFit="1" customWidth="1"/>
    <col min="160" max="160" width="42.28515625" bestFit="1" customWidth="1"/>
    <col min="161" max="161" width="36.5703125" bestFit="1" customWidth="1"/>
    <col min="162" max="162" width="17" customWidth="1"/>
    <col min="163" max="163" width="17.85546875" customWidth="1"/>
    <col min="164" max="164" width="16.140625" customWidth="1"/>
    <col min="165" max="165" width="14.85546875" customWidth="1"/>
    <col min="166" max="169" width="15.7109375" customWidth="1"/>
    <col min="171" max="171" width="5.85546875" bestFit="1" customWidth="1"/>
    <col min="172" max="172" width="12.28515625" bestFit="1" customWidth="1"/>
    <col min="173" max="173" width="9.7109375" bestFit="1" customWidth="1"/>
  </cols>
  <sheetData>
    <row r="1" spans="1:174" s="255" customFormat="1" ht="92.25" customHeight="1">
      <c r="A1" s="249" t="s">
        <v>989</v>
      </c>
      <c r="B1" s="249" t="s">
        <v>990</v>
      </c>
      <c r="C1" s="249" t="s">
        <v>991</v>
      </c>
      <c r="D1" s="249" t="s">
        <v>992</v>
      </c>
      <c r="E1" s="363" t="s">
        <v>993</v>
      </c>
      <c r="F1" s="254" t="s">
        <v>946</v>
      </c>
      <c r="G1" s="254" t="s">
        <v>947</v>
      </c>
      <c r="H1" s="254" t="s">
        <v>948</v>
      </c>
      <c r="I1" s="254" t="s">
        <v>949</v>
      </c>
      <c r="J1" s="254" t="s">
        <v>950</v>
      </c>
      <c r="K1" s="254" t="s">
        <v>951</v>
      </c>
      <c r="L1" s="254" t="s">
        <v>952</v>
      </c>
      <c r="M1" s="254" t="s">
        <v>953</v>
      </c>
      <c r="N1" s="254" t="s">
        <v>954</v>
      </c>
      <c r="O1" s="254" t="s">
        <v>955</v>
      </c>
      <c r="P1" s="254" t="s">
        <v>956</v>
      </c>
      <c r="Q1" s="254" t="s">
        <v>994</v>
      </c>
      <c r="R1" s="254" t="s">
        <v>995</v>
      </c>
      <c r="S1" s="254" t="s">
        <v>996</v>
      </c>
      <c r="T1" s="254" t="s">
        <v>997</v>
      </c>
      <c r="U1" s="254" t="s">
        <v>998</v>
      </c>
      <c r="V1" s="254" t="s">
        <v>999</v>
      </c>
      <c r="W1" s="254" t="s">
        <v>1000</v>
      </c>
      <c r="X1" s="254" t="s">
        <v>1001</v>
      </c>
      <c r="Y1" s="254" t="s">
        <v>1002</v>
      </c>
      <c r="Z1" s="254" t="s">
        <v>1003</v>
      </c>
      <c r="AA1" s="254" t="s">
        <v>1004</v>
      </c>
      <c r="AB1" s="254" t="s">
        <v>1005</v>
      </c>
      <c r="AC1" s="254" t="s">
        <v>960</v>
      </c>
      <c r="AD1" s="248"/>
      <c r="AE1" s="249" t="s">
        <v>1006</v>
      </c>
      <c r="AF1" s="249" t="s">
        <v>1007</v>
      </c>
      <c r="AG1" s="249" t="s">
        <v>993</v>
      </c>
      <c r="AH1" s="248"/>
      <c r="AI1" s="250" t="s">
        <v>990</v>
      </c>
      <c r="AJ1" s="250" t="s">
        <v>991</v>
      </c>
      <c r="AK1" s="250" t="s">
        <v>1008</v>
      </c>
      <c r="AL1" s="250" t="s">
        <v>993</v>
      </c>
      <c r="AM1" s="250" t="str">
        <f t="shared" ref="AM1:BJ1" si="0">F1</f>
        <v>Office</v>
      </c>
      <c r="AN1" s="250" t="str">
        <f t="shared" si="0"/>
        <v>Retail</v>
      </c>
      <c r="AO1" s="250" t="str">
        <f t="shared" si="0"/>
        <v>Industrial / Logistics</v>
      </c>
      <c r="AP1" s="250" t="str">
        <f t="shared" si="0"/>
        <v>Residential</v>
      </c>
      <c r="AQ1" s="250" t="str">
        <f t="shared" si="0"/>
        <v>Mixed</v>
      </c>
      <c r="AR1" s="250" t="str">
        <f t="shared" si="0"/>
        <v>Parking</v>
      </c>
      <c r="AS1" s="250" t="str">
        <f t="shared" si="0"/>
        <v>Student Housing</v>
      </c>
      <c r="AT1" s="250" t="str">
        <f t="shared" si="0"/>
        <v>Hotel</v>
      </c>
      <c r="AU1" s="250" t="str">
        <f t="shared" si="0"/>
        <v>Leisure</v>
      </c>
      <c r="AV1" s="250" t="str">
        <f t="shared" si="0"/>
        <v>Health Care</v>
      </c>
      <c r="AW1" s="250" t="str">
        <f t="shared" si="0"/>
        <v>Aged care</v>
      </c>
      <c r="AX1" s="250" t="str">
        <f t="shared" si="0"/>
        <v>Development</v>
      </c>
      <c r="AY1" s="250" t="str">
        <f t="shared" si="0"/>
        <v>Development Office</v>
      </c>
      <c r="AZ1" s="250" t="str">
        <f t="shared" si="0"/>
        <v>Development Retail</v>
      </c>
      <c r="BA1" s="250" t="str">
        <f t="shared" si="0"/>
        <v>Development Industrial / Logistics</v>
      </c>
      <c r="BB1" s="250" t="str">
        <f t="shared" si="0"/>
        <v>Development Residential</v>
      </c>
      <c r="BC1" s="250" t="str">
        <f t="shared" si="0"/>
        <v>Development Mixed</v>
      </c>
      <c r="BD1" s="250" t="str">
        <f t="shared" si="0"/>
        <v>Development Parking</v>
      </c>
      <c r="BE1" s="250" t="str">
        <f t="shared" si="0"/>
        <v>Development
Student Housing</v>
      </c>
      <c r="BF1" s="250" t="str">
        <f t="shared" si="0"/>
        <v>Development Hotel</v>
      </c>
      <c r="BG1" s="250" t="str">
        <f t="shared" si="0"/>
        <v>Development Leisure</v>
      </c>
      <c r="BH1" s="250" t="str">
        <f t="shared" si="0"/>
        <v>Development Healthcare</v>
      </c>
      <c r="BI1" s="250" t="str">
        <f t="shared" si="0"/>
        <v>Development Aged care</v>
      </c>
      <c r="BJ1" s="250" t="str">
        <f t="shared" si="0"/>
        <v>Other</v>
      </c>
      <c r="BK1" s="248"/>
      <c r="BL1" s="249" t="s">
        <v>990</v>
      </c>
      <c r="BM1" s="249" t="s">
        <v>1007</v>
      </c>
      <c r="BN1" s="249" t="s">
        <v>993</v>
      </c>
      <c r="BO1" s="250" t="s">
        <v>946</v>
      </c>
      <c r="BP1" s="250" t="s">
        <v>947</v>
      </c>
      <c r="BQ1" s="250" t="s">
        <v>948</v>
      </c>
      <c r="BR1" s="250" t="s">
        <v>949</v>
      </c>
      <c r="BS1" s="250" t="s">
        <v>950</v>
      </c>
      <c r="BT1" s="250" t="s">
        <v>951</v>
      </c>
      <c r="BU1" s="250" t="s">
        <v>952</v>
      </c>
      <c r="BV1" s="250" t="s">
        <v>953</v>
      </c>
      <c r="BW1" s="250" t="s">
        <v>954</v>
      </c>
      <c r="BX1" s="250" t="s">
        <v>955</v>
      </c>
      <c r="BY1" s="250" t="s">
        <v>956</v>
      </c>
      <c r="BZ1" s="250" t="s">
        <v>994</v>
      </c>
      <c r="CA1" s="250" t="s">
        <v>995</v>
      </c>
      <c r="CB1" s="250" t="s">
        <v>996</v>
      </c>
      <c r="CC1" s="250" t="s">
        <v>1009</v>
      </c>
      <c r="CD1" s="250" t="s">
        <v>998</v>
      </c>
      <c r="CE1" s="250" t="s">
        <v>999</v>
      </c>
      <c r="CF1" s="250" t="s">
        <v>1000</v>
      </c>
      <c r="CG1" s="250" t="s">
        <v>1001</v>
      </c>
      <c r="CH1" s="250" t="s">
        <v>1002</v>
      </c>
      <c r="CI1" s="250" t="s">
        <v>1003</v>
      </c>
      <c r="CJ1" s="250" t="s">
        <v>1004</v>
      </c>
      <c r="CK1" s="250" t="s">
        <v>1005</v>
      </c>
      <c r="CL1" s="250" t="s">
        <v>960</v>
      </c>
      <c r="CM1" s="252"/>
      <c r="CN1" s="251" t="s">
        <v>1010</v>
      </c>
      <c r="CO1" s="251" t="s">
        <v>989</v>
      </c>
      <c r="CP1" s="250" t="s">
        <v>990</v>
      </c>
      <c r="CQ1" s="250" t="s">
        <v>991</v>
      </c>
      <c r="CR1" s="250" t="s">
        <v>1011</v>
      </c>
      <c r="CS1" s="250" t="s">
        <v>993</v>
      </c>
      <c r="CT1" s="250" t="str">
        <f t="shared" ref="CT1:DQ1" si="1">F1</f>
        <v>Office</v>
      </c>
      <c r="CU1" s="250" t="str">
        <f t="shared" si="1"/>
        <v>Retail</v>
      </c>
      <c r="CV1" s="250" t="str">
        <f t="shared" si="1"/>
        <v>Industrial / Logistics</v>
      </c>
      <c r="CW1" s="250" t="str">
        <f t="shared" si="1"/>
        <v>Residential</v>
      </c>
      <c r="CX1" s="250" t="str">
        <f t="shared" si="1"/>
        <v>Mixed</v>
      </c>
      <c r="CY1" s="250" t="str">
        <f t="shared" si="1"/>
        <v>Parking</v>
      </c>
      <c r="CZ1" s="250" t="str">
        <f t="shared" si="1"/>
        <v>Student Housing</v>
      </c>
      <c r="DA1" s="250" t="str">
        <f t="shared" si="1"/>
        <v>Hotel</v>
      </c>
      <c r="DB1" s="250" t="str">
        <f t="shared" si="1"/>
        <v>Leisure</v>
      </c>
      <c r="DC1" s="250" t="str">
        <f t="shared" si="1"/>
        <v>Health Care</v>
      </c>
      <c r="DD1" s="250" t="str">
        <f t="shared" si="1"/>
        <v>Aged care</v>
      </c>
      <c r="DE1" s="250" t="str">
        <f t="shared" si="1"/>
        <v>Development</v>
      </c>
      <c r="DF1" s="250" t="str">
        <f t="shared" si="1"/>
        <v>Development Office</v>
      </c>
      <c r="DG1" s="250" t="str">
        <f t="shared" si="1"/>
        <v>Development Retail</v>
      </c>
      <c r="DH1" s="250" t="str">
        <f t="shared" si="1"/>
        <v>Development Industrial / Logistics</v>
      </c>
      <c r="DI1" s="250" t="str">
        <f t="shared" si="1"/>
        <v>Development Residential</v>
      </c>
      <c r="DJ1" s="250" t="str">
        <f t="shared" si="1"/>
        <v>Development Mixed</v>
      </c>
      <c r="DK1" s="250" t="str">
        <f t="shared" si="1"/>
        <v>Development Parking</v>
      </c>
      <c r="DL1" s="250" t="str">
        <f t="shared" si="1"/>
        <v>Development
Student Housing</v>
      </c>
      <c r="DM1" s="250" t="str">
        <f t="shared" si="1"/>
        <v>Development Hotel</v>
      </c>
      <c r="DN1" s="250" t="str">
        <f t="shared" si="1"/>
        <v>Development Leisure</v>
      </c>
      <c r="DO1" s="250" t="str">
        <f t="shared" si="1"/>
        <v>Development Healthcare</v>
      </c>
      <c r="DP1" s="250" t="str">
        <f t="shared" si="1"/>
        <v>Development Aged care</v>
      </c>
      <c r="DQ1" s="250" t="str">
        <f t="shared" si="1"/>
        <v>Other</v>
      </c>
      <c r="DR1" s="253"/>
      <c r="DS1" s="254" t="s">
        <v>1012</v>
      </c>
      <c r="DT1" s="254" t="s">
        <v>990</v>
      </c>
      <c r="DU1" s="254" t="s">
        <v>1013</v>
      </c>
      <c r="DV1" s="254" t="s">
        <v>993</v>
      </c>
      <c r="DW1" s="254" t="s">
        <v>993</v>
      </c>
      <c r="DX1" s="253"/>
      <c r="DY1" s="254" t="s">
        <v>1014</v>
      </c>
      <c r="DZ1" s="254" t="s">
        <v>1013</v>
      </c>
      <c r="EA1" s="254" t="s">
        <v>1006</v>
      </c>
      <c r="EB1" s="254" t="s">
        <v>1015</v>
      </c>
      <c r="EC1" s="254" t="s">
        <v>993</v>
      </c>
      <c r="ED1" s="253"/>
      <c r="EE1" s="260" t="s">
        <v>1010</v>
      </c>
      <c r="EF1" s="253"/>
      <c r="EG1" s="254" t="s">
        <v>1016</v>
      </c>
      <c r="EH1" s="254" t="s">
        <v>990</v>
      </c>
      <c r="EI1" s="254" t="s">
        <v>1013</v>
      </c>
      <c r="EJ1" s="254" t="s">
        <v>993</v>
      </c>
      <c r="EK1" s="254" t="s">
        <v>993</v>
      </c>
      <c r="EL1" s="253"/>
      <c r="EM1" s="254" t="s">
        <v>990</v>
      </c>
      <c r="EN1" s="254" t="s">
        <v>1013</v>
      </c>
      <c r="EO1" s="254" t="s">
        <v>1017</v>
      </c>
      <c r="EP1" s="254" t="s">
        <v>1015</v>
      </c>
      <c r="EQ1" s="254" t="s">
        <v>993</v>
      </c>
      <c r="ER1" s="253"/>
      <c r="ES1" s="254" t="s">
        <v>990</v>
      </c>
      <c r="ET1" s="254" t="s">
        <v>1018</v>
      </c>
      <c r="EU1" s="254" t="s">
        <v>993</v>
      </c>
      <c r="EW1" s="254" t="s">
        <v>990</v>
      </c>
      <c r="EX1" s="254" t="s">
        <v>1013</v>
      </c>
      <c r="EY1" s="254" t="s">
        <v>1019</v>
      </c>
      <c r="EZ1" s="254" t="s">
        <v>1018</v>
      </c>
      <c r="FA1" s="254" t="s">
        <v>993</v>
      </c>
      <c r="FC1" s="256" t="s">
        <v>1020</v>
      </c>
      <c r="FD1" s="254"/>
      <c r="FE1" s="254"/>
      <c r="FF1" s="257"/>
      <c r="FG1" s="48"/>
      <c r="FH1" s="48"/>
      <c r="FI1" s="48"/>
      <c r="FJ1" s="48"/>
      <c r="FK1" s="48"/>
      <c r="FL1" s="48"/>
      <c r="FM1" s="48"/>
      <c r="FO1" s="256" t="s">
        <v>1021</v>
      </c>
    </row>
    <row r="2" spans="1:174">
      <c r="A2" s="239">
        <v>1</v>
      </c>
      <c r="B2" s="364" t="e">
        <f>RANK(E2,E:E)</f>
        <v>#REF!</v>
      </c>
      <c r="C2" s="365" t="e">
        <f>B2+COUNTIF(B$2:$B2,B2)-1</f>
        <v>#REF!</v>
      </c>
      <c r="D2" s="366" t="str">
        <f>Tables!AI2</f>
        <v>Not specified</v>
      </c>
      <c r="E2" s="367" t="e">
        <f>SUM(F2:AC2)</f>
        <v>#REF!</v>
      </c>
      <c r="F2" s="46">
        <f>SUMIFS('Portfolio Allocation'!C$12:C$111,'Portfolio Allocation'!$A$12:$A$111,'Graph Tables'!$D2)</f>
        <v>0</v>
      </c>
      <c r="G2" s="46">
        <f>SUMIFS('Portfolio Allocation'!D$12:D$111,'Portfolio Allocation'!$A$12:$A$111,'Graph Tables'!$D2)</f>
        <v>0</v>
      </c>
      <c r="H2" s="46">
        <f>SUMIFS('Portfolio Allocation'!E$12:E$111,'Portfolio Allocation'!$A$12:$A$111,'Graph Tables'!$D2)</f>
        <v>0</v>
      </c>
      <c r="I2" s="46">
        <f>SUMIFS('Portfolio Allocation'!F$12:F$111,'Portfolio Allocation'!$A$12:$A$111,'Graph Tables'!$D2)</f>
        <v>0</v>
      </c>
      <c r="J2" s="46">
        <f>SUMIFS('Portfolio Allocation'!G$12:G$111,'Portfolio Allocation'!$A$12:$A$111,'Graph Tables'!$D2)</f>
        <v>0</v>
      </c>
      <c r="K2" s="46">
        <f>SUMIFS('Portfolio Allocation'!H$12:H$111,'Portfolio Allocation'!$A$12:$A$111,'Graph Tables'!$D2)</f>
        <v>0</v>
      </c>
      <c r="L2" s="46">
        <f>SUMIFS('Portfolio Allocation'!I$12:I$111,'Portfolio Allocation'!$A$12:$A$111,'Graph Tables'!$D2)</f>
        <v>0</v>
      </c>
      <c r="M2" s="46">
        <f>SUMIFS('Portfolio Allocation'!J$12:J$111,'Portfolio Allocation'!$A$12:$A$111,'Graph Tables'!$D2)</f>
        <v>0</v>
      </c>
      <c r="N2" s="46">
        <f>SUMIFS('Portfolio Allocation'!K$12:K$111,'Portfolio Allocation'!$A$12:$A$111,'Graph Tables'!$D2)</f>
        <v>0</v>
      </c>
      <c r="O2" s="46">
        <f>SUMIFS('Portfolio Allocation'!L$12:L$111,'Portfolio Allocation'!$A$12:$A$111,'Graph Tables'!$D2)</f>
        <v>0</v>
      </c>
      <c r="P2" s="46">
        <f>SUMIFS('Portfolio Allocation'!M$12:M$111,'Portfolio Allocation'!$A$12:$A$111,'Graph Tables'!$D2)</f>
        <v>0</v>
      </c>
      <c r="Q2" s="46" t="e">
        <f>SUMIFS('Portfolio Allocation'!#REF!,'Portfolio Allocation'!$A$12:$A$111,'Graph Tables'!$D2)</f>
        <v>#REF!</v>
      </c>
      <c r="R2" s="46">
        <f>SUMIFS('Portfolio Allocation'!Q$12:Q$111,'Portfolio Allocation'!$A$12:$A$111,'Graph Tables'!$D2)</f>
        <v>0</v>
      </c>
      <c r="S2" s="46">
        <f>SUMIFS('Portfolio Allocation'!R$12:R$111,'Portfolio Allocation'!$A$12:$A$111,'Graph Tables'!$D2)</f>
        <v>0</v>
      </c>
      <c r="T2" s="46">
        <f>SUMIFS('Portfolio Allocation'!S$12:S$111,'Portfolio Allocation'!$A$12:$A$111,'Graph Tables'!$D2)</f>
        <v>0</v>
      </c>
      <c r="U2" s="46">
        <f>SUMIFS('Portfolio Allocation'!T$12:T$111,'Portfolio Allocation'!$A$12:$A$111,'Graph Tables'!$D2)</f>
        <v>0</v>
      </c>
      <c r="V2" s="46">
        <f>SUMIFS('Portfolio Allocation'!U$12:U$111,'Portfolio Allocation'!$A$12:$A$111,'Graph Tables'!$D2)</f>
        <v>0</v>
      </c>
      <c r="W2" s="46">
        <f>SUMIFS('Portfolio Allocation'!V$12:V$111,'Portfolio Allocation'!$A$12:$A$111,'Graph Tables'!$D2)</f>
        <v>0</v>
      </c>
      <c r="X2" s="46">
        <f>SUMIFS('Portfolio Allocation'!W$12:W$111,'Portfolio Allocation'!$A$12:$A$111,'Graph Tables'!$D2)</f>
        <v>0</v>
      </c>
      <c r="Y2" s="46">
        <f>SUMIFS('Portfolio Allocation'!X$12:X$111,'Portfolio Allocation'!$A$12:$A$111,'Graph Tables'!$D2)</f>
        <v>0</v>
      </c>
      <c r="Z2" s="46">
        <f>SUMIFS('Portfolio Allocation'!Y$12:Y$111,'Portfolio Allocation'!$A$12:$A$111,'Graph Tables'!$D2)</f>
        <v>0</v>
      </c>
      <c r="AA2" s="46">
        <f>SUMIFS('Portfolio Allocation'!Z$12:Z$111,'Portfolio Allocation'!$A$12:$A$111,'Graph Tables'!$D2)</f>
        <v>0</v>
      </c>
      <c r="AB2" s="46">
        <f>SUMIFS('Portfolio Allocation'!AA$12:AA$111,'Portfolio Allocation'!$A$12:$A$111,'Graph Tables'!$D2)</f>
        <v>0</v>
      </c>
      <c r="AC2" s="46">
        <f>SUMIFS('Portfolio Allocation'!AD$12:AD$111,'Portfolio Allocation'!$A$12:$A$111,'Graph Tables'!$D2)</f>
        <v>0</v>
      </c>
      <c r="AD2" s="46"/>
      <c r="AE2" s="48">
        <v>1</v>
      </c>
      <c r="AF2" t="str">
        <f>IF($EF$35=1,"To be specified",IF(AG2&lt;&gt;0,VLOOKUP(AE2,Ranking7,2,FALSE)," "))</f>
        <v>To be specified</v>
      </c>
      <c r="AG2" s="44">
        <f>IF($EF$35=1,100%,LARGE($E:$E,AE2))</f>
        <v>1</v>
      </c>
      <c r="AH2" s="46"/>
      <c r="AI2" s="239" t="e">
        <f>RANK(AL2,$AL$2:$AL$241)</f>
        <v>#REF!</v>
      </c>
      <c r="AJ2" s="239" t="e">
        <f>AI2+COUNTIF(AI$2:$AI2,AI2)-1</f>
        <v>#REF!</v>
      </c>
      <c r="AK2" s="241" t="str">
        <f t="shared" ref="AK2:AK65" si="2">D2</f>
        <v>Not specified</v>
      </c>
      <c r="AL2" s="70" t="e">
        <f>SUM(AM2:BI2)</f>
        <v>#REF!</v>
      </c>
      <c r="AM2" s="44" t="e">
        <f t="shared" ref="AM2:AM65" si="3">F2*BO$103</f>
        <v>#REF!</v>
      </c>
      <c r="AN2" s="44" t="e">
        <f t="shared" ref="AN2:AN65" si="4">G2*BP$103</f>
        <v>#REF!</v>
      </c>
      <c r="AO2" s="44" t="e">
        <f t="shared" ref="AO2:AO65" si="5">H2*BQ$103</f>
        <v>#REF!</v>
      </c>
      <c r="AP2" s="44" t="e">
        <f t="shared" ref="AP2:AP65" si="6">I2*BR$103</f>
        <v>#REF!</v>
      </c>
      <c r="AQ2" s="44" t="e">
        <f t="shared" ref="AQ2:AQ65" si="7">J2*BS$103</f>
        <v>#REF!</v>
      </c>
      <c r="AR2" s="44" t="e">
        <f t="shared" ref="AR2:AR65" si="8">K2*BT$103</f>
        <v>#REF!</v>
      </c>
      <c r="AS2" s="44" t="e">
        <f t="shared" ref="AS2:AS65" si="9">L2*BU$103</f>
        <v>#REF!</v>
      </c>
      <c r="AT2" s="44" t="e">
        <f t="shared" ref="AT2:AT65" si="10">M2*BV$103</f>
        <v>#REF!</v>
      </c>
      <c r="AU2" s="44" t="e">
        <f t="shared" ref="AU2:AU65" si="11">N2*BW$103</f>
        <v>#REF!</v>
      </c>
      <c r="AV2" s="44" t="e">
        <f t="shared" ref="AV2:AV65" si="12">O2*BX$103</f>
        <v>#REF!</v>
      </c>
      <c r="AW2" s="44" t="e">
        <f t="shared" ref="AW2:AW65" si="13">P2*BY$103</f>
        <v>#REF!</v>
      </c>
      <c r="AX2" s="44" t="e">
        <f t="shared" ref="AX2:AX65" si="14">Q2*BZ$103</f>
        <v>#REF!</v>
      </c>
      <c r="AY2" s="44" t="e">
        <f t="shared" ref="AY2:AY65" si="15">R2*CA$103</f>
        <v>#REF!</v>
      </c>
      <c r="AZ2" s="44" t="e">
        <f t="shared" ref="AZ2:AZ65" si="16">S2*CB$103</f>
        <v>#REF!</v>
      </c>
      <c r="BA2" s="44" t="e">
        <f t="shared" ref="BA2:BA65" si="17">T2*CC$103</f>
        <v>#REF!</v>
      </c>
      <c r="BB2" s="44" t="e">
        <f t="shared" ref="BB2:BB65" si="18">U2*CD$103</f>
        <v>#REF!</v>
      </c>
      <c r="BC2" s="44" t="e">
        <f t="shared" ref="BC2:BC65" si="19">V2*CE$103</f>
        <v>#REF!</v>
      </c>
      <c r="BD2" s="44" t="e">
        <f t="shared" ref="BD2:BD65" si="20">W2*CF$103</f>
        <v>#REF!</v>
      </c>
      <c r="BE2" s="44" t="e">
        <f t="shared" ref="BE2:BE65" si="21">X2*CG$103</f>
        <v>#REF!</v>
      </c>
      <c r="BF2" s="44" t="e">
        <f t="shared" ref="BF2:BF65" si="22">Y2*CH$103</f>
        <v>#REF!</v>
      </c>
      <c r="BG2" s="44" t="e">
        <f t="shared" ref="BG2:BG65" si="23">Z2*CI$103</f>
        <v>#REF!</v>
      </c>
      <c r="BH2" s="44" t="e">
        <f t="shared" ref="BH2:BH65" si="24">AA2*CJ$103</f>
        <v>#REF!</v>
      </c>
      <c r="BI2" s="44" t="e">
        <f t="shared" ref="BI2:BI65" si="25">AB2*CK$103</f>
        <v>#REF!</v>
      </c>
      <c r="BJ2" s="44" t="e">
        <f t="shared" ref="BJ2:BJ65" si="26">AC2*CL$103</f>
        <v>#REF!</v>
      </c>
      <c r="BK2" s="44"/>
      <c r="BL2" s="48">
        <v>1</v>
      </c>
      <c r="BM2" t="str">
        <f>IF($EF$35=1,"To be specified",IF(BN2&lt;&gt;0,VLOOKUP(BL2,Ranking1,2,FALSE)," "))</f>
        <v>To be specified</v>
      </c>
      <c r="BN2" s="44">
        <f>IF($EF$35=1,100%,LARGE($AL:$AL,BL2))</f>
        <v>1</v>
      </c>
      <c r="BO2" s="44">
        <f t="shared" ref="BO2:BO33" si="27">SUMIFS(AM:AM,$AK:$AK,$BM2)</f>
        <v>0</v>
      </c>
      <c r="BP2" s="44">
        <f t="shared" ref="BP2:BP33" si="28">SUMIFS(AN:AN,$AK:$AK,$BM2)</f>
        <v>0</v>
      </c>
      <c r="BQ2" s="44">
        <f t="shared" ref="BQ2:BQ33" si="29">SUMIFS(AO:AO,$AK:$AK,$BM2)</f>
        <v>0</v>
      </c>
      <c r="BR2" s="44">
        <f t="shared" ref="BR2:BR33" si="30">SUMIFS(AP:AP,$AK:$AK,$BM2)</f>
        <v>0</v>
      </c>
      <c r="BS2" s="44">
        <f t="shared" ref="BS2:BS33" si="31">SUMIFS(AQ:AQ,$AK:$AK,$BM2)</f>
        <v>0</v>
      </c>
      <c r="BT2" s="44">
        <f t="shared" ref="BT2:BT33" si="32">SUMIFS(AR:AR,$AK:$AK,$BM2)</f>
        <v>0</v>
      </c>
      <c r="BU2" s="44">
        <f t="shared" ref="BU2:BU33" si="33">SUMIFS(AS:AS,$AK:$AK,$BM2)</f>
        <v>0</v>
      </c>
      <c r="BV2" s="44">
        <f t="shared" ref="BV2:BV33" si="34">SUMIFS(AT:AT,$AK:$AK,$BM2)</f>
        <v>0</v>
      </c>
      <c r="BW2" s="44">
        <f t="shared" ref="BW2:BW33" si="35">SUMIFS(AU:AU,$AK:$AK,$BM2)</f>
        <v>0</v>
      </c>
      <c r="BX2" s="44">
        <f t="shared" ref="BX2:BX33" si="36">SUMIFS(AV:AV,$AK:$AK,$BM2)</f>
        <v>0</v>
      </c>
      <c r="BY2" s="44">
        <f t="shared" ref="BY2:BY33" si="37">SUMIFS(AW:AW,$AK:$AK,$BM2)</f>
        <v>0</v>
      </c>
      <c r="BZ2" s="44">
        <f t="shared" ref="BZ2:BZ33" si="38">SUMIFS(AX:AX,$AK:$AK,$BM2)</f>
        <v>0</v>
      </c>
      <c r="CA2" s="44">
        <f t="shared" ref="CA2:CA33" si="39">SUMIFS(AY:AY,$AK:$AK,$BM2)</f>
        <v>0</v>
      </c>
      <c r="CB2" s="44">
        <f t="shared" ref="CB2:CB33" si="40">SUMIFS(AZ:AZ,$AK:$AK,$BM2)</f>
        <v>0</v>
      </c>
      <c r="CC2" s="44">
        <f t="shared" ref="CC2:CC33" si="41">SUMIFS(BA:BA,$AK:$AK,$BM2)</f>
        <v>0</v>
      </c>
      <c r="CD2" s="44">
        <f t="shared" ref="CD2:CD33" si="42">SUMIFS(BB:BB,$AK:$AK,$BM2)</f>
        <v>0</v>
      </c>
      <c r="CE2" s="44">
        <f t="shared" ref="CE2:CE33" si="43">SUMIFS(BC:BC,$AK:$AK,$BM2)</f>
        <v>0</v>
      </c>
      <c r="CF2" s="44">
        <f t="shared" ref="CF2:CF33" si="44">SUMIFS(BD:BD,$AK:$AK,$BM2)</f>
        <v>0</v>
      </c>
      <c r="CG2" s="44">
        <f t="shared" ref="CG2:CG33" si="45">SUMIFS(BE:BE,$AK:$AK,$BM2)</f>
        <v>0</v>
      </c>
      <c r="CH2" s="44">
        <f t="shared" ref="CH2:CH33" si="46">SUMIFS(BF:BF,$AK:$AK,$BM2)</f>
        <v>0</v>
      </c>
      <c r="CI2" s="44">
        <f t="shared" ref="CI2:CI33" si="47">SUMIFS(BG:BG,$AK:$AK,$BM2)</f>
        <v>0</v>
      </c>
      <c r="CJ2" s="44">
        <f t="shared" ref="CJ2:CJ33" si="48">SUMIFS(BH:BH,$AK:$AK,$BM2)</f>
        <v>0</v>
      </c>
      <c r="CK2" s="44">
        <f t="shared" ref="CK2:CK33" si="49">SUMIFS(BI:BI,$AK:$AK,$BM2)</f>
        <v>0</v>
      </c>
      <c r="CL2" s="44">
        <f t="shared" ref="CL2:CL33" si="50">SUMIFS(BJ:BJ,$AK:$AK,$BM2)</f>
        <v>0</v>
      </c>
      <c r="CM2" s="44"/>
      <c r="CN2" s="244" t="e">
        <f>IF($EP$29=999,1,IF(CQ2=$EP$29,1,0))</f>
        <v>#REF!</v>
      </c>
      <c r="CO2" s="244">
        <v>1</v>
      </c>
      <c r="CP2" s="239" t="e">
        <f>RANK(E2,$E$2:$E$241)</f>
        <v>#REF!</v>
      </c>
      <c r="CQ2" s="239" t="e">
        <f>CP2+COUNTIF($CP$2:CP2,CP2)-1</f>
        <v>#REF!</v>
      </c>
      <c r="CR2" s="241" t="str">
        <f t="shared" ref="CR2:CR65" si="51">D2</f>
        <v>Not specified</v>
      </c>
      <c r="CS2" s="70" t="e">
        <f>SUM(CT2:DQ2)</f>
        <v>#REF!</v>
      </c>
      <c r="CT2" s="44" t="e">
        <f t="shared" ref="CT2:CT65" si="52">F2*$CN2</f>
        <v>#REF!</v>
      </c>
      <c r="CU2" s="44" t="e">
        <f t="shared" ref="CU2:CU65" si="53">G2*$CN2</f>
        <v>#REF!</v>
      </c>
      <c r="CV2" s="44" t="e">
        <f t="shared" ref="CV2:CV65" si="54">H2*$CN2</f>
        <v>#REF!</v>
      </c>
      <c r="CW2" s="44" t="e">
        <f t="shared" ref="CW2:CW65" si="55">I2*$CN2</f>
        <v>#REF!</v>
      </c>
      <c r="CX2" s="44" t="e">
        <f t="shared" ref="CX2:CX65" si="56">J2*$CN2</f>
        <v>#REF!</v>
      </c>
      <c r="CY2" s="44" t="e">
        <f t="shared" ref="CY2:CY65" si="57">K2*$CN2</f>
        <v>#REF!</v>
      </c>
      <c r="CZ2" s="44" t="e">
        <f t="shared" ref="CZ2:CZ65" si="58">L2*$CN2</f>
        <v>#REF!</v>
      </c>
      <c r="DA2" s="44" t="e">
        <f t="shared" ref="DA2:DA65" si="59">M2*$CN2</f>
        <v>#REF!</v>
      </c>
      <c r="DB2" s="44" t="e">
        <f t="shared" ref="DB2:DB65" si="60">N2*$CN2</f>
        <v>#REF!</v>
      </c>
      <c r="DC2" s="44" t="e">
        <f t="shared" ref="DC2:DC65" si="61">O2*$CN2</f>
        <v>#REF!</v>
      </c>
      <c r="DD2" s="44" t="e">
        <f t="shared" ref="DD2:DD65" si="62">P2*$CN2</f>
        <v>#REF!</v>
      </c>
      <c r="DE2" s="44" t="e">
        <f t="shared" ref="DE2:DE65" si="63">Q2*$CN2</f>
        <v>#REF!</v>
      </c>
      <c r="DF2" s="44" t="e">
        <f t="shared" ref="DF2:DF65" si="64">R2*$CN2</f>
        <v>#REF!</v>
      </c>
      <c r="DG2" s="44" t="e">
        <f t="shared" ref="DG2:DG65" si="65">S2*$CN2</f>
        <v>#REF!</v>
      </c>
      <c r="DH2" s="44" t="e">
        <f t="shared" ref="DH2:DH65" si="66">T2*$CN2</f>
        <v>#REF!</v>
      </c>
      <c r="DI2" s="44" t="e">
        <f t="shared" ref="DI2:DI65" si="67">U2*$CN2</f>
        <v>#REF!</v>
      </c>
      <c r="DJ2" s="44" t="e">
        <f t="shared" ref="DJ2:DJ65" si="68">V2*$CN2</f>
        <v>#REF!</v>
      </c>
      <c r="DK2" s="44" t="e">
        <f t="shared" ref="DK2:DK65" si="69">W2*$CN2</f>
        <v>#REF!</v>
      </c>
      <c r="DL2" s="44" t="e">
        <f t="shared" ref="DL2:DL65" si="70">X2*$CN2</f>
        <v>#REF!</v>
      </c>
      <c r="DM2" s="44" t="e">
        <f t="shared" ref="DM2:DM65" si="71">Y2*$CN2</f>
        <v>#REF!</v>
      </c>
      <c r="DN2" s="44" t="e">
        <f t="shared" ref="DN2:DN65" si="72">Z2*$CN2</f>
        <v>#REF!</v>
      </c>
      <c r="DO2" s="44" t="e">
        <f t="shared" ref="DO2:DO65" si="73">AA2*$CN2</f>
        <v>#REF!</v>
      </c>
      <c r="DP2" s="44" t="e">
        <f t="shared" ref="DP2:DP65" si="74">AB2*$CN2</f>
        <v>#REF!</v>
      </c>
      <c r="DQ2" s="44" t="e">
        <f t="shared" ref="DQ2:DQ65" si="75">AC2*$CN2</f>
        <v>#REF!</v>
      </c>
      <c r="DS2" s="47">
        <v>1</v>
      </c>
      <c r="DT2" s="48" t="e">
        <f>RANK(DW2,$DW$2:$DW$25)</f>
        <v>#REF!</v>
      </c>
      <c r="DU2" s="47" t="e">
        <f>DT2+COUNTIF(DT$2:$DT2,DT2)-1</f>
        <v>#REF!</v>
      </c>
      <c r="DV2" s="44" t="s">
        <v>946</v>
      </c>
      <c r="DW2" s="44">
        <f>F243</f>
        <v>0</v>
      </c>
      <c r="DY2" s="48" t="e">
        <f>RANK(DW2,$DW$2:$DW$25)</f>
        <v>#REF!</v>
      </c>
      <c r="DZ2" s="47" t="e">
        <f>DY2+COUNTIF(DY$2:$DY2,DY2)-1</f>
        <v>#REF!</v>
      </c>
      <c r="EA2" s="48">
        <v>1</v>
      </c>
      <c r="EB2" t="str">
        <f>IF($EF$35=1,"To be specified",IF(EC2&lt;&gt;0,VLOOKUP(EA2,Ranking5,2,FALSE)," "))</f>
        <v>To be specified</v>
      </c>
      <c r="EC2" s="44">
        <f>IF(EF35=1,100%,LARGE($DW$2:$DW$25,EA2))</f>
        <v>1</v>
      </c>
      <c r="EE2" s="258" t="e">
        <f t="shared" ref="EE2:EE25" si="76">IF($EE$29=999,1,IF(DZ2=$EE$29,1,0))</f>
        <v>#REF!</v>
      </c>
      <c r="EG2" s="47">
        <v>1</v>
      </c>
      <c r="EH2" s="48" t="e">
        <f>RANK(EK2,$EK$2:$EK$25)</f>
        <v>#REF!</v>
      </c>
      <c r="EI2" s="47" t="e">
        <f>EH2+COUNTIF($EH$2:EH2,EH2)-1</f>
        <v>#REF!</v>
      </c>
      <c r="EJ2" s="44" t="s">
        <v>946</v>
      </c>
      <c r="EK2" s="44" t="e">
        <f>$CT$243</f>
        <v>#REF!</v>
      </c>
      <c r="EM2" s="48" t="e">
        <f>RANK(EQ2,$EQ$2:$EQ$25)</f>
        <v>#REF!</v>
      </c>
      <c r="EN2" s="47" t="e">
        <f>EM2+COUNTIF($EM$2:EM2,EM2)-1</f>
        <v>#REF!</v>
      </c>
      <c r="EO2" s="48">
        <v>1</v>
      </c>
      <c r="EP2" t="str">
        <f>IF($EF$35=1,"To be specified",IF(EQ2&lt;&gt;0,VLOOKUP(EN2,Ranking6,2,FALSE)," "))</f>
        <v>To be specified</v>
      </c>
      <c r="EQ2" s="44">
        <f>IF(EF35=1,100%,LARGE($EK$2:$EK$25,EO2))</f>
        <v>1</v>
      </c>
      <c r="ES2" s="48">
        <v>1</v>
      </c>
      <c r="ET2" t="str">
        <f t="shared" ref="ET2:ET11" si="77">IF(EU2&lt;&gt;0,VLOOKUP(ES2,Ranking4,3,FALSE)," ")</f>
        <v>To be specified in item 9.16</v>
      </c>
      <c r="EU2" s="44">
        <f>LARGE($FA$2:$FA$11,ES2)</f>
        <v>1</v>
      </c>
      <c r="EW2" s="47">
        <f>RANK($FA2,$FA$2:$FA$11)</f>
        <v>1</v>
      </c>
      <c r="EX2" s="47">
        <f>EW2+COUNTIF($EW$2:EW2,EW2)-1</f>
        <v>1</v>
      </c>
      <c r="EY2" s="47">
        <v>1</v>
      </c>
      <c r="EZ2" s="44" t="str">
        <f>IF('Vehicle Level Data'!D195=0,"To be specified in item 9.16",'Vehicle Level Data'!B196)</f>
        <v>To be specified in item 9.16</v>
      </c>
      <c r="FA2" s="44">
        <f>IF(SUM('Vehicle Level Data'!D196:D205)=0,100%,'Vehicle Level Data'!D196)</f>
        <v>1</v>
      </c>
      <c r="FC2" s="45" t="s">
        <v>1022</v>
      </c>
      <c r="FD2" s="45" t="s">
        <v>1023</v>
      </c>
      <c r="FE2" s="45"/>
      <c r="FF2" s="53" t="str">
        <f>CONCATENATE(Overview!C$11," ",Overview!C$10)</f>
        <v xml:space="preserve"> </v>
      </c>
      <c r="FO2" s="234">
        <v>1</v>
      </c>
      <c r="FP2" s="267" t="s">
        <v>1024</v>
      </c>
      <c r="FQ2" s="235">
        <v>1</v>
      </c>
      <c r="FR2" s="234">
        <v>1</v>
      </c>
    </row>
    <row r="3" spans="1:174">
      <c r="A3" s="239">
        <v>2</v>
      </c>
      <c r="B3" s="364" t="e">
        <f t="shared" ref="B3:B66" si="78">RANK(E3,E:E)</f>
        <v>#REF!</v>
      </c>
      <c r="C3" s="365" t="e">
        <f>B3+COUNTIF(B$2:$B3,B3)-1</f>
        <v>#REF!</v>
      </c>
      <c r="D3" s="366" t="str">
        <f>Tables!AI3</f>
        <v>Albania</v>
      </c>
      <c r="E3" s="367" t="e">
        <f t="shared" ref="E3:E66" si="79">SUM(F3:AC3)</f>
        <v>#REF!</v>
      </c>
      <c r="F3" s="46">
        <f>SUMIFS('Portfolio Allocation'!C$12:C$111,'Portfolio Allocation'!$A$12:$A$111,'Graph Tables'!$D3)</f>
        <v>0</v>
      </c>
      <c r="G3" s="46">
        <f>SUMIFS('Portfolio Allocation'!D$12:D$111,'Portfolio Allocation'!$A$12:$A$111,'Graph Tables'!$D3)</f>
        <v>0</v>
      </c>
      <c r="H3" s="46">
        <f>SUMIFS('Portfolio Allocation'!E$12:E$111,'Portfolio Allocation'!$A$12:$A$111,'Graph Tables'!$D3)</f>
        <v>0</v>
      </c>
      <c r="I3" s="46">
        <f>SUMIFS('Portfolio Allocation'!F$12:F$111,'Portfolio Allocation'!$A$12:$A$111,'Graph Tables'!$D3)</f>
        <v>0</v>
      </c>
      <c r="J3" s="46">
        <f>SUMIFS('Portfolio Allocation'!G$12:G$111,'Portfolio Allocation'!$A$12:$A$111,'Graph Tables'!$D3)</f>
        <v>0</v>
      </c>
      <c r="K3" s="46">
        <f>SUMIFS('Portfolio Allocation'!H$12:H$111,'Portfolio Allocation'!$A$12:$A$111,'Graph Tables'!$D3)</f>
        <v>0</v>
      </c>
      <c r="L3" s="46">
        <f>SUMIFS('Portfolio Allocation'!I$12:I$111,'Portfolio Allocation'!$A$12:$A$111,'Graph Tables'!$D3)</f>
        <v>0</v>
      </c>
      <c r="M3" s="46">
        <f>SUMIFS('Portfolio Allocation'!J$12:J$111,'Portfolio Allocation'!$A$12:$A$111,'Graph Tables'!$D3)</f>
        <v>0</v>
      </c>
      <c r="N3" s="46">
        <f>SUMIFS('Portfolio Allocation'!K$12:K$111,'Portfolio Allocation'!$A$12:$A$111,'Graph Tables'!$D3)</f>
        <v>0</v>
      </c>
      <c r="O3" s="46">
        <f>SUMIFS('Portfolio Allocation'!L$12:L$111,'Portfolio Allocation'!$A$12:$A$111,'Graph Tables'!$D3)</f>
        <v>0</v>
      </c>
      <c r="P3" s="46">
        <f>SUMIFS('Portfolio Allocation'!M$12:M$111,'Portfolio Allocation'!$A$12:$A$111,'Graph Tables'!$D3)</f>
        <v>0</v>
      </c>
      <c r="Q3" s="46" t="e">
        <f>SUMIFS('Portfolio Allocation'!#REF!,'Portfolio Allocation'!$A$12:$A$111,'Graph Tables'!$D3)</f>
        <v>#REF!</v>
      </c>
      <c r="R3" s="46">
        <f>SUMIFS('Portfolio Allocation'!Q$12:Q$111,'Portfolio Allocation'!$A$12:$A$111,'Graph Tables'!$D3)</f>
        <v>0</v>
      </c>
      <c r="S3" s="46">
        <f>SUMIFS('Portfolio Allocation'!R$12:R$111,'Portfolio Allocation'!$A$12:$A$111,'Graph Tables'!$D3)</f>
        <v>0</v>
      </c>
      <c r="T3" s="46">
        <f>SUMIFS('Portfolio Allocation'!S$12:S$111,'Portfolio Allocation'!$A$12:$A$111,'Graph Tables'!$D3)</f>
        <v>0</v>
      </c>
      <c r="U3" s="46">
        <f>SUMIFS('Portfolio Allocation'!T$12:T$111,'Portfolio Allocation'!$A$12:$A$111,'Graph Tables'!$D3)</f>
        <v>0</v>
      </c>
      <c r="V3" s="46">
        <f>SUMIFS('Portfolio Allocation'!U$12:U$111,'Portfolio Allocation'!$A$12:$A$111,'Graph Tables'!$D3)</f>
        <v>0</v>
      </c>
      <c r="W3" s="46">
        <f>SUMIFS('Portfolio Allocation'!V$12:V$111,'Portfolio Allocation'!$A$12:$A$111,'Graph Tables'!$D3)</f>
        <v>0</v>
      </c>
      <c r="X3" s="46">
        <f>SUMIFS('Portfolio Allocation'!W$12:W$111,'Portfolio Allocation'!$A$12:$A$111,'Graph Tables'!$D3)</f>
        <v>0</v>
      </c>
      <c r="Y3" s="46">
        <f>SUMIFS('Portfolio Allocation'!X$12:X$111,'Portfolio Allocation'!$A$12:$A$111,'Graph Tables'!$D3)</f>
        <v>0</v>
      </c>
      <c r="Z3" s="46">
        <f>SUMIFS('Portfolio Allocation'!Y$12:Y$111,'Portfolio Allocation'!$A$12:$A$111,'Graph Tables'!$D3)</f>
        <v>0</v>
      </c>
      <c r="AA3" s="46">
        <f>SUMIFS('Portfolio Allocation'!Z$12:Z$111,'Portfolio Allocation'!$A$12:$A$111,'Graph Tables'!$D3)</f>
        <v>0</v>
      </c>
      <c r="AB3" s="46">
        <f>SUMIFS('Portfolio Allocation'!AA$12:AA$111,'Portfolio Allocation'!$A$12:$A$111,'Graph Tables'!$D3)</f>
        <v>0</v>
      </c>
      <c r="AC3" s="46">
        <f>SUMIFS('Portfolio Allocation'!AD$12:AD$111,'Portfolio Allocation'!$A$12:$A$111,'Graph Tables'!$D3)</f>
        <v>0</v>
      </c>
      <c r="AD3" s="46"/>
      <c r="AE3" s="48">
        <v>2</v>
      </c>
      <c r="AF3" t="e">
        <f t="shared" ref="AF3:AF34" si="80">IF(AG3&lt;&gt;0,VLOOKUP(AE3,Ranking7,2,FALSE)," ")</f>
        <v>#REF!</v>
      </c>
      <c r="AG3" s="44" t="e">
        <f>LARGE($E:$E,AE3)</f>
        <v>#REF!</v>
      </c>
      <c r="AH3" s="46"/>
      <c r="AI3" s="239" t="e">
        <f t="shared" ref="AI3:AI66" si="81">RANK(AL3,$AL$2:$AL$241)</f>
        <v>#REF!</v>
      </c>
      <c r="AJ3" s="239" t="e">
        <f>AI3+COUNTIF(AI$2:$AI3,AI3)-1</f>
        <v>#REF!</v>
      </c>
      <c r="AK3" s="241" t="str">
        <f t="shared" si="2"/>
        <v>Albania</v>
      </c>
      <c r="AL3" s="70" t="e">
        <f t="shared" ref="AL3:AL66" si="82">SUM(AM3:BI3)</f>
        <v>#REF!</v>
      </c>
      <c r="AM3" s="44" t="e">
        <f t="shared" si="3"/>
        <v>#REF!</v>
      </c>
      <c r="AN3" s="44" t="e">
        <f t="shared" si="4"/>
        <v>#REF!</v>
      </c>
      <c r="AO3" s="44" t="e">
        <f t="shared" si="5"/>
        <v>#REF!</v>
      </c>
      <c r="AP3" s="44" t="e">
        <f t="shared" si="6"/>
        <v>#REF!</v>
      </c>
      <c r="AQ3" s="44" t="e">
        <f t="shared" si="7"/>
        <v>#REF!</v>
      </c>
      <c r="AR3" s="44" t="e">
        <f t="shared" si="8"/>
        <v>#REF!</v>
      </c>
      <c r="AS3" s="44" t="e">
        <f t="shared" si="9"/>
        <v>#REF!</v>
      </c>
      <c r="AT3" s="44" t="e">
        <f t="shared" si="10"/>
        <v>#REF!</v>
      </c>
      <c r="AU3" s="44" t="e">
        <f t="shared" si="11"/>
        <v>#REF!</v>
      </c>
      <c r="AV3" s="44" t="e">
        <f t="shared" si="12"/>
        <v>#REF!</v>
      </c>
      <c r="AW3" s="44" t="e">
        <f t="shared" si="13"/>
        <v>#REF!</v>
      </c>
      <c r="AX3" s="44" t="e">
        <f t="shared" si="14"/>
        <v>#REF!</v>
      </c>
      <c r="AY3" s="44" t="e">
        <f t="shared" si="15"/>
        <v>#REF!</v>
      </c>
      <c r="AZ3" s="44" t="e">
        <f t="shared" si="16"/>
        <v>#REF!</v>
      </c>
      <c r="BA3" s="44" t="e">
        <f t="shared" si="17"/>
        <v>#REF!</v>
      </c>
      <c r="BB3" s="44" t="e">
        <f t="shared" si="18"/>
        <v>#REF!</v>
      </c>
      <c r="BC3" s="44" t="e">
        <f t="shared" si="19"/>
        <v>#REF!</v>
      </c>
      <c r="BD3" s="44" t="e">
        <f t="shared" si="20"/>
        <v>#REF!</v>
      </c>
      <c r="BE3" s="44" t="e">
        <f t="shared" si="21"/>
        <v>#REF!</v>
      </c>
      <c r="BF3" s="44" t="e">
        <f t="shared" si="22"/>
        <v>#REF!</v>
      </c>
      <c r="BG3" s="44" t="e">
        <f t="shared" si="23"/>
        <v>#REF!</v>
      </c>
      <c r="BH3" s="44" t="e">
        <f t="shared" si="24"/>
        <v>#REF!</v>
      </c>
      <c r="BI3" s="44" t="e">
        <f t="shared" si="25"/>
        <v>#REF!</v>
      </c>
      <c r="BJ3" s="44" t="e">
        <f t="shared" si="26"/>
        <v>#REF!</v>
      </c>
      <c r="BK3" s="44"/>
      <c r="BL3" s="48">
        <v>2</v>
      </c>
      <c r="BM3" t="e">
        <f t="shared" ref="BM3:BM34" si="83">IF(BN3&lt;&gt;0,VLOOKUP(BL3,Ranking1,2,FALSE),0)</f>
        <v>#REF!</v>
      </c>
      <c r="BN3" s="44" t="e">
        <f>LARGE($AL:$AL,BL3)</f>
        <v>#REF!</v>
      </c>
      <c r="BO3" s="44">
        <f t="shared" si="27"/>
        <v>0</v>
      </c>
      <c r="BP3" s="44">
        <f t="shared" si="28"/>
        <v>0</v>
      </c>
      <c r="BQ3" s="44">
        <f t="shared" si="29"/>
        <v>0</v>
      </c>
      <c r="BR3" s="44">
        <f t="shared" si="30"/>
        <v>0</v>
      </c>
      <c r="BS3" s="44">
        <f t="shared" si="31"/>
        <v>0</v>
      </c>
      <c r="BT3" s="44">
        <f t="shared" si="32"/>
        <v>0</v>
      </c>
      <c r="BU3" s="44">
        <f t="shared" si="33"/>
        <v>0</v>
      </c>
      <c r="BV3" s="44">
        <f t="shared" si="34"/>
        <v>0</v>
      </c>
      <c r="BW3" s="44">
        <f t="shared" si="35"/>
        <v>0</v>
      </c>
      <c r="BX3" s="44">
        <f t="shared" si="36"/>
        <v>0</v>
      </c>
      <c r="BY3" s="44">
        <f t="shared" si="37"/>
        <v>0</v>
      </c>
      <c r="BZ3" s="44">
        <f t="shared" si="38"/>
        <v>0</v>
      </c>
      <c r="CA3" s="44">
        <f t="shared" si="39"/>
        <v>0</v>
      </c>
      <c r="CB3" s="44">
        <f t="shared" si="40"/>
        <v>0</v>
      </c>
      <c r="CC3" s="44">
        <f t="shared" si="41"/>
        <v>0</v>
      </c>
      <c r="CD3" s="44">
        <f t="shared" si="42"/>
        <v>0</v>
      </c>
      <c r="CE3" s="44">
        <f t="shared" si="43"/>
        <v>0</v>
      </c>
      <c r="CF3" s="44">
        <f t="shared" si="44"/>
        <v>0</v>
      </c>
      <c r="CG3" s="44">
        <f t="shared" si="45"/>
        <v>0</v>
      </c>
      <c r="CH3" s="44">
        <f t="shared" si="46"/>
        <v>0</v>
      </c>
      <c r="CI3" s="44">
        <f t="shared" si="47"/>
        <v>0</v>
      </c>
      <c r="CJ3" s="44">
        <f t="shared" si="48"/>
        <v>0</v>
      </c>
      <c r="CK3" s="44">
        <f t="shared" si="49"/>
        <v>0</v>
      </c>
      <c r="CL3" s="44">
        <f t="shared" si="50"/>
        <v>0</v>
      </c>
      <c r="CM3" s="44"/>
      <c r="CN3" s="244" t="e">
        <f t="shared" ref="CN3:CN66" si="84">IF($EP$29=999,1,IF(CQ3=$EP$29,1,0))</f>
        <v>#REF!</v>
      </c>
      <c r="CO3" s="244">
        <v>2</v>
      </c>
      <c r="CP3" s="239" t="e">
        <f t="shared" ref="CP3:CP66" si="85">RANK(E3,$E$2:$E$241)</f>
        <v>#REF!</v>
      </c>
      <c r="CQ3" s="239" t="e">
        <f>CP3+COUNTIF($CP$2:CP3,CP3)-1</f>
        <v>#REF!</v>
      </c>
      <c r="CR3" s="241" t="str">
        <f t="shared" si="51"/>
        <v>Albania</v>
      </c>
      <c r="CS3" s="70" t="e">
        <f t="shared" ref="CS3:CS66" si="86">SUM(CT3:DQ3)</f>
        <v>#REF!</v>
      </c>
      <c r="CT3" s="44" t="e">
        <f t="shared" si="52"/>
        <v>#REF!</v>
      </c>
      <c r="CU3" s="44" t="e">
        <f t="shared" si="53"/>
        <v>#REF!</v>
      </c>
      <c r="CV3" s="44" t="e">
        <f t="shared" si="54"/>
        <v>#REF!</v>
      </c>
      <c r="CW3" s="44" t="e">
        <f t="shared" si="55"/>
        <v>#REF!</v>
      </c>
      <c r="CX3" s="44" t="e">
        <f t="shared" si="56"/>
        <v>#REF!</v>
      </c>
      <c r="CY3" s="44" t="e">
        <f t="shared" si="57"/>
        <v>#REF!</v>
      </c>
      <c r="CZ3" s="44" t="e">
        <f t="shared" si="58"/>
        <v>#REF!</v>
      </c>
      <c r="DA3" s="44" t="e">
        <f t="shared" si="59"/>
        <v>#REF!</v>
      </c>
      <c r="DB3" s="44" t="e">
        <f t="shared" si="60"/>
        <v>#REF!</v>
      </c>
      <c r="DC3" s="44" t="e">
        <f t="shared" si="61"/>
        <v>#REF!</v>
      </c>
      <c r="DD3" s="44" t="e">
        <f t="shared" si="62"/>
        <v>#REF!</v>
      </c>
      <c r="DE3" s="44" t="e">
        <f t="shared" si="63"/>
        <v>#REF!</v>
      </c>
      <c r="DF3" s="44" t="e">
        <f t="shared" si="64"/>
        <v>#REF!</v>
      </c>
      <c r="DG3" s="44" t="e">
        <f t="shared" si="65"/>
        <v>#REF!</v>
      </c>
      <c r="DH3" s="44" t="e">
        <f t="shared" si="66"/>
        <v>#REF!</v>
      </c>
      <c r="DI3" s="44" t="e">
        <f t="shared" si="67"/>
        <v>#REF!</v>
      </c>
      <c r="DJ3" s="44" t="e">
        <f t="shared" si="68"/>
        <v>#REF!</v>
      </c>
      <c r="DK3" s="44" t="e">
        <f t="shared" si="69"/>
        <v>#REF!</v>
      </c>
      <c r="DL3" s="44" t="e">
        <f t="shared" si="70"/>
        <v>#REF!</v>
      </c>
      <c r="DM3" s="44" t="e">
        <f t="shared" si="71"/>
        <v>#REF!</v>
      </c>
      <c r="DN3" s="44" t="e">
        <f t="shared" si="72"/>
        <v>#REF!</v>
      </c>
      <c r="DO3" s="44" t="e">
        <f t="shared" si="73"/>
        <v>#REF!</v>
      </c>
      <c r="DP3" s="44" t="e">
        <f t="shared" si="74"/>
        <v>#REF!</v>
      </c>
      <c r="DQ3" s="44" t="e">
        <f t="shared" si="75"/>
        <v>#REF!</v>
      </c>
      <c r="DS3" s="47">
        <v>2</v>
      </c>
      <c r="DT3" s="48" t="e">
        <f t="shared" ref="DT3:DT25" si="87">RANK(DW3,$DW$2:$DW$25)</f>
        <v>#REF!</v>
      </c>
      <c r="DU3" s="47" t="e">
        <f>DT3+COUNTIF(DT$2:$DT3,DT3)-1</f>
        <v>#REF!</v>
      </c>
      <c r="DV3" s="44" t="s">
        <v>947</v>
      </c>
      <c r="DW3" s="44">
        <f>G243</f>
        <v>0</v>
      </c>
      <c r="DY3" s="48" t="e">
        <f t="shared" ref="DY3:DY25" si="88">RANK(DW3,$DW$2:$DW$25)</f>
        <v>#REF!</v>
      </c>
      <c r="DZ3" s="47" t="e">
        <f>DY3+COUNTIF(DY$2:$DY3,DY3)-1</f>
        <v>#REF!</v>
      </c>
      <c r="EA3" s="48">
        <v>2</v>
      </c>
      <c r="EB3" s="66" t="e">
        <f t="shared" ref="EB3:EB25" si="89">IF(EC3&lt;&gt;0,VLOOKUP(EA3,Ranking5,2,FALSE)," ")</f>
        <v>#REF!</v>
      </c>
      <c r="EC3" s="44" t="e">
        <f t="shared" ref="EC3:EC25" si="90">LARGE($DW$2:$DW$25,EA3)</f>
        <v>#REF!</v>
      </c>
      <c r="EE3" s="258" t="e">
        <f t="shared" si="76"/>
        <v>#REF!</v>
      </c>
      <c r="EG3" s="47">
        <v>2</v>
      </c>
      <c r="EH3" s="48" t="e">
        <f t="shared" ref="EH3:EH25" si="91">RANK(EK3,$EK$2:$EK$25)</f>
        <v>#REF!</v>
      </c>
      <c r="EI3" s="47" t="e">
        <f>EH3+COUNTIF($EH$2:EH3,EH3)-1</f>
        <v>#REF!</v>
      </c>
      <c r="EJ3" s="44" t="s">
        <v>947</v>
      </c>
      <c r="EK3" s="44" t="e">
        <f>$CU$243</f>
        <v>#REF!</v>
      </c>
      <c r="EM3" s="48" t="e">
        <f t="shared" ref="EM3:EM25" si="92">RANK(EQ3,$EQ$2:$EQ$25)</f>
        <v>#REF!</v>
      </c>
      <c r="EN3" s="47" t="e">
        <f>EM3+COUNTIF($EM$2:EM3,EM3)-1</f>
        <v>#REF!</v>
      </c>
      <c r="EO3" s="48">
        <v>2</v>
      </c>
      <c r="EP3" t="e">
        <f t="shared" ref="EP3:EP25" si="93">IF(EQ3&lt;&gt;0,VLOOKUP(EN3,Ranking6,2,FALSE)," ")</f>
        <v>#REF!</v>
      </c>
      <c r="EQ3" s="44" t="e">
        <f>LARGE($EK$2:$EK$25,EO3)</f>
        <v>#REF!</v>
      </c>
      <c r="ES3" s="48">
        <v>2</v>
      </c>
      <c r="ET3" t="str">
        <f t="shared" si="77"/>
        <v xml:space="preserve"> </v>
      </c>
      <c r="EU3" s="44">
        <f t="shared" ref="EU3:EU11" si="94">LARGE($FA$2:$FA$11,ES3)</f>
        <v>0</v>
      </c>
      <c r="EW3" s="47">
        <f t="shared" ref="EW3:EW11" si="95">RANK($FA3,$FA$2:$FA$11)</f>
        <v>2</v>
      </c>
      <c r="EX3" s="47">
        <f>EW3+COUNTIF($EW$2:EW3,EW3)-1</f>
        <v>2</v>
      </c>
      <c r="EY3" s="47">
        <v>2</v>
      </c>
      <c r="EZ3" s="44">
        <f>'Vehicle Level Data'!B197</f>
        <v>0</v>
      </c>
      <c r="FA3" s="44">
        <f>'Vehicle Level Data'!D197</f>
        <v>0</v>
      </c>
      <c r="FC3" s="64" t="s">
        <v>362</v>
      </c>
      <c r="FD3" s="1" t="str">
        <f>INDEX(Overview!$B:$B,MATCH($FC3,Overview!$A:$A,0))</f>
        <v>Total Debt Maturities in 1 year</v>
      </c>
      <c r="FE3" s="64" t="s">
        <v>1025</v>
      </c>
      <c r="FF3" s="49" t="e">
        <f>INDEX(Overview!C:C,MATCH($FC3,Overview!$A:$A,0))/VLOOKUP($FC$10,Divide,4,FALSE)</f>
        <v>#VALUE!</v>
      </c>
      <c r="FO3" s="234">
        <v>2</v>
      </c>
      <c r="FP3" s="267" t="s">
        <v>1026</v>
      </c>
      <c r="FQ3" s="236" t="s">
        <v>1027</v>
      </c>
      <c r="FR3" s="234">
        <v>1000</v>
      </c>
    </row>
    <row r="4" spans="1:174">
      <c r="A4" s="239">
        <v>3</v>
      </c>
      <c r="B4" s="364" t="e">
        <f t="shared" si="78"/>
        <v>#REF!</v>
      </c>
      <c r="C4" s="365" t="e">
        <f>B4+COUNTIF(B$2:$B4,B4)-1</f>
        <v>#REF!</v>
      </c>
      <c r="D4" s="366" t="str">
        <f>Tables!AI4</f>
        <v>Algeria</v>
      </c>
      <c r="E4" s="367" t="e">
        <f t="shared" si="79"/>
        <v>#REF!</v>
      </c>
      <c r="F4" s="46">
        <f>SUMIFS('Portfolio Allocation'!C$12:C$111,'Portfolio Allocation'!$A$12:$A$111,'Graph Tables'!$D4)</f>
        <v>0</v>
      </c>
      <c r="G4" s="46">
        <f>SUMIFS('Portfolio Allocation'!D$12:D$111,'Portfolio Allocation'!$A$12:$A$111,'Graph Tables'!$D4)</f>
        <v>0</v>
      </c>
      <c r="H4" s="46">
        <f>SUMIFS('Portfolio Allocation'!E$12:E$111,'Portfolio Allocation'!$A$12:$A$111,'Graph Tables'!$D4)</f>
        <v>0</v>
      </c>
      <c r="I4" s="46">
        <f>SUMIFS('Portfolio Allocation'!F$12:F$111,'Portfolio Allocation'!$A$12:$A$111,'Graph Tables'!$D4)</f>
        <v>0</v>
      </c>
      <c r="J4" s="46">
        <f>SUMIFS('Portfolio Allocation'!G$12:G$111,'Portfolio Allocation'!$A$12:$A$111,'Graph Tables'!$D4)</f>
        <v>0</v>
      </c>
      <c r="K4" s="46">
        <f>SUMIFS('Portfolio Allocation'!H$12:H$111,'Portfolio Allocation'!$A$12:$A$111,'Graph Tables'!$D4)</f>
        <v>0</v>
      </c>
      <c r="L4" s="46">
        <f>SUMIFS('Portfolio Allocation'!I$12:I$111,'Portfolio Allocation'!$A$12:$A$111,'Graph Tables'!$D4)</f>
        <v>0</v>
      </c>
      <c r="M4" s="46">
        <f>SUMIFS('Portfolio Allocation'!J$12:J$111,'Portfolio Allocation'!$A$12:$A$111,'Graph Tables'!$D4)</f>
        <v>0</v>
      </c>
      <c r="N4" s="46">
        <f>SUMIFS('Portfolio Allocation'!K$12:K$111,'Portfolio Allocation'!$A$12:$A$111,'Graph Tables'!$D4)</f>
        <v>0</v>
      </c>
      <c r="O4" s="46">
        <f>SUMIFS('Portfolio Allocation'!L$12:L$111,'Portfolio Allocation'!$A$12:$A$111,'Graph Tables'!$D4)</f>
        <v>0</v>
      </c>
      <c r="P4" s="46">
        <f>SUMIFS('Portfolio Allocation'!M$12:M$111,'Portfolio Allocation'!$A$12:$A$111,'Graph Tables'!$D4)</f>
        <v>0</v>
      </c>
      <c r="Q4" s="46" t="e">
        <f>SUMIFS('Portfolio Allocation'!#REF!,'Portfolio Allocation'!$A$12:$A$111,'Graph Tables'!$D4)</f>
        <v>#REF!</v>
      </c>
      <c r="R4" s="46">
        <f>SUMIFS('Portfolio Allocation'!Q$12:Q$111,'Portfolio Allocation'!$A$12:$A$111,'Graph Tables'!$D4)</f>
        <v>0</v>
      </c>
      <c r="S4" s="46">
        <f>SUMIFS('Portfolio Allocation'!R$12:R$111,'Portfolio Allocation'!$A$12:$A$111,'Graph Tables'!$D4)</f>
        <v>0</v>
      </c>
      <c r="T4" s="46">
        <f>SUMIFS('Portfolio Allocation'!S$12:S$111,'Portfolio Allocation'!$A$12:$A$111,'Graph Tables'!$D4)</f>
        <v>0</v>
      </c>
      <c r="U4" s="46">
        <f>SUMIFS('Portfolio Allocation'!T$12:T$111,'Portfolio Allocation'!$A$12:$A$111,'Graph Tables'!$D4)</f>
        <v>0</v>
      </c>
      <c r="V4" s="46">
        <f>SUMIFS('Portfolio Allocation'!U$12:U$111,'Portfolio Allocation'!$A$12:$A$111,'Graph Tables'!$D4)</f>
        <v>0</v>
      </c>
      <c r="W4" s="46">
        <f>SUMIFS('Portfolio Allocation'!V$12:V$111,'Portfolio Allocation'!$A$12:$A$111,'Graph Tables'!$D4)</f>
        <v>0</v>
      </c>
      <c r="X4" s="46">
        <f>SUMIFS('Portfolio Allocation'!W$12:W$111,'Portfolio Allocation'!$A$12:$A$111,'Graph Tables'!$D4)</f>
        <v>0</v>
      </c>
      <c r="Y4" s="46">
        <f>SUMIFS('Portfolio Allocation'!X$12:X$111,'Portfolio Allocation'!$A$12:$A$111,'Graph Tables'!$D4)</f>
        <v>0</v>
      </c>
      <c r="Z4" s="46">
        <f>SUMIFS('Portfolio Allocation'!Y$12:Y$111,'Portfolio Allocation'!$A$12:$A$111,'Graph Tables'!$D4)</f>
        <v>0</v>
      </c>
      <c r="AA4" s="46">
        <f>SUMIFS('Portfolio Allocation'!Z$12:Z$111,'Portfolio Allocation'!$A$12:$A$111,'Graph Tables'!$D4)</f>
        <v>0</v>
      </c>
      <c r="AB4" s="46">
        <f>SUMIFS('Portfolio Allocation'!AA$12:AA$111,'Portfolio Allocation'!$A$12:$A$111,'Graph Tables'!$D4)</f>
        <v>0</v>
      </c>
      <c r="AC4" s="46">
        <f>SUMIFS('Portfolio Allocation'!AD$12:AD$111,'Portfolio Allocation'!$A$12:$A$111,'Graph Tables'!$D4)</f>
        <v>0</v>
      </c>
      <c r="AD4" s="46"/>
      <c r="AE4" s="48">
        <v>3</v>
      </c>
      <c r="AF4" t="e">
        <f t="shared" si="80"/>
        <v>#REF!</v>
      </c>
      <c r="AG4" s="44" t="e">
        <f t="shared" ref="AG4:AG67" si="96">LARGE($E:$E,AE4)</f>
        <v>#REF!</v>
      </c>
      <c r="AH4" s="46"/>
      <c r="AI4" s="239" t="e">
        <f t="shared" si="81"/>
        <v>#REF!</v>
      </c>
      <c r="AJ4" s="239" t="e">
        <f>AI4+COUNTIF(AI$2:$AI4,AI4)-1</f>
        <v>#REF!</v>
      </c>
      <c r="AK4" s="241" t="str">
        <f t="shared" si="2"/>
        <v>Algeria</v>
      </c>
      <c r="AL4" s="70" t="e">
        <f t="shared" si="82"/>
        <v>#REF!</v>
      </c>
      <c r="AM4" s="44" t="e">
        <f t="shared" si="3"/>
        <v>#REF!</v>
      </c>
      <c r="AN4" s="44" t="e">
        <f t="shared" si="4"/>
        <v>#REF!</v>
      </c>
      <c r="AO4" s="44" t="e">
        <f t="shared" si="5"/>
        <v>#REF!</v>
      </c>
      <c r="AP4" s="44" t="e">
        <f t="shared" si="6"/>
        <v>#REF!</v>
      </c>
      <c r="AQ4" s="44" t="e">
        <f t="shared" si="7"/>
        <v>#REF!</v>
      </c>
      <c r="AR4" s="44" t="e">
        <f t="shared" si="8"/>
        <v>#REF!</v>
      </c>
      <c r="AS4" s="44" t="e">
        <f t="shared" si="9"/>
        <v>#REF!</v>
      </c>
      <c r="AT4" s="44" t="e">
        <f t="shared" si="10"/>
        <v>#REF!</v>
      </c>
      <c r="AU4" s="44" t="e">
        <f t="shared" si="11"/>
        <v>#REF!</v>
      </c>
      <c r="AV4" s="44" t="e">
        <f t="shared" si="12"/>
        <v>#REF!</v>
      </c>
      <c r="AW4" s="44" t="e">
        <f t="shared" si="13"/>
        <v>#REF!</v>
      </c>
      <c r="AX4" s="44" t="e">
        <f t="shared" si="14"/>
        <v>#REF!</v>
      </c>
      <c r="AY4" s="44" t="e">
        <f t="shared" si="15"/>
        <v>#REF!</v>
      </c>
      <c r="AZ4" s="44" t="e">
        <f t="shared" si="16"/>
        <v>#REF!</v>
      </c>
      <c r="BA4" s="44" t="e">
        <f t="shared" si="17"/>
        <v>#REF!</v>
      </c>
      <c r="BB4" s="44" t="e">
        <f t="shared" si="18"/>
        <v>#REF!</v>
      </c>
      <c r="BC4" s="44" t="e">
        <f t="shared" si="19"/>
        <v>#REF!</v>
      </c>
      <c r="BD4" s="44" t="e">
        <f t="shared" si="20"/>
        <v>#REF!</v>
      </c>
      <c r="BE4" s="44" t="e">
        <f t="shared" si="21"/>
        <v>#REF!</v>
      </c>
      <c r="BF4" s="44" t="e">
        <f t="shared" si="22"/>
        <v>#REF!</v>
      </c>
      <c r="BG4" s="44" t="e">
        <f t="shared" si="23"/>
        <v>#REF!</v>
      </c>
      <c r="BH4" s="44" t="e">
        <f t="shared" si="24"/>
        <v>#REF!</v>
      </c>
      <c r="BI4" s="44" t="e">
        <f t="shared" si="25"/>
        <v>#REF!</v>
      </c>
      <c r="BJ4" s="44" t="e">
        <f t="shared" si="26"/>
        <v>#REF!</v>
      </c>
      <c r="BK4" s="44"/>
      <c r="BL4" s="48">
        <v>3</v>
      </c>
      <c r="BM4" t="e">
        <f t="shared" si="83"/>
        <v>#REF!</v>
      </c>
      <c r="BN4" s="44" t="e">
        <f t="shared" ref="BN4:BN67" si="97">LARGE($AL:$AL,BL4)</f>
        <v>#REF!</v>
      </c>
      <c r="BO4" s="44">
        <f t="shared" si="27"/>
        <v>0</v>
      </c>
      <c r="BP4" s="44">
        <f t="shared" si="28"/>
        <v>0</v>
      </c>
      <c r="BQ4" s="44">
        <f t="shared" si="29"/>
        <v>0</v>
      </c>
      <c r="BR4" s="44">
        <f t="shared" si="30"/>
        <v>0</v>
      </c>
      <c r="BS4" s="44">
        <f t="shared" si="31"/>
        <v>0</v>
      </c>
      <c r="BT4" s="44">
        <f t="shared" si="32"/>
        <v>0</v>
      </c>
      <c r="BU4" s="44">
        <f t="shared" si="33"/>
        <v>0</v>
      </c>
      <c r="BV4" s="44">
        <f t="shared" si="34"/>
        <v>0</v>
      </c>
      <c r="BW4" s="44">
        <f t="shared" si="35"/>
        <v>0</v>
      </c>
      <c r="BX4" s="44">
        <f t="shared" si="36"/>
        <v>0</v>
      </c>
      <c r="BY4" s="44">
        <f t="shared" si="37"/>
        <v>0</v>
      </c>
      <c r="BZ4" s="44">
        <f t="shared" si="38"/>
        <v>0</v>
      </c>
      <c r="CA4" s="44">
        <f t="shared" si="39"/>
        <v>0</v>
      </c>
      <c r="CB4" s="44">
        <f t="shared" si="40"/>
        <v>0</v>
      </c>
      <c r="CC4" s="44">
        <f t="shared" si="41"/>
        <v>0</v>
      </c>
      <c r="CD4" s="44">
        <f t="shared" si="42"/>
        <v>0</v>
      </c>
      <c r="CE4" s="44">
        <f t="shared" si="43"/>
        <v>0</v>
      </c>
      <c r="CF4" s="44">
        <f t="shared" si="44"/>
        <v>0</v>
      </c>
      <c r="CG4" s="44">
        <f t="shared" si="45"/>
        <v>0</v>
      </c>
      <c r="CH4" s="44">
        <f t="shared" si="46"/>
        <v>0</v>
      </c>
      <c r="CI4" s="44">
        <f t="shared" si="47"/>
        <v>0</v>
      </c>
      <c r="CJ4" s="44">
        <f t="shared" si="48"/>
        <v>0</v>
      </c>
      <c r="CK4" s="44">
        <f t="shared" si="49"/>
        <v>0</v>
      </c>
      <c r="CL4" s="44">
        <f t="shared" si="50"/>
        <v>0</v>
      </c>
      <c r="CM4" s="44"/>
      <c r="CN4" s="244" t="e">
        <f t="shared" si="84"/>
        <v>#REF!</v>
      </c>
      <c r="CO4" s="244">
        <v>3</v>
      </c>
      <c r="CP4" s="239" t="e">
        <f t="shared" si="85"/>
        <v>#REF!</v>
      </c>
      <c r="CQ4" s="239" t="e">
        <f>CP4+COUNTIF($CP$2:CP4,CP4)-1</f>
        <v>#REF!</v>
      </c>
      <c r="CR4" s="241" t="str">
        <f t="shared" si="51"/>
        <v>Algeria</v>
      </c>
      <c r="CS4" s="70" t="e">
        <f t="shared" si="86"/>
        <v>#REF!</v>
      </c>
      <c r="CT4" s="44" t="e">
        <f t="shared" si="52"/>
        <v>#REF!</v>
      </c>
      <c r="CU4" s="44" t="e">
        <f t="shared" si="53"/>
        <v>#REF!</v>
      </c>
      <c r="CV4" s="44" t="e">
        <f t="shared" si="54"/>
        <v>#REF!</v>
      </c>
      <c r="CW4" s="44" t="e">
        <f t="shared" si="55"/>
        <v>#REF!</v>
      </c>
      <c r="CX4" s="44" t="e">
        <f t="shared" si="56"/>
        <v>#REF!</v>
      </c>
      <c r="CY4" s="44" t="e">
        <f t="shared" si="57"/>
        <v>#REF!</v>
      </c>
      <c r="CZ4" s="44" t="e">
        <f t="shared" si="58"/>
        <v>#REF!</v>
      </c>
      <c r="DA4" s="44" t="e">
        <f t="shared" si="59"/>
        <v>#REF!</v>
      </c>
      <c r="DB4" s="44" t="e">
        <f t="shared" si="60"/>
        <v>#REF!</v>
      </c>
      <c r="DC4" s="44" t="e">
        <f t="shared" si="61"/>
        <v>#REF!</v>
      </c>
      <c r="DD4" s="44" t="e">
        <f t="shared" si="62"/>
        <v>#REF!</v>
      </c>
      <c r="DE4" s="44" t="e">
        <f t="shared" si="63"/>
        <v>#REF!</v>
      </c>
      <c r="DF4" s="44" t="e">
        <f t="shared" si="64"/>
        <v>#REF!</v>
      </c>
      <c r="DG4" s="44" t="e">
        <f t="shared" si="65"/>
        <v>#REF!</v>
      </c>
      <c r="DH4" s="44" t="e">
        <f t="shared" si="66"/>
        <v>#REF!</v>
      </c>
      <c r="DI4" s="44" t="e">
        <f t="shared" si="67"/>
        <v>#REF!</v>
      </c>
      <c r="DJ4" s="44" t="e">
        <f t="shared" si="68"/>
        <v>#REF!</v>
      </c>
      <c r="DK4" s="44" t="e">
        <f t="shared" si="69"/>
        <v>#REF!</v>
      </c>
      <c r="DL4" s="44" t="e">
        <f t="shared" si="70"/>
        <v>#REF!</v>
      </c>
      <c r="DM4" s="44" t="e">
        <f t="shared" si="71"/>
        <v>#REF!</v>
      </c>
      <c r="DN4" s="44" t="e">
        <f t="shared" si="72"/>
        <v>#REF!</v>
      </c>
      <c r="DO4" s="44" t="e">
        <f t="shared" si="73"/>
        <v>#REF!</v>
      </c>
      <c r="DP4" s="44" t="e">
        <f t="shared" si="74"/>
        <v>#REF!</v>
      </c>
      <c r="DQ4" s="44" t="e">
        <f t="shared" si="75"/>
        <v>#REF!</v>
      </c>
      <c r="DS4" s="47">
        <v>3</v>
      </c>
      <c r="DT4" s="48" t="e">
        <f t="shared" si="87"/>
        <v>#REF!</v>
      </c>
      <c r="DU4" s="47" t="e">
        <f>DT4+COUNTIF(DT$2:$DT4,DT4)-1</f>
        <v>#REF!</v>
      </c>
      <c r="DV4" s="44" t="s">
        <v>948</v>
      </c>
      <c r="DW4" s="44">
        <f>H243</f>
        <v>0</v>
      </c>
      <c r="DY4" s="48" t="e">
        <f t="shared" si="88"/>
        <v>#REF!</v>
      </c>
      <c r="DZ4" s="47" t="e">
        <f>DY4+COUNTIF(DY$2:$DY4,DY4)-1</f>
        <v>#REF!</v>
      </c>
      <c r="EA4" s="48">
        <v>3</v>
      </c>
      <c r="EB4" t="e">
        <f t="shared" si="89"/>
        <v>#REF!</v>
      </c>
      <c r="EC4" s="44" t="e">
        <f t="shared" si="90"/>
        <v>#REF!</v>
      </c>
      <c r="EE4" s="258" t="e">
        <f t="shared" si="76"/>
        <v>#REF!</v>
      </c>
      <c r="EG4" s="47">
        <v>3</v>
      </c>
      <c r="EH4" s="48" t="e">
        <f t="shared" si="91"/>
        <v>#REF!</v>
      </c>
      <c r="EI4" s="47" t="e">
        <f>EH4+COUNTIF($EH$2:EH4,EH4)-1</f>
        <v>#REF!</v>
      </c>
      <c r="EJ4" s="44" t="s">
        <v>948</v>
      </c>
      <c r="EK4" s="44" t="e">
        <f>$CV$243</f>
        <v>#REF!</v>
      </c>
      <c r="EM4" s="48" t="e">
        <f t="shared" si="92"/>
        <v>#REF!</v>
      </c>
      <c r="EN4" s="47" t="e">
        <f>EM4+COUNTIF($EM$2:EM4,EM4)-1</f>
        <v>#REF!</v>
      </c>
      <c r="EO4" s="48">
        <v>3</v>
      </c>
      <c r="EP4" t="e">
        <f t="shared" si="93"/>
        <v>#REF!</v>
      </c>
      <c r="EQ4" s="44" t="e">
        <f t="shared" ref="EQ4:EQ25" si="98">LARGE($EK$2:$EK$25,EO4)</f>
        <v>#REF!</v>
      </c>
      <c r="ES4" s="48">
        <v>3</v>
      </c>
      <c r="ET4" t="str">
        <f t="shared" si="77"/>
        <v xml:space="preserve"> </v>
      </c>
      <c r="EU4" s="44">
        <f t="shared" si="94"/>
        <v>0</v>
      </c>
      <c r="EW4" s="47">
        <f t="shared" si="95"/>
        <v>2</v>
      </c>
      <c r="EX4" s="47">
        <f>EW4+COUNTIF($EW$2:EW4,EW4)-1</f>
        <v>3</v>
      </c>
      <c r="EY4" s="47">
        <v>3</v>
      </c>
      <c r="EZ4" s="44">
        <f>'Vehicle Level Data'!B198</f>
        <v>0</v>
      </c>
      <c r="FA4" s="44">
        <f>'Vehicle Level Data'!D198</f>
        <v>0</v>
      </c>
      <c r="FC4" s="64" t="s">
        <v>365</v>
      </c>
      <c r="FD4" s="1" t="str">
        <f>INDEX(Overview!$B:$B,MATCH($FC4,Overview!$A:$A,0))</f>
        <v>Total Debt Maturities in 1-2 year</v>
      </c>
      <c r="FE4" s="64" t="s">
        <v>1028</v>
      </c>
      <c r="FF4" s="49" t="e">
        <f>INDEX(Overview!C:C,MATCH($FC4,Overview!$A:$A,0))/VLOOKUP($FC$10,Divide,4,FALSE)</f>
        <v>#VALUE!</v>
      </c>
      <c r="FO4" s="234">
        <v>3</v>
      </c>
      <c r="FP4" s="267" t="s">
        <v>1029</v>
      </c>
      <c r="FQ4" s="236" t="s">
        <v>1030</v>
      </c>
      <c r="FR4" s="234">
        <v>1000000</v>
      </c>
    </row>
    <row r="5" spans="1:174">
      <c r="A5" s="239">
        <v>4</v>
      </c>
      <c r="B5" s="364" t="e">
        <f t="shared" si="78"/>
        <v>#REF!</v>
      </c>
      <c r="C5" s="365" t="e">
        <f>B5+COUNTIF(B$2:$B5,B5)-1</f>
        <v>#REF!</v>
      </c>
      <c r="D5" s="366" t="str">
        <f>Tables!AI5</f>
        <v>American Samoa</v>
      </c>
      <c r="E5" s="367" t="e">
        <f t="shared" si="79"/>
        <v>#REF!</v>
      </c>
      <c r="F5" s="46">
        <f>SUMIFS('Portfolio Allocation'!C$12:C$111,'Portfolio Allocation'!$A$12:$A$111,'Graph Tables'!$D5)</f>
        <v>0</v>
      </c>
      <c r="G5" s="46">
        <f>SUMIFS('Portfolio Allocation'!D$12:D$111,'Portfolio Allocation'!$A$12:$A$111,'Graph Tables'!$D5)</f>
        <v>0</v>
      </c>
      <c r="H5" s="46">
        <f>SUMIFS('Portfolio Allocation'!E$12:E$111,'Portfolio Allocation'!$A$12:$A$111,'Graph Tables'!$D5)</f>
        <v>0</v>
      </c>
      <c r="I5" s="46">
        <f>SUMIFS('Portfolio Allocation'!F$12:F$111,'Portfolio Allocation'!$A$12:$A$111,'Graph Tables'!$D5)</f>
        <v>0</v>
      </c>
      <c r="J5" s="46">
        <f>SUMIFS('Portfolio Allocation'!G$12:G$111,'Portfolio Allocation'!$A$12:$A$111,'Graph Tables'!$D5)</f>
        <v>0</v>
      </c>
      <c r="K5" s="46">
        <f>SUMIFS('Portfolio Allocation'!H$12:H$111,'Portfolio Allocation'!$A$12:$A$111,'Graph Tables'!$D5)</f>
        <v>0</v>
      </c>
      <c r="L5" s="46">
        <f>SUMIFS('Portfolio Allocation'!I$12:I$111,'Portfolio Allocation'!$A$12:$A$111,'Graph Tables'!$D5)</f>
        <v>0</v>
      </c>
      <c r="M5" s="46">
        <f>SUMIFS('Portfolio Allocation'!J$12:J$111,'Portfolio Allocation'!$A$12:$A$111,'Graph Tables'!$D5)</f>
        <v>0</v>
      </c>
      <c r="N5" s="46">
        <f>SUMIFS('Portfolio Allocation'!K$12:K$111,'Portfolio Allocation'!$A$12:$A$111,'Graph Tables'!$D5)</f>
        <v>0</v>
      </c>
      <c r="O5" s="46">
        <f>SUMIFS('Portfolio Allocation'!L$12:L$111,'Portfolio Allocation'!$A$12:$A$111,'Graph Tables'!$D5)</f>
        <v>0</v>
      </c>
      <c r="P5" s="46">
        <f>SUMIFS('Portfolio Allocation'!M$12:M$111,'Portfolio Allocation'!$A$12:$A$111,'Graph Tables'!$D5)</f>
        <v>0</v>
      </c>
      <c r="Q5" s="46" t="e">
        <f>SUMIFS('Portfolio Allocation'!#REF!,'Portfolio Allocation'!$A$12:$A$111,'Graph Tables'!$D5)</f>
        <v>#REF!</v>
      </c>
      <c r="R5" s="46">
        <f>SUMIFS('Portfolio Allocation'!Q$12:Q$111,'Portfolio Allocation'!$A$12:$A$111,'Graph Tables'!$D5)</f>
        <v>0</v>
      </c>
      <c r="S5" s="46">
        <f>SUMIFS('Portfolio Allocation'!R$12:R$111,'Portfolio Allocation'!$A$12:$A$111,'Graph Tables'!$D5)</f>
        <v>0</v>
      </c>
      <c r="T5" s="46">
        <f>SUMIFS('Portfolio Allocation'!S$12:S$111,'Portfolio Allocation'!$A$12:$A$111,'Graph Tables'!$D5)</f>
        <v>0</v>
      </c>
      <c r="U5" s="46">
        <f>SUMIFS('Portfolio Allocation'!T$12:T$111,'Portfolio Allocation'!$A$12:$A$111,'Graph Tables'!$D5)</f>
        <v>0</v>
      </c>
      <c r="V5" s="46">
        <f>SUMIFS('Portfolio Allocation'!U$12:U$111,'Portfolio Allocation'!$A$12:$A$111,'Graph Tables'!$D5)</f>
        <v>0</v>
      </c>
      <c r="W5" s="46">
        <f>SUMIFS('Portfolio Allocation'!V$12:V$111,'Portfolio Allocation'!$A$12:$A$111,'Graph Tables'!$D5)</f>
        <v>0</v>
      </c>
      <c r="X5" s="46">
        <f>SUMIFS('Portfolio Allocation'!W$12:W$111,'Portfolio Allocation'!$A$12:$A$111,'Graph Tables'!$D5)</f>
        <v>0</v>
      </c>
      <c r="Y5" s="46">
        <f>SUMIFS('Portfolio Allocation'!X$12:X$111,'Portfolio Allocation'!$A$12:$A$111,'Graph Tables'!$D5)</f>
        <v>0</v>
      </c>
      <c r="Z5" s="46">
        <f>SUMIFS('Portfolio Allocation'!Y$12:Y$111,'Portfolio Allocation'!$A$12:$A$111,'Graph Tables'!$D5)</f>
        <v>0</v>
      </c>
      <c r="AA5" s="46">
        <f>SUMIFS('Portfolio Allocation'!Z$12:Z$111,'Portfolio Allocation'!$A$12:$A$111,'Graph Tables'!$D5)</f>
        <v>0</v>
      </c>
      <c r="AB5" s="46">
        <f>SUMIFS('Portfolio Allocation'!AA$12:AA$111,'Portfolio Allocation'!$A$12:$A$111,'Graph Tables'!$D5)</f>
        <v>0</v>
      </c>
      <c r="AC5" s="46">
        <f>SUMIFS('Portfolio Allocation'!AD$12:AD$111,'Portfolio Allocation'!$A$12:$A$111,'Graph Tables'!$D5)</f>
        <v>0</v>
      </c>
      <c r="AD5" s="46"/>
      <c r="AE5" s="48">
        <v>4</v>
      </c>
      <c r="AF5" t="e">
        <f t="shared" si="80"/>
        <v>#REF!</v>
      </c>
      <c r="AG5" s="44" t="e">
        <f t="shared" si="96"/>
        <v>#REF!</v>
      </c>
      <c r="AH5" s="46"/>
      <c r="AI5" s="239" t="e">
        <f t="shared" si="81"/>
        <v>#REF!</v>
      </c>
      <c r="AJ5" s="239" t="e">
        <f>AI5+COUNTIF(AI$2:$AI5,AI5)-1</f>
        <v>#REF!</v>
      </c>
      <c r="AK5" s="241" t="str">
        <f t="shared" si="2"/>
        <v>American Samoa</v>
      </c>
      <c r="AL5" s="70" t="e">
        <f t="shared" si="82"/>
        <v>#REF!</v>
      </c>
      <c r="AM5" s="44" t="e">
        <f t="shared" si="3"/>
        <v>#REF!</v>
      </c>
      <c r="AN5" s="44" t="e">
        <f t="shared" si="4"/>
        <v>#REF!</v>
      </c>
      <c r="AO5" s="44" t="e">
        <f t="shared" si="5"/>
        <v>#REF!</v>
      </c>
      <c r="AP5" s="44" t="e">
        <f t="shared" si="6"/>
        <v>#REF!</v>
      </c>
      <c r="AQ5" s="44" t="e">
        <f t="shared" si="7"/>
        <v>#REF!</v>
      </c>
      <c r="AR5" s="44" t="e">
        <f t="shared" si="8"/>
        <v>#REF!</v>
      </c>
      <c r="AS5" s="44" t="e">
        <f t="shared" si="9"/>
        <v>#REF!</v>
      </c>
      <c r="AT5" s="44" t="e">
        <f t="shared" si="10"/>
        <v>#REF!</v>
      </c>
      <c r="AU5" s="44" t="e">
        <f t="shared" si="11"/>
        <v>#REF!</v>
      </c>
      <c r="AV5" s="44" t="e">
        <f t="shared" si="12"/>
        <v>#REF!</v>
      </c>
      <c r="AW5" s="44" t="e">
        <f t="shared" si="13"/>
        <v>#REF!</v>
      </c>
      <c r="AX5" s="44" t="e">
        <f t="shared" si="14"/>
        <v>#REF!</v>
      </c>
      <c r="AY5" s="44" t="e">
        <f t="shared" si="15"/>
        <v>#REF!</v>
      </c>
      <c r="AZ5" s="44" t="e">
        <f t="shared" si="16"/>
        <v>#REF!</v>
      </c>
      <c r="BA5" s="44" t="e">
        <f t="shared" si="17"/>
        <v>#REF!</v>
      </c>
      <c r="BB5" s="44" t="e">
        <f t="shared" si="18"/>
        <v>#REF!</v>
      </c>
      <c r="BC5" s="44" t="e">
        <f t="shared" si="19"/>
        <v>#REF!</v>
      </c>
      <c r="BD5" s="44" t="e">
        <f t="shared" si="20"/>
        <v>#REF!</v>
      </c>
      <c r="BE5" s="44" t="e">
        <f t="shared" si="21"/>
        <v>#REF!</v>
      </c>
      <c r="BF5" s="44" t="e">
        <f t="shared" si="22"/>
        <v>#REF!</v>
      </c>
      <c r="BG5" s="44" t="e">
        <f t="shared" si="23"/>
        <v>#REF!</v>
      </c>
      <c r="BH5" s="44" t="e">
        <f t="shared" si="24"/>
        <v>#REF!</v>
      </c>
      <c r="BI5" s="44" t="e">
        <f t="shared" si="25"/>
        <v>#REF!</v>
      </c>
      <c r="BJ5" s="44" t="e">
        <f t="shared" si="26"/>
        <v>#REF!</v>
      </c>
      <c r="BK5" s="44"/>
      <c r="BL5" s="48">
        <v>4</v>
      </c>
      <c r="BM5" t="e">
        <f t="shared" si="83"/>
        <v>#REF!</v>
      </c>
      <c r="BN5" s="44" t="e">
        <f t="shared" si="97"/>
        <v>#REF!</v>
      </c>
      <c r="BO5" s="44">
        <f t="shared" si="27"/>
        <v>0</v>
      </c>
      <c r="BP5" s="44">
        <f t="shared" si="28"/>
        <v>0</v>
      </c>
      <c r="BQ5" s="44">
        <f t="shared" si="29"/>
        <v>0</v>
      </c>
      <c r="BR5" s="44">
        <f t="shared" si="30"/>
        <v>0</v>
      </c>
      <c r="BS5" s="44">
        <f t="shared" si="31"/>
        <v>0</v>
      </c>
      <c r="BT5" s="44">
        <f t="shared" si="32"/>
        <v>0</v>
      </c>
      <c r="BU5" s="44">
        <f t="shared" si="33"/>
        <v>0</v>
      </c>
      <c r="BV5" s="44">
        <f t="shared" si="34"/>
        <v>0</v>
      </c>
      <c r="BW5" s="44">
        <f t="shared" si="35"/>
        <v>0</v>
      </c>
      <c r="BX5" s="44">
        <f t="shared" si="36"/>
        <v>0</v>
      </c>
      <c r="BY5" s="44">
        <f t="shared" si="37"/>
        <v>0</v>
      </c>
      <c r="BZ5" s="44">
        <f t="shared" si="38"/>
        <v>0</v>
      </c>
      <c r="CA5" s="44">
        <f t="shared" si="39"/>
        <v>0</v>
      </c>
      <c r="CB5" s="44">
        <f t="shared" si="40"/>
        <v>0</v>
      </c>
      <c r="CC5" s="44">
        <f t="shared" si="41"/>
        <v>0</v>
      </c>
      <c r="CD5" s="44">
        <f t="shared" si="42"/>
        <v>0</v>
      </c>
      <c r="CE5" s="44">
        <f t="shared" si="43"/>
        <v>0</v>
      </c>
      <c r="CF5" s="44">
        <f t="shared" si="44"/>
        <v>0</v>
      </c>
      <c r="CG5" s="44">
        <f t="shared" si="45"/>
        <v>0</v>
      </c>
      <c r="CH5" s="44">
        <f t="shared" si="46"/>
        <v>0</v>
      </c>
      <c r="CI5" s="44">
        <f t="shared" si="47"/>
        <v>0</v>
      </c>
      <c r="CJ5" s="44">
        <f t="shared" si="48"/>
        <v>0</v>
      </c>
      <c r="CK5" s="44">
        <f t="shared" si="49"/>
        <v>0</v>
      </c>
      <c r="CL5" s="44">
        <f t="shared" si="50"/>
        <v>0</v>
      </c>
      <c r="CM5" s="44"/>
      <c r="CN5" s="244" t="e">
        <f t="shared" si="84"/>
        <v>#REF!</v>
      </c>
      <c r="CO5" s="244">
        <v>4</v>
      </c>
      <c r="CP5" s="239" t="e">
        <f t="shared" si="85"/>
        <v>#REF!</v>
      </c>
      <c r="CQ5" s="239" t="e">
        <f>CP5+COUNTIF($CP$2:CP5,CP5)-1</f>
        <v>#REF!</v>
      </c>
      <c r="CR5" s="241" t="str">
        <f t="shared" si="51"/>
        <v>American Samoa</v>
      </c>
      <c r="CS5" s="70" t="e">
        <f t="shared" si="86"/>
        <v>#REF!</v>
      </c>
      <c r="CT5" s="44" t="e">
        <f t="shared" si="52"/>
        <v>#REF!</v>
      </c>
      <c r="CU5" s="44" t="e">
        <f t="shared" si="53"/>
        <v>#REF!</v>
      </c>
      <c r="CV5" s="44" t="e">
        <f t="shared" si="54"/>
        <v>#REF!</v>
      </c>
      <c r="CW5" s="44" t="e">
        <f t="shared" si="55"/>
        <v>#REF!</v>
      </c>
      <c r="CX5" s="44" t="e">
        <f t="shared" si="56"/>
        <v>#REF!</v>
      </c>
      <c r="CY5" s="44" t="e">
        <f t="shared" si="57"/>
        <v>#REF!</v>
      </c>
      <c r="CZ5" s="44" t="e">
        <f t="shared" si="58"/>
        <v>#REF!</v>
      </c>
      <c r="DA5" s="44" t="e">
        <f t="shared" si="59"/>
        <v>#REF!</v>
      </c>
      <c r="DB5" s="44" t="e">
        <f t="shared" si="60"/>
        <v>#REF!</v>
      </c>
      <c r="DC5" s="44" t="e">
        <f t="shared" si="61"/>
        <v>#REF!</v>
      </c>
      <c r="DD5" s="44" t="e">
        <f t="shared" si="62"/>
        <v>#REF!</v>
      </c>
      <c r="DE5" s="44" t="e">
        <f t="shared" si="63"/>
        <v>#REF!</v>
      </c>
      <c r="DF5" s="44" t="e">
        <f t="shared" si="64"/>
        <v>#REF!</v>
      </c>
      <c r="DG5" s="44" t="e">
        <f t="shared" si="65"/>
        <v>#REF!</v>
      </c>
      <c r="DH5" s="44" t="e">
        <f t="shared" si="66"/>
        <v>#REF!</v>
      </c>
      <c r="DI5" s="44" t="e">
        <f t="shared" si="67"/>
        <v>#REF!</v>
      </c>
      <c r="DJ5" s="44" t="e">
        <f t="shared" si="68"/>
        <v>#REF!</v>
      </c>
      <c r="DK5" s="44" t="e">
        <f t="shared" si="69"/>
        <v>#REF!</v>
      </c>
      <c r="DL5" s="44" t="e">
        <f t="shared" si="70"/>
        <v>#REF!</v>
      </c>
      <c r="DM5" s="44" t="e">
        <f t="shared" si="71"/>
        <v>#REF!</v>
      </c>
      <c r="DN5" s="44" t="e">
        <f t="shared" si="72"/>
        <v>#REF!</v>
      </c>
      <c r="DO5" s="44" t="e">
        <f t="shared" si="73"/>
        <v>#REF!</v>
      </c>
      <c r="DP5" s="44" t="e">
        <f t="shared" si="74"/>
        <v>#REF!</v>
      </c>
      <c r="DQ5" s="44" t="e">
        <f t="shared" si="75"/>
        <v>#REF!</v>
      </c>
      <c r="DS5" s="47">
        <v>4</v>
      </c>
      <c r="DT5" s="48" t="e">
        <f t="shared" si="87"/>
        <v>#REF!</v>
      </c>
      <c r="DU5" s="47" t="e">
        <f>DT5+COUNTIF(DT$2:$DT5,DT5)-1</f>
        <v>#REF!</v>
      </c>
      <c r="DV5" s="44" t="s">
        <v>949</v>
      </c>
      <c r="DW5" s="44">
        <f>I243</f>
        <v>0</v>
      </c>
      <c r="DY5" s="48" t="e">
        <f t="shared" si="88"/>
        <v>#REF!</v>
      </c>
      <c r="DZ5" s="47" t="e">
        <f>DY5+COUNTIF(DY$2:$DY5,DY5)-1</f>
        <v>#REF!</v>
      </c>
      <c r="EA5" s="48">
        <v>4</v>
      </c>
      <c r="EB5" t="e">
        <f t="shared" si="89"/>
        <v>#REF!</v>
      </c>
      <c r="EC5" s="44" t="e">
        <f t="shared" si="90"/>
        <v>#REF!</v>
      </c>
      <c r="EE5" s="258" t="e">
        <f t="shared" si="76"/>
        <v>#REF!</v>
      </c>
      <c r="EG5" s="47">
        <v>4</v>
      </c>
      <c r="EH5" s="48" t="e">
        <f t="shared" si="91"/>
        <v>#REF!</v>
      </c>
      <c r="EI5" s="47" t="e">
        <f>EH5+COUNTIF($EH$2:EH5,EH5)-1</f>
        <v>#REF!</v>
      </c>
      <c r="EJ5" s="44" t="s">
        <v>949</v>
      </c>
      <c r="EK5" s="44" t="e">
        <f>$CW$243</f>
        <v>#REF!</v>
      </c>
      <c r="EM5" s="48" t="e">
        <f t="shared" si="92"/>
        <v>#REF!</v>
      </c>
      <c r="EN5" s="47" t="e">
        <f>EM5+COUNTIF($EM$2:EM5,EM5)-1</f>
        <v>#REF!</v>
      </c>
      <c r="EO5" s="48">
        <v>4</v>
      </c>
      <c r="EP5" t="e">
        <f t="shared" si="93"/>
        <v>#REF!</v>
      </c>
      <c r="EQ5" s="44" t="e">
        <f t="shared" si="98"/>
        <v>#REF!</v>
      </c>
      <c r="ES5" s="48">
        <v>4</v>
      </c>
      <c r="ET5" t="str">
        <f t="shared" si="77"/>
        <v xml:space="preserve"> </v>
      </c>
      <c r="EU5" s="44">
        <f t="shared" si="94"/>
        <v>0</v>
      </c>
      <c r="EW5" s="47">
        <f t="shared" si="95"/>
        <v>2</v>
      </c>
      <c r="EX5" s="47">
        <f>EW5+COUNTIF($EW$2:EW5,EW5)-1</f>
        <v>4</v>
      </c>
      <c r="EY5" s="47">
        <v>4</v>
      </c>
      <c r="EZ5" s="44">
        <f>'Vehicle Level Data'!B199</f>
        <v>0</v>
      </c>
      <c r="FA5" s="44">
        <f>'Vehicle Level Data'!D199</f>
        <v>0</v>
      </c>
      <c r="FC5" s="64" t="s">
        <v>368</v>
      </c>
      <c r="FD5" s="1" t="str">
        <f>INDEX(Overview!$B:$B,MATCH($FC5,Overview!$A:$A,0))</f>
        <v>Total Debt Maturities in 2-3 years</v>
      </c>
      <c r="FE5" s="64" t="s">
        <v>1031</v>
      </c>
      <c r="FF5" s="49" t="e">
        <f>INDEX(Overview!C:C,MATCH($FC5,Overview!$A:$A,0))/VLOOKUP($FC$10,Divide,4,FALSE)</f>
        <v>#VALUE!</v>
      </c>
    </row>
    <row r="6" spans="1:174">
      <c r="A6" s="239">
        <v>5</v>
      </c>
      <c r="B6" s="364" t="e">
        <f t="shared" si="78"/>
        <v>#REF!</v>
      </c>
      <c r="C6" s="365" t="e">
        <f>B6+COUNTIF(B$2:$B6,B6)-1</f>
        <v>#REF!</v>
      </c>
      <c r="D6" s="366" t="str">
        <f>Tables!AI6</f>
        <v>Andorra</v>
      </c>
      <c r="E6" s="367" t="e">
        <f t="shared" si="79"/>
        <v>#REF!</v>
      </c>
      <c r="F6" s="46">
        <f>SUMIFS('Portfolio Allocation'!C$12:C$111,'Portfolio Allocation'!$A$12:$A$111,'Graph Tables'!$D6)</f>
        <v>0</v>
      </c>
      <c r="G6" s="46">
        <f>SUMIFS('Portfolio Allocation'!D$12:D$111,'Portfolio Allocation'!$A$12:$A$111,'Graph Tables'!$D6)</f>
        <v>0</v>
      </c>
      <c r="H6" s="46">
        <f>SUMIFS('Portfolio Allocation'!E$12:E$111,'Portfolio Allocation'!$A$12:$A$111,'Graph Tables'!$D6)</f>
        <v>0</v>
      </c>
      <c r="I6" s="46">
        <f>SUMIFS('Portfolio Allocation'!F$12:F$111,'Portfolio Allocation'!$A$12:$A$111,'Graph Tables'!$D6)</f>
        <v>0</v>
      </c>
      <c r="J6" s="46">
        <f>SUMIFS('Portfolio Allocation'!G$12:G$111,'Portfolio Allocation'!$A$12:$A$111,'Graph Tables'!$D6)</f>
        <v>0</v>
      </c>
      <c r="K6" s="46">
        <f>SUMIFS('Portfolio Allocation'!H$12:H$111,'Portfolio Allocation'!$A$12:$A$111,'Graph Tables'!$D6)</f>
        <v>0</v>
      </c>
      <c r="L6" s="46">
        <f>SUMIFS('Portfolio Allocation'!I$12:I$111,'Portfolio Allocation'!$A$12:$A$111,'Graph Tables'!$D6)</f>
        <v>0</v>
      </c>
      <c r="M6" s="46">
        <f>SUMIFS('Portfolio Allocation'!J$12:J$111,'Portfolio Allocation'!$A$12:$A$111,'Graph Tables'!$D6)</f>
        <v>0</v>
      </c>
      <c r="N6" s="46">
        <f>SUMIFS('Portfolio Allocation'!K$12:K$111,'Portfolio Allocation'!$A$12:$A$111,'Graph Tables'!$D6)</f>
        <v>0</v>
      </c>
      <c r="O6" s="46">
        <f>SUMIFS('Portfolio Allocation'!L$12:L$111,'Portfolio Allocation'!$A$12:$A$111,'Graph Tables'!$D6)</f>
        <v>0</v>
      </c>
      <c r="P6" s="46">
        <f>SUMIFS('Portfolio Allocation'!M$12:M$111,'Portfolio Allocation'!$A$12:$A$111,'Graph Tables'!$D6)</f>
        <v>0</v>
      </c>
      <c r="Q6" s="46" t="e">
        <f>SUMIFS('Portfolio Allocation'!#REF!,'Portfolio Allocation'!$A$12:$A$111,'Graph Tables'!$D6)</f>
        <v>#REF!</v>
      </c>
      <c r="R6" s="46">
        <f>SUMIFS('Portfolio Allocation'!Q$12:Q$111,'Portfolio Allocation'!$A$12:$A$111,'Graph Tables'!$D6)</f>
        <v>0</v>
      </c>
      <c r="S6" s="46">
        <f>SUMIFS('Portfolio Allocation'!R$12:R$111,'Portfolio Allocation'!$A$12:$A$111,'Graph Tables'!$D6)</f>
        <v>0</v>
      </c>
      <c r="T6" s="46">
        <f>SUMIFS('Portfolio Allocation'!S$12:S$111,'Portfolio Allocation'!$A$12:$A$111,'Graph Tables'!$D6)</f>
        <v>0</v>
      </c>
      <c r="U6" s="46">
        <f>SUMIFS('Portfolio Allocation'!T$12:T$111,'Portfolio Allocation'!$A$12:$A$111,'Graph Tables'!$D6)</f>
        <v>0</v>
      </c>
      <c r="V6" s="46">
        <f>SUMIFS('Portfolio Allocation'!U$12:U$111,'Portfolio Allocation'!$A$12:$A$111,'Graph Tables'!$D6)</f>
        <v>0</v>
      </c>
      <c r="W6" s="46">
        <f>SUMIFS('Portfolio Allocation'!V$12:V$111,'Portfolio Allocation'!$A$12:$A$111,'Graph Tables'!$D6)</f>
        <v>0</v>
      </c>
      <c r="X6" s="46">
        <f>SUMIFS('Portfolio Allocation'!W$12:W$111,'Portfolio Allocation'!$A$12:$A$111,'Graph Tables'!$D6)</f>
        <v>0</v>
      </c>
      <c r="Y6" s="46">
        <f>SUMIFS('Portfolio Allocation'!X$12:X$111,'Portfolio Allocation'!$A$12:$A$111,'Graph Tables'!$D6)</f>
        <v>0</v>
      </c>
      <c r="Z6" s="46">
        <f>SUMIFS('Portfolio Allocation'!Y$12:Y$111,'Portfolio Allocation'!$A$12:$A$111,'Graph Tables'!$D6)</f>
        <v>0</v>
      </c>
      <c r="AA6" s="46">
        <f>SUMIFS('Portfolio Allocation'!Z$12:Z$111,'Portfolio Allocation'!$A$12:$A$111,'Graph Tables'!$D6)</f>
        <v>0</v>
      </c>
      <c r="AB6" s="46">
        <f>SUMIFS('Portfolio Allocation'!AA$12:AA$111,'Portfolio Allocation'!$A$12:$A$111,'Graph Tables'!$D6)</f>
        <v>0</v>
      </c>
      <c r="AC6" s="46">
        <f>SUMIFS('Portfolio Allocation'!AD$12:AD$111,'Portfolio Allocation'!$A$12:$A$111,'Graph Tables'!$D6)</f>
        <v>0</v>
      </c>
      <c r="AD6" s="46"/>
      <c r="AE6" s="48">
        <v>5</v>
      </c>
      <c r="AF6" t="e">
        <f t="shared" si="80"/>
        <v>#REF!</v>
      </c>
      <c r="AG6" s="44" t="e">
        <f t="shared" si="96"/>
        <v>#REF!</v>
      </c>
      <c r="AH6" s="46"/>
      <c r="AI6" s="239" t="e">
        <f t="shared" si="81"/>
        <v>#REF!</v>
      </c>
      <c r="AJ6" s="239" t="e">
        <f>AI6+COUNTIF(AI$2:$AI6,AI6)-1</f>
        <v>#REF!</v>
      </c>
      <c r="AK6" s="241" t="str">
        <f t="shared" si="2"/>
        <v>Andorra</v>
      </c>
      <c r="AL6" s="70" t="e">
        <f t="shared" si="82"/>
        <v>#REF!</v>
      </c>
      <c r="AM6" s="44" t="e">
        <f t="shared" si="3"/>
        <v>#REF!</v>
      </c>
      <c r="AN6" s="44" t="e">
        <f t="shared" si="4"/>
        <v>#REF!</v>
      </c>
      <c r="AO6" s="44" t="e">
        <f t="shared" si="5"/>
        <v>#REF!</v>
      </c>
      <c r="AP6" s="44" t="e">
        <f t="shared" si="6"/>
        <v>#REF!</v>
      </c>
      <c r="AQ6" s="44" t="e">
        <f t="shared" si="7"/>
        <v>#REF!</v>
      </c>
      <c r="AR6" s="44" t="e">
        <f t="shared" si="8"/>
        <v>#REF!</v>
      </c>
      <c r="AS6" s="44" t="e">
        <f t="shared" si="9"/>
        <v>#REF!</v>
      </c>
      <c r="AT6" s="44" t="e">
        <f t="shared" si="10"/>
        <v>#REF!</v>
      </c>
      <c r="AU6" s="44" t="e">
        <f t="shared" si="11"/>
        <v>#REF!</v>
      </c>
      <c r="AV6" s="44" t="e">
        <f t="shared" si="12"/>
        <v>#REF!</v>
      </c>
      <c r="AW6" s="44" t="e">
        <f t="shared" si="13"/>
        <v>#REF!</v>
      </c>
      <c r="AX6" s="44" t="e">
        <f t="shared" si="14"/>
        <v>#REF!</v>
      </c>
      <c r="AY6" s="44" t="e">
        <f t="shared" si="15"/>
        <v>#REF!</v>
      </c>
      <c r="AZ6" s="44" t="e">
        <f t="shared" si="16"/>
        <v>#REF!</v>
      </c>
      <c r="BA6" s="44" t="e">
        <f t="shared" si="17"/>
        <v>#REF!</v>
      </c>
      <c r="BB6" s="44" t="e">
        <f t="shared" si="18"/>
        <v>#REF!</v>
      </c>
      <c r="BC6" s="44" t="e">
        <f t="shared" si="19"/>
        <v>#REF!</v>
      </c>
      <c r="BD6" s="44" t="e">
        <f t="shared" si="20"/>
        <v>#REF!</v>
      </c>
      <c r="BE6" s="44" t="e">
        <f t="shared" si="21"/>
        <v>#REF!</v>
      </c>
      <c r="BF6" s="44" t="e">
        <f t="shared" si="22"/>
        <v>#REF!</v>
      </c>
      <c r="BG6" s="44" t="e">
        <f t="shared" si="23"/>
        <v>#REF!</v>
      </c>
      <c r="BH6" s="44" t="e">
        <f t="shared" si="24"/>
        <v>#REF!</v>
      </c>
      <c r="BI6" s="44" t="e">
        <f t="shared" si="25"/>
        <v>#REF!</v>
      </c>
      <c r="BJ6" s="44" t="e">
        <f t="shared" si="26"/>
        <v>#REF!</v>
      </c>
      <c r="BK6" s="44"/>
      <c r="BL6" s="48">
        <v>5</v>
      </c>
      <c r="BM6" t="e">
        <f t="shared" si="83"/>
        <v>#REF!</v>
      </c>
      <c r="BN6" s="44" t="e">
        <f t="shared" si="97"/>
        <v>#REF!</v>
      </c>
      <c r="BO6" s="44">
        <f t="shared" si="27"/>
        <v>0</v>
      </c>
      <c r="BP6" s="44">
        <f t="shared" si="28"/>
        <v>0</v>
      </c>
      <c r="BQ6" s="44">
        <f t="shared" si="29"/>
        <v>0</v>
      </c>
      <c r="BR6" s="44">
        <f t="shared" si="30"/>
        <v>0</v>
      </c>
      <c r="BS6" s="44">
        <f t="shared" si="31"/>
        <v>0</v>
      </c>
      <c r="BT6" s="44">
        <f t="shared" si="32"/>
        <v>0</v>
      </c>
      <c r="BU6" s="44">
        <f t="shared" si="33"/>
        <v>0</v>
      </c>
      <c r="BV6" s="44">
        <f t="shared" si="34"/>
        <v>0</v>
      </c>
      <c r="BW6" s="44">
        <f t="shared" si="35"/>
        <v>0</v>
      </c>
      <c r="BX6" s="44">
        <f t="shared" si="36"/>
        <v>0</v>
      </c>
      <c r="BY6" s="44">
        <f t="shared" si="37"/>
        <v>0</v>
      </c>
      <c r="BZ6" s="44">
        <f t="shared" si="38"/>
        <v>0</v>
      </c>
      <c r="CA6" s="44">
        <f t="shared" si="39"/>
        <v>0</v>
      </c>
      <c r="CB6" s="44">
        <f t="shared" si="40"/>
        <v>0</v>
      </c>
      <c r="CC6" s="44">
        <f t="shared" si="41"/>
        <v>0</v>
      </c>
      <c r="CD6" s="44">
        <f t="shared" si="42"/>
        <v>0</v>
      </c>
      <c r="CE6" s="44">
        <f t="shared" si="43"/>
        <v>0</v>
      </c>
      <c r="CF6" s="44">
        <f t="shared" si="44"/>
        <v>0</v>
      </c>
      <c r="CG6" s="44">
        <f t="shared" si="45"/>
        <v>0</v>
      </c>
      <c r="CH6" s="44">
        <f t="shared" si="46"/>
        <v>0</v>
      </c>
      <c r="CI6" s="44">
        <f t="shared" si="47"/>
        <v>0</v>
      </c>
      <c r="CJ6" s="44">
        <f t="shared" si="48"/>
        <v>0</v>
      </c>
      <c r="CK6" s="44">
        <f t="shared" si="49"/>
        <v>0</v>
      </c>
      <c r="CL6" s="44">
        <f t="shared" si="50"/>
        <v>0</v>
      </c>
      <c r="CM6" s="44"/>
      <c r="CN6" s="244" t="e">
        <f t="shared" si="84"/>
        <v>#REF!</v>
      </c>
      <c r="CO6" s="244">
        <v>5</v>
      </c>
      <c r="CP6" s="239" t="e">
        <f t="shared" si="85"/>
        <v>#REF!</v>
      </c>
      <c r="CQ6" s="239" t="e">
        <f>CP6+COUNTIF($CP$2:CP6,CP6)-1</f>
        <v>#REF!</v>
      </c>
      <c r="CR6" s="241" t="str">
        <f t="shared" si="51"/>
        <v>Andorra</v>
      </c>
      <c r="CS6" s="70" t="e">
        <f t="shared" si="86"/>
        <v>#REF!</v>
      </c>
      <c r="CT6" s="44" t="e">
        <f t="shared" si="52"/>
        <v>#REF!</v>
      </c>
      <c r="CU6" s="44" t="e">
        <f t="shared" si="53"/>
        <v>#REF!</v>
      </c>
      <c r="CV6" s="44" t="e">
        <f t="shared" si="54"/>
        <v>#REF!</v>
      </c>
      <c r="CW6" s="44" t="e">
        <f t="shared" si="55"/>
        <v>#REF!</v>
      </c>
      <c r="CX6" s="44" t="e">
        <f t="shared" si="56"/>
        <v>#REF!</v>
      </c>
      <c r="CY6" s="44" t="e">
        <f t="shared" si="57"/>
        <v>#REF!</v>
      </c>
      <c r="CZ6" s="44" t="e">
        <f t="shared" si="58"/>
        <v>#REF!</v>
      </c>
      <c r="DA6" s="44" t="e">
        <f t="shared" si="59"/>
        <v>#REF!</v>
      </c>
      <c r="DB6" s="44" t="e">
        <f t="shared" si="60"/>
        <v>#REF!</v>
      </c>
      <c r="DC6" s="44" t="e">
        <f t="shared" si="61"/>
        <v>#REF!</v>
      </c>
      <c r="DD6" s="44" t="e">
        <f t="shared" si="62"/>
        <v>#REF!</v>
      </c>
      <c r="DE6" s="44" t="e">
        <f t="shared" si="63"/>
        <v>#REF!</v>
      </c>
      <c r="DF6" s="44" t="e">
        <f t="shared" si="64"/>
        <v>#REF!</v>
      </c>
      <c r="DG6" s="44" t="e">
        <f t="shared" si="65"/>
        <v>#REF!</v>
      </c>
      <c r="DH6" s="44" t="e">
        <f t="shared" si="66"/>
        <v>#REF!</v>
      </c>
      <c r="DI6" s="44" t="e">
        <f t="shared" si="67"/>
        <v>#REF!</v>
      </c>
      <c r="DJ6" s="44" t="e">
        <f t="shared" si="68"/>
        <v>#REF!</v>
      </c>
      <c r="DK6" s="44" t="e">
        <f t="shared" si="69"/>
        <v>#REF!</v>
      </c>
      <c r="DL6" s="44" t="e">
        <f t="shared" si="70"/>
        <v>#REF!</v>
      </c>
      <c r="DM6" s="44" t="e">
        <f t="shared" si="71"/>
        <v>#REF!</v>
      </c>
      <c r="DN6" s="44" t="e">
        <f t="shared" si="72"/>
        <v>#REF!</v>
      </c>
      <c r="DO6" s="44" t="e">
        <f t="shared" si="73"/>
        <v>#REF!</v>
      </c>
      <c r="DP6" s="44" t="e">
        <f t="shared" si="74"/>
        <v>#REF!</v>
      </c>
      <c r="DQ6" s="44" t="e">
        <f t="shared" si="75"/>
        <v>#REF!</v>
      </c>
      <c r="DS6" s="47">
        <v>5</v>
      </c>
      <c r="DT6" s="48" t="e">
        <f t="shared" si="87"/>
        <v>#REF!</v>
      </c>
      <c r="DU6" s="47" t="e">
        <f>DT6+COUNTIF(DT$2:$DT6,DT6)-1</f>
        <v>#REF!</v>
      </c>
      <c r="DV6" s="44" t="s">
        <v>950</v>
      </c>
      <c r="DW6" s="44">
        <f>J243</f>
        <v>0</v>
      </c>
      <c r="DY6" s="48" t="e">
        <f t="shared" si="88"/>
        <v>#REF!</v>
      </c>
      <c r="DZ6" s="47" t="e">
        <f>DY6+COUNTIF(DY$2:$DY6,DY6)-1</f>
        <v>#REF!</v>
      </c>
      <c r="EA6" s="48">
        <v>5</v>
      </c>
      <c r="EB6" t="e">
        <f t="shared" si="89"/>
        <v>#REF!</v>
      </c>
      <c r="EC6" s="44" t="e">
        <f t="shared" si="90"/>
        <v>#REF!</v>
      </c>
      <c r="EE6" s="258" t="e">
        <f t="shared" si="76"/>
        <v>#REF!</v>
      </c>
      <c r="EG6" s="47">
        <v>5</v>
      </c>
      <c r="EH6" s="48" t="e">
        <f t="shared" si="91"/>
        <v>#REF!</v>
      </c>
      <c r="EI6" s="47" t="e">
        <f>EH6+COUNTIF($EH$2:EH6,EH6)-1</f>
        <v>#REF!</v>
      </c>
      <c r="EJ6" s="44" t="s">
        <v>950</v>
      </c>
      <c r="EK6" s="44" t="e">
        <f>$CX$243</f>
        <v>#REF!</v>
      </c>
      <c r="EM6" s="48" t="e">
        <f t="shared" si="92"/>
        <v>#REF!</v>
      </c>
      <c r="EN6" s="47" t="e">
        <f>EM6+COUNTIF($EM$2:EM6,EM6)-1</f>
        <v>#REF!</v>
      </c>
      <c r="EO6" s="48">
        <v>5</v>
      </c>
      <c r="EP6" t="e">
        <f t="shared" si="93"/>
        <v>#REF!</v>
      </c>
      <c r="EQ6" s="44" t="e">
        <f t="shared" si="98"/>
        <v>#REF!</v>
      </c>
      <c r="ES6" s="48">
        <v>5</v>
      </c>
      <c r="ET6" t="str">
        <f t="shared" si="77"/>
        <v xml:space="preserve"> </v>
      </c>
      <c r="EU6" s="44">
        <f t="shared" si="94"/>
        <v>0</v>
      </c>
      <c r="EW6" s="47">
        <f t="shared" si="95"/>
        <v>2</v>
      </c>
      <c r="EX6" s="47">
        <f>EW6+COUNTIF($EW$2:EW6,EW6)-1</f>
        <v>5</v>
      </c>
      <c r="EY6" s="47">
        <v>5</v>
      </c>
      <c r="EZ6" s="44">
        <f>'Vehicle Level Data'!B200</f>
        <v>0</v>
      </c>
      <c r="FA6" s="44">
        <f>'Vehicle Level Data'!D200</f>
        <v>0</v>
      </c>
      <c r="FC6" s="64" t="s">
        <v>371</v>
      </c>
      <c r="FD6" s="1" t="str">
        <f>INDEX(Overview!$B:$B,MATCH($FC6,Overview!$A:$A,0))</f>
        <v>Total Debt Maturities in 3-4 years</v>
      </c>
      <c r="FE6" s="64" t="s">
        <v>1032</v>
      </c>
      <c r="FF6" s="49" t="e">
        <f>INDEX(Overview!C:C,MATCH($FC6,Overview!$A:$A,0))/VLOOKUP($FC$10,Divide,4,FALSE)</f>
        <v>#VALUE!</v>
      </c>
    </row>
    <row r="7" spans="1:174">
      <c r="A7" s="239">
        <v>6</v>
      </c>
      <c r="B7" s="364" t="e">
        <f t="shared" si="78"/>
        <v>#REF!</v>
      </c>
      <c r="C7" s="365" t="e">
        <f>B7+COUNTIF(B$2:$B7,B7)-1</f>
        <v>#REF!</v>
      </c>
      <c r="D7" s="366" t="str">
        <f>Tables!AI7</f>
        <v>Angola</v>
      </c>
      <c r="E7" s="367" t="e">
        <f t="shared" si="79"/>
        <v>#REF!</v>
      </c>
      <c r="F7" s="46">
        <f>SUMIFS('Portfolio Allocation'!C$12:C$111,'Portfolio Allocation'!$A$12:$A$111,'Graph Tables'!$D7)</f>
        <v>0</v>
      </c>
      <c r="G7" s="46">
        <f>SUMIFS('Portfolio Allocation'!D$12:D$111,'Portfolio Allocation'!$A$12:$A$111,'Graph Tables'!$D7)</f>
        <v>0</v>
      </c>
      <c r="H7" s="46">
        <f>SUMIFS('Portfolio Allocation'!E$12:E$111,'Portfolio Allocation'!$A$12:$A$111,'Graph Tables'!$D7)</f>
        <v>0</v>
      </c>
      <c r="I7" s="46">
        <f>SUMIFS('Portfolio Allocation'!F$12:F$111,'Portfolio Allocation'!$A$12:$A$111,'Graph Tables'!$D7)</f>
        <v>0</v>
      </c>
      <c r="J7" s="46">
        <f>SUMIFS('Portfolio Allocation'!G$12:G$111,'Portfolio Allocation'!$A$12:$A$111,'Graph Tables'!$D7)</f>
        <v>0</v>
      </c>
      <c r="K7" s="46">
        <f>SUMIFS('Portfolio Allocation'!H$12:H$111,'Portfolio Allocation'!$A$12:$A$111,'Graph Tables'!$D7)</f>
        <v>0</v>
      </c>
      <c r="L7" s="46">
        <f>SUMIFS('Portfolio Allocation'!I$12:I$111,'Portfolio Allocation'!$A$12:$A$111,'Graph Tables'!$D7)</f>
        <v>0</v>
      </c>
      <c r="M7" s="46">
        <f>SUMIFS('Portfolio Allocation'!J$12:J$111,'Portfolio Allocation'!$A$12:$A$111,'Graph Tables'!$D7)</f>
        <v>0</v>
      </c>
      <c r="N7" s="46">
        <f>SUMIFS('Portfolio Allocation'!K$12:K$111,'Portfolio Allocation'!$A$12:$A$111,'Graph Tables'!$D7)</f>
        <v>0</v>
      </c>
      <c r="O7" s="46">
        <f>SUMIFS('Portfolio Allocation'!L$12:L$111,'Portfolio Allocation'!$A$12:$A$111,'Graph Tables'!$D7)</f>
        <v>0</v>
      </c>
      <c r="P7" s="46">
        <f>SUMIFS('Portfolio Allocation'!M$12:M$111,'Portfolio Allocation'!$A$12:$A$111,'Graph Tables'!$D7)</f>
        <v>0</v>
      </c>
      <c r="Q7" s="46" t="e">
        <f>SUMIFS('Portfolio Allocation'!#REF!,'Portfolio Allocation'!$A$12:$A$111,'Graph Tables'!$D7)</f>
        <v>#REF!</v>
      </c>
      <c r="R7" s="46">
        <f>SUMIFS('Portfolio Allocation'!Q$12:Q$111,'Portfolio Allocation'!$A$12:$A$111,'Graph Tables'!$D7)</f>
        <v>0</v>
      </c>
      <c r="S7" s="46">
        <f>SUMIFS('Portfolio Allocation'!R$12:R$111,'Portfolio Allocation'!$A$12:$A$111,'Graph Tables'!$D7)</f>
        <v>0</v>
      </c>
      <c r="T7" s="46">
        <f>SUMIFS('Portfolio Allocation'!S$12:S$111,'Portfolio Allocation'!$A$12:$A$111,'Graph Tables'!$D7)</f>
        <v>0</v>
      </c>
      <c r="U7" s="46">
        <f>SUMIFS('Portfolio Allocation'!T$12:T$111,'Portfolio Allocation'!$A$12:$A$111,'Graph Tables'!$D7)</f>
        <v>0</v>
      </c>
      <c r="V7" s="46">
        <f>SUMIFS('Portfolio Allocation'!U$12:U$111,'Portfolio Allocation'!$A$12:$A$111,'Graph Tables'!$D7)</f>
        <v>0</v>
      </c>
      <c r="W7" s="46">
        <f>SUMIFS('Portfolio Allocation'!V$12:V$111,'Portfolio Allocation'!$A$12:$A$111,'Graph Tables'!$D7)</f>
        <v>0</v>
      </c>
      <c r="X7" s="46">
        <f>SUMIFS('Portfolio Allocation'!W$12:W$111,'Portfolio Allocation'!$A$12:$A$111,'Graph Tables'!$D7)</f>
        <v>0</v>
      </c>
      <c r="Y7" s="46">
        <f>SUMIFS('Portfolio Allocation'!X$12:X$111,'Portfolio Allocation'!$A$12:$A$111,'Graph Tables'!$D7)</f>
        <v>0</v>
      </c>
      <c r="Z7" s="46">
        <f>SUMIFS('Portfolio Allocation'!Y$12:Y$111,'Portfolio Allocation'!$A$12:$A$111,'Graph Tables'!$D7)</f>
        <v>0</v>
      </c>
      <c r="AA7" s="46">
        <f>SUMIFS('Portfolio Allocation'!Z$12:Z$111,'Portfolio Allocation'!$A$12:$A$111,'Graph Tables'!$D7)</f>
        <v>0</v>
      </c>
      <c r="AB7" s="46">
        <f>SUMIFS('Portfolio Allocation'!AA$12:AA$111,'Portfolio Allocation'!$A$12:$A$111,'Graph Tables'!$D7)</f>
        <v>0</v>
      </c>
      <c r="AC7" s="46">
        <f>SUMIFS('Portfolio Allocation'!AD$12:AD$111,'Portfolio Allocation'!$A$12:$A$111,'Graph Tables'!$D7)</f>
        <v>0</v>
      </c>
      <c r="AD7" s="46"/>
      <c r="AE7" s="48">
        <v>6</v>
      </c>
      <c r="AF7" t="e">
        <f t="shared" si="80"/>
        <v>#REF!</v>
      </c>
      <c r="AG7" s="44" t="e">
        <f t="shared" si="96"/>
        <v>#REF!</v>
      </c>
      <c r="AH7" s="46"/>
      <c r="AI7" s="239" t="e">
        <f t="shared" si="81"/>
        <v>#REF!</v>
      </c>
      <c r="AJ7" s="239" t="e">
        <f>AI7+COUNTIF(AI$2:$AI7,AI7)-1</f>
        <v>#REF!</v>
      </c>
      <c r="AK7" s="241" t="str">
        <f t="shared" si="2"/>
        <v>Angola</v>
      </c>
      <c r="AL7" s="70" t="e">
        <f t="shared" si="82"/>
        <v>#REF!</v>
      </c>
      <c r="AM7" s="44" t="e">
        <f t="shared" si="3"/>
        <v>#REF!</v>
      </c>
      <c r="AN7" s="44" t="e">
        <f t="shared" si="4"/>
        <v>#REF!</v>
      </c>
      <c r="AO7" s="44" t="e">
        <f t="shared" si="5"/>
        <v>#REF!</v>
      </c>
      <c r="AP7" s="44" t="e">
        <f t="shared" si="6"/>
        <v>#REF!</v>
      </c>
      <c r="AQ7" s="44" t="e">
        <f t="shared" si="7"/>
        <v>#REF!</v>
      </c>
      <c r="AR7" s="44" t="e">
        <f t="shared" si="8"/>
        <v>#REF!</v>
      </c>
      <c r="AS7" s="44" t="e">
        <f t="shared" si="9"/>
        <v>#REF!</v>
      </c>
      <c r="AT7" s="44" t="e">
        <f t="shared" si="10"/>
        <v>#REF!</v>
      </c>
      <c r="AU7" s="44" t="e">
        <f t="shared" si="11"/>
        <v>#REF!</v>
      </c>
      <c r="AV7" s="44" t="e">
        <f t="shared" si="12"/>
        <v>#REF!</v>
      </c>
      <c r="AW7" s="44" t="e">
        <f t="shared" si="13"/>
        <v>#REF!</v>
      </c>
      <c r="AX7" s="44" t="e">
        <f t="shared" si="14"/>
        <v>#REF!</v>
      </c>
      <c r="AY7" s="44" t="e">
        <f t="shared" si="15"/>
        <v>#REF!</v>
      </c>
      <c r="AZ7" s="44" t="e">
        <f t="shared" si="16"/>
        <v>#REF!</v>
      </c>
      <c r="BA7" s="44" t="e">
        <f t="shared" si="17"/>
        <v>#REF!</v>
      </c>
      <c r="BB7" s="44" t="e">
        <f t="shared" si="18"/>
        <v>#REF!</v>
      </c>
      <c r="BC7" s="44" t="e">
        <f t="shared" si="19"/>
        <v>#REF!</v>
      </c>
      <c r="BD7" s="44" t="e">
        <f t="shared" si="20"/>
        <v>#REF!</v>
      </c>
      <c r="BE7" s="44" t="e">
        <f t="shared" si="21"/>
        <v>#REF!</v>
      </c>
      <c r="BF7" s="44" t="e">
        <f t="shared" si="22"/>
        <v>#REF!</v>
      </c>
      <c r="BG7" s="44" t="e">
        <f t="shared" si="23"/>
        <v>#REF!</v>
      </c>
      <c r="BH7" s="44" t="e">
        <f t="shared" si="24"/>
        <v>#REF!</v>
      </c>
      <c r="BI7" s="44" t="e">
        <f t="shared" si="25"/>
        <v>#REF!</v>
      </c>
      <c r="BJ7" s="44" t="e">
        <f t="shared" si="26"/>
        <v>#REF!</v>
      </c>
      <c r="BK7" s="44"/>
      <c r="BL7" s="48">
        <v>6</v>
      </c>
      <c r="BM7" t="e">
        <f t="shared" si="83"/>
        <v>#REF!</v>
      </c>
      <c r="BN7" s="44" t="e">
        <f t="shared" si="97"/>
        <v>#REF!</v>
      </c>
      <c r="BO7" s="44">
        <f t="shared" si="27"/>
        <v>0</v>
      </c>
      <c r="BP7" s="44">
        <f t="shared" si="28"/>
        <v>0</v>
      </c>
      <c r="BQ7" s="44">
        <f t="shared" si="29"/>
        <v>0</v>
      </c>
      <c r="BR7" s="44">
        <f t="shared" si="30"/>
        <v>0</v>
      </c>
      <c r="BS7" s="44">
        <f t="shared" si="31"/>
        <v>0</v>
      </c>
      <c r="BT7" s="44">
        <f t="shared" si="32"/>
        <v>0</v>
      </c>
      <c r="BU7" s="44">
        <f t="shared" si="33"/>
        <v>0</v>
      </c>
      <c r="BV7" s="44">
        <f t="shared" si="34"/>
        <v>0</v>
      </c>
      <c r="BW7" s="44">
        <f t="shared" si="35"/>
        <v>0</v>
      </c>
      <c r="BX7" s="44">
        <f t="shared" si="36"/>
        <v>0</v>
      </c>
      <c r="BY7" s="44">
        <f t="shared" si="37"/>
        <v>0</v>
      </c>
      <c r="BZ7" s="44">
        <f t="shared" si="38"/>
        <v>0</v>
      </c>
      <c r="CA7" s="44">
        <f t="shared" si="39"/>
        <v>0</v>
      </c>
      <c r="CB7" s="44">
        <f t="shared" si="40"/>
        <v>0</v>
      </c>
      <c r="CC7" s="44">
        <f t="shared" si="41"/>
        <v>0</v>
      </c>
      <c r="CD7" s="44">
        <f t="shared" si="42"/>
        <v>0</v>
      </c>
      <c r="CE7" s="44">
        <f t="shared" si="43"/>
        <v>0</v>
      </c>
      <c r="CF7" s="44">
        <f t="shared" si="44"/>
        <v>0</v>
      </c>
      <c r="CG7" s="44">
        <f t="shared" si="45"/>
        <v>0</v>
      </c>
      <c r="CH7" s="44">
        <f t="shared" si="46"/>
        <v>0</v>
      </c>
      <c r="CI7" s="44">
        <f t="shared" si="47"/>
        <v>0</v>
      </c>
      <c r="CJ7" s="44">
        <f t="shared" si="48"/>
        <v>0</v>
      </c>
      <c r="CK7" s="44">
        <f t="shared" si="49"/>
        <v>0</v>
      </c>
      <c r="CL7" s="44">
        <f t="shared" si="50"/>
        <v>0</v>
      </c>
      <c r="CM7" s="44"/>
      <c r="CN7" s="244" t="e">
        <f t="shared" si="84"/>
        <v>#REF!</v>
      </c>
      <c r="CO7" s="244">
        <v>6</v>
      </c>
      <c r="CP7" s="239" t="e">
        <f t="shared" si="85"/>
        <v>#REF!</v>
      </c>
      <c r="CQ7" s="239" t="e">
        <f>CP7+COUNTIF($CP$2:CP7,CP7)-1</f>
        <v>#REF!</v>
      </c>
      <c r="CR7" s="241" t="str">
        <f t="shared" si="51"/>
        <v>Angola</v>
      </c>
      <c r="CS7" s="70" t="e">
        <f t="shared" si="86"/>
        <v>#REF!</v>
      </c>
      <c r="CT7" s="44" t="e">
        <f t="shared" si="52"/>
        <v>#REF!</v>
      </c>
      <c r="CU7" s="44" t="e">
        <f t="shared" si="53"/>
        <v>#REF!</v>
      </c>
      <c r="CV7" s="44" t="e">
        <f t="shared" si="54"/>
        <v>#REF!</v>
      </c>
      <c r="CW7" s="44" t="e">
        <f t="shared" si="55"/>
        <v>#REF!</v>
      </c>
      <c r="CX7" s="44" t="e">
        <f t="shared" si="56"/>
        <v>#REF!</v>
      </c>
      <c r="CY7" s="44" t="e">
        <f t="shared" si="57"/>
        <v>#REF!</v>
      </c>
      <c r="CZ7" s="44" t="e">
        <f t="shared" si="58"/>
        <v>#REF!</v>
      </c>
      <c r="DA7" s="44" t="e">
        <f t="shared" si="59"/>
        <v>#REF!</v>
      </c>
      <c r="DB7" s="44" t="e">
        <f t="shared" si="60"/>
        <v>#REF!</v>
      </c>
      <c r="DC7" s="44" t="e">
        <f t="shared" si="61"/>
        <v>#REF!</v>
      </c>
      <c r="DD7" s="44" t="e">
        <f t="shared" si="62"/>
        <v>#REF!</v>
      </c>
      <c r="DE7" s="44" t="e">
        <f t="shared" si="63"/>
        <v>#REF!</v>
      </c>
      <c r="DF7" s="44" t="e">
        <f t="shared" si="64"/>
        <v>#REF!</v>
      </c>
      <c r="DG7" s="44" t="e">
        <f t="shared" si="65"/>
        <v>#REF!</v>
      </c>
      <c r="DH7" s="44" t="e">
        <f t="shared" si="66"/>
        <v>#REF!</v>
      </c>
      <c r="DI7" s="44" t="e">
        <f t="shared" si="67"/>
        <v>#REF!</v>
      </c>
      <c r="DJ7" s="44" t="e">
        <f t="shared" si="68"/>
        <v>#REF!</v>
      </c>
      <c r="DK7" s="44" t="e">
        <f t="shared" si="69"/>
        <v>#REF!</v>
      </c>
      <c r="DL7" s="44" t="e">
        <f t="shared" si="70"/>
        <v>#REF!</v>
      </c>
      <c r="DM7" s="44" t="e">
        <f t="shared" si="71"/>
        <v>#REF!</v>
      </c>
      <c r="DN7" s="44" t="e">
        <f t="shared" si="72"/>
        <v>#REF!</v>
      </c>
      <c r="DO7" s="44" t="e">
        <f t="shared" si="73"/>
        <v>#REF!</v>
      </c>
      <c r="DP7" s="44" t="e">
        <f t="shared" si="74"/>
        <v>#REF!</v>
      </c>
      <c r="DQ7" s="44" t="e">
        <f t="shared" si="75"/>
        <v>#REF!</v>
      </c>
      <c r="DS7" s="47">
        <v>6</v>
      </c>
      <c r="DT7" s="48" t="e">
        <f t="shared" si="87"/>
        <v>#REF!</v>
      </c>
      <c r="DU7" s="47" t="e">
        <f>DT7+COUNTIF(DT$2:$DT7,DT7)-1</f>
        <v>#REF!</v>
      </c>
      <c r="DV7" s="44" t="s">
        <v>951</v>
      </c>
      <c r="DW7" s="44">
        <f>K243</f>
        <v>0</v>
      </c>
      <c r="DY7" s="48" t="e">
        <f t="shared" si="88"/>
        <v>#REF!</v>
      </c>
      <c r="DZ7" s="47" t="e">
        <f>DY7+COUNTIF(DY$2:$DY7,DY7)-1</f>
        <v>#REF!</v>
      </c>
      <c r="EA7" s="48">
        <v>6</v>
      </c>
      <c r="EB7" t="e">
        <f t="shared" si="89"/>
        <v>#REF!</v>
      </c>
      <c r="EC7" s="44" t="e">
        <f t="shared" si="90"/>
        <v>#REF!</v>
      </c>
      <c r="EE7" s="258" t="e">
        <f t="shared" si="76"/>
        <v>#REF!</v>
      </c>
      <c r="EG7" s="47">
        <v>6</v>
      </c>
      <c r="EH7" s="48" t="e">
        <f t="shared" si="91"/>
        <v>#REF!</v>
      </c>
      <c r="EI7" s="47" t="e">
        <f>EH7+COUNTIF($EH$2:EH7,EH7)-1</f>
        <v>#REF!</v>
      </c>
      <c r="EJ7" s="44" t="s">
        <v>951</v>
      </c>
      <c r="EK7" s="44" t="e">
        <f>$CY$243</f>
        <v>#REF!</v>
      </c>
      <c r="EM7" s="48" t="e">
        <f t="shared" si="92"/>
        <v>#REF!</v>
      </c>
      <c r="EN7" s="47" t="e">
        <f>EM7+COUNTIF($EM$2:EM7,EM7)-1</f>
        <v>#REF!</v>
      </c>
      <c r="EO7" s="48">
        <v>6</v>
      </c>
      <c r="EP7" t="e">
        <f t="shared" si="93"/>
        <v>#REF!</v>
      </c>
      <c r="EQ7" s="44" t="e">
        <f t="shared" si="98"/>
        <v>#REF!</v>
      </c>
      <c r="ES7" s="48">
        <v>6</v>
      </c>
      <c r="ET7" t="str">
        <f t="shared" si="77"/>
        <v xml:space="preserve"> </v>
      </c>
      <c r="EU7" s="44">
        <f t="shared" si="94"/>
        <v>0</v>
      </c>
      <c r="EW7" s="47">
        <f t="shared" si="95"/>
        <v>2</v>
      </c>
      <c r="EX7" s="47">
        <f>EW7+COUNTIF($EW$2:EW7,EW7)-1</f>
        <v>6</v>
      </c>
      <c r="EY7" s="47">
        <v>6</v>
      </c>
      <c r="EZ7" s="44">
        <f>'Vehicle Level Data'!B201</f>
        <v>0</v>
      </c>
      <c r="FA7" s="44">
        <f>'Vehicle Level Data'!D201</f>
        <v>0</v>
      </c>
      <c r="FC7" s="64" t="s">
        <v>374</v>
      </c>
      <c r="FD7" s="1" t="str">
        <f>INDEX(Overview!$B:$B,MATCH($FC7,Overview!$A:$A,0))</f>
        <v>Total Debt Maturities in 4-5years</v>
      </c>
      <c r="FE7" s="64" t="s">
        <v>1033</v>
      </c>
      <c r="FF7" s="49" t="e">
        <f>INDEX(Overview!C:C,MATCH($FC7,Overview!$A:$A,0))/VLOOKUP($FC$10,Divide,4,FALSE)</f>
        <v>#VALUE!</v>
      </c>
    </row>
    <row r="8" spans="1:174">
      <c r="A8" s="239">
        <v>7</v>
      </c>
      <c r="B8" s="364" t="e">
        <f t="shared" si="78"/>
        <v>#REF!</v>
      </c>
      <c r="C8" s="365" t="e">
        <f>B8+COUNTIF(B$2:$B8,B8)-1</f>
        <v>#REF!</v>
      </c>
      <c r="D8" s="366" t="str">
        <f>Tables!AI8</f>
        <v>Anguilla</v>
      </c>
      <c r="E8" s="367" t="e">
        <f t="shared" si="79"/>
        <v>#REF!</v>
      </c>
      <c r="F8" s="46">
        <f>SUMIFS('Portfolio Allocation'!C$12:C$111,'Portfolio Allocation'!$A$12:$A$111,'Graph Tables'!$D8)</f>
        <v>0</v>
      </c>
      <c r="G8" s="46">
        <f>SUMIFS('Portfolio Allocation'!D$12:D$111,'Portfolio Allocation'!$A$12:$A$111,'Graph Tables'!$D8)</f>
        <v>0</v>
      </c>
      <c r="H8" s="46">
        <f>SUMIFS('Portfolio Allocation'!E$12:E$111,'Portfolio Allocation'!$A$12:$A$111,'Graph Tables'!$D8)</f>
        <v>0</v>
      </c>
      <c r="I8" s="46">
        <f>SUMIFS('Portfolio Allocation'!F$12:F$111,'Portfolio Allocation'!$A$12:$A$111,'Graph Tables'!$D8)</f>
        <v>0</v>
      </c>
      <c r="J8" s="46">
        <f>SUMIFS('Portfolio Allocation'!G$12:G$111,'Portfolio Allocation'!$A$12:$A$111,'Graph Tables'!$D8)</f>
        <v>0</v>
      </c>
      <c r="K8" s="46">
        <f>SUMIFS('Portfolio Allocation'!H$12:H$111,'Portfolio Allocation'!$A$12:$A$111,'Graph Tables'!$D8)</f>
        <v>0</v>
      </c>
      <c r="L8" s="46">
        <f>SUMIFS('Portfolio Allocation'!I$12:I$111,'Portfolio Allocation'!$A$12:$A$111,'Graph Tables'!$D8)</f>
        <v>0</v>
      </c>
      <c r="M8" s="46">
        <f>SUMIFS('Portfolio Allocation'!J$12:J$111,'Portfolio Allocation'!$A$12:$A$111,'Graph Tables'!$D8)</f>
        <v>0</v>
      </c>
      <c r="N8" s="46">
        <f>SUMIFS('Portfolio Allocation'!K$12:K$111,'Portfolio Allocation'!$A$12:$A$111,'Graph Tables'!$D8)</f>
        <v>0</v>
      </c>
      <c r="O8" s="46">
        <f>SUMIFS('Portfolio Allocation'!L$12:L$111,'Portfolio Allocation'!$A$12:$A$111,'Graph Tables'!$D8)</f>
        <v>0</v>
      </c>
      <c r="P8" s="46">
        <f>SUMIFS('Portfolio Allocation'!M$12:M$111,'Portfolio Allocation'!$A$12:$A$111,'Graph Tables'!$D8)</f>
        <v>0</v>
      </c>
      <c r="Q8" s="46" t="e">
        <f>SUMIFS('Portfolio Allocation'!#REF!,'Portfolio Allocation'!$A$12:$A$111,'Graph Tables'!$D8)</f>
        <v>#REF!</v>
      </c>
      <c r="R8" s="46">
        <f>SUMIFS('Portfolio Allocation'!Q$12:Q$111,'Portfolio Allocation'!$A$12:$A$111,'Graph Tables'!$D8)</f>
        <v>0</v>
      </c>
      <c r="S8" s="46">
        <f>SUMIFS('Portfolio Allocation'!R$12:R$111,'Portfolio Allocation'!$A$12:$A$111,'Graph Tables'!$D8)</f>
        <v>0</v>
      </c>
      <c r="T8" s="46">
        <f>SUMIFS('Portfolio Allocation'!S$12:S$111,'Portfolio Allocation'!$A$12:$A$111,'Graph Tables'!$D8)</f>
        <v>0</v>
      </c>
      <c r="U8" s="46">
        <f>SUMIFS('Portfolio Allocation'!T$12:T$111,'Portfolio Allocation'!$A$12:$A$111,'Graph Tables'!$D8)</f>
        <v>0</v>
      </c>
      <c r="V8" s="46">
        <f>SUMIFS('Portfolio Allocation'!U$12:U$111,'Portfolio Allocation'!$A$12:$A$111,'Graph Tables'!$D8)</f>
        <v>0</v>
      </c>
      <c r="W8" s="46">
        <f>SUMIFS('Portfolio Allocation'!V$12:V$111,'Portfolio Allocation'!$A$12:$A$111,'Graph Tables'!$D8)</f>
        <v>0</v>
      </c>
      <c r="X8" s="46">
        <f>SUMIFS('Portfolio Allocation'!W$12:W$111,'Portfolio Allocation'!$A$12:$A$111,'Graph Tables'!$D8)</f>
        <v>0</v>
      </c>
      <c r="Y8" s="46">
        <f>SUMIFS('Portfolio Allocation'!X$12:X$111,'Portfolio Allocation'!$A$12:$A$111,'Graph Tables'!$D8)</f>
        <v>0</v>
      </c>
      <c r="Z8" s="46">
        <f>SUMIFS('Portfolio Allocation'!Y$12:Y$111,'Portfolio Allocation'!$A$12:$A$111,'Graph Tables'!$D8)</f>
        <v>0</v>
      </c>
      <c r="AA8" s="46">
        <f>SUMIFS('Portfolio Allocation'!Z$12:Z$111,'Portfolio Allocation'!$A$12:$A$111,'Graph Tables'!$D8)</f>
        <v>0</v>
      </c>
      <c r="AB8" s="46">
        <f>SUMIFS('Portfolio Allocation'!AA$12:AA$111,'Portfolio Allocation'!$A$12:$A$111,'Graph Tables'!$D8)</f>
        <v>0</v>
      </c>
      <c r="AC8" s="46">
        <f>SUMIFS('Portfolio Allocation'!AD$12:AD$111,'Portfolio Allocation'!$A$12:$A$111,'Graph Tables'!$D8)</f>
        <v>0</v>
      </c>
      <c r="AD8" s="46"/>
      <c r="AE8" s="48">
        <v>7</v>
      </c>
      <c r="AF8" t="e">
        <f t="shared" si="80"/>
        <v>#REF!</v>
      </c>
      <c r="AG8" s="44" t="e">
        <f t="shared" si="96"/>
        <v>#REF!</v>
      </c>
      <c r="AH8" s="46"/>
      <c r="AI8" s="239" t="e">
        <f t="shared" si="81"/>
        <v>#REF!</v>
      </c>
      <c r="AJ8" s="239" t="e">
        <f>AI8+COUNTIF(AI$2:$AI8,AI8)-1</f>
        <v>#REF!</v>
      </c>
      <c r="AK8" s="241" t="str">
        <f t="shared" si="2"/>
        <v>Anguilla</v>
      </c>
      <c r="AL8" s="70" t="e">
        <f t="shared" si="82"/>
        <v>#REF!</v>
      </c>
      <c r="AM8" s="44" t="e">
        <f t="shared" si="3"/>
        <v>#REF!</v>
      </c>
      <c r="AN8" s="44" t="e">
        <f t="shared" si="4"/>
        <v>#REF!</v>
      </c>
      <c r="AO8" s="44" t="e">
        <f t="shared" si="5"/>
        <v>#REF!</v>
      </c>
      <c r="AP8" s="44" t="e">
        <f t="shared" si="6"/>
        <v>#REF!</v>
      </c>
      <c r="AQ8" s="44" t="e">
        <f t="shared" si="7"/>
        <v>#REF!</v>
      </c>
      <c r="AR8" s="44" t="e">
        <f t="shared" si="8"/>
        <v>#REF!</v>
      </c>
      <c r="AS8" s="44" t="e">
        <f t="shared" si="9"/>
        <v>#REF!</v>
      </c>
      <c r="AT8" s="44" t="e">
        <f t="shared" si="10"/>
        <v>#REF!</v>
      </c>
      <c r="AU8" s="44" t="e">
        <f t="shared" si="11"/>
        <v>#REF!</v>
      </c>
      <c r="AV8" s="44" t="e">
        <f t="shared" si="12"/>
        <v>#REF!</v>
      </c>
      <c r="AW8" s="44" t="e">
        <f t="shared" si="13"/>
        <v>#REF!</v>
      </c>
      <c r="AX8" s="44" t="e">
        <f t="shared" si="14"/>
        <v>#REF!</v>
      </c>
      <c r="AY8" s="44" t="e">
        <f t="shared" si="15"/>
        <v>#REF!</v>
      </c>
      <c r="AZ8" s="44" t="e">
        <f t="shared" si="16"/>
        <v>#REF!</v>
      </c>
      <c r="BA8" s="44" t="e">
        <f t="shared" si="17"/>
        <v>#REF!</v>
      </c>
      <c r="BB8" s="44" t="e">
        <f t="shared" si="18"/>
        <v>#REF!</v>
      </c>
      <c r="BC8" s="44" t="e">
        <f t="shared" si="19"/>
        <v>#REF!</v>
      </c>
      <c r="BD8" s="44" t="e">
        <f t="shared" si="20"/>
        <v>#REF!</v>
      </c>
      <c r="BE8" s="44" t="e">
        <f t="shared" si="21"/>
        <v>#REF!</v>
      </c>
      <c r="BF8" s="44" t="e">
        <f t="shared" si="22"/>
        <v>#REF!</v>
      </c>
      <c r="BG8" s="44" t="e">
        <f t="shared" si="23"/>
        <v>#REF!</v>
      </c>
      <c r="BH8" s="44" t="e">
        <f t="shared" si="24"/>
        <v>#REF!</v>
      </c>
      <c r="BI8" s="44" t="e">
        <f t="shared" si="25"/>
        <v>#REF!</v>
      </c>
      <c r="BJ8" s="44" t="e">
        <f t="shared" si="26"/>
        <v>#REF!</v>
      </c>
      <c r="BK8" s="44"/>
      <c r="BL8" s="48">
        <v>7</v>
      </c>
      <c r="BM8" t="e">
        <f t="shared" si="83"/>
        <v>#REF!</v>
      </c>
      <c r="BN8" s="44" t="e">
        <f t="shared" si="97"/>
        <v>#REF!</v>
      </c>
      <c r="BO8" s="44">
        <f t="shared" si="27"/>
        <v>0</v>
      </c>
      <c r="BP8" s="44">
        <f t="shared" si="28"/>
        <v>0</v>
      </c>
      <c r="BQ8" s="44">
        <f t="shared" si="29"/>
        <v>0</v>
      </c>
      <c r="BR8" s="44">
        <f t="shared" si="30"/>
        <v>0</v>
      </c>
      <c r="BS8" s="44">
        <f t="shared" si="31"/>
        <v>0</v>
      </c>
      <c r="BT8" s="44">
        <f t="shared" si="32"/>
        <v>0</v>
      </c>
      <c r="BU8" s="44">
        <f t="shared" si="33"/>
        <v>0</v>
      </c>
      <c r="BV8" s="44">
        <f t="shared" si="34"/>
        <v>0</v>
      </c>
      <c r="BW8" s="44">
        <f t="shared" si="35"/>
        <v>0</v>
      </c>
      <c r="BX8" s="44">
        <f t="shared" si="36"/>
        <v>0</v>
      </c>
      <c r="BY8" s="44">
        <f t="shared" si="37"/>
        <v>0</v>
      </c>
      <c r="BZ8" s="44">
        <f t="shared" si="38"/>
        <v>0</v>
      </c>
      <c r="CA8" s="44">
        <f t="shared" si="39"/>
        <v>0</v>
      </c>
      <c r="CB8" s="44">
        <f t="shared" si="40"/>
        <v>0</v>
      </c>
      <c r="CC8" s="44">
        <f t="shared" si="41"/>
        <v>0</v>
      </c>
      <c r="CD8" s="44">
        <f t="shared" si="42"/>
        <v>0</v>
      </c>
      <c r="CE8" s="44">
        <f t="shared" si="43"/>
        <v>0</v>
      </c>
      <c r="CF8" s="44">
        <f t="shared" si="44"/>
        <v>0</v>
      </c>
      <c r="CG8" s="44">
        <f t="shared" si="45"/>
        <v>0</v>
      </c>
      <c r="CH8" s="44">
        <f t="shared" si="46"/>
        <v>0</v>
      </c>
      <c r="CI8" s="44">
        <f t="shared" si="47"/>
        <v>0</v>
      </c>
      <c r="CJ8" s="44">
        <f t="shared" si="48"/>
        <v>0</v>
      </c>
      <c r="CK8" s="44">
        <f t="shared" si="49"/>
        <v>0</v>
      </c>
      <c r="CL8" s="44">
        <f t="shared" si="50"/>
        <v>0</v>
      </c>
      <c r="CM8" s="44"/>
      <c r="CN8" s="244" t="e">
        <f t="shared" si="84"/>
        <v>#REF!</v>
      </c>
      <c r="CO8" s="244">
        <v>7</v>
      </c>
      <c r="CP8" s="239" t="e">
        <f t="shared" si="85"/>
        <v>#REF!</v>
      </c>
      <c r="CQ8" s="239" t="e">
        <f>CP8+COUNTIF($CP$2:CP8,CP8)-1</f>
        <v>#REF!</v>
      </c>
      <c r="CR8" s="241" t="str">
        <f t="shared" si="51"/>
        <v>Anguilla</v>
      </c>
      <c r="CS8" s="70" t="e">
        <f t="shared" si="86"/>
        <v>#REF!</v>
      </c>
      <c r="CT8" s="44" t="e">
        <f t="shared" si="52"/>
        <v>#REF!</v>
      </c>
      <c r="CU8" s="44" t="e">
        <f t="shared" si="53"/>
        <v>#REF!</v>
      </c>
      <c r="CV8" s="44" t="e">
        <f t="shared" si="54"/>
        <v>#REF!</v>
      </c>
      <c r="CW8" s="44" t="e">
        <f t="shared" si="55"/>
        <v>#REF!</v>
      </c>
      <c r="CX8" s="44" t="e">
        <f t="shared" si="56"/>
        <v>#REF!</v>
      </c>
      <c r="CY8" s="44" t="e">
        <f t="shared" si="57"/>
        <v>#REF!</v>
      </c>
      <c r="CZ8" s="44" t="e">
        <f t="shared" si="58"/>
        <v>#REF!</v>
      </c>
      <c r="DA8" s="44" t="e">
        <f t="shared" si="59"/>
        <v>#REF!</v>
      </c>
      <c r="DB8" s="44" t="e">
        <f t="shared" si="60"/>
        <v>#REF!</v>
      </c>
      <c r="DC8" s="44" t="e">
        <f t="shared" si="61"/>
        <v>#REF!</v>
      </c>
      <c r="DD8" s="44" t="e">
        <f t="shared" si="62"/>
        <v>#REF!</v>
      </c>
      <c r="DE8" s="44" t="e">
        <f t="shared" si="63"/>
        <v>#REF!</v>
      </c>
      <c r="DF8" s="44" t="e">
        <f t="shared" si="64"/>
        <v>#REF!</v>
      </c>
      <c r="DG8" s="44" t="e">
        <f t="shared" si="65"/>
        <v>#REF!</v>
      </c>
      <c r="DH8" s="44" t="e">
        <f t="shared" si="66"/>
        <v>#REF!</v>
      </c>
      <c r="DI8" s="44" t="e">
        <f t="shared" si="67"/>
        <v>#REF!</v>
      </c>
      <c r="DJ8" s="44" t="e">
        <f t="shared" si="68"/>
        <v>#REF!</v>
      </c>
      <c r="DK8" s="44" t="e">
        <f t="shared" si="69"/>
        <v>#REF!</v>
      </c>
      <c r="DL8" s="44" t="e">
        <f t="shared" si="70"/>
        <v>#REF!</v>
      </c>
      <c r="DM8" s="44" t="e">
        <f t="shared" si="71"/>
        <v>#REF!</v>
      </c>
      <c r="DN8" s="44" t="e">
        <f t="shared" si="72"/>
        <v>#REF!</v>
      </c>
      <c r="DO8" s="44" t="e">
        <f t="shared" si="73"/>
        <v>#REF!</v>
      </c>
      <c r="DP8" s="44" t="e">
        <f t="shared" si="74"/>
        <v>#REF!</v>
      </c>
      <c r="DQ8" s="44" t="e">
        <f t="shared" si="75"/>
        <v>#REF!</v>
      </c>
      <c r="DS8" s="47">
        <v>7</v>
      </c>
      <c r="DT8" s="48" t="e">
        <f t="shared" si="87"/>
        <v>#REF!</v>
      </c>
      <c r="DU8" s="47" t="e">
        <f>DT8+COUNTIF(DT$2:$DT8,DT8)-1</f>
        <v>#REF!</v>
      </c>
      <c r="DV8" s="44" t="s">
        <v>952</v>
      </c>
      <c r="DW8" s="44">
        <f>L243</f>
        <v>0</v>
      </c>
      <c r="DY8" s="48" t="e">
        <f t="shared" si="88"/>
        <v>#REF!</v>
      </c>
      <c r="DZ8" s="47" t="e">
        <f>DY8+COUNTIF(DY$2:$DY8,DY8)-1</f>
        <v>#REF!</v>
      </c>
      <c r="EA8" s="48">
        <v>7</v>
      </c>
      <c r="EB8" t="e">
        <f t="shared" si="89"/>
        <v>#REF!</v>
      </c>
      <c r="EC8" s="44" t="e">
        <f t="shared" si="90"/>
        <v>#REF!</v>
      </c>
      <c r="EE8" s="258" t="e">
        <f t="shared" si="76"/>
        <v>#REF!</v>
      </c>
      <c r="EG8" s="47">
        <v>7</v>
      </c>
      <c r="EH8" s="48" t="e">
        <f t="shared" si="91"/>
        <v>#REF!</v>
      </c>
      <c r="EI8" s="47" t="e">
        <f>EH8+COUNTIF($EH$2:EH8,EH8)-1</f>
        <v>#REF!</v>
      </c>
      <c r="EJ8" s="44" t="s">
        <v>952</v>
      </c>
      <c r="EK8" s="44" t="e">
        <f>$CZ$243</f>
        <v>#REF!</v>
      </c>
      <c r="EM8" s="48" t="e">
        <f t="shared" si="92"/>
        <v>#REF!</v>
      </c>
      <c r="EN8" s="47" t="e">
        <f>EM8+COUNTIF($EM$2:EM8,EM8)-1</f>
        <v>#REF!</v>
      </c>
      <c r="EO8" s="48">
        <v>7</v>
      </c>
      <c r="EP8" t="e">
        <f t="shared" si="93"/>
        <v>#REF!</v>
      </c>
      <c r="EQ8" s="44" t="e">
        <f t="shared" si="98"/>
        <v>#REF!</v>
      </c>
      <c r="ES8" s="48">
        <v>7</v>
      </c>
      <c r="ET8" t="str">
        <f t="shared" si="77"/>
        <v xml:space="preserve"> </v>
      </c>
      <c r="EU8" s="44">
        <f t="shared" si="94"/>
        <v>0</v>
      </c>
      <c r="EW8" s="47">
        <f t="shared" si="95"/>
        <v>2</v>
      </c>
      <c r="EX8" s="47">
        <f>EW8+COUNTIF($EW$2:EW8,EW8)-1</f>
        <v>7</v>
      </c>
      <c r="EY8" s="47">
        <v>7</v>
      </c>
      <c r="EZ8" s="44">
        <f>'Vehicle Level Data'!B202</f>
        <v>0</v>
      </c>
      <c r="FA8" s="44">
        <f>'Vehicle Level Data'!D202</f>
        <v>0</v>
      </c>
      <c r="FC8" s="64" t="s">
        <v>377</v>
      </c>
      <c r="FD8" s="1" t="str">
        <f>INDEX(Overview!$B:$B,MATCH($FC8,Overview!$A:$A,0))</f>
        <v>Total Debt Maturities in &gt;5 years</v>
      </c>
      <c r="FE8" s="64" t="s">
        <v>1034</v>
      </c>
      <c r="FF8" s="49" t="e">
        <f>INDEX(Overview!C:C,MATCH($FC8,Overview!$A:$A,0))/VLOOKUP($FC$10,Divide,4,FALSE)</f>
        <v>#VALUE!</v>
      </c>
    </row>
    <row r="9" spans="1:174">
      <c r="A9" s="239">
        <v>8</v>
      </c>
      <c r="B9" s="364" t="e">
        <f t="shared" si="78"/>
        <v>#REF!</v>
      </c>
      <c r="C9" s="365" t="e">
        <f>B9+COUNTIF(B$2:$B9,B9)-1</f>
        <v>#REF!</v>
      </c>
      <c r="D9" s="366" t="str">
        <f>Tables!AI9</f>
        <v>Antarctica</v>
      </c>
      <c r="E9" s="367" t="e">
        <f t="shared" si="79"/>
        <v>#REF!</v>
      </c>
      <c r="F9" s="46">
        <f>SUMIFS('Portfolio Allocation'!C$12:C$111,'Portfolio Allocation'!$A$12:$A$111,'Graph Tables'!$D9)</f>
        <v>0</v>
      </c>
      <c r="G9" s="46">
        <f>SUMIFS('Portfolio Allocation'!D$12:D$111,'Portfolio Allocation'!$A$12:$A$111,'Graph Tables'!$D9)</f>
        <v>0</v>
      </c>
      <c r="H9" s="46">
        <f>SUMIFS('Portfolio Allocation'!E$12:E$111,'Portfolio Allocation'!$A$12:$A$111,'Graph Tables'!$D9)</f>
        <v>0</v>
      </c>
      <c r="I9" s="46">
        <f>SUMIFS('Portfolio Allocation'!F$12:F$111,'Portfolio Allocation'!$A$12:$A$111,'Graph Tables'!$D9)</f>
        <v>0</v>
      </c>
      <c r="J9" s="46">
        <f>SUMIFS('Portfolio Allocation'!G$12:G$111,'Portfolio Allocation'!$A$12:$A$111,'Graph Tables'!$D9)</f>
        <v>0</v>
      </c>
      <c r="K9" s="46">
        <f>SUMIFS('Portfolio Allocation'!H$12:H$111,'Portfolio Allocation'!$A$12:$A$111,'Graph Tables'!$D9)</f>
        <v>0</v>
      </c>
      <c r="L9" s="46">
        <f>SUMIFS('Portfolio Allocation'!I$12:I$111,'Portfolio Allocation'!$A$12:$A$111,'Graph Tables'!$D9)</f>
        <v>0</v>
      </c>
      <c r="M9" s="46">
        <f>SUMIFS('Portfolio Allocation'!J$12:J$111,'Portfolio Allocation'!$A$12:$A$111,'Graph Tables'!$D9)</f>
        <v>0</v>
      </c>
      <c r="N9" s="46">
        <f>SUMIFS('Portfolio Allocation'!K$12:K$111,'Portfolio Allocation'!$A$12:$A$111,'Graph Tables'!$D9)</f>
        <v>0</v>
      </c>
      <c r="O9" s="46">
        <f>SUMIFS('Portfolio Allocation'!L$12:L$111,'Portfolio Allocation'!$A$12:$A$111,'Graph Tables'!$D9)</f>
        <v>0</v>
      </c>
      <c r="P9" s="46">
        <f>SUMIFS('Portfolio Allocation'!M$12:M$111,'Portfolio Allocation'!$A$12:$A$111,'Graph Tables'!$D9)</f>
        <v>0</v>
      </c>
      <c r="Q9" s="46" t="e">
        <f>SUMIFS('Portfolio Allocation'!#REF!,'Portfolio Allocation'!$A$12:$A$111,'Graph Tables'!$D9)</f>
        <v>#REF!</v>
      </c>
      <c r="R9" s="46">
        <f>SUMIFS('Portfolio Allocation'!Q$12:Q$111,'Portfolio Allocation'!$A$12:$A$111,'Graph Tables'!$D9)</f>
        <v>0</v>
      </c>
      <c r="S9" s="46">
        <f>SUMIFS('Portfolio Allocation'!R$12:R$111,'Portfolio Allocation'!$A$12:$A$111,'Graph Tables'!$D9)</f>
        <v>0</v>
      </c>
      <c r="T9" s="46">
        <f>SUMIFS('Portfolio Allocation'!S$12:S$111,'Portfolio Allocation'!$A$12:$A$111,'Graph Tables'!$D9)</f>
        <v>0</v>
      </c>
      <c r="U9" s="46">
        <f>SUMIFS('Portfolio Allocation'!T$12:T$111,'Portfolio Allocation'!$A$12:$A$111,'Graph Tables'!$D9)</f>
        <v>0</v>
      </c>
      <c r="V9" s="46">
        <f>SUMIFS('Portfolio Allocation'!U$12:U$111,'Portfolio Allocation'!$A$12:$A$111,'Graph Tables'!$D9)</f>
        <v>0</v>
      </c>
      <c r="W9" s="46">
        <f>SUMIFS('Portfolio Allocation'!V$12:V$111,'Portfolio Allocation'!$A$12:$A$111,'Graph Tables'!$D9)</f>
        <v>0</v>
      </c>
      <c r="X9" s="46">
        <f>SUMIFS('Portfolio Allocation'!W$12:W$111,'Portfolio Allocation'!$A$12:$A$111,'Graph Tables'!$D9)</f>
        <v>0</v>
      </c>
      <c r="Y9" s="46">
        <f>SUMIFS('Portfolio Allocation'!X$12:X$111,'Portfolio Allocation'!$A$12:$A$111,'Graph Tables'!$D9)</f>
        <v>0</v>
      </c>
      <c r="Z9" s="46">
        <f>SUMIFS('Portfolio Allocation'!Y$12:Y$111,'Portfolio Allocation'!$A$12:$A$111,'Graph Tables'!$D9)</f>
        <v>0</v>
      </c>
      <c r="AA9" s="46">
        <f>SUMIFS('Portfolio Allocation'!Z$12:Z$111,'Portfolio Allocation'!$A$12:$A$111,'Graph Tables'!$D9)</f>
        <v>0</v>
      </c>
      <c r="AB9" s="46">
        <f>SUMIFS('Portfolio Allocation'!AA$12:AA$111,'Portfolio Allocation'!$A$12:$A$111,'Graph Tables'!$D9)</f>
        <v>0</v>
      </c>
      <c r="AC9" s="46">
        <f>SUMIFS('Portfolio Allocation'!AD$12:AD$111,'Portfolio Allocation'!$A$12:$A$111,'Graph Tables'!$D9)</f>
        <v>0</v>
      </c>
      <c r="AD9" s="46"/>
      <c r="AE9" s="48">
        <v>8</v>
      </c>
      <c r="AF9" t="e">
        <f t="shared" si="80"/>
        <v>#REF!</v>
      </c>
      <c r="AG9" s="44" t="e">
        <f t="shared" si="96"/>
        <v>#REF!</v>
      </c>
      <c r="AH9" s="46"/>
      <c r="AI9" s="239" t="e">
        <f t="shared" si="81"/>
        <v>#REF!</v>
      </c>
      <c r="AJ9" s="239" t="e">
        <f>AI9+COUNTIF(AI$2:$AI9,AI9)-1</f>
        <v>#REF!</v>
      </c>
      <c r="AK9" s="241" t="str">
        <f t="shared" si="2"/>
        <v>Antarctica</v>
      </c>
      <c r="AL9" s="70" t="e">
        <f t="shared" si="82"/>
        <v>#REF!</v>
      </c>
      <c r="AM9" s="44" t="e">
        <f t="shared" si="3"/>
        <v>#REF!</v>
      </c>
      <c r="AN9" s="44" t="e">
        <f t="shared" si="4"/>
        <v>#REF!</v>
      </c>
      <c r="AO9" s="44" t="e">
        <f t="shared" si="5"/>
        <v>#REF!</v>
      </c>
      <c r="AP9" s="44" t="e">
        <f t="shared" si="6"/>
        <v>#REF!</v>
      </c>
      <c r="AQ9" s="44" t="e">
        <f t="shared" si="7"/>
        <v>#REF!</v>
      </c>
      <c r="AR9" s="44" t="e">
        <f t="shared" si="8"/>
        <v>#REF!</v>
      </c>
      <c r="AS9" s="44" t="e">
        <f t="shared" si="9"/>
        <v>#REF!</v>
      </c>
      <c r="AT9" s="44" t="e">
        <f t="shared" si="10"/>
        <v>#REF!</v>
      </c>
      <c r="AU9" s="44" t="e">
        <f t="shared" si="11"/>
        <v>#REF!</v>
      </c>
      <c r="AV9" s="44" t="e">
        <f t="shared" si="12"/>
        <v>#REF!</v>
      </c>
      <c r="AW9" s="44" t="e">
        <f t="shared" si="13"/>
        <v>#REF!</v>
      </c>
      <c r="AX9" s="44" t="e">
        <f t="shared" si="14"/>
        <v>#REF!</v>
      </c>
      <c r="AY9" s="44" t="e">
        <f t="shared" si="15"/>
        <v>#REF!</v>
      </c>
      <c r="AZ9" s="44" t="e">
        <f t="shared" si="16"/>
        <v>#REF!</v>
      </c>
      <c r="BA9" s="44" t="e">
        <f t="shared" si="17"/>
        <v>#REF!</v>
      </c>
      <c r="BB9" s="44" t="e">
        <f t="shared" si="18"/>
        <v>#REF!</v>
      </c>
      <c r="BC9" s="44" t="e">
        <f t="shared" si="19"/>
        <v>#REF!</v>
      </c>
      <c r="BD9" s="44" t="e">
        <f t="shared" si="20"/>
        <v>#REF!</v>
      </c>
      <c r="BE9" s="44" t="e">
        <f t="shared" si="21"/>
        <v>#REF!</v>
      </c>
      <c r="BF9" s="44" t="e">
        <f t="shared" si="22"/>
        <v>#REF!</v>
      </c>
      <c r="BG9" s="44" t="e">
        <f t="shared" si="23"/>
        <v>#REF!</v>
      </c>
      <c r="BH9" s="44" t="e">
        <f t="shared" si="24"/>
        <v>#REF!</v>
      </c>
      <c r="BI9" s="44" t="e">
        <f t="shared" si="25"/>
        <v>#REF!</v>
      </c>
      <c r="BJ9" s="44" t="e">
        <f t="shared" si="26"/>
        <v>#REF!</v>
      </c>
      <c r="BK9" s="44"/>
      <c r="BL9" s="48">
        <v>8</v>
      </c>
      <c r="BM9" t="e">
        <f t="shared" si="83"/>
        <v>#REF!</v>
      </c>
      <c r="BN9" s="44" t="e">
        <f t="shared" si="97"/>
        <v>#REF!</v>
      </c>
      <c r="BO9" s="44">
        <f t="shared" si="27"/>
        <v>0</v>
      </c>
      <c r="BP9" s="44">
        <f t="shared" si="28"/>
        <v>0</v>
      </c>
      <c r="BQ9" s="44">
        <f t="shared" si="29"/>
        <v>0</v>
      </c>
      <c r="BR9" s="44">
        <f t="shared" si="30"/>
        <v>0</v>
      </c>
      <c r="BS9" s="44">
        <f t="shared" si="31"/>
        <v>0</v>
      </c>
      <c r="BT9" s="44">
        <f t="shared" si="32"/>
        <v>0</v>
      </c>
      <c r="BU9" s="44">
        <f t="shared" si="33"/>
        <v>0</v>
      </c>
      <c r="BV9" s="44">
        <f t="shared" si="34"/>
        <v>0</v>
      </c>
      <c r="BW9" s="44">
        <f t="shared" si="35"/>
        <v>0</v>
      </c>
      <c r="BX9" s="44">
        <f t="shared" si="36"/>
        <v>0</v>
      </c>
      <c r="BY9" s="44">
        <f t="shared" si="37"/>
        <v>0</v>
      </c>
      <c r="BZ9" s="44">
        <f t="shared" si="38"/>
        <v>0</v>
      </c>
      <c r="CA9" s="44">
        <f t="shared" si="39"/>
        <v>0</v>
      </c>
      <c r="CB9" s="44">
        <f t="shared" si="40"/>
        <v>0</v>
      </c>
      <c r="CC9" s="44">
        <f t="shared" si="41"/>
        <v>0</v>
      </c>
      <c r="CD9" s="44">
        <f t="shared" si="42"/>
        <v>0</v>
      </c>
      <c r="CE9" s="44">
        <f t="shared" si="43"/>
        <v>0</v>
      </c>
      <c r="CF9" s="44">
        <f t="shared" si="44"/>
        <v>0</v>
      </c>
      <c r="CG9" s="44">
        <f t="shared" si="45"/>
        <v>0</v>
      </c>
      <c r="CH9" s="44">
        <f t="shared" si="46"/>
        <v>0</v>
      </c>
      <c r="CI9" s="44">
        <f t="shared" si="47"/>
        <v>0</v>
      </c>
      <c r="CJ9" s="44">
        <f t="shared" si="48"/>
        <v>0</v>
      </c>
      <c r="CK9" s="44">
        <f t="shared" si="49"/>
        <v>0</v>
      </c>
      <c r="CL9" s="44">
        <f t="shared" si="50"/>
        <v>0</v>
      </c>
      <c r="CM9" s="44"/>
      <c r="CN9" s="244" t="e">
        <f t="shared" si="84"/>
        <v>#REF!</v>
      </c>
      <c r="CO9" s="244">
        <v>8</v>
      </c>
      <c r="CP9" s="239" t="e">
        <f t="shared" si="85"/>
        <v>#REF!</v>
      </c>
      <c r="CQ9" s="239" t="e">
        <f>CP9+COUNTIF($CP$2:CP9,CP9)-1</f>
        <v>#REF!</v>
      </c>
      <c r="CR9" s="241" t="str">
        <f t="shared" si="51"/>
        <v>Antarctica</v>
      </c>
      <c r="CS9" s="70" t="e">
        <f t="shared" si="86"/>
        <v>#REF!</v>
      </c>
      <c r="CT9" s="44" t="e">
        <f t="shared" si="52"/>
        <v>#REF!</v>
      </c>
      <c r="CU9" s="44" t="e">
        <f t="shared" si="53"/>
        <v>#REF!</v>
      </c>
      <c r="CV9" s="44" t="e">
        <f t="shared" si="54"/>
        <v>#REF!</v>
      </c>
      <c r="CW9" s="44" t="e">
        <f t="shared" si="55"/>
        <v>#REF!</v>
      </c>
      <c r="CX9" s="44" t="e">
        <f t="shared" si="56"/>
        <v>#REF!</v>
      </c>
      <c r="CY9" s="44" t="e">
        <f t="shared" si="57"/>
        <v>#REF!</v>
      </c>
      <c r="CZ9" s="44" t="e">
        <f t="shared" si="58"/>
        <v>#REF!</v>
      </c>
      <c r="DA9" s="44" t="e">
        <f t="shared" si="59"/>
        <v>#REF!</v>
      </c>
      <c r="DB9" s="44" t="e">
        <f t="shared" si="60"/>
        <v>#REF!</v>
      </c>
      <c r="DC9" s="44" t="e">
        <f t="shared" si="61"/>
        <v>#REF!</v>
      </c>
      <c r="DD9" s="44" t="e">
        <f t="shared" si="62"/>
        <v>#REF!</v>
      </c>
      <c r="DE9" s="44" t="e">
        <f t="shared" si="63"/>
        <v>#REF!</v>
      </c>
      <c r="DF9" s="44" t="e">
        <f t="shared" si="64"/>
        <v>#REF!</v>
      </c>
      <c r="DG9" s="44" t="e">
        <f t="shared" si="65"/>
        <v>#REF!</v>
      </c>
      <c r="DH9" s="44" t="e">
        <f t="shared" si="66"/>
        <v>#REF!</v>
      </c>
      <c r="DI9" s="44" t="e">
        <f t="shared" si="67"/>
        <v>#REF!</v>
      </c>
      <c r="DJ9" s="44" t="e">
        <f t="shared" si="68"/>
        <v>#REF!</v>
      </c>
      <c r="DK9" s="44" t="e">
        <f t="shared" si="69"/>
        <v>#REF!</v>
      </c>
      <c r="DL9" s="44" t="e">
        <f t="shared" si="70"/>
        <v>#REF!</v>
      </c>
      <c r="DM9" s="44" t="e">
        <f t="shared" si="71"/>
        <v>#REF!</v>
      </c>
      <c r="DN9" s="44" t="e">
        <f t="shared" si="72"/>
        <v>#REF!</v>
      </c>
      <c r="DO9" s="44" t="e">
        <f t="shared" si="73"/>
        <v>#REF!</v>
      </c>
      <c r="DP9" s="44" t="e">
        <f t="shared" si="74"/>
        <v>#REF!</v>
      </c>
      <c r="DQ9" s="44" t="e">
        <f t="shared" si="75"/>
        <v>#REF!</v>
      </c>
      <c r="DS9" s="47">
        <v>8</v>
      </c>
      <c r="DT9" s="48" t="e">
        <f t="shared" si="87"/>
        <v>#REF!</v>
      </c>
      <c r="DU9" s="47" t="e">
        <f>DT9+COUNTIF(DT$2:$DT9,DT9)-1</f>
        <v>#REF!</v>
      </c>
      <c r="DV9" s="44" t="s">
        <v>953</v>
      </c>
      <c r="DW9" s="44">
        <f>M243</f>
        <v>0</v>
      </c>
      <c r="DY9" s="48" t="e">
        <f t="shared" si="88"/>
        <v>#REF!</v>
      </c>
      <c r="DZ9" s="47" t="e">
        <f>DY9+COUNTIF(DY$2:$DY9,DY9)-1</f>
        <v>#REF!</v>
      </c>
      <c r="EA9" s="48">
        <v>8</v>
      </c>
      <c r="EB9" t="e">
        <f t="shared" si="89"/>
        <v>#REF!</v>
      </c>
      <c r="EC9" s="44" t="e">
        <f t="shared" si="90"/>
        <v>#REF!</v>
      </c>
      <c r="EE9" s="258" t="e">
        <f t="shared" si="76"/>
        <v>#REF!</v>
      </c>
      <c r="EG9" s="47">
        <v>8</v>
      </c>
      <c r="EH9" s="48" t="e">
        <f t="shared" si="91"/>
        <v>#REF!</v>
      </c>
      <c r="EI9" s="47" t="e">
        <f>EH9+COUNTIF($EH$2:EH9,EH9)-1</f>
        <v>#REF!</v>
      </c>
      <c r="EJ9" s="44" t="s">
        <v>953</v>
      </c>
      <c r="EK9" s="44" t="e">
        <f>$DA$243</f>
        <v>#REF!</v>
      </c>
      <c r="EM9" s="48" t="e">
        <f t="shared" si="92"/>
        <v>#REF!</v>
      </c>
      <c r="EN9" s="47" t="e">
        <f>EM9+COUNTIF($EM$2:EM9,EM9)-1</f>
        <v>#REF!</v>
      </c>
      <c r="EO9" s="48">
        <v>8</v>
      </c>
      <c r="EP9" t="e">
        <f t="shared" si="93"/>
        <v>#REF!</v>
      </c>
      <c r="EQ9" s="44" t="e">
        <f t="shared" si="98"/>
        <v>#REF!</v>
      </c>
      <c r="ES9" s="48">
        <v>8</v>
      </c>
      <c r="ET9" t="str">
        <f t="shared" si="77"/>
        <v xml:space="preserve"> </v>
      </c>
      <c r="EU9" s="44">
        <f t="shared" si="94"/>
        <v>0</v>
      </c>
      <c r="EW9" s="47">
        <f t="shared" si="95"/>
        <v>2</v>
      </c>
      <c r="EX9" s="47">
        <f>EW9+COUNTIF($EW$2:EW9,EW9)-1</f>
        <v>8</v>
      </c>
      <c r="EY9" s="47">
        <v>8</v>
      </c>
      <c r="EZ9" s="44">
        <f>'Vehicle Level Data'!B203</f>
        <v>0</v>
      </c>
      <c r="FA9" s="44">
        <f>'Vehicle Level Data'!D203</f>
        <v>0</v>
      </c>
    </row>
    <row r="10" spans="1:174">
      <c r="A10" s="239">
        <v>9</v>
      </c>
      <c r="B10" s="364" t="e">
        <f t="shared" si="78"/>
        <v>#REF!</v>
      </c>
      <c r="C10" s="365" t="e">
        <f>B10+COUNTIF(B$2:$B10,B10)-1</f>
        <v>#REF!</v>
      </c>
      <c r="D10" s="366" t="str">
        <f>Tables!AI10</f>
        <v>Antigua and Barbuda</v>
      </c>
      <c r="E10" s="367" t="e">
        <f t="shared" si="79"/>
        <v>#REF!</v>
      </c>
      <c r="F10" s="46">
        <f>SUMIFS('Portfolio Allocation'!C$12:C$111,'Portfolio Allocation'!$A$12:$A$111,'Graph Tables'!$D10)</f>
        <v>0</v>
      </c>
      <c r="G10" s="46">
        <f>SUMIFS('Portfolio Allocation'!D$12:D$111,'Portfolio Allocation'!$A$12:$A$111,'Graph Tables'!$D10)</f>
        <v>0</v>
      </c>
      <c r="H10" s="46">
        <f>SUMIFS('Portfolio Allocation'!E$12:E$111,'Portfolio Allocation'!$A$12:$A$111,'Graph Tables'!$D10)</f>
        <v>0</v>
      </c>
      <c r="I10" s="46">
        <f>SUMIFS('Portfolio Allocation'!F$12:F$111,'Portfolio Allocation'!$A$12:$A$111,'Graph Tables'!$D10)</f>
        <v>0</v>
      </c>
      <c r="J10" s="46">
        <f>SUMIFS('Portfolio Allocation'!G$12:G$111,'Portfolio Allocation'!$A$12:$A$111,'Graph Tables'!$D10)</f>
        <v>0</v>
      </c>
      <c r="K10" s="46">
        <f>SUMIFS('Portfolio Allocation'!H$12:H$111,'Portfolio Allocation'!$A$12:$A$111,'Graph Tables'!$D10)</f>
        <v>0</v>
      </c>
      <c r="L10" s="46">
        <f>SUMIFS('Portfolio Allocation'!I$12:I$111,'Portfolio Allocation'!$A$12:$A$111,'Graph Tables'!$D10)</f>
        <v>0</v>
      </c>
      <c r="M10" s="46">
        <f>SUMIFS('Portfolio Allocation'!J$12:J$111,'Portfolio Allocation'!$A$12:$A$111,'Graph Tables'!$D10)</f>
        <v>0</v>
      </c>
      <c r="N10" s="46">
        <f>SUMIFS('Portfolio Allocation'!K$12:K$111,'Portfolio Allocation'!$A$12:$A$111,'Graph Tables'!$D10)</f>
        <v>0</v>
      </c>
      <c r="O10" s="46">
        <f>SUMIFS('Portfolio Allocation'!L$12:L$111,'Portfolio Allocation'!$A$12:$A$111,'Graph Tables'!$D10)</f>
        <v>0</v>
      </c>
      <c r="P10" s="46">
        <f>SUMIFS('Portfolio Allocation'!M$12:M$111,'Portfolio Allocation'!$A$12:$A$111,'Graph Tables'!$D10)</f>
        <v>0</v>
      </c>
      <c r="Q10" s="46" t="e">
        <f>SUMIFS('Portfolio Allocation'!#REF!,'Portfolio Allocation'!$A$12:$A$111,'Graph Tables'!$D10)</f>
        <v>#REF!</v>
      </c>
      <c r="R10" s="46">
        <f>SUMIFS('Portfolio Allocation'!Q$12:Q$111,'Portfolio Allocation'!$A$12:$A$111,'Graph Tables'!$D10)</f>
        <v>0</v>
      </c>
      <c r="S10" s="46">
        <f>SUMIFS('Portfolio Allocation'!R$12:R$111,'Portfolio Allocation'!$A$12:$A$111,'Graph Tables'!$D10)</f>
        <v>0</v>
      </c>
      <c r="T10" s="46">
        <f>SUMIFS('Portfolio Allocation'!S$12:S$111,'Portfolio Allocation'!$A$12:$A$111,'Graph Tables'!$D10)</f>
        <v>0</v>
      </c>
      <c r="U10" s="46">
        <f>SUMIFS('Portfolio Allocation'!T$12:T$111,'Portfolio Allocation'!$A$12:$A$111,'Graph Tables'!$D10)</f>
        <v>0</v>
      </c>
      <c r="V10" s="46">
        <f>SUMIFS('Portfolio Allocation'!U$12:U$111,'Portfolio Allocation'!$A$12:$A$111,'Graph Tables'!$D10)</f>
        <v>0</v>
      </c>
      <c r="W10" s="46">
        <f>SUMIFS('Portfolio Allocation'!V$12:V$111,'Portfolio Allocation'!$A$12:$A$111,'Graph Tables'!$D10)</f>
        <v>0</v>
      </c>
      <c r="X10" s="46">
        <f>SUMIFS('Portfolio Allocation'!W$12:W$111,'Portfolio Allocation'!$A$12:$A$111,'Graph Tables'!$D10)</f>
        <v>0</v>
      </c>
      <c r="Y10" s="46">
        <f>SUMIFS('Portfolio Allocation'!X$12:X$111,'Portfolio Allocation'!$A$12:$A$111,'Graph Tables'!$D10)</f>
        <v>0</v>
      </c>
      <c r="Z10" s="46">
        <f>SUMIFS('Portfolio Allocation'!Y$12:Y$111,'Portfolio Allocation'!$A$12:$A$111,'Graph Tables'!$D10)</f>
        <v>0</v>
      </c>
      <c r="AA10" s="46">
        <f>SUMIFS('Portfolio Allocation'!Z$12:Z$111,'Portfolio Allocation'!$A$12:$A$111,'Graph Tables'!$D10)</f>
        <v>0</v>
      </c>
      <c r="AB10" s="46">
        <f>SUMIFS('Portfolio Allocation'!AA$12:AA$111,'Portfolio Allocation'!$A$12:$A$111,'Graph Tables'!$D10)</f>
        <v>0</v>
      </c>
      <c r="AC10" s="46">
        <f>SUMIFS('Portfolio Allocation'!AD$12:AD$111,'Portfolio Allocation'!$A$12:$A$111,'Graph Tables'!$D10)</f>
        <v>0</v>
      </c>
      <c r="AD10" s="46"/>
      <c r="AE10" s="48">
        <v>9</v>
      </c>
      <c r="AF10" t="e">
        <f t="shared" si="80"/>
        <v>#REF!</v>
      </c>
      <c r="AG10" s="44" t="e">
        <f t="shared" si="96"/>
        <v>#REF!</v>
      </c>
      <c r="AH10" s="46"/>
      <c r="AI10" s="239" t="e">
        <f t="shared" si="81"/>
        <v>#REF!</v>
      </c>
      <c r="AJ10" s="239" t="e">
        <f>AI10+COUNTIF(AI$2:$AI10,AI10)-1</f>
        <v>#REF!</v>
      </c>
      <c r="AK10" s="241" t="str">
        <f t="shared" si="2"/>
        <v>Antigua and Barbuda</v>
      </c>
      <c r="AL10" s="70" t="e">
        <f t="shared" si="82"/>
        <v>#REF!</v>
      </c>
      <c r="AM10" s="44" t="e">
        <f t="shared" si="3"/>
        <v>#REF!</v>
      </c>
      <c r="AN10" s="44" t="e">
        <f t="shared" si="4"/>
        <v>#REF!</v>
      </c>
      <c r="AO10" s="44" t="e">
        <f t="shared" si="5"/>
        <v>#REF!</v>
      </c>
      <c r="AP10" s="44" t="e">
        <f t="shared" si="6"/>
        <v>#REF!</v>
      </c>
      <c r="AQ10" s="44" t="e">
        <f t="shared" si="7"/>
        <v>#REF!</v>
      </c>
      <c r="AR10" s="44" t="e">
        <f t="shared" si="8"/>
        <v>#REF!</v>
      </c>
      <c r="AS10" s="44" t="e">
        <f t="shared" si="9"/>
        <v>#REF!</v>
      </c>
      <c r="AT10" s="44" t="e">
        <f t="shared" si="10"/>
        <v>#REF!</v>
      </c>
      <c r="AU10" s="44" t="e">
        <f t="shared" si="11"/>
        <v>#REF!</v>
      </c>
      <c r="AV10" s="44" t="e">
        <f t="shared" si="12"/>
        <v>#REF!</v>
      </c>
      <c r="AW10" s="44" t="e">
        <f t="shared" si="13"/>
        <v>#REF!</v>
      </c>
      <c r="AX10" s="44" t="e">
        <f t="shared" si="14"/>
        <v>#REF!</v>
      </c>
      <c r="AY10" s="44" t="e">
        <f t="shared" si="15"/>
        <v>#REF!</v>
      </c>
      <c r="AZ10" s="44" t="e">
        <f t="shared" si="16"/>
        <v>#REF!</v>
      </c>
      <c r="BA10" s="44" t="e">
        <f t="shared" si="17"/>
        <v>#REF!</v>
      </c>
      <c r="BB10" s="44" t="e">
        <f t="shared" si="18"/>
        <v>#REF!</v>
      </c>
      <c r="BC10" s="44" t="e">
        <f t="shared" si="19"/>
        <v>#REF!</v>
      </c>
      <c r="BD10" s="44" t="e">
        <f t="shared" si="20"/>
        <v>#REF!</v>
      </c>
      <c r="BE10" s="44" t="e">
        <f t="shared" si="21"/>
        <v>#REF!</v>
      </c>
      <c r="BF10" s="44" t="e">
        <f t="shared" si="22"/>
        <v>#REF!</v>
      </c>
      <c r="BG10" s="44" t="e">
        <f t="shared" si="23"/>
        <v>#REF!</v>
      </c>
      <c r="BH10" s="44" t="e">
        <f t="shared" si="24"/>
        <v>#REF!</v>
      </c>
      <c r="BI10" s="44" t="e">
        <f t="shared" si="25"/>
        <v>#REF!</v>
      </c>
      <c r="BJ10" s="44" t="e">
        <f t="shared" si="26"/>
        <v>#REF!</v>
      </c>
      <c r="BK10" s="44"/>
      <c r="BL10" s="48">
        <v>9</v>
      </c>
      <c r="BM10" t="e">
        <f t="shared" si="83"/>
        <v>#REF!</v>
      </c>
      <c r="BN10" s="44" t="e">
        <f t="shared" si="97"/>
        <v>#REF!</v>
      </c>
      <c r="BO10" s="44">
        <f t="shared" si="27"/>
        <v>0</v>
      </c>
      <c r="BP10" s="44">
        <f t="shared" si="28"/>
        <v>0</v>
      </c>
      <c r="BQ10" s="44">
        <f t="shared" si="29"/>
        <v>0</v>
      </c>
      <c r="BR10" s="44">
        <f t="shared" si="30"/>
        <v>0</v>
      </c>
      <c r="BS10" s="44">
        <f t="shared" si="31"/>
        <v>0</v>
      </c>
      <c r="BT10" s="44">
        <f t="shared" si="32"/>
        <v>0</v>
      </c>
      <c r="BU10" s="44">
        <f t="shared" si="33"/>
        <v>0</v>
      </c>
      <c r="BV10" s="44">
        <f t="shared" si="34"/>
        <v>0</v>
      </c>
      <c r="BW10" s="44">
        <f t="shared" si="35"/>
        <v>0</v>
      </c>
      <c r="BX10" s="44">
        <f t="shared" si="36"/>
        <v>0</v>
      </c>
      <c r="BY10" s="44">
        <f t="shared" si="37"/>
        <v>0</v>
      </c>
      <c r="BZ10" s="44">
        <f t="shared" si="38"/>
        <v>0</v>
      </c>
      <c r="CA10" s="44">
        <f t="shared" si="39"/>
        <v>0</v>
      </c>
      <c r="CB10" s="44">
        <f t="shared" si="40"/>
        <v>0</v>
      </c>
      <c r="CC10" s="44">
        <f t="shared" si="41"/>
        <v>0</v>
      </c>
      <c r="CD10" s="44">
        <f t="shared" si="42"/>
        <v>0</v>
      </c>
      <c r="CE10" s="44">
        <f t="shared" si="43"/>
        <v>0</v>
      </c>
      <c r="CF10" s="44">
        <f t="shared" si="44"/>
        <v>0</v>
      </c>
      <c r="CG10" s="44">
        <f t="shared" si="45"/>
        <v>0</v>
      </c>
      <c r="CH10" s="44">
        <f t="shared" si="46"/>
        <v>0</v>
      </c>
      <c r="CI10" s="44">
        <f t="shared" si="47"/>
        <v>0</v>
      </c>
      <c r="CJ10" s="44">
        <f t="shared" si="48"/>
        <v>0</v>
      </c>
      <c r="CK10" s="44">
        <f t="shared" si="49"/>
        <v>0</v>
      </c>
      <c r="CL10" s="44">
        <f t="shared" si="50"/>
        <v>0</v>
      </c>
      <c r="CM10" s="44"/>
      <c r="CN10" s="244" t="e">
        <f t="shared" si="84"/>
        <v>#REF!</v>
      </c>
      <c r="CO10" s="244">
        <v>9</v>
      </c>
      <c r="CP10" s="239" t="e">
        <f t="shared" si="85"/>
        <v>#REF!</v>
      </c>
      <c r="CQ10" s="239" t="e">
        <f>CP10+COUNTIF($CP$2:CP10,CP10)-1</f>
        <v>#REF!</v>
      </c>
      <c r="CR10" s="241" t="str">
        <f t="shared" si="51"/>
        <v>Antigua and Barbuda</v>
      </c>
      <c r="CS10" s="70" t="e">
        <f t="shared" si="86"/>
        <v>#REF!</v>
      </c>
      <c r="CT10" s="44" t="e">
        <f t="shared" si="52"/>
        <v>#REF!</v>
      </c>
      <c r="CU10" s="44" t="e">
        <f t="shared" si="53"/>
        <v>#REF!</v>
      </c>
      <c r="CV10" s="44" t="e">
        <f t="shared" si="54"/>
        <v>#REF!</v>
      </c>
      <c r="CW10" s="44" t="e">
        <f t="shared" si="55"/>
        <v>#REF!</v>
      </c>
      <c r="CX10" s="44" t="e">
        <f t="shared" si="56"/>
        <v>#REF!</v>
      </c>
      <c r="CY10" s="44" t="e">
        <f t="shared" si="57"/>
        <v>#REF!</v>
      </c>
      <c r="CZ10" s="44" t="e">
        <f t="shared" si="58"/>
        <v>#REF!</v>
      </c>
      <c r="DA10" s="44" t="e">
        <f t="shared" si="59"/>
        <v>#REF!</v>
      </c>
      <c r="DB10" s="44" t="e">
        <f t="shared" si="60"/>
        <v>#REF!</v>
      </c>
      <c r="DC10" s="44" t="e">
        <f t="shared" si="61"/>
        <v>#REF!</v>
      </c>
      <c r="DD10" s="44" t="e">
        <f t="shared" si="62"/>
        <v>#REF!</v>
      </c>
      <c r="DE10" s="44" t="e">
        <f t="shared" si="63"/>
        <v>#REF!</v>
      </c>
      <c r="DF10" s="44" t="e">
        <f t="shared" si="64"/>
        <v>#REF!</v>
      </c>
      <c r="DG10" s="44" t="e">
        <f t="shared" si="65"/>
        <v>#REF!</v>
      </c>
      <c r="DH10" s="44" t="e">
        <f t="shared" si="66"/>
        <v>#REF!</v>
      </c>
      <c r="DI10" s="44" t="e">
        <f t="shared" si="67"/>
        <v>#REF!</v>
      </c>
      <c r="DJ10" s="44" t="e">
        <f t="shared" si="68"/>
        <v>#REF!</v>
      </c>
      <c r="DK10" s="44" t="e">
        <f t="shared" si="69"/>
        <v>#REF!</v>
      </c>
      <c r="DL10" s="44" t="e">
        <f t="shared" si="70"/>
        <v>#REF!</v>
      </c>
      <c r="DM10" s="44" t="e">
        <f t="shared" si="71"/>
        <v>#REF!</v>
      </c>
      <c r="DN10" s="44" t="e">
        <f t="shared" si="72"/>
        <v>#REF!</v>
      </c>
      <c r="DO10" s="44" t="e">
        <f t="shared" si="73"/>
        <v>#REF!</v>
      </c>
      <c r="DP10" s="44" t="e">
        <f t="shared" si="74"/>
        <v>#REF!</v>
      </c>
      <c r="DQ10" s="44" t="e">
        <f t="shared" si="75"/>
        <v>#REF!</v>
      </c>
      <c r="DS10" s="47">
        <v>9</v>
      </c>
      <c r="DT10" s="48" t="e">
        <f t="shared" si="87"/>
        <v>#REF!</v>
      </c>
      <c r="DU10" s="47" t="e">
        <f>DT10+COUNTIF(DT$2:$DT10,DT10)-1</f>
        <v>#REF!</v>
      </c>
      <c r="DV10" s="44" t="s">
        <v>954</v>
      </c>
      <c r="DW10" s="44">
        <f>N243</f>
        <v>0</v>
      </c>
      <c r="DY10" s="48" t="e">
        <f t="shared" si="88"/>
        <v>#REF!</v>
      </c>
      <c r="DZ10" s="47" t="e">
        <f>DY10+COUNTIF(DY$2:$DY10,DY10)-1</f>
        <v>#REF!</v>
      </c>
      <c r="EA10" s="48">
        <v>9</v>
      </c>
      <c r="EB10" t="e">
        <f t="shared" si="89"/>
        <v>#REF!</v>
      </c>
      <c r="EC10" s="44" t="e">
        <f t="shared" si="90"/>
        <v>#REF!</v>
      </c>
      <c r="EE10" s="258" t="e">
        <f t="shared" si="76"/>
        <v>#REF!</v>
      </c>
      <c r="EG10" s="47">
        <v>9</v>
      </c>
      <c r="EH10" s="48" t="e">
        <f t="shared" si="91"/>
        <v>#REF!</v>
      </c>
      <c r="EI10" s="47" t="e">
        <f>EH10+COUNTIF($EH$2:EH10,EH10)-1</f>
        <v>#REF!</v>
      </c>
      <c r="EJ10" s="44" t="s">
        <v>954</v>
      </c>
      <c r="EK10" s="44" t="e">
        <f>$DB$243</f>
        <v>#REF!</v>
      </c>
      <c r="EM10" s="48" t="e">
        <f t="shared" si="92"/>
        <v>#REF!</v>
      </c>
      <c r="EN10" s="47" t="e">
        <f>EM10+COUNTIF($EM$2:EM10,EM10)-1</f>
        <v>#REF!</v>
      </c>
      <c r="EO10" s="48">
        <v>9</v>
      </c>
      <c r="EP10" t="e">
        <f t="shared" si="93"/>
        <v>#REF!</v>
      </c>
      <c r="EQ10" s="44" t="e">
        <f t="shared" si="98"/>
        <v>#REF!</v>
      </c>
      <c r="ES10" s="48">
        <v>9</v>
      </c>
      <c r="ET10" t="str">
        <f t="shared" si="77"/>
        <v xml:space="preserve"> </v>
      </c>
      <c r="EU10" s="44">
        <f t="shared" si="94"/>
        <v>0</v>
      </c>
      <c r="EW10" s="47">
        <f t="shared" si="95"/>
        <v>2</v>
      </c>
      <c r="EX10" s="47">
        <f>EW10+COUNTIF($EW$2:EW10,EW10)-1</f>
        <v>9</v>
      </c>
      <c r="EY10" s="47">
        <v>9</v>
      </c>
      <c r="EZ10" s="44">
        <f>'Vehicle Level Data'!B204</f>
        <v>0</v>
      </c>
      <c r="FA10" s="44">
        <f>'Vehicle Level Data'!D204</f>
        <v>0</v>
      </c>
      <c r="FC10">
        <v>1</v>
      </c>
      <c r="FE10" s="66" t="str">
        <f>CONCATENATE("Total Debt Maturities","",IF(FC10&gt;1," ",""),IF(FC10&gt;1,VLOOKUP(FC10,Divide,2,FALSE),""))</f>
        <v>Total Debt Maturities</v>
      </c>
    </row>
    <row r="11" spans="1:174">
      <c r="A11" s="239">
        <v>10</v>
      </c>
      <c r="B11" s="364" t="e">
        <f t="shared" si="78"/>
        <v>#REF!</v>
      </c>
      <c r="C11" s="365" t="e">
        <f>B11+COUNTIF(B$2:$B11,B11)-1</f>
        <v>#REF!</v>
      </c>
      <c r="D11" s="366" t="str">
        <f>Tables!AI11</f>
        <v>Argentina</v>
      </c>
      <c r="E11" s="367" t="e">
        <f t="shared" si="79"/>
        <v>#REF!</v>
      </c>
      <c r="F11" s="46">
        <f>SUMIFS('Portfolio Allocation'!C$12:C$111,'Portfolio Allocation'!$A$12:$A$111,'Graph Tables'!$D11)</f>
        <v>0</v>
      </c>
      <c r="G11" s="46">
        <f>SUMIFS('Portfolio Allocation'!D$12:D$111,'Portfolio Allocation'!$A$12:$A$111,'Graph Tables'!$D11)</f>
        <v>0</v>
      </c>
      <c r="H11" s="46">
        <f>SUMIFS('Portfolio Allocation'!E$12:E$111,'Portfolio Allocation'!$A$12:$A$111,'Graph Tables'!$D11)</f>
        <v>0</v>
      </c>
      <c r="I11" s="46">
        <f>SUMIFS('Portfolio Allocation'!F$12:F$111,'Portfolio Allocation'!$A$12:$A$111,'Graph Tables'!$D11)</f>
        <v>0</v>
      </c>
      <c r="J11" s="46">
        <f>SUMIFS('Portfolio Allocation'!G$12:G$111,'Portfolio Allocation'!$A$12:$A$111,'Graph Tables'!$D11)</f>
        <v>0</v>
      </c>
      <c r="K11" s="46">
        <f>SUMIFS('Portfolio Allocation'!H$12:H$111,'Portfolio Allocation'!$A$12:$A$111,'Graph Tables'!$D11)</f>
        <v>0</v>
      </c>
      <c r="L11" s="46">
        <f>SUMIFS('Portfolio Allocation'!I$12:I$111,'Portfolio Allocation'!$A$12:$A$111,'Graph Tables'!$D11)</f>
        <v>0</v>
      </c>
      <c r="M11" s="46">
        <f>SUMIFS('Portfolio Allocation'!J$12:J$111,'Portfolio Allocation'!$A$12:$A$111,'Graph Tables'!$D11)</f>
        <v>0</v>
      </c>
      <c r="N11" s="46">
        <f>SUMIFS('Portfolio Allocation'!K$12:K$111,'Portfolio Allocation'!$A$12:$A$111,'Graph Tables'!$D11)</f>
        <v>0</v>
      </c>
      <c r="O11" s="46">
        <f>SUMIFS('Portfolio Allocation'!L$12:L$111,'Portfolio Allocation'!$A$12:$A$111,'Graph Tables'!$D11)</f>
        <v>0</v>
      </c>
      <c r="P11" s="46">
        <f>SUMIFS('Portfolio Allocation'!M$12:M$111,'Portfolio Allocation'!$A$12:$A$111,'Graph Tables'!$D11)</f>
        <v>0</v>
      </c>
      <c r="Q11" s="46" t="e">
        <f>SUMIFS('Portfolio Allocation'!#REF!,'Portfolio Allocation'!$A$12:$A$111,'Graph Tables'!$D11)</f>
        <v>#REF!</v>
      </c>
      <c r="R11" s="46">
        <f>SUMIFS('Portfolio Allocation'!Q$12:Q$111,'Portfolio Allocation'!$A$12:$A$111,'Graph Tables'!$D11)</f>
        <v>0</v>
      </c>
      <c r="S11" s="46">
        <f>SUMIFS('Portfolio Allocation'!R$12:R$111,'Portfolio Allocation'!$A$12:$A$111,'Graph Tables'!$D11)</f>
        <v>0</v>
      </c>
      <c r="T11" s="46">
        <f>SUMIFS('Portfolio Allocation'!S$12:S$111,'Portfolio Allocation'!$A$12:$A$111,'Graph Tables'!$D11)</f>
        <v>0</v>
      </c>
      <c r="U11" s="46">
        <f>SUMIFS('Portfolio Allocation'!T$12:T$111,'Portfolio Allocation'!$A$12:$A$111,'Graph Tables'!$D11)</f>
        <v>0</v>
      </c>
      <c r="V11" s="46">
        <f>SUMIFS('Portfolio Allocation'!U$12:U$111,'Portfolio Allocation'!$A$12:$A$111,'Graph Tables'!$D11)</f>
        <v>0</v>
      </c>
      <c r="W11" s="46">
        <f>SUMIFS('Portfolio Allocation'!V$12:V$111,'Portfolio Allocation'!$A$12:$A$111,'Graph Tables'!$D11)</f>
        <v>0</v>
      </c>
      <c r="X11" s="46">
        <f>SUMIFS('Portfolio Allocation'!W$12:W$111,'Portfolio Allocation'!$A$12:$A$111,'Graph Tables'!$D11)</f>
        <v>0</v>
      </c>
      <c r="Y11" s="46">
        <f>SUMIFS('Portfolio Allocation'!X$12:X$111,'Portfolio Allocation'!$A$12:$A$111,'Graph Tables'!$D11)</f>
        <v>0</v>
      </c>
      <c r="Z11" s="46">
        <f>SUMIFS('Portfolio Allocation'!Y$12:Y$111,'Portfolio Allocation'!$A$12:$A$111,'Graph Tables'!$D11)</f>
        <v>0</v>
      </c>
      <c r="AA11" s="46">
        <f>SUMIFS('Portfolio Allocation'!Z$12:Z$111,'Portfolio Allocation'!$A$12:$A$111,'Graph Tables'!$D11)</f>
        <v>0</v>
      </c>
      <c r="AB11" s="46">
        <f>SUMIFS('Portfolio Allocation'!AA$12:AA$111,'Portfolio Allocation'!$A$12:$A$111,'Graph Tables'!$D11)</f>
        <v>0</v>
      </c>
      <c r="AC11" s="46">
        <f>SUMIFS('Portfolio Allocation'!AD$12:AD$111,'Portfolio Allocation'!$A$12:$A$111,'Graph Tables'!$D11)</f>
        <v>0</v>
      </c>
      <c r="AD11" s="46"/>
      <c r="AE11" s="48">
        <v>10</v>
      </c>
      <c r="AF11" t="e">
        <f t="shared" si="80"/>
        <v>#REF!</v>
      </c>
      <c r="AG11" s="44" t="e">
        <f t="shared" si="96"/>
        <v>#REF!</v>
      </c>
      <c r="AH11" s="46"/>
      <c r="AI11" s="239" t="e">
        <f t="shared" si="81"/>
        <v>#REF!</v>
      </c>
      <c r="AJ11" s="239" t="e">
        <f>AI11+COUNTIF(AI$2:$AI11,AI11)-1</f>
        <v>#REF!</v>
      </c>
      <c r="AK11" s="241" t="str">
        <f t="shared" si="2"/>
        <v>Argentina</v>
      </c>
      <c r="AL11" s="70" t="e">
        <f t="shared" si="82"/>
        <v>#REF!</v>
      </c>
      <c r="AM11" s="44" t="e">
        <f t="shared" si="3"/>
        <v>#REF!</v>
      </c>
      <c r="AN11" s="44" t="e">
        <f t="shared" si="4"/>
        <v>#REF!</v>
      </c>
      <c r="AO11" s="44" t="e">
        <f t="shared" si="5"/>
        <v>#REF!</v>
      </c>
      <c r="AP11" s="44" t="e">
        <f t="shared" si="6"/>
        <v>#REF!</v>
      </c>
      <c r="AQ11" s="44" t="e">
        <f t="shared" si="7"/>
        <v>#REF!</v>
      </c>
      <c r="AR11" s="44" t="e">
        <f t="shared" si="8"/>
        <v>#REF!</v>
      </c>
      <c r="AS11" s="44" t="e">
        <f t="shared" si="9"/>
        <v>#REF!</v>
      </c>
      <c r="AT11" s="44" t="e">
        <f t="shared" si="10"/>
        <v>#REF!</v>
      </c>
      <c r="AU11" s="44" t="e">
        <f t="shared" si="11"/>
        <v>#REF!</v>
      </c>
      <c r="AV11" s="44" t="e">
        <f t="shared" si="12"/>
        <v>#REF!</v>
      </c>
      <c r="AW11" s="44" t="e">
        <f t="shared" si="13"/>
        <v>#REF!</v>
      </c>
      <c r="AX11" s="44" t="e">
        <f t="shared" si="14"/>
        <v>#REF!</v>
      </c>
      <c r="AY11" s="44" t="e">
        <f t="shared" si="15"/>
        <v>#REF!</v>
      </c>
      <c r="AZ11" s="44" t="e">
        <f t="shared" si="16"/>
        <v>#REF!</v>
      </c>
      <c r="BA11" s="44" t="e">
        <f t="shared" si="17"/>
        <v>#REF!</v>
      </c>
      <c r="BB11" s="44" t="e">
        <f t="shared" si="18"/>
        <v>#REF!</v>
      </c>
      <c r="BC11" s="44" t="e">
        <f t="shared" si="19"/>
        <v>#REF!</v>
      </c>
      <c r="BD11" s="44" t="e">
        <f t="shared" si="20"/>
        <v>#REF!</v>
      </c>
      <c r="BE11" s="44" t="e">
        <f t="shared" si="21"/>
        <v>#REF!</v>
      </c>
      <c r="BF11" s="44" t="e">
        <f t="shared" si="22"/>
        <v>#REF!</v>
      </c>
      <c r="BG11" s="44" t="e">
        <f t="shared" si="23"/>
        <v>#REF!</v>
      </c>
      <c r="BH11" s="44" t="e">
        <f t="shared" si="24"/>
        <v>#REF!</v>
      </c>
      <c r="BI11" s="44" t="e">
        <f t="shared" si="25"/>
        <v>#REF!</v>
      </c>
      <c r="BJ11" s="44" t="e">
        <f t="shared" si="26"/>
        <v>#REF!</v>
      </c>
      <c r="BK11" s="44"/>
      <c r="BL11" s="48">
        <v>10</v>
      </c>
      <c r="BM11" t="e">
        <f t="shared" si="83"/>
        <v>#REF!</v>
      </c>
      <c r="BN11" s="44" t="e">
        <f t="shared" si="97"/>
        <v>#REF!</v>
      </c>
      <c r="BO11" s="44">
        <f t="shared" si="27"/>
        <v>0</v>
      </c>
      <c r="BP11" s="44">
        <f t="shared" si="28"/>
        <v>0</v>
      </c>
      <c r="BQ11" s="44">
        <f t="shared" si="29"/>
        <v>0</v>
      </c>
      <c r="BR11" s="44">
        <f t="shared" si="30"/>
        <v>0</v>
      </c>
      <c r="BS11" s="44">
        <f t="shared" si="31"/>
        <v>0</v>
      </c>
      <c r="BT11" s="44">
        <f t="shared" si="32"/>
        <v>0</v>
      </c>
      <c r="BU11" s="44">
        <f t="shared" si="33"/>
        <v>0</v>
      </c>
      <c r="BV11" s="44">
        <f t="shared" si="34"/>
        <v>0</v>
      </c>
      <c r="BW11" s="44">
        <f t="shared" si="35"/>
        <v>0</v>
      </c>
      <c r="BX11" s="44">
        <f t="shared" si="36"/>
        <v>0</v>
      </c>
      <c r="BY11" s="44">
        <f t="shared" si="37"/>
        <v>0</v>
      </c>
      <c r="BZ11" s="44">
        <f t="shared" si="38"/>
        <v>0</v>
      </c>
      <c r="CA11" s="44">
        <f t="shared" si="39"/>
        <v>0</v>
      </c>
      <c r="CB11" s="44">
        <f t="shared" si="40"/>
        <v>0</v>
      </c>
      <c r="CC11" s="44">
        <f t="shared" si="41"/>
        <v>0</v>
      </c>
      <c r="CD11" s="44">
        <f t="shared" si="42"/>
        <v>0</v>
      </c>
      <c r="CE11" s="44">
        <f t="shared" si="43"/>
        <v>0</v>
      </c>
      <c r="CF11" s="44">
        <f t="shared" si="44"/>
        <v>0</v>
      </c>
      <c r="CG11" s="44">
        <f t="shared" si="45"/>
        <v>0</v>
      </c>
      <c r="CH11" s="44">
        <f t="shared" si="46"/>
        <v>0</v>
      </c>
      <c r="CI11" s="44">
        <f t="shared" si="47"/>
        <v>0</v>
      </c>
      <c r="CJ11" s="44">
        <f t="shared" si="48"/>
        <v>0</v>
      </c>
      <c r="CK11" s="44">
        <f t="shared" si="49"/>
        <v>0</v>
      </c>
      <c r="CL11" s="44">
        <f t="shared" si="50"/>
        <v>0</v>
      </c>
      <c r="CM11" s="44"/>
      <c r="CN11" s="244" t="e">
        <f t="shared" si="84"/>
        <v>#REF!</v>
      </c>
      <c r="CO11" s="244">
        <v>10</v>
      </c>
      <c r="CP11" s="239" t="e">
        <f t="shared" si="85"/>
        <v>#REF!</v>
      </c>
      <c r="CQ11" s="239" t="e">
        <f>CP11+COUNTIF($CP$2:CP11,CP11)-1</f>
        <v>#REF!</v>
      </c>
      <c r="CR11" s="241" t="str">
        <f t="shared" si="51"/>
        <v>Argentina</v>
      </c>
      <c r="CS11" s="70" t="e">
        <f t="shared" si="86"/>
        <v>#REF!</v>
      </c>
      <c r="CT11" s="44" t="e">
        <f t="shared" si="52"/>
        <v>#REF!</v>
      </c>
      <c r="CU11" s="44" t="e">
        <f t="shared" si="53"/>
        <v>#REF!</v>
      </c>
      <c r="CV11" s="44" t="e">
        <f t="shared" si="54"/>
        <v>#REF!</v>
      </c>
      <c r="CW11" s="44" t="e">
        <f t="shared" si="55"/>
        <v>#REF!</v>
      </c>
      <c r="CX11" s="44" t="e">
        <f t="shared" si="56"/>
        <v>#REF!</v>
      </c>
      <c r="CY11" s="44" t="e">
        <f t="shared" si="57"/>
        <v>#REF!</v>
      </c>
      <c r="CZ11" s="44" t="e">
        <f t="shared" si="58"/>
        <v>#REF!</v>
      </c>
      <c r="DA11" s="44" t="e">
        <f t="shared" si="59"/>
        <v>#REF!</v>
      </c>
      <c r="DB11" s="44" t="e">
        <f t="shared" si="60"/>
        <v>#REF!</v>
      </c>
      <c r="DC11" s="44" t="e">
        <f t="shared" si="61"/>
        <v>#REF!</v>
      </c>
      <c r="DD11" s="44" t="e">
        <f t="shared" si="62"/>
        <v>#REF!</v>
      </c>
      <c r="DE11" s="44" t="e">
        <f t="shared" si="63"/>
        <v>#REF!</v>
      </c>
      <c r="DF11" s="44" t="e">
        <f t="shared" si="64"/>
        <v>#REF!</v>
      </c>
      <c r="DG11" s="44" t="e">
        <f t="shared" si="65"/>
        <v>#REF!</v>
      </c>
      <c r="DH11" s="44" t="e">
        <f t="shared" si="66"/>
        <v>#REF!</v>
      </c>
      <c r="DI11" s="44" t="e">
        <f t="shared" si="67"/>
        <v>#REF!</v>
      </c>
      <c r="DJ11" s="44" t="e">
        <f t="shared" si="68"/>
        <v>#REF!</v>
      </c>
      <c r="DK11" s="44" t="e">
        <f t="shared" si="69"/>
        <v>#REF!</v>
      </c>
      <c r="DL11" s="44" t="e">
        <f t="shared" si="70"/>
        <v>#REF!</v>
      </c>
      <c r="DM11" s="44" t="e">
        <f t="shared" si="71"/>
        <v>#REF!</v>
      </c>
      <c r="DN11" s="44" t="e">
        <f t="shared" si="72"/>
        <v>#REF!</v>
      </c>
      <c r="DO11" s="44" t="e">
        <f t="shared" si="73"/>
        <v>#REF!</v>
      </c>
      <c r="DP11" s="44" t="e">
        <f t="shared" si="74"/>
        <v>#REF!</v>
      </c>
      <c r="DQ11" s="44" t="e">
        <f t="shared" si="75"/>
        <v>#REF!</v>
      </c>
      <c r="DS11" s="47">
        <v>10</v>
      </c>
      <c r="DT11" s="48" t="e">
        <f t="shared" si="87"/>
        <v>#REF!</v>
      </c>
      <c r="DU11" s="47" t="e">
        <f>DT11+COUNTIF(DT$2:$DT11,DT11)-1</f>
        <v>#REF!</v>
      </c>
      <c r="DV11" s="44" t="s">
        <v>955</v>
      </c>
      <c r="DW11" s="44">
        <f>O243</f>
        <v>0</v>
      </c>
      <c r="DY11" s="48" t="e">
        <f t="shared" si="88"/>
        <v>#REF!</v>
      </c>
      <c r="DZ11" s="47" t="e">
        <f>DY11+COUNTIF(DY$2:$DY11,DY11)-1</f>
        <v>#REF!</v>
      </c>
      <c r="EA11" s="48">
        <v>10</v>
      </c>
      <c r="EB11" t="e">
        <f t="shared" si="89"/>
        <v>#REF!</v>
      </c>
      <c r="EC11" s="44" t="e">
        <f t="shared" si="90"/>
        <v>#REF!</v>
      </c>
      <c r="EE11" s="258" t="e">
        <f t="shared" si="76"/>
        <v>#REF!</v>
      </c>
      <c r="EG11" s="47">
        <v>10</v>
      </c>
      <c r="EH11" s="48" t="e">
        <f t="shared" si="91"/>
        <v>#REF!</v>
      </c>
      <c r="EI11" s="47" t="e">
        <f>EH11+COUNTIF($EH$2:EH11,EH11)-1</f>
        <v>#REF!</v>
      </c>
      <c r="EJ11" s="44" t="s">
        <v>955</v>
      </c>
      <c r="EK11" s="44" t="e">
        <f>$DC$243</f>
        <v>#REF!</v>
      </c>
      <c r="EM11" s="48" t="e">
        <f t="shared" si="92"/>
        <v>#REF!</v>
      </c>
      <c r="EN11" s="47" t="e">
        <f>EM11+COUNTIF($EM$2:EM11,EM11)-1</f>
        <v>#REF!</v>
      </c>
      <c r="EO11" s="48">
        <v>10</v>
      </c>
      <c r="EP11" t="e">
        <f t="shared" si="93"/>
        <v>#REF!</v>
      </c>
      <c r="EQ11" s="44" t="e">
        <f t="shared" si="98"/>
        <v>#REF!</v>
      </c>
      <c r="ES11" s="48">
        <v>10</v>
      </c>
      <c r="ET11" t="str">
        <f t="shared" si="77"/>
        <v xml:space="preserve"> </v>
      </c>
      <c r="EU11" s="44">
        <f t="shared" si="94"/>
        <v>0</v>
      </c>
      <c r="EW11" s="47">
        <f t="shared" si="95"/>
        <v>2</v>
      </c>
      <c r="EX11" s="47">
        <f>EW11+COUNTIF($EW$2:EW11,EW11)-1</f>
        <v>10</v>
      </c>
      <c r="EY11" s="47">
        <v>10</v>
      </c>
      <c r="EZ11" s="44">
        <f>'Vehicle Level Data'!B205</f>
        <v>0</v>
      </c>
      <c r="FA11" s="44">
        <f>'Vehicle Level Data'!D205</f>
        <v>0</v>
      </c>
    </row>
    <row r="12" spans="1:174">
      <c r="A12" s="239">
        <v>11</v>
      </c>
      <c r="B12" s="364" t="e">
        <f t="shared" si="78"/>
        <v>#REF!</v>
      </c>
      <c r="C12" s="365" t="e">
        <f>B12+COUNTIF(B$2:$B12,B12)-1</f>
        <v>#REF!</v>
      </c>
      <c r="D12" s="366" t="str">
        <f>Tables!AI12</f>
        <v>Armenia</v>
      </c>
      <c r="E12" s="367" t="e">
        <f t="shared" si="79"/>
        <v>#REF!</v>
      </c>
      <c r="F12" s="46">
        <f>SUMIFS('Portfolio Allocation'!C$12:C$111,'Portfolio Allocation'!$A$12:$A$111,'Graph Tables'!$D12)</f>
        <v>0</v>
      </c>
      <c r="G12" s="46">
        <f>SUMIFS('Portfolio Allocation'!D$12:D$111,'Portfolio Allocation'!$A$12:$A$111,'Graph Tables'!$D12)</f>
        <v>0</v>
      </c>
      <c r="H12" s="46">
        <f>SUMIFS('Portfolio Allocation'!E$12:E$111,'Portfolio Allocation'!$A$12:$A$111,'Graph Tables'!$D12)</f>
        <v>0</v>
      </c>
      <c r="I12" s="46">
        <f>SUMIFS('Portfolio Allocation'!F$12:F$111,'Portfolio Allocation'!$A$12:$A$111,'Graph Tables'!$D12)</f>
        <v>0</v>
      </c>
      <c r="J12" s="46">
        <f>SUMIFS('Portfolio Allocation'!G$12:G$111,'Portfolio Allocation'!$A$12:$A$111,'Graph Tables'!$D12)</f>
        <v>0</v>
      </c>
      <c r="K12" s="46">
        <f>SUMIFS('Portfolio Allocation'!H$12:H$111,'Portfolio Allocation'!$A$12:$A$111,'Graph Tables'!$D12)</f>
        <v>0</v>
      </c>
      <c r="L12" s="46">
        <f>SUMIFS('Portfolio Allocation'!I$12:I$111,'Portfolio Allocation'!$A$12:$A$111,'Graph Tables'!$D12)</f>
        <v>0</v>
      </c>
      <c r="M12" s="46">
        <f>SUMIFS('Portfolio Allocation'!J$12:J$111,'Portfolio Allocation'!$A$12:$A$111,'Graph Tables'!$D12)</f>
        <v>0</v>
      </c>
      <c r="N12" s="46">
        <f>SUMIFS('Portfolio Allocation'!K$12:K$111,'Portfolio Allocation'!$A$12:$A$111,'Graph Tables'!$D12)</f>
        <v>0</v>
      </c>
      <c r="O12" s="46">
        <f>SUMIFS('Portfolio Allocation'!L$12:L$111,'Portfolio Allocation'!$A$12:$A$111,'Graph Tables'!$D12)</f>
        <v>0</v>
      </c>
      <c r="P12" s="46">
        <f>SUMIFS('Portfolio Allocation'!M$12:M$111,'Portfolio Allocation'!$A$12:$A$111,'Graph Tables'!$D12)</f>
        <v>0</v>
      </c>
      <c r="Q12" s="46" t="e">
        <f>SUMIFS('Portfolio Allocation'!#REF!,'Portfolio Allocation'!$A$12:$A$111,'Graph Tables'!$D12)</f>
        <v>#REF!</v>
      </c>
      <c r="R12" s="46">
        <f>SUMIFS('Portfolio Allocation'!Q$12:Q$111,'Portfolio Allocation'!$A$12:$A$111,'Graph Tables'!$D12)</f>
        <v>0</v>
      </c>
      <c r="S12" s="46">
        <f>SUMIFS('Portfolio Allocation'!R$12:R$111,'Portfolio Allocation'!$A$12:$A$111,'Graph Tables'!$D12)</f>
        <v>0</v>
      </c>
      <c r="T12" s="46">
        <f>SUMIFS('Portfolio Allocation'!S$12:S$111,'Portfolio Allocation'!$A$12:$A$111,'Graph Tables'!$D12)</f>
        <v>0</v>
      </c>
      <c r="U12" s="46">
        <f>SUMIFS('Portfolio Allocation'!T$12:T$111,'Portfolio Allocation'!$A$12:$A$111,'Graph Tables'!$D12)</f>
        <v>0</v>
      </c>
      <c r="V12" s="46">
        <f>SUMIFS('Portfolio Allocation'!U$12:U$111,'Portfolio Allocation'!$A$12:$A$111,'Graph Tables'!$D12)</f>
        <v>0</v>
      </c>
      <c r="W12" s="46">
        <f>SUMIFS('Portfolio Allocation'!V$12:V$111,'Portfolio Allocation'!$A$12:$A$111,'Graph Tables'!$D12)</f>
        <v>0</v>
      </c>
      <c r="X12" s="46">
        <f>SUMIFS('Portfolio Allocation'!W$12:W$111,'Portfolio Allocation'!$A$12:$A$111,'Graph Tables'!$D12)</f>
        <v>0</v>
      </c>
      <c r="Y12" s="46">
        <f>SUMIFS('Portfolio Allocation'!X$12:X$111,'Portfolio Allocation'!$A$12:$A$111,'Graph Tables'!$D12)</f>
        <v>0</v>
      </c>
      <c r="Z12" s="46">
        <f>SUMIFS('Portfolio Allocation'!Y$12:Y$111,'Portfolio Allocation'!$A$12:$A$111,'Graph Tables'!$D12)</f>
        <v>0</v>
      </c>
      <c r="AA12" s="46">
        <f>SUMIFS('Portfolio Allocation'!Z$12:Z$111,'Portfolio Allocation'!$A$12:$A$111,'Graph Tables'!$D12)</f>
        <v>0</v>
      </c>
      <c r="AB12" s="46">
        <f>SUMIFS('Portfolio Allocation'!AA$12:AA$111,'Portfolio Allocation'!$A$12:$A$111,'Graph Tables'!$D12)</f>
        <v>0</v>
      </c>
      <c r="AC12" s="46">
        <f>SUMIFS('Portfolio Allocation'!AD$12:AD$111,'Portfolio Allocation'!$A$12:$A$111,'Graph Tables'!$D12)</f>
        <v>0</v>
      </c>
      <c r="AD12" s="46"/>
      <c r="AE12" s="48">
        <v>11</v>
      </c>
      <c r="AF12" t="e">
        <f t="shared" si="80"/>
        <v>#REF!</v>
      </c>
      <c r="AG12" s="44" t="e">
        <f t="shared" si="96"/>
        <v>#REF!</v>
      </c>
      <c r="AH12" s="46"/>
      <c r="AI12" s="239" t="e">
        <f t="shared" si="81"/>
        <v>#REF!</v>
      </c>
      <c r="AJ12" s="239" t="e">
        <f>AI12+COUNTIF(AI$2:$AI12,AI12)-1</f>
        <v>#REF!</v>
      </c>
      <c r="AK12" s="241" t="str">
        <f t="shared" si="2"/>
        <v>Armenia</v>
      </c>
      <c r="AL12" s="70" t="e">
        <f t="shared" si="82"/>
        <v>#REF!</v>
      </c>
      <c r="AM12" s="44" t="e">
        <f t="shared" si="3"/>
        <v>#REF!</v>
      </c>
      <c r="AN12" s="44" t="e">
        <f t="shared" si="4"/>
        <v>#REF!</v>
      </c>
      <c r="AO12" s="44" t="e">
        <f t="shared" si="5"/>
        <v>#REF!</v>
      </c>
      <c r="AP12" s="44" t="e">
        <f t="shared" si="6"/>
        <v>#REF!</v>
      </c>
      <c r="AQ12" s="44" t="e">
        <f t="shared" si="7"/>
        <v>#REF!</v>
      </c>
      <c r="AR12" s="44" t="e">
        <f t="shared" si="8"/>
        <v>#REF!</v>
      </c>
      <c r="AS12" s="44" t="e">
        <f t="shared" si="9"/>
        <v>#REF!</v>
      </c>
      <c r="AT12" s="44" t="e">
        <f t="shared" si="10"/>
        <v>#REF!</v>
      </c>
      <c r="AU12" s="44" t="e">
        <f t="shared" si="11"/>
        <v>#REF!</v>
      </c>
      <c r="AV12" s="44" t="e">
        <f t="shared" si="12"/>
        <v>#REF!</v>
      </c>
      <c r="AW12" s="44" t="e">
        <f t="shared" si="13"/>
        <v>#REF!</v>
      </c>
      <c r="AX12" s="44" t="e">
        <f t="shared" si="14"/>
        <v>#REF!</v>
      </c>
      <c r="AY12" s="44" t="e">
        <f t="shared" si="15"/>
        <v>#REF!</v>
      </c>
      <c r="AZ12" s="44" t="e">
        <f t="shared" si="16"/>
        <v>#REF!</v>
      </c>
      <c r="BA12" s="44" t="e">
        <f t="shared" si="17"/>
        <v>#REF!</v>
      </c>
      <c r="BB12" s="44" t="e">
        <f t="shared" si="18"/>
        <v>#REF!</v>
      </c>
      <c r="BC12" s="44" t="e">
        <f t="shared" si="19"/>
        <v>#REF!</v>
      </c>
      <c r="BD12" s="44" t="e">
        <f t="shared" si="20"/>
        <v>#REF!</v>
      </c>
      <c r="BE12" s="44" t="e">
        <f t="shared" si="21"/>
        <v>#REF!</v>
      </c>
      <c r="BF12" s="44" t="e">
        <f t="shared" si="22"/>
        <v>#REF!</v>
      </c>
      <c r="BG12" s="44" t="e">
        <f t="shared" si="23"/>
        <v>#REF!</v>
      </c>
      <c r="BH12" s="44" t="e">
        <f t="shared" si="24"/>
        <v>#REF!</v>
      </c>
      <c r="BI12" s="44" t="e">
        <f t="shared" si="25"/>
        <v>#REF!</v>
      </c>
      <c r="BJ12" s="44" t="e">
        <f t="shared" si="26"/>
        <v>#REF!</v>
      </c>
      <c r="BK12" s="44"/>
      <c r="BL12" s="48">
        <v>11</v>
      </c>
      <c r="BM12" t="e">
        <f t="shared" si="83"/>
        <v>#REF!</v>
      </c>
      <c r="BN12" s="44" t="e">
        <f t="shared" si="97"/>
        <v>#REF!</v>
      </c>
      <c r="BO12" s="44">
        <f t="shared" si="27"/>
        <v>0</v>
      </c>
      <c r="BP12" s="44">
        <f t="shared" si="28"/>
        <v>0</v>
      </c>
      <c r="BQ12" s="44">
        <f t="shared" si="29"/>
        <v>0</v>
      </c>
      <c r="BR12" s="44">
        <f t="shared" si="30"/>
        <v>0</v>
      </c>
      <c r="BS12" s="44">
        <f t="shared" si="31"/>
        <v>0</v>
      </c>
      <c r="BT12" s="44">
        <f t="shared" si="32"/>
        <v>0</v>
      </c>
      <c r="BU12" s="44">
        <f t="shared" si="33"/>
        <v>0</v>
      </c>
      <c r="BV12" s="44">
        <f t="shared" si="34"/>
        <v>0</v>
      </c>
      <c r="BW12" s="44">
        <f t="shared" si="35"/>
        <v>0</v>
      </c>
      <c r="BX12" s="44">
        <f t="shared" si="36"/>
        <v>0</v>
      </c>
      <c r="BY12" s="44">
        <f t="shared" si="37"/>
        <v>0</v>
      </c>
      <c r="BZ12" s="44">
        <f t="shared" si="38"/>
        <v>0</v>
      </c>
      <c r="CA12" s="44">
        <f t="shared" si="39"/>
        <v>0</v>
      </c>
      <c r="CB12" s="44">
        <f t="shared" si="40"/>
        <v>0</v>
      </c>
      <c r="CC12" s="44">
        <f t="shared" si="41"/>
        <v>0</v>
      </c>
      <c r="CD12" s="44">
        <f t="shared" si="42"/>
        <v>0</v>
      </c>
      <c r="CE12" s="44">
        <f t="shared" si="43"/>
        <v>0</v>
      </c>
      <c r="CF12" s="44">
        <f t="shared" si="44"/>
        <v>0</v>
      </c>
      <c r="CG12" s="44">
        <f t="shared" si="45"/>
        <v>0</v>
      </c>
      <c r="CH12" s="44">
        <f t="shared" si="46"/>
        <v>0</v>
      </c>
      <c r="CI12" s="44">
        <f t="shared" si="47"/>
        <v>0</v>
      </c>
      <c r="CJ12" s="44">
        <f t="shared" si="48"/>
        <v>0</v>
      </c>
      <c r="CK12" s="44">
        <f t="shared" si="49"/>
        <v>0</v>
      </c>
      <c r="CL12" s="44">
        <f t="shared" si="50"/>
        <v>0</v>
      </c>
      <c r="CM12" s="44"/>
      <c r="CN12" s="244" t="e">
        <f t="shared" si="84"/>
        <v>#REF!</v>
      </c>
      <c r="CO12" s="244">
        <v>11</v>
      </c>
      <c r="CP12" s="239" t="e">
        <f t="shared" si="85"/>
        <v>#REF!</v>
      </c>
      <c r="CQ12" s="239" t="e">
        <f>CP12+COUNTIF($CP$2:CP12,CP12)-1</f>
        <v>#REF!</v>
      </c>
      <c r="CR12" s="241" t="str">
        <f t="shared" si="51"/>
        <v>Armenia</v>
      </c>
      <c r="CS12" s="70" t="e">
        <f t="shared" si="86"/>
        <v>#REF!</v>
      </c>
      <c r="CT12" s="44" t="e">
        <f t="shared" si="52"/>
        <v>#REF!</v>
      </c>
      <c r="CU12" s="44" t="e">
        <f t="shared" si="53"/>
        <v>#REF!</v>
      </c>
      <c r="CV12" s="44" t="e">
        <f t="shared" si="54"/>
        <v>#REF!</v>
      </c>
      <c r="CW12" s="44" t="e">
        <f t="shared" si="55"/>
        <v>#REF!</v>
      </c>
      <c r="CX12" s="44" t="e">
        <f t="shared" si="56"/>
        <v>#REF!</v>
      </c>
      <c r="CY12" s="44" t="e">
        <f t="shared" si="57"/>
        <v>#REF!</v>
      </c>
      <c r="CZ12" s="44" t="e">
        <f t="shared" si="58"/>
        <v>#REF!</v>
      </c>
      <c r="DA12" s="44" t="e">
        <f t="shared" si="59"/>
        <v>#REF!</v>
      </c>
      <c r="DB12" s="44" t="e">
        <f t="shared" si="60"/>
        <v>#REF!</v>
      </c>
      <c r="DC12" s="44" t="e">
        <f t="shared" si="61"/>
        <v>#REF!</v>
      </c>
      <c r="DD12" s="44" t="e">
        <f t="shared" si="62"/>
        <v>#REF!</v>
      </c>
      <c r="DE12" s="44" t="e">
        <f t="shared" si="63"/>
        <v>#REF!</v>
      </c>
      <c r="DF12" s="44" t="e">
        <f t="shared" si="64"/>
        <v>#REF!</v>
      </c>
      <c r="DG12" s="44" t="e">
        <f t="shared" si="65"/>
        <v>#REF!</v>
      </c>
      <c r="DH12" s="44" t="e">
        <f t="shared" si="66"/>
        <v>#REF!</v>
      </c>
      <c r="DI12" s="44" t="e">
        <f t="shared" si="67"/>
        <v>#REF!</v>
      </c>
      <c r="DJ12" s="44" t="e">
        <f t="shared" si="68"/>
        <v>#REF!</v>
      </c>
      <c r="DK12" s="44" t="e">
        <f t="shared" si="69"/>
        <v>#REF!</v>
      </c>
      <c r="DL12" s="44" t="e">
        <f t="shared" si="70"/>
        <v>#REF!</v>
      </c>
      <c r="DM12" s="44" t="e">
        <f t="shared" si="71"/>
        <v>#REF!</v>
      </c>
      <c r="DN12" s="44" t="e">
        <f t="shared" si="72"/>
        <v>#REF!</v>
      </c>
      <c r="DO12" s="44" t="e">
        <f t="shared" si="73"/>
        <v>#REF!</v>
      </c>
      <c r="DP12" s="44" t="e">
        <f t="shared" si="74"/>
        <v>#REF!</v>
      </c>
      <c r="DQ12" s="44" t="e">
        <f t="shared" si="75"/>
        <v>#REF!</v>
      </c>
      <c r="DS12" s="47">
        <v>11</v>
      </c>
      <c r="DT12" s="48" t="e">
        <f t="shared" si="87"/>
        <v>#REF!</v>
      </c>
      <c r="DU12" s="47" t="e">
        <f>DT12+COUNTIF(DT$2:$DT12,DT12)-1</f>
        <v>#REF!</v>
      </c>
      <c r="DV12" s="246" t="s">
        <v>1035</v>
      </c>
      <c r="DW12" s="44">
        <f>P243</f>
        <v>0</v>
      </c>
      <c r="DY12" s="48" t="e">
        <f t="shared" si="88"/>
        <v>#REF!</v>
      </c>
      <c r="DZ12" s="47" t="e">
        <f>DY12+COUNTIF(DY$2:$DY12,DY12)-1</f>
        <v>#REF!</v>
      </c>
      <c r="EA12" s="48">
        <v>11</v>
      </c>
      <c r="EB12" t="e">
        <f t="shared" si="89"/>
        <v>#REF!</v>
      </c>
      <c r="EC12" s="44" t="e">
        <f t="shared" si="90"/>
        <v>#REF!</v>
      </c>
      <c r="EE12" s="258" t="e">
        <f t="shared" si="76"/>
        <v>#REF!</v>
      </c>
      <c r="EG12" s="47">
        <v>11</v>
      </c>
      <c r="EH12" s="48" t="e">
        <f t="shared" si="91"/>
        <v>#REF!</v>
      </c>
      <c r="EI12" s="47" t="e">
        <f>EH12+COUNTIF($EH$2:EH12,EH12)-1</f>
        <v>#REF!</v>
      </c>
      <c r="EJ12" s="246" t="s">
        <v>1035</v>
      </c>
      <c r="EK12" s="44" t="e">
        <f>$DD$243</f>
        <v>#REF!</v>
      </c>
      <c r="EM12" s="48" t="e">
        <f t="shared" si="92"/>
        <v>#REF!</v>
      </c>
      <c r="EN12" s="47" t="e">
        <f>EM12+COUNTIF($EM$2:EM12,EM12)-1</f>
        <v>#REF!</v>
      </c>
      <c r="EO12" s="48">
        <v>11</v>
      </c>
      <c r="EP12" t="e">
        <f t="shared" si="93"/>
        <v>#REF!</v>
      </c>
      <c r="EQ12" s="44" t="e">
        <f t="shared" si="98"/>
        <v>#REF!</v>
      </c>
      <c r="FC12" s="58" t="s">
        <v>1020</v>
      </c>
      <c r="FD12" s="45"/>
      <c r="FE12" s="45"/>
      <c r="FF12" s="62">
        <f>LARGE($FJ$12:$FM$12,4)</f>
        <v>1</v>
      </c>
      <c r="FG12" s="62">
        <f>LARGE($FJ$12:$FM$12,3)</f>
        <v>1</v>
      </c>
      <c r="FH12" s="62">
        <f>LARGE($FJ$12:$FM$12,2)</f>
        <v>1</v>
      </c>
      <c r="FI12" s="62">
        <f>LARGE($FJ$12:$FM$12,1)</f>
        <v>1</v>
      </c>
      <c r="FJ12" s="63">
        <f t="shared" ref="FJ12:FM13" si="99">IFERROR(VLOOKUP(FJ14,Period,2,FALSE),1)</f>
        <v>1</v>
      </c>
      <c r="FK12" s="63">
        <f t="shared" si="99"/>
        <v>1</v>
      </c>
      <c r="FL12" s="63">
        <f t="shared" si="99"/>
        <v>1</v>
      </c>
      <c r="FM12" s="63">
        <f t="shared" si="99"/>
        <v>1</v>
      </c>
    </row>
    <row r="13" spans="1:174">
      <c r="A13" s="239">
        <v>12</v>
      </c>
      <c r="B13" s="364" t="e">
        <f t="shared" si="78"/>
        <v>#REF!</v>
      </c>
      <c r="C13" s="365" t="e">
        <f>B13+COUNTIF(B$2:$B13,B13)-1</f>
        <v>#REF!</v>
      </c>
      <c r="D13" s="366" t="str">
        <f>Tables!AI13</f>
        <v>Aruba</v>
      </c>
      <c r="E13" s="367" t="e">
        <f t="shared" si="79"/>
        <v>#REF!</v>
      </c>
      <c r="F13" s="46">
        <f>SUMIFS('Portfolio Allocation'!C$12:C$111,'Portfolio Allocation'!$A$12:$A$111,'Graph Tables'!$D13)</f>
        <v>0</v>
      </c>
      <c r="G13" s="46">
        <f>SUMIFS('Portfolio Allocation'!D$12:D$111,'Portfolio Allocation'!$A$12:$A$111,'Graph Tables'!$D13)</f>
        <v>0</v>
      </c>
      <c r="H13" s="46">
        <f>SUMIFS('Portfolio Allocation'!E$12:E$111,'Portfolio Allocation'!$A$12:$A$111,'Graph Tables'!$D13)</f>
        <v>0</v>
      </c>
      <c r="I13" s="46">
        <f>SUMIFS('Portfolio Allocation'!F$12:F$111,'Portfolio Allocation'!$A$12:$A$111,'Graph Tables'!$D13)</f>
        <v>0</v>
      </c>
      <c r="J13" s="46">
        <f>SUMIFS('Portfolio Allocation'!G$12:G$111,'Portfolio Allocation'!$A$12:$A$111,'Graph Tables'!$D13)</f>
        <v>0</v>
      </c>
      <c r="K13" s="46">
        <f>SUMIFS('Portfolio Allocation'!H$12:H$111,'Portfolio Allocation'!$A$12:$A$111,'Graph Tables'!$D13)</f>
        <v>0</v>
      </c>
      <c r="L13" s="46">
        <f>SUMIFS('Portfolio Allocation'!I$12:I$111,'Portfolio Allocation'!$A$12:$A$111,'Graph Tables'!$D13)</f>
        <v>0</v>
      </c>
      <c r="M13" s="46">
        <f>SUMIFS('Portfolio Allocation'!J$12:J$111,'Portfolio Allocation'!$A$12:$A$111,'Graph Tables'!$D13)</f>
        <v>0</v>
      </c>
      <c r="N13" s="46">
        <f>SUMIFS('Portfolio Allocation'!K$12:K$111,'Portfolio Allocation'!$A$12:$A$111,'Graph Tables'!$D13)</f>
        <v>0</v>
      </c>
      <c r="O13" s="46">
        <f>SUMIFS('Portfolio Allocation'!L$12:L$111,'Portfolio Allocation'!$A$12:$A$111,'Graph Tables'!$D13)</f>
        <v>0</v>
      </c>
      <c r="P13" s="46">
        <f>SUMIFS('Portfolio Allocation'!M$12:M$111,'Portfolio Allocation'!$A$12:$A$111,'Graph Tables'!$D13)</f>
        <v>0</v>
      </c>
      <c r="Q13" s="46" t="e">
        <f>SUMIFS('Portfolio Allocation'!#REF!,'Portfolio Allocation'!$A$12:$A$111,'Graph Tables'!$D13)</f>
        <v>#REF!</v>
      </c>
      <c r="R13" s="46">
        <f>SUMIFS('Portfolio Allocation'!Q$12:Q$111,'Portfolio Allocation'!$A$12:$A$111,'Graph Tables'!$D13)</f>
        <v>0</v>
      </c>
      <c r="S13" s="46">
        <f>SUMIFS('Portfolio Allocation'!R$12:R$111,'Portfolio Allocation'!$A$12:$A$111,'Graph Tables'!$D13)</f>
        <v>0</v>
      </c>
      <c r="T13" s="46">
        <f>SUMIFS('Portfolio Allocation'!S$12:S$111,'Portfolio Allocation'!$A$12:$A$111,'Graph Tables'!$D13)</f>
        <v>0</v>
      </c>
      <c r="U13" s="46">
        <f>SUMIFS('Portfolio Allocation'!T$12:T$111,'Portfolio Allocation'!$A$12:$A$111,'Graph Tables'!$D13)</f>
        <v>0</v>
      </c>
      <c r="V13" s="46">
        <f>SUMIFS('Portfolio Allocation'!U$12:U$111,'Portfolio Allocation'!$A$12:$A$111,'Graph Tables'!$D13)</f>
        <v>0</v>
      </c>
      <c r="W13" s="46">
        <f>SUMIFS('Portfolio Allocation'!V$12:V$111,'Portfolio Allocation'!$A$12:$A$111,'Graph Tables'!$D13)</f>
        <v>0</v>
      </c>
      <c r="X13" s="46">
        <f>SUMIFS('Portfolio Allocation'!W$12:W$111,'Portfolio Allocation'!$A$12:$A$111,'Graph Tables'!$D13)</f>
        <v>0</v>
      </c>
      <c r="Y13" s="46">
        <f>SUMIFS('Portfolio Allocation'!X$12:X$111,'Portfolio Allocation'!$A$12:$A$111,'Graph Tables'!$D13)</f>
        <v>0</v>
      </c>
      <c r="Z13" s="46">
        <f>SUMIFS('Portfolio Allocation'!Y$12:Y$111,'Portfolio Allocation'!$A$12:$A$111,'Graph Tables'!$D13)</f>
        <v>0</v>
      </c>
      <c r="AA13" s="46">
        <f>SUMIFS('Portfolio Allocation'!Z$12:Z$111,'Portfolio Allocation'!$A$12:$A$111,'Graph Tables'!$D13)</f>
        <v>0</v>
      </c>
      <c r="AB13" s="46">
        <f>SUMIFS('Portfolio Allocation'!AA$12:AA$111,'Portfolio Allocation'!$A$12:$A$111,'Graph Tables'!$D13)</f>
        <v>0</v>
      </c>
      <c r="AC13" s="46">
        <f>SUMIFS('Portfolio Allocation'!AD$12:AD$111,'Portfolio Allocation'!$A$12:$A$111,'Graph Tables'!$D13)</f>
        <v>0</v>
      </c>
      <c r="AD13" s="46"/>
      <c r="AE13" s="48">
        <v>12</v>
      </c>
      <c r="AF13" t="e">
        <f t="shared" si="80"/>
        <v>#REF!</v>
      </c>
      <c r="AG13" s="44" t="e">
        <f t="shared" si="96"/>
        <v>#REF!</v>
      </c>
      <c r="AH13" s="46"/>
      <c r="AI13" s="239" t="e">
        <f t="shared" si="81"/>
        <v>#REF!</v>
      </c>
      <c r="AJ13" s="239" t="e">
        <f>AI13+COUNTIF(AI$2:$AI13,AI13)-1</f>
        <v>#REF!</v>
      </c>
      <c r="AK13" s="241" t="str">
        <f t="shared" si="2"/>
        <v>Aruba</v>
      </c>
      <c r="AL13" s="70" t="e">
        <f t="shared" si="82"/>
        <v>#REF!</v>
      </c>
      <c r="AM13" s="44" t="e">
        <f t="shared" si="3"/>
        <v>#REF!</v>
      </c>
      <c r="AN13" s="44" t="e">
        <f t="shared" si="4"/>
        <v>#REF!</v>
      </c>
      <c r="AO13" s="44" t="e">
        <f t="shared" si="5"/>
        <v>#REF!</v>
      </c>
      <c r="AP13" s="44" t="e">
        <f t="shared" si="6"/>
        <v>#REF!</v>
      </c>
      <c r="AQ13" s="44" t="e">
        <f t="shared" si="7"/>
        <v>#REF!</v>
      </c>
      <c r="AR13" s="44" t="e">
        <f t="shared" si="8"/>
        <v>#REF!</v>
      </c>
      <c r="AS13" s="44" t="e">
        <f t="shared" si="9"/>
        <v>#REF!</v>
      </c>
      <c r="AT13" s="44" t="e">
        <f t="shared" si="10"/>
        <v>#REF!</v>
      </c>
      <c r="AU13" s="44" t="e">
        <f t="shared" si="11"/>
        <v>#REF!</v>
      </c>
      <c r="AV13" s="44" t="e">
        <f t="shared" si="12"/>
        <v>#REF!</v>
      </c>
      <c r="AW13" s="44" t="e">
        <f t="shared" si="13"/>
        <v>#REF!</v>
      </c>
      <c r="AX13" s="44" t="e">
        <f t="shared" si="14"/>
        <v>#REF!</v>
      </c>
      <c r="AY13" s="44" t="e">
        <f t="shared" si="15"/>
        <v>#REF!</v>
      </c>
      <c r="AZ13" s="44" t="e">
        <f t="shared" si="16"/>
        <v>#REF!</v>
      </c>
      <c r="BA13" s="44" t="e">
        <f t="shared" si="17"/>
        <v>#REF!</v>
      </c>
      <c r="BB13" s="44" t="e">
        <f t="shared" si="18"/>
        <v>#REF!</v>
      </c>
      <c r="BC13" s="44" t="e">
        <f t="shared" si="19"/>
        <v>#REF!</v>
      </c>
      <c r="BD13" s="44" t="e">
        <f t="shared" si="20"/>
        <v>#REF!</v>
      </c>
      <c r="BE13" s="44" t="e">
        <f t="shared" si="21"/>
        <v>#REF!</v>
      </c>
      <c r="BF13" s="44" t="e">
        <f t="shared" si="22"/>
        <v>#REF!</v>
      </c>
      <c r="BG13" s="44" t="e">
        <f t="shared" si="23"/>
        <v>#REF!</v>
      </c>
      <c r="BH13" s="44" t="e">
        <f t="shared" si="24"/>
        <v>#REF!</v>
      </c>
      <c r="BI13" s="44" t="e">
        <f t="shared" si="25"/>
        <v>#REF!</v>
      </c>
      <c r="BJ13" s="44" t="e">
        <f t="shared" si="26"/>
        <v>#REF!</v>
      </c>
      <c r="BK13" s="44"/>
      <c r="BL13" s="48">
        <v>12</v>
      </c>
      <c r="BM13" t="e">
        <f t="shared" si="83"/>
        <v>#REF!</v>
      </c>
      <c r="BN13" s="44" t="e">
        <f t="shared" si="97"/>
        <v>#REF!</v>
      </c>
      <c r="BO13" s="44">
        <f t="shared" si="27"/>
        <v>0</v>
      </c>
      <c r="BP13" s="44">
        <f t="shared" si="28"/>
        <v>0</v>
      </c>
      <c r="BQ13" s="44">
        <f t="shared" si="29"/>
        <v>0</v>
      </c>
      <c r="BR13" s="44">
        <f t="shared" si="30"/>
        <v>0</v>
      </c>
      <c r="BS13" s="44">
        <f t="shared" si="31"/>
        <v>0</v>
      </c>
      <c r="BT13" s="44">
        <f t="shared" si="32"/>
        <v>0</v>
      </c>
      <c r="BU13" s="44">
        <f t="shared" si="33"/>
        <v>0</v>
      </c>
      <c r="BV13" s="44">
        <f t="shared" si="34"/>
        <v>0</v>
      </c>
      <c r="BW13" s="44">
        <f t="shared" si="35"/>
        <v>0</v>
      </c>
      <c r="BX13" s="44">
        <f t="shared" si="36"/>
        <v>0</v>
      </c>
      <c r="BY13" s="44">
        <f t="shared" si="37"/>
        <v>0</v>
      </c>
      <c r="BZ13" s="44">
        <f t="shared" si="38"/>
        <v>0</v>
      </c>
      <c r="CA13" s="44">
        <f t="shared" si="39"/>
        <v>0</v>
      </c>
      <c r="CB13" s="44">
        <f t="shared" si="40"/>
        <v>0</v>
      </c>
      <c r="CC13" s="44">
        <f t="shared" si="41"/>
        <v>0</v>
      </c>
      <c r="CD13" s="44">
        <f t="shared" si="42"/>
        <v>0</v>
      </c>
      <c r="CE13" s="44">
        <f t="shared" si="43"/>
        <v>0</v>
      </c>
      <c r="CF13" s="44">
        <f t="shared" si="44"/>
        <v>0</v>
      </c>
      <c r="CG13" s="44">
        <f t="shared" si="45"/>
        <v>0</v>
      </c>
      <c r="CH13" s="44">
        <f t="shared" si="46"/>
        <v>0</v>
      </c>
      <c r="CI13" s="44">
        <f t="shared" si="47"/>
        <v>0</v>
      </c>
      <c r="CJ13" s="44">
        <f t="shared" si="48"/>
        <v>0</v>
      </c>
      <c r="CK13" s="44">
        <f t="shared" si="49"/>
        <v>0</v>
      </c>
      <c r="CL13" s="44">
        <f t="shared" si="50"/>
        <v>0</v>
      </c>
      <c r="CM13" s="44"/>
      <c r="CN13" s="244" t="e">
        <f t="shared" si="84"/>
        <v>#REF!</v>
      </c>
      <c r="CO13" s="244">
        <v>12</v>
      </c>
      <c r="CP13" s="239" t="e">
        <f t="shared" si="85"/>
        <v>#REF!</v>
      </c>
      <c r="CQ13" s="239" t="e">
        <f>CP13+COUNTIF($CP$2:CP13,CP13)-1</f>
        <v>#REF!</v>
      </c>
      <c r="CR13" s="241" t="str">
        <f t="shared" si="51"/>
        <v>Aruba</v>
      </c>
      <c r="CS13" s="70" t="e">
        <f t="shared" si="86"/>
        <v>#REF!</v>
      </c>
      <c r="CT13" s="44" t="e">
        <f t="shared" si="52"/>
        <v>#REF!</v>
      </c>
      <c r="CU13" s="44" t="e">
        <f t="shared" si="53"/>
        <v>#REF!</v>
      </c>
      <c r="CV13" s="44" t="e">
        <f t="shared" si="54"/>
        <v>#REF!</v>
      </c>
      <c r="CW13" s="44" t="e">
        <f t="shared" si="55"/>
        <v>#REF!</v>
      </c>
      <c r="CX13" s="44" t="e">
        <f t="shared" si="56"/>
        <v>#REF!</v>
      </c>
      <c r="CY13" s="44" t="e">
        <f t="shared" si="57"/>
        <v>#REF!</v>
      </c>
      <c r="CZ13" s="44" t="e">
        <f t="shared" si="58"/>
        <v>#REF!</v>
      </c>
      <c r="DA13" s="44" t="e">
        <f t="shared" si="59"/>
        <v>#REF!</v>
      </c>
      <c r="DB13" s="44" t="e">
        <f t="shared" si="60"/>
        <v>#REF!</v>
      </c>
      <c r="DC13" s="44" t="e">
        <f t="shared" si="61"/>
        <v>#REF!</v>
      </c>
      <c r="DD13" s="44" t="e">
        <f t="shared" si="62"/>
        <v>#REF!</v>
      </c>
      <c r="DE13" s="44" t="e">
        <f t="shared" si="63"/>
        <v>#REF!</v>
      </c>
      <c r="DF13" s="44" t="e">
        <f t="shared" si="64"/>
        <v>#REF!</v>
      </c>
      <c r="DG13" s="44" t="e">
        <f t="shared" si="65"/>
        <v>#REF!</v>
      </c>
      <c r="DH13" s="44" t="e">
        <f t="shared" si="66"/>
        <v>#REF!</v>
      </c>
      <c r="DI13" s="44" t="e">
        <f t="shared" si="67"/>
        <v>#REF!</v>
      </c>
      <c r="DJ13" s="44" t="e">
        <f t="shared" si="68"/>
        <v>#REF!</v>
      </c>
      <c r="DK13" s="44" t="e">
        <f t="shared" si="69"/>
        <v>#REF!</v>
      </c>
      <c r="DL13" s="44" t="e">
        <f t="shared" si="70"/>
        <v>#REF!</v>
      </c>
      <c r="DM13" s="44" t="e">
        <f t="shared" si="71"/>
        <v>#REF!</v>
      </c>
      <c r="DN13" s="44" t="e">
        <f t="shared" si="72"/>
        <v>#REF!</v>
      </c>
      <c r="DO13" s="44" t="e">
        <f t="shared" si="73"/>
        <v>#REF!</v>
      </c>
      <c r="DP13" s="44" t="e">
        <f t="shared" si="74"/>
        <v>#REF!</v>
      </c>
      <c r="DQ13" s="44" t="e">
        <f t="shared" si="75"/>
        <v>#REF!</v>
      </c>
      <c r="DS13" s="47">
        <v>12</v>
      </c>
      <c r="DT13" s="48" t="e">
        <f t="shared" si="87"/>
        <v>#REF!</v>
      </c>
      <c r="DU13" s="47" t="e">
        <f>DT13+COUNTIF(DT$2:$DT13,DT13)-1</f>
        <v>#REF!</v>
      </c>
      <c r="DV13" s="44" t="s">
        <v>994</v>
      </c>
      <c r="DW13" s="44" t="e">
        <f>Q243</f>
        <v>#REF!</v>
      </c>
      <c r="DY13" s="48" t="e">
        <f t="shared" si="88"/>
        <v>#REF!</v>
      </c>
      <c r="DZ13" s="47" t="e">
        <f>DY13+COUNTIF(DY$2:$DY13,DY13)-1</f>
        <v>#REF!</v>
      </c>
      <c r="EA13" s="48">
        <v>12</v>
      </c>
      <c r="EB13" t="e">
        <f t="shared" si="89"/>
        <v>#REF!</v>
      </c>
      <c r="EC13" s="44" t="e">
        <f t="shared" si="90"/>
        <v>#REF!</v>
      </c>
      <c r="EE13" s="258" t="e">
        <f t="shared" si="76"/>
        <v>#REF!</v>
      </c>
      <c r="EG13" s="47">
        <v>12</v>
      </c>
      <c r="EH13" s="48" t="e">
        <f t="shared" si="91"/>
        <v>#REF!</v>
      </c>
      <c r="EI13" s="47" t="e">
        <f>EH13+COUNTIF($EH$2:EH13,EH13)-1</f>
        <v>#REF!</v>
      </c>
      <c r="EJ13" s="44" t="s">
        <v>994</v>
      </c>
      <c r="EK13" s="44" t="e">
        <f>$DE$243</f>
        <v>#REF!</v>
      </c>
      <c r="EM13" s="48" t="e">
        <f t="shared" si="92"/>
        <v>#REF!</v>
      </c>
      <c r="EN13" s="47" t="e">
        <f>EM13+COUNTIF($EM$2:EM13,EM13)-1</f>
        <v>#REF!</v>
      </c>
      <c r="EO13" s="48">
        <v>12</v>
      </c>
      <c r="EP13" t="e">
        <f t="shared" si="93"/>
        <v>#REF!</v>
      </c>
      <c r="EQ13" s="44" t="e">
        <f t="shared" si="98"/>
        <v>#REF!</v>
      </c>
      <c r="ES13" s="66" t="s">
        <v>1036</v>
      </c>
      <c r="ET13" s="242" t="str">
        <f>IF('Vehicle Level Data'!D195=0,"",10-COUNTIFS(FA2:FA11,0))</f>
        <v/>
      </c>
      <c r="FC13" s="58"/>
      <c r="FD13" s="45"/>
      <c r="FE13" s="45"/>
      <c r="FF13" s="62">
        <f>COUNTIF($FJ$14:$FM$14,FF$14)</f>
        <v>0</v>
      </c>
      <c r="FG13" s="62">
        <f>COUNTIF($FJ$14:$FM$14,FG$14)</f>
        <v>0</v>
      </c>
      <c r="FH13" s="62">
        <f>COUNTIF($FJ$14:$FM$14,FH$14)</f>
        <v>0</v>
      </c>
      <c r="FI13" s="62">
        <f>COUNTIF($FJ$14:$FM$14,FI$14)</f>
        <v>0</v>
      </c>
      <c r="FJ13" s="63">
        <f t="shared" si="99"/>
        <v>1</v>
      </c>
      <c r="FK13" s="63">
        <f t="shared" si="99"/>
        <v>1</v>
      </c>
      <c r="FL13" s="63">
        <f t="shared" si="99"/>
        <v>1</v>
      </c>
      <c r="FM13" s="63">
        <f t="shared" si="99"/>
        <v>1</v>
      </c>
    </row>
    <row r="14" spans="1:174">
      <c r="A14" s="239">
        <v>13</v>
      </c>
      <c r="B14" s="364" t="e">
        <f t="shared" si="78"/>
        <v>#REF!</v>
      </c>
      <c r="C14" s="365" t="e">
        <f>B14+COUNTIF(B$2:$B14,B14)-1</f>
        <v>#REF!</v>
      </c>
      <c r="D14" s="366" t="str">
        <f>Tables!AI14</f>
        <v>Australia</v>
      </c>
      <c r="E14" s="367" t="e">
        <f t="shared" si="79"/>
        <v>#REF!</v>
      </c>
      <c r="F14" s="46">
        <f>SUMIFS('Portfolio Allocation'!C$12:C$111,'Portfolio Allocation'!$A$12:$A$111,'Graph Tables'!$D14)</f>
        <v>0</v>
      </c>
      <c r="G14" s="46">
        <f>SUMIFS('Portfolio Allocation'!D$12:D$111,'Portfolio Allocation'!$A$12:$A$111,'Graph Tables'!$D14)</f>
        <v>0</v>
      </c>
      <c r="H14" s="46">
        <f>SUMIFS('Portfolio Allocation'!E$12:E$111,'Portfolio Allocation'!$A$12:$A$111,'Graph Tables'!$D14)</f>
        <v>0</v>
      </c>
      <c r="I14" s="46">
        <f>SUMIFS('Portfolio Allocation'!F$12:F$111,'Portfolio Allocation'!$A$12:$A$111,'Graph Tables'!$D14)</f>
        <v>0</v>
      </c>
      <c r="J14" s="46">
        <f>SUMIFS('Portfolio Allocation'!G$12:G$111,'Portfolio Allocation'!$A$12:$A$111,'Graph Tables'!$D14)</f>
        <v>0</v>
      </c>
      <c r="K14" s="46">
        <f>SUMIFS('Portfolio Allocation'!H$12:H$111,'Portfolio Allocation'!$A$12:$A$111,'Graph Tables'!$D14)</f>
        <v>0</v>
      </c>
      <c r="L14" s="46">
        <f>SUMIFS('Portfolio Allocation'!I$12:I$111,'Portfolio Allocation'!$A$12:$A$111,'Graph Tables'!$D14)</f>
        <v>0</v>
      </c>
      <c r="M14" s="46">
        <f>SUMIFS('Portfolio Allocation'!J$12:J$111,'Portfolio Allocation'!$A$12:$A$111,'Graph Tables'!$D14)</f>
        <v>0</v>
      </c>
      <c r="N14" s="46">
        <f>SUMIFS('Portfolio Allocation'!K$12:K$111,'Portfolio Allocation'!$A$12:$A$111,'Graph Tables'!$D14)</f>
        <v>0</v>
      </c>
      <c r="O14" s="46">
        <f>SUMIFS('Portfolio Allocation'!L$12:L$111,'Portfolio Allocation'!$A$12:$A$111,'Graph Tables'!$D14)</f>
        <v>0</v>
      </c>
      <c r="P14" s="46">
        <f>SUMIFS('Portfolio Allocation'!M$12:M$111,'Portfolio Allocation'!$A$12:$A$111,'Graph Tables'!$D14)</f>
        <v>0</v>
      </c>
      <c r="Q14" s="46" t="e">
        <f>SUMIFS('Portfolio Allocation'!#REF!,'Portfolio Allocation'!$A$12:$A$111,'Graph Tables'!$D14)</f>
        <v>#REF!</v>
      </c>
      <c r="R14" s="46">
        <f>SUMIFS('Portfolio Allocation'!Q$12:Q$111,'Portfolio Allocation'!$A$12:$A$111,'Graph Tables'!$D14)</f>
        <v>0</v>
      </c>
      <c r="S14" s="46">
        <f>SUMIFS('Portfolio Allocation'!R$12:R$111,'Portfolio Allocation'!$A$12:$A$111,'Graph Tables'!$D14)</f>
        <v>0</v>
      </c>
      <c r="T14" s="46">
        <f>SUMIFS('Portfolio Allocation'!S$12:S$111,'Portfolio Allocation'!$A$12:$A$111,'Graph Tables'!$D14)</f>
        <v>0</v>
      </c>
      <c r="U14" s="46">
        <f>SUMIFS('Portfolio Allocation'!T$12:T$111,'Portfolio Allocation'!$A$12:$A$111,'Graph Tables'!$D14)</f>
        <v>0</v>
      </c>
      <c r="V14" s="46">
        <f>SUMIFS('Portfolio Allocation'!U$12:U$111,'Portfolio Allocation'!$A$12:$A$111,'Graph Tables'!$D14)</f>
        <v>0</v>
      </c>
      <c r="W14" s="46">
        <f>SUMIFS('Portfolio Allocation'!V$12:V$111,'Portfolio Allocation'!$A$12:$A$111,'Graph Tables'!$D14)</f>
        <v>0</v>
      </c>
      <c r="X14" s="46">
        <f>SUMIFS('Portfolio Allocation'!W$12:W$111,'Portfolio Allocation'!$A$12:$A$111,'Graph Tables'!$D14)</f>
        <v>0</v>
      </c>
      <c r="Y14" s="46">
        <f>SUMIFS('Portfolio Allocation'!X$12:X$111,'Portfolio Allocation'!$A$12:$A$111,'Graph Tables'!$D14)</f>
        <v>0</v>
      </c>
      <c r="Z14" s="46">
        <f>SUMIFS('Portfolio Allocation'!Y$12:Y$111,'Portfolio Allocation'!$A$12:$A$111,'Graph Tables'!$D14)</f>
        <v>0</v>
      </c>
      <c r="AA14" s="46">
        <f>SUMIFS('Portfolio Allocation'!Z$12:Z$111,'Portfolio Allocation'!$A$12:$A$111,'Graph Tables'!$D14)</f>
        <v>0</v>
      </c>
      <c r="AB14" s="46">
        <f>SUMIFS('Portfolio Allocation'!AA$12:AA$111,'Portfolio Allocation'!$A$12:$A$111,'Graph Tables'!$D14)</f>
        <v>0</v>
      </c>
      <c r="AC14" s="46">
        <f>SUMIFS('Portfolio Allocation'!AD$12:AD$111,'Portfolio Allocation'!$A$12:$A$111,'Graph Tables'!$D14)</f>
        <v>0</v>
      </c>
      <c r="AD14" s="46"/>
      <c r="AE14" s="48">
        <v>13</v>
      </c>
      <c r="AF14" t="e">
        <f t="shared" si="80"/>
        <v>#REF!</v>
      </c>
      <c r="AG14" s="44" t="e">
        <f t="shared" si="96"/>
        <v>#REF!</v>
      </c>
      <c r="AH14" s="46"/>
      <c r="AI14" s="239" t="e">
        <f t="shared" si="81"/>
        <v>#REF!</v>
      </c>
      <c r="AJ14" s="239" t="e">
        <f>AI14+COUNTIF(AI$2:$AI14,AI14)-1</f>
        <v>#REF!</v>
      </c>
      <c r="AK14" s="241" t="str">
        <f t="shared" si="2"/>
        <v>Australia</v>
      </c>
      <c r="AL14" s="70" t="e">
        <f t="shared" si="82"/>
        <v>#REF!</v>
      </c>
      <c r="AM14" s="44" t="e">
        <f t="shared" si="3"/>
        <v>#REF!</v>
      </c>
      <c r="AN14" s="44" t="e">
        <f t="shared" si="4"/>
        <v>#REF!</v>
      </c>
      <c r="AO14" s="44" t="e">
        <f t="shared" si="5"/>
        <v>#REF!</v>
      </c>
      <c r="AP14" s="44" t="e">
        <f t="shared" si="6"/>
        <v>#REF!</v>
      </c>
      <c r="AQ14" s="44" t="e">
        <f t="shared" si="7"/>
        <v>#REF!</v>
      </c>
      <c r="AR14" s="44" t="e">
        <f t="shared" si="8"/>
        <v>#REF!</v>
      </c>
      <c r="AS14" s="44" t="e">
        <f t="shared" si="9"/>
        <v>#REF!</v>
      </c>
      <c r="AT14" s="44" t="e">
        <f t="shared" si="10"/>
        <v>#REF!</v>
      </c>
      <c r="AU14" s="44" t="e">
        <f t="shared" si="11"/>
        <v>#REF!</v>
      </c>
      <c r="AV14" s="44" t="e">
        <f t="shared" si="12"/>
        <v>#REF!</v>
      </c>
      <c r="AW14" s="44" t="e">
        <f t="shared" si="13"/>
        <v>#REF!</v>
      </c>
      <c r="AX14" s="44" t="e">
        <f t="shared" si="14"/>
        <v>#REF!</v>
      </c>
      <c r="AY14" s="44" t="e">
        <f t="shared" si="15"/>
        <v>#REF!</v>
      </c>
      <c r="AZ14" s="44" t="e">
        <f t="shared" si="16"/>
        <v>#REF!</v>
      </c>
      <c r="BA14" s="44" t="e">
        <f t="shared" si="17"/>
        <v>#REF!</v>
      </c>
      <c r="BB14" s="44" t="e">
        <f t="shared" si="18"/>
        <v>#REF!</v>
      </c>
      <c r="BC14" s="44" t="e">
        <f t="shared" si="19"/>
        <v>#REF!</v>
      </c>
      <c r="BD14" s="44" t="e">
        <f t="shared" si="20"/>
        <v>#REF!</v>
      </c>
      <c r="BE14" s="44" t="e">
        <f t="shared" si="21"/>
        <v>#REF!</v>
      </c>
      <c r="BF14" s="44" t="e">
        <f t="shared" si="22"/>
        <v>#REF!</v>
      </c>
      <c r="BG14" s="44" t="e">
        <f t="shared" si="23"/>
        <v>#REF!</v>
      </c>
      <c r="BH14" s="44" t="e">
        <f t="shared" si="24"/>
        <v>#REF!</v>
      </c>
      <c r="BI14" s="44" t="e">
        <f t="shared" si="25"/>
        <v>#REF!</v>
      </c>
      <c r="BJ14" s="44" t="e">
        <f t="shared" si="26"/>
        <v>#REF!</v>
      </c>
      <c r="BK14" s="44"/>
      <c r="BL14" s="48">
        <v>13</v>
      </c>
      <c r="BM14" t="e">
        <f t="shared" si="83"/>
        <v>#REF!</v>
      </c>
      <c r="BN14" s="44" t="e">
        <f t="shared" si="97"/>
        <v>#REF!</v>
      </c>
      <c r="BO14" s="44">
        <f t="shared" si="27"/>
        <v>0</v>
      </c>
      <c r="BP14" s="44">
        <f t="shared" si="28"/>
        <v>0</v>
      </c>
      <c r="BQ14" s="44">
        <f t="shared" si="29"/>
        <v>0</v>
      </c>
      <c r="BR14" s="44">
        <f t="shared" si="30"/>
        <v>0</v>
      </c>
      <c r="BS14" s="44">
        <f t="shared" si="31"/>
        <v>0</v>
      </c>
      <c r="BT14" s="44">
        <f t="shared" si="32"/>
        <v>0</v>
      </c>
      <c r="BU14" s="44">
        <f t="shared" si="33"/>
        <v>0</v>
      </c>
      <c r="BV14" s="44">
        <f t="shared" si="34"/>
        <v>0</v>
      </c>
      <c r="BW14" s="44">
        <f t="shared" si="35"/>
        <v>0</v>
      </c>
      <c r="BX14" s="44">
        <f t="shared" si="36"/>
        <v>0</v>
      </c>
      <c r="BY14" s="44">
        <f t="shared" si="37"/>
        <v>0</v>
      </c>
      <c r="BZ14" s="44">
        <f t="shared" si="38"/>
        <v>0</v>
      </c>
      <c r="CA14" s="44">
        <f t="shared" si="39"/>
        <v>0</v>
      </c>
      <c r="CB14" s="44">
        <f t="shared" si="40"/>
        <v>0</v>
      </c>
      <c r="CC14" s="44">
        <f t="shared" si="41"/>
        <v>0</v>
      </c>
      <c r="CD14" s="44">
        <f t="shared" si="42"/>
        <v>0</v>
      </c>
      <c r="CE14" s="44">
        <f t="shared" si="43"/>
        <v>0</v>
      </c>
      <c r="CF14" s="44">
        <f t="shared" si="44"/>
        <v>0</v>
      </c>
      <c r="CG14" s="44">
        <f t="shared" si="45"/>
        <v>0</v>
      </c>
      <c r="CH14" s="44">
        <f t="shared" si="46"/>
        <v>0</v>
      </c>
      <c r="CI14" s="44">
        <f t="shared" si="47"/>
        <v>0</v>
      </c>
      <c r="CJ14" s="44">
        <f t="shared" si="48"/>
        <v>0</v>
      </c>
      <c r="CK14" s="44">
        <f t="shared" si="49"/>
        <v>0</v>
      </c>
      <c r="CL14" s="44">
        <f t="shared" si="50"/>
        <v>0</v>
      </c>
      <c r="CM14" s="44"/>
      <c r="CN14" s="244" t="e">
        <f t="shared" si="84"/>
        <v>#REF!</v>
      </c>
      <c r="CO14" s="244">
        <v>13</v>
      </c>
      <c r="CP14" s="239" t="e">
        <f t="shared" si="85"/>
        <v>#REF!</v>
      </c>
      <c r="CQ14" s="239" t="e">
        <f>CP14+COUNTIF($CP$2:CP14,CP14)-1</f>
        <v>#REF!</v>
      </c>
      <c r="CR14" s="241" t="str">
        <f t="shared" si="51"/>
        <v>Australia</v>
      </c>
      <c r="CS14" s="70" t="e">
        <f t="shared" si="86"/>
        <v>#REF!</v>
      </c>
      <c r="CT14" s="44" t="e">
        <f t="shared" si="52"/>
        <v>#REF!</v>
      </c>
      <c r="CU14" s="44" t="e">
        <f t="shared" si="53"/>
        <v>#REF!</v>
      </c>
      <c r="CV14" s="44" t="e">
        <f t="shared" si="54"/>
        <v>#REF!</v>
      </c>
      <c r="CW14" s="44" t="e">
        <f t="shared" si="55"/>
        <v>#REF!</v>
      </c>
      <c r="CX14" s="44" t="e">
        <f t="shared" si="56"/>
        <v>#REF!</v>
      </c>
      <c r="CY14" s="44" t="e">
        <f t="shared" si="57"/>
        <v>#REF!</v>
      </c>
      <c r="CZ14" s="44" t="e">
        <f t="shared" si="58"/>
        <v>#REF!</v>
      </c>
      <c r="DA14" s="44" t="e">
        <f t="shared" si="59"/>
        <v>#REF!</v>
      </c>
      <c r="DB14" s="44" t="e">
        <f t="shared" si="60"/>
        <v>#REF!</v>
      </c>
      <c r="DC14" s="44" t="e">
        <f t="shared" si="61"/>
        <v>#REF!</v>
      </c>
      <c r="DD14" s="44" t="e">
        <f t="shared" si="62"/>
        <v>#REF!</v>
      </c>
      <c r="DE14" s="44" t="e">
        <f t="shared" si="63"/>
        <v>#REF!</v>
      </c>
      <c r="DF14" s="44" t="e">
        <f t="shared" si="64"/>
        <v>#REF!</v>
      </c>
      <c r="DG14" s="44" t="e">
        <f t="shared" si="65"/>
        <v>#REF!</v>
      </c>
      <c r="DH14" s="44" t="e">
        <f t="shared" si="66"/>
        <v>#REF!</v>
      </c>
      <c r="DI14" s="44" t="e">
        <f t="shared" si="67"/>
        <v>#REF!</v>
      </c>
      <c r="DJ14" s="44" t="e">
        <f t="shared" si="68"/>
        <v>#REF!</v>
      </c>
      <c r="DK14" s="44" t="e">
        <f t="shared" si="69"/>
        <v>#REF!</v>
      </c>
      <c r="DL14" s="44" t="e">
        <f t="shared" si="70"/>
        <v>#REF!</v>
      </c>
      <c r="DM14" s="44" t="e">
        <f t="shared" si="71"/>
        <v>#REF!</v>
      </c>
      <c r="DN14" s="44" t="e">
        <f t="shared" si="72"/>
        <v>#REF!</v>
      </c>
      <c r="DO14" s="44" t="e">
        <f t="shared" si="73"/>
        <v>#REF!</v>
      </c>
      <c r="DP14" s="44" t="e">
        <f t="shared" si="74"/>
        <v>#REF!</v>
      </c>
      <c r="DQ14" s="44" t="e">
        <f t="shared" si="75"/>
        <v>#REF!</v>
      </c>
      <c r="DS14" s="47">
        <v>13</v>
      </c>
      <c r="DT14" s="48" t="e">
        <f t="shared" si="87"/>
        <v>#REF!</v>
      </c>
      <c r="DU14" s="47" t="e">
        <f>DT14+COUNTIF(DT$2:$DT14,DT14)-1</f>
        <v>#REF!</v>
      </c>
      <c r="DV14" s="44" t="s">
        <v>995</v>
      </c>
      <c r="DW14" s="44">
        <f>R243</f>
        <v>0</v>
      </c>
      <c r="DY14" s="48" t="e">
        <f t="shared" si="88"/>
        <v>#REF!</v>
      </c>
      <c r="DZ14" s="47" t="e">
        <f>DY14+COUNTIF(DY$2:$DY14,DY14)-1</f>
        <v>#REF!</v>
      </c>
      <c r="EA14" s="48">
        <v>13</v>
      </c>
      <c r="EB14" t="e">
        <f t="shared" si="89"/>
        <v>#REF!</v>
      </c>
      <c r="EC14" s="44" t="e">
        <f t="shared" si="90"/>
        <v>#REF!</v>
      </c>
      <c r="EE14" s="258" t="e">
        <f t="shared" si="76"/>
        <v>#REF!</v>
      </c>
      <c r="EG14" s="47">
        <v>13</v>
      </c>
      <c r="EH14" s="48" t="e">
        <f t="shared" si="91"/>
        <v>#REF!</v>
      </c>
      <c r="EI14" s="47" t="e">
        <f>EH14+COUNTIF($EH$2:EH14,EH14)-1</f>
        <v>#REF!</v>
      </c>
      <c r="EJ14" s="44" t="s">
        <v>995</v>
      </c>
      <c r="EK14" s="44" t="e">
        <f>$DF$243</f>
        <v>#REF!</v>
      </c>
      <c r="EM14" s="48" t="e">
        <f t="shared" si="92"/>
        <v>#REF!</v>
      </c>
      <c r="EN14" s="47" t="e">
        <f>EM14+COUNTIF($EM$2:EM14,EM14)-1</f>
        <v>#REF!</v>
      </c>
      <c r="EO14" s="48">
        <v>13</v>
      </c>
      <c r="EP14" t="e">
        <f t="shared" si="93"/>
        <v>#REF!</v>
      </c>
      <c r="EQ14" s="44" t="e">
        <f t="shared" si="98"/>
        <v>#REF!</v>
      </c>
      <c r="ES14" s="66" t="s">
        <v>1037</v>
      </c>
      <c r="ET14" s="242">
        <f>ROUND(IF('Vehicle Level Data'!D195=0,0,SUM(EU2:EU11)*100),0)</f>
        <v>0</v>
      </c>
      <c r="FC14" s="45" t="s">
        <v>1038</v>
      </c>
      <c r="FD14" s="45" t="s">
        <v>1023</v>
      </c>
      <c r="FE14" s="45"/>
      <c r="FF14" s="53" t="str">
        <f>VLOOKUP(FF12,PeriodNr,3,FALSE)</f>
        <v>Not reported</v>
      </c>
      <c r="FG14" s="53" t="str">
        <f>VLOOKUP(FG12,PeriodNr,3,FALSE)</f>
        <v>Not reported</v>
      </c>
      <c r="FH14" s="53" t="str">
        <f>VLOOKUP(FH12,PeriodNr,3,FALSE)</f>
        <v>Not reported</v>
      </c>
      <c r="FI14" s="53" t="str">
        <f>VLOOKUP(FI12,PeriodNr,3,FALSE)</f>
        <v>Not reported</v>
      </c>
      <c r="FJ14" s="53" t="str">
        <f>CONCATENATE(Overview!C$11," ",Overview!C$10)</f>
        <v xml:space="preserve"> </v>
      </c>
      <c r="FK14" s="53" t="str">
        <f>CONCATENATE(Overview!D$11," ",Overview!D$10)</f>
        <v xml:space="preserve"> </v>
      </c>
      <c r="FL14" s="53" t="str">
        <f>CONCATENATE(Overview!E$11," ",Overview!E$10)</f>
        <v xml:space="preserve"> </v>
      </c>
      <c r="FM14" s="53" t="str">
        <f>CONCATENATE(Overview!F$11," ",Overview!F$10)</f>
        <v xml:space="preserve"> </v>
      </c>
    </row>
    <row r="15" spans="1:174">
      <c r="A15" s="239">
        <v>14</v>
      </c>
      <c r="B15" s="364" t="e">
        <f t="shared" si="78"/>
        <v>#REF!</v>
      </c>
      <c r="C15" s="365" t="e">
        <f>B15+COUNTIF(B$2:$B15,B15)-1</f>
        <v>#REF!</v>
      </c>
      <c r="D15" s="366" t="str">
        <f>Tables!AI15</f>
        <v>Austria</v>
      </c>
      <c r="E15" s="367" t="e">
        <f t="shared" si="79"/>
        <v>#REF!</v>
      </c>
      <c r="F15" s="46">
        <f>SUMIFS('Portfolio Allocation'!C$12:C$111,'Portfolio Allocation'!$A$12:$A$111,'Graph Tables'!$D15)</f>
        <v>0</v>
      </c>
      <c r="G15" s="46">
        <f>SUMIFS('Portfolio Allocation'!D$12:D$111,'Portfolio Allocation'!$A$12:$A$111,'Graph Tables'!$D15)</f>
        <v>0</v>
      </c>
      <c r="H15" s="46">
        <f>SUMIFS('Portfolio Allocation'!E$12:E$111,'Portfolio Allocation'!$A$12:$A$111,'Graph Tables'!$D15)</f>
        <v>0</v>
      </c>
      <c r="I15" s="46">
        <f>SUMIFS('Portfolio Allocation'!F$12:F$111,'Portfolio Allocation'!$A$12:$A$111,'Graph Tables'!$D15)</f>
        <v>0</v>
      </c>
      <c r="J15" s="46">
        <f>SUMIFS('Portfolio Allocation'!G$12:G$111,'Portfolio Allocation'!$A$12:$A$111,'Graph Tables'!$D15)</f>
        <v>0</v>
      </c>
      <c r="K15" s="46">
        <f>SUMIFS('Portfolio Allocation'!H$12:H$111,'Portfolio Allocation'!$A$12:$A$111,'Graph Tables'!$D15)</f>
        <v>0</v>
      </c>
      <c r="L15" s="46">
        <f>SUMIFS('Portfolio Allocation'!I$12:I$111,'Portfolio Allocation'!$A$12:$A$111,'Graph Tables'!$D15)</f>
        <v>0</v>
      </c>
      <c r="M15" s="46">
        <f>SUMIFS('Portfolio Allocation'!J$12:J$111,'Portfolio Allocation'!$A$12:$A$111,'Graph Tables'!$D15)</f>
        <v>0</v>
      </c>
      <c r="N15" s="46">
        <f>SUMIFS('Portfolio Allocation'!K$12:K$111,'Portfolio Allocation'!$A$12:$A$111,'Graph Tables'!$D15)</f>
        <v>0</v>
      </c>
      <c r="O15" s="46">
        <f>SUMIFS('Portfolio Allocation'!L$12:L$111,'Portfolio Allocation'!$A$12:$A$111,'Graph Tables'!$D15)</f>
        <v>0</v>
      </c>
      <c r="P15" s="46">
        <f>SUMIFS('Portfolio Allocation'!M$12:M$111,'Portfolio Allocation'!$A$12:$A$111,'Graph Tables'!$D15)</f>
        <v>0</v>
      </c>
      <c r="Q15" s="46" t="e">
        <f>SUMIFS('Portfolio Allocation'!#REF!,'Portfolio Allocation'!$A$12:$A$111,'Graph Tables'!$D15)</f>
        <v>#REF!</v>
      </c>
      <c r="R15" s="46">
        <f>SUMIFS('Portfolio Allocation'!Q$12:Q$111,'Portfolio Allocation'!$A$12:$A$111,'Graph Tables'!$D15)</f>
        <v>0</v>
      </c>
      <c r="S15" s="46">
        <f>SUMIFS('Portfolio Allocation'!R$12:R$111,'Portfolio Allocation'!$A$12:$A$111,'Graph Tables'!$D15)</f>
        <v>0</v>
      </c>
      <c r="T15" s="46">
        <f>SUMIFS('Portfolio Allocation'!S$12:S$111,'Portfolio Allocation'!$A$12:$A$111,'Graph Tables'!$D15)</f>
        <v>0</v>
      </c>
      <c r="U15" s="46">
        <f>SUMIFS('Portfolio Allocation'!T$12:T$111,'Portfolio Allocation'!$A$12:$A$111,'Graph Tables'!$D15)</f>
        <v>0</v>
      </c>
      <c r="V15" s="46">
        <f>SUMIFS('Portfolio Allocation'!U$12:U$111,'Portfolio Allocation'!$A$12:$A$111,'Graph Tables'!$D15)</f>
        <v>0</v>
      </c>
      <c r="W15" s="46">
        <f>SUMIFS('Portfolio Allocation'!V$12:V$111,'Portfolio Allocation'!$A$12:$A$111,'Graph Tables'!$D15)</f>
        <v>0</v>
      </c>
      <c r="X15" s="46">
        <f>SUMIFS('Portfolio Allocation'!W$12:W$111,'Portfolio Allocation'!$A$12:$A$111,'Graph Tables'!$D15)</f>
        <v>0</v>
      </c>
      <c r="Y15" s="46">
        <f>SUMIFS('Portfolio Allocation'!X$12:X$111,'Portfolio Allocation'!$A$12:$A$111,'Graph Tables'!$D15)</f>
        <v>0</v>
      </c>
      <c r="Z15" s="46">
        <f>SUMIFS('Portfolio Allocation'!Y$12:Y$111,'Portfolio Allocation'!$A$12:$A$111,'Graph Tables'!$D15)</f>
        <v>0</v>
      </c>
      <c r="AA15" s="46">
        <f>SUMIFS('Portfolio Allocation'!Z$12:Z$111,'Portfolio Allocation'!$A$12:$A$111,'Graph Tables'!$D15)</f>
        <v>0</v>
      </c>
      <c r="AB15" s="46">
        <f>SUMIFS('Portfolio Allocation'!AA$12:AA$111,'Portfolio Allocation'!$A$12:$A$111,'Graph Tables'!$D15)</f>
        <v>0</v>
      </c>
      <c r="AC15" s="46">
        <f>SUMIFS('Portfolio Allocation'!AD$12:AD$111,'Portfolio Allocation'!$A$12:$A$111,'Graph Tables'!$D15)</f>
        <v>0</v>
      </c>
      <c r="AD15" s="46"/>
      <c r="AE15" s="48">
        <v>14</v>
      </c>
      <c r="AF15" t="e">
        <f t="shared" si="80"/>
        <v>#REF!</v>
      </c>
      <c r="AG15" s="44" t="e">
        <f t="shared" si="96"/>
        <v>#REF!</v>
      </c>
      <c r="AH15" s="46"/>
      <c r="AI15" s="239" t="e">
        <f t="shared" si="81"/>
        <v>#REF!</v>
      </c>
      <c r="AJ15" s="239" t="e">
        <f>AI15+COUNTIF(AI$2:$AI15,AI15)-1</f>
        <v>#REF!</v>
      </c>
      <c r="AK15" s="241" t="str">
        <f t="shared" si="2"/>
        <v>Austria</v>
      </c>
      <c r="AL15" s="70" t="e">
        <f t="shared" si="82"/>
        <v>#REF!</v>
      </c>
      <c r="AM15" s="44" t="e">
        <f t="shared" si="3"/>
        <v>#REF!</v>
      </c>
      <c r="AN15" s="44" t="e">
        <f t="shared" si="4"/>
        <v>#REF!</v>
      </c>
      <c r="AO15" s="44" t="e">
        <f t="shared" si="5"/>
        <v>#REF!</v>
      </c>
      <c r="AP15" s="44" t="e">
        <f t="shared" si="6"/>
        <v>#REF!</v>
      </c>
      <c r="AQ15" s="44" t="e">
        <f t="shared" si="7"/>
        <v>#REF!</v>
      </c>
      <c r="AR15" s="44" t="e">
        <f t="shared" si="8"/>
        <v>#REF!</v>
      </c>
      <c r="AS15" s="44" t="e">
        <f t="shared" si="9"/>
        <v>#REF!</v>
      </c>
      <c r="AT15" s="44" t="e">
        <f t="shared" si="10"/>
        <v>#REF!</v>
      </c>
      <c r="AU15" s="44" t="e">
        <f t="shared" si="11"/>
        <v>#REF!</v>
      </c>
      <c r="AV15" s="44" t="e">
        <f t="shared" si="12"/>
        <v>#REF!</v>
      </c>
      <c r="AW15" s="44" t="e">
        <f t="shared" si="13"/>
        <v>#REF!</v>
      </c>
      <c r="AX15" s="44" t="e">
        <f t="shared" si="14"/>
        <v>#REF!</v>
      </c>
      <c r="AY15" s="44" t="e">
        <f t="shared" si="15"/>
        <v>#REF!</v>
      </c>
      <c r="AZ15" s="44" t="e">
        <f t="shared" si="16"/>
        <v>#REF!</v>
      </c>
      <c r="BA15" s="44" t="e">
        <f t="shared" si="17"/>
        <v>#REF!</v>
      </c>
      <c r="BB15" s="44" t="e">
        <f t="shared" si="18"/>
        <v>#REF!</v>
      </c>
      <c r="BC15" s="44" t="e">
        <f t="shared" si="19"/>
        <v>#REF!</v>
      </c>
      <c r="BD15" s="44" t="e">
        <f t="shared" si="20"/>
        <v>#REF!</v>
      </c>
      <c r="BE15" s="44" t="e">
        <f t="shared" si="21"/>
        <v>#REF!</v>
      </c>
      <c r="BF15" s="44" t="e">
        <f t="shared" si="22"/>
        <v>#REF!</v>
      </c>
      <c r="BG15" s="44" t="e">
        <f t="shared" si="23"/>
        <v>#REF!</v>
      </c>
      <c r="BH15" s="44" t="e">
        <f t="shared" si="24"/>
        <v>#REF!</v>
      </c>
      <c r="BI15" s="44" t="e">
        <f t="shared" si="25"/>
        <v>#REF!</v>
      </c>
      <c r="BJ15" s="44" t="e">
        <f t="shared" si="26"/>
        <v>#REF!</v>
      </c>
      <c r="BK15" s="44"/>
      <c r="BL15" s="48">
        <v>14</v>
      </c>
      <c r="BM15" t="e">
        <f t="shared" si="83"/>
        <v>#REF!</v>
      </c>
      <c r="BN15" s="44" t="e">
        <f t="shared" si="97"/>
        <v>#REF!</v>
      </c>
      <c r="BO15" s="44">
        <f t="shared" si="27"/>
        <v>0</v>
      </c>
      <c r="BP15" s="44">
        <f t="shared" si="28"/>
        <v>0</v>
      </c>
      <c r="BQ15" s="44">
        <f t="shared" si="29"/>
        <v>0</v>
      </c>
      <c r="BR15" s="44">
        <f t="shared" si="30"/>
        <v>0</v>
      </c>
      <c r="BS15" s="44">
        <f t="shared" si="31"/>
        <v>0</v>
      </c>
      <c r="BT15" s="44">
        <f t="shared" si="32"/>
        <v>0</v>
      </c>
      <c r="BU15" s="44">
        <f t="shared" si="33"/>
        <v>0</v>
      </c>
      <c r="BV15" s="44">
        <f t="shared" si="34"/>
        <v>0</v>
      </c>
      <c r="BW15" s="44">
        <f t="shared" si="35"/>
        <v>0</v>
      </c>
      <c r="BX15" s="44">
        <f t="shared" si="36"/>
        <v>0</v>
      </c>
      <c r="BY15" s="44">
        <f t="shared" si="37"/>
        <v>0</v>
      </c>
      <c r="BZ15" s="44">
        <f t="shared" si="38"/>
        <v>0</v>
      </c>
      <c r="CA15" s="44">
        <f t="shared" si="39"/>
        <v>0</v>
      </c>
      <c r="CB15" s="44">
        <f t="shared" si="40"/>
        <v>0</v>
      </c>
      <c r="CC15" s="44">
        <f t="shared" si="41"/>
        <v>0</v>
      </c>
      <c r="CD15" s="44">
        <f t="shared" si="42"/>
        <v>0</v>
      </c>
      <c r="CE15" s="44">
        <f t="shared" si="43"/>
        <v>0</v>
      </c>
      <c r="CF15" s="44">
        <f t="shared" si="44"/>
        <v>0</v>
      </c>
      <c r="CG15" s="44">
        <f t="shared" si="45"/>
        <v>0</v>
      </c>
      <c r="CH15" s="44">
        <f t="shared" si="46"/>
        <v>0</v>
      </c>
      <c r="CI15" s="44">
        <f t="shared" si="47"/>
        <v>0</v>
      </c>
      <c r="CJ15" s="44">
        <f t="shared" si="48"/>
        <v>0</v>
      </c>
      <c r="CK15" s="44">
        <f t="shared" si="49"/>
        <v>0</v>
      </c>
      <c r="CL15" s="44">
        <f t="shared" si="50"/>
        <v>0</v>
      </c>
      <c r="CM15" s="44"/>
      <c r="CN15" s="244" t="e">
        <f t="shared" si="84"/>
        <v>#REF!</v>
      </c>
      <c r="CO15" s="244">
        <v>14</v>
      </c>
      <c r="CP15" s="239" t="e">
        <f t="shared" si="85"/>
        <v>#REF!</v>
      </c>
      <c r="CQ15" s="239" t="e">
        <f>CP15+COUNTIF($CP$2:CP15,CP15)-1</f>
        <v>#REF!</v>
      </c>
      <c r="CR15" s="241" t="str">
        <f t="shared" si="51"/>
        <v>Austria</v>
      </c>
      <c r="CS15" s="70" t="e">
        <f t="shared" si="86"/>
        <v>#REF!</v>
      </c>
      <c r="CT15" s="44" t="e">
        <f t="shared" si="52"/>
        <v>#REF!</v>
      </c>
      <c r="CU15" s="44" t="e">
        <f t="shared" si="53"/>
        <v>#REF!</v>
      </c>
      <c r="CV15" s="44" t="e">
        <f t="shared" si="54"/>
        <v>#REF!</v>
      </c>
      <c r="CW15" s="44" t="e">
        <f t="shared" si="55"/>
        <v>#REF!</v>
      </c>
      <c r="CX15" s="44" t="e">
        <f t="shared" si="56"/>
        <v>#REF!</v>
      </c>
      <c r="CY15" s="44" t="e">
        <f t="shared" si="57"/>
        <v>#REF!</v>
      </c>
      <c r="CZ15" s="44" t="e">
        <f t="shared" si="58"/>
        <v>#REF!</v>
      </c>
      <c r="DA15" s="44" t="e">
        <f t="shared" si="59"/>
        <v>#REF!</v>
      </c>
      <c r="DB15" s="44" t="e">
        <f t="shared" si="60"/>
        <v>#REF!</v>
      </c>
      <c r="DC15" s="44" t="e">
        <f t="shared" si="61"/>
        <v>#REF!</v>
      </c>
      <c r="DD15" s="44" t="e">
        <f t="shared" si="62"/>
        <v>#REF!</v>
      </c>
      <c r="DE15" s="44" t="e">
        <f t="shared" si="63"/>
        <v>#REF!</v>
      </c>
      <c r="DF15" s="44" t="e">
        <f t="shared" si="64"/>
        <v>#REF!</v>
      </c>
      <c r="DG15" s="44" t="e">
        <f t="shared" si="65"/>
        <v>#REF!</v>
      </c>
      <c r="DH15" s="44" t="e">
        <f t="shared" si="66"/>
        <v>#REF!</v>
      </c>
      <c r="DI15" s="44" t="e">
        <f t="shared" si="67"/>
        <v>#REF!</v>
      </c>
      <c r="DJ15" s="44" t="e">
        <f t="shared" si="68"/>
        <v>#REF!</v>
      </c>
      <c r="DK15" s="44" t="e">
        <f t="shared" si="69"/>
        <v>#REF!</v>
      </c>
      <c r="DL15" s="44" t="e">
        <f t="shared" si="70"/>
        <v>#REF!</v>
      </c>
      <c r="DM15" s="44" t="e">
        <f t="shared" si="71"/>
        <v>#REF!</v>
      </c>
      <c r="DN15" s="44" t="e">
        <f t="shared" si="72"/>
        <v>#REF!</v>
      </c>
      <c r="DO15" s="44" t="e">
        <f t="shared" si="73"/>
        <v>#REF!</v>
      </c>
      <c r="DP15" s="44" t="e">
        <f t="shared" si="74"/>
        <v>#REF!</v>
      </c>
      <c r="DQ15" s="44" t="e">
        <f t="shared" si="75"/>
        <v>#REF!</v>
      </c>
      <c r="DS15" s="47">
        <v>14</v>
      </c>
      <c r="DT15" s="48" t="e">
        <f t="shared" si="87"/>
        <v>#REF!</v>
      </c>
      <c r="DU15" s="47" t="e">
        <f>DT15+COUNTIF(DT$2:$DT15,DT15)-1</f>
        <v>#REF!</v>
      </c>
      <c r="DV15" s="44" t="s">
        <v>996</v>
      </c>
      <c r="DW15" s="44">
        <f>S243</f>
        <v>0</v>
      </c>
      <c r="DY15" s="48" t="e">
        <f t="shared" si="88"/>
        <v>#REF!</v>
      </c>
      <c r="DZ15" s="47" t="e">
        <f>DY15+COUNTIF(DY$2:$DY15,DY15)-1</f>
        <v>#REF!</v>
      </c>
      <c r="EA15" s="48">
        <v>14</v>
      </c>
      <c r="EB15" t="e">
        <f t="shared" si="89"/>
        <v>#REF!</v>
      </c>
      <c r="EC15" s="44" t="e">
        <f t="shared" si="90"/>
        <v>#REF!</v>
      </c>
      <c r="EE15" s="258" t="e">
        <f t="shared" si="76"/>
        <v>#REF!</v>
      </c>
      <c r="EG15" s="47">
        <v>14</v>
      </c>
      <c r="EH15" s="48" t="e">
        <f t="shared" si="91"/>
        <v>#REF!</v>
      </c>
      <c r="EI15" s="47" t="e">
        <f>EH15+COUNTIF($EH$2:EH15,EH15)-1</f>
        <v>#REF!</v>
      </c>
      <c r="EJ15" s="44" t="s">
        <v>996</v>
      </c>
      <c r="EK15" s="44" t="e">
        <f>$DG$243</f>
        <v>#REF!</v>
      </c>
      <c r="EM15" s="48" t="e">
        <f t="shared" si="92"/>
        <v>#REF!</v>
      </c>
      <c r="EN15" s="47" t="e">
        <f>EM15+COUNTIF($EM$2:EM15,EM15)-1</f>
        <v>#REF!</v>
      </c>
      <c r="EO15" s="48">
        <v>14</v>
      </c>
      <c r="EP15" t="e">
        <f t="shared" si="93"/>
        <v>#REF!</v>
      </c>
      <c r="EQ15" s="44" t="e">
        <f t="shared" si="98"/>
        <v>#REF!</v>
      </c>
      <c r="ES15" s="66" t="s">
        <v>1039</v>
      </c>
      <c r="ET15" s="247">
        <f>IF('Vehicle Level Data'!D195=0,100,ROUND(100-(SUM(EU2:EU11)*100),2))</f>
        <v>100</v>
      </c>
      <c r="FC15" s="64" t="s">
        <v>287</v>
      </c>
      <c r="FD15" s="1" t="str">
        <f>INDEX(Overview!$B:$B,MATCH($FC15,Overview!$A:$A,0))</f>
        <v>Other Operating Expenses</v>
      </c>
      <c r="FE15" s="64" t="s">
        <v>1040</v>
      </c>
      <c r="FF15" s="49" t="e">
        <f>IF(FF13=0,NA(),IF(FF$12=1,FG15,SUMIF($FJ$12:$FM$12,FF$12,$FJ15:$FM15))/IF(FF13&gt;0,FF13,1))</f>
        <v>#N/A</v>
      </c>
      <c r="FG15" s="49" t="e">
        <f>IF(FG13=0,NA(),IF(FG$12=1,FH15,SUMIF($FJ$12:$FM$12,FG$12,$FJ15:$FM15))/IF(FG13&gt;0,FG13,1))</f>
        <v>#N/A</v>
      </c>
      <c r="FH15" s="49" t="e">
        <f>IF(FH13=0,NA(),IF(FH$12=1,FI15,SUMIF($FJ$12:$FM$12,FH$12,$FJ15:$FM15))/IF(FH13&gt;0,FH13,1))</f>
        <v>#N/A</v>
      </c>
      <c r="FI15" s="49" t="e">
        <f>IF(FI13=0,NA(),IF(FI$12=1,0,SUMIF($FJ$12:$FM$12,FI$12,$FJ15:$FM15))/IF(FI13&gt;0,FI13,1))</f>
        <v>#N/A</v>
      </c>
      <c r="FJ15" s="355" t="e">
        <f>INDEX(Overview!C:C,MATCH($FC15,Overview!$A:$A,0))/VLOOKUP($FC$18,Divide,4,FALSE)</f>
        <v>#VALUE!</v>
      </c>
      <c r="FK15" s="355">
        <f>INDEX(Overview!D:D,MATCH($FC15,Overview!$A:$A,0))/VLOOKUP($FC$18,Divide,4,FALSE)</f>
        <v>0</v>
      </c>
      <c r="FL15" s="355">
        <f>INDEX(Overview!E:E,MATCH($FC15,Overview!$A:$A,0))/VLOOKUP($FC$18,Divide,4,FALSE)</f>
        <v>0</v>
      </c>
      <c r="FM15" s="355">
        <f>INDEX(Overview!F:F,MATCH($FC15,Overview!$A:$A,0))/VLOOKUP($FC$18,Divide,4,FALSE)</f>
        <v>0</v>
      </c>
    </row>
    <row r="16" spans="1:174" ht="15" customHeight="1">
      <c r="A16" s="239">
        <v>15</v>
      </c>
      <c r="B16" s="364" t="e">
        <f t="shared" si="78"/>
        <v>#REF!</v>
      </c>
      <c r="C16" s="365" t="e">
        <f>B16+COUNTIF(B$2:$B16,B16)-1</f>
        <v>#REF!</v>
      </c>
      <c r="D16" s="366" t="str">
        <f>Tables!AI16</f>
        <v>Azerbaijan</v>
      </c>
      <c r="E16" s="367" t="e">
        <f t="shared" si="79"/>
        <v>#REF!</v>
      </c>
      <c r="F16" s="46">
        <f>SUMIFS('Portfolio Allocation'!C$12:C$111,'Portfolio Allocation'!$A$12:$A$111,'Graph Tables'!$D16)</f>
        <v>0</v>
      </c>
      <c r="G16" s="46">
        <f>SUMIFS('Portfolio Allocation'!D$12:D$111,'Portfolio Allocation'!$A$12:$A$111,'Graph Tables'!$D16)</f>
        <v>0</v>
      </c>
      <c r="H16" s="46">
        <f>SUMIFS('Portfolio Allocation'!E$12:E$111,'Portfolio Allocation'!$A$12:$A$111,'Graph Tables'!$D16)</f>
        <v>0</v>
      </c>
      <c r="I16" s="46">
        <f>SUMIFS('Portfolio Allocation'!F$12:F$111,'Portfolio Allocation'!$A$12:$A$111,'Graph Tables'!$D16)</f>
        <v>0</v>
      </c>
      <c r="J16" s="46">
        <f>SUMIFS('Portfolio Allocation'!G$12:G$111,'Portfolio Allocation'!$A$12:$A$111,'Graph Tables'!$D16)</f>
        <v>0</v>
      </c>
      <c r="K16" s="46">
        <f>SUMIFS('Portfolio Allocation'!H$12:H$111,'Portfolio Allocation'!$A$12:$A$111,'Graph Tables'!$D16)</f>
        <v>0</v>
      </c>
      <c r="L16" s="46">
        <f>SUMIFS('Portfolio Allocation'!I$12:I$111,'Portfolio Allocation'!$A$12:$A$111,'Graph Tables'!$D16)</f>
        <v>0</v>
      </c>
      <c r="M16" s="46">
        <f>SUMIFS('Portfolio Allocation'!J$12:J$111,'Portfolio Allocation'!$A$12:$A$111,'Graph Tables'!$D16)</f>
        <v>0</v>
      </c>
      <c r="N16" s="46">
        <f>SUMIFS('Portfolio Allocation'!K$12:K$111,'Portfolio Allocation'!$A$12:$A$111,'Graph Tables'!$D16)</f>
        <v>0</v>
      </c>
      <c r="O16" s="46">
        <f>SUMIFS('Portfolio Allocation'!L$12:L$111,'Portfolio Allocation'!$A$12:$A$111,'Graph Tables'!$D16)</f>
        <v>0</v>
      </c>
      <c r="P16" s="46">
        <f>SUMIFS('Portfolio Allocation'!M$12:M$111,'Portfolio Allocation'!$A$12:$A$111,'Graph Tables'!$D16)</f>
        <v>0</v>
      </c>
      <c r="Q16" s="46" t="e">
        <f>SUMIFS('Portfolio Allocation'!#REF!,'Portfolio Allocation'!$A$12:$A$111,'Graph Tables'!$D16)</f>
        <v>#REF!</v>
      </c>
      <c r="R16" s="46">
        <f>SUMIFS('Portfolio Allocation'!Q$12:Q$111,'Portfolio Allocation'!$A$12:$A$111,'Graph Tables'!$D16)</f>
        <v>0</v>
      </c>
      <c r="S16" s="46">
        <f>SUMIFS('Portfolio Allocation'!R$12:R$111,'Portfolio Allocation'!$A$12:$A$111,'Graph Tables'!$D16)</f>
        <v>0</v>
      </c>
      <c r="T16" s="46">
        <f>SUMIFS('Portfolio Allocation'!S$12:S$111,'Portfolio Allocation'!$A$12:$A$111,'Graph Tables'!$D16)</f>
        <v>0</v>
      </c>
      <c r="U16" s="46">
        <f>SUMIFS('Portfolio Allocation'!T$12:T$111,'Portfolio Allocation'!$A$12:$A$111,'Graph Tables'!$D16)</f>
        <v>0</v>
      </c>
      <c r="V16" s="46">
        <f>SUMIFS('Portfolio Allocation'!U$12:U$111,'Portfolio Allocation'!$A$12:$A$111,'Graph Tables'!$D16)</f>
        <v>0</v>
      </c>
      <c r="W16" s="46">
        <f>SUMIFS('Portfolio Allocation'!V$12:V$111,'Portfolio Allocation'!$A$12:$A$111,'Graph Tables'!$D16)</f>
        <v>0</v>
      </c>
      <c r="X16" s="46">
        <f>SUMIFS('Portfolio Allocation'!W$12:W$111,'Portfolio Allocation'!$A$12:$A$111,'Graph Tables'!$D16)</f>
        <v>0</v>
      </c>
      <c r="Y16" s="46">
        <f>SUMIFS('Portfolio Allocation'!X$12:X$111,'Portfolio Allocation'!$A$12:$A$111,'Graph Tables'!$D16)</f>
        <v>0</v>
      </c>
      <c r="Z16" s="46">
        <f>SUMIFS('Portfolio Allocation'!Y$12:Y$111,'Portfolio Allocation'!$A$12:$A$111,'Graph Tables'!$D16)</f>
        <v>0</v>
      </c>
      <c r="AA16" s="46">
        <f>SUMIFS('Portfolio Allocation'!Z$12:Z$111,'Portfolio Allocation'!$A$12:$A$111,'Graph Tables'!$D16)</f>
        <v>0</v>
      </c>
      <c r="AB16" s="46">
        <f>SUMIFS('Portfolio Allocation'!AA$12:AA$111,'Portfolio Allocation'!$A$12:$A$111,'Graph Tables'!$D16)</f>
        <v>0</v>
      </c>
      <c r="AC16" s="46">
        <f>SUMIFS('Portfolio Allocation'!AD$12:AD$111,'Portfolio Allocation'!$A$12:$A$111,'Graph Tables'!$D16)</f>
        <v>0</v>
      </c>
      <c r="AD16" s="46"/>
      <c r="AE16" s="48">
        <v>15</v>
      </c>
      <c r="AF16" t="e">
        <f t="shared" si="80"/>
        <v>#REF!</v>
      </c>
      <c r="AG16" s="44" t="e">
        <f t="shared" si="96"/>
        <v>#REF!</v>
      </c>
      <c r="AH16" s="46"/>
      <c r="AI16" s="239" t="e">
        <f t="shared" si="81"/>
        <v>#REF!</v>
      </c>
      <c r="AJ16" s="239" t="e">
        <f>AI16+COUNTIF(AI$2:$AI16,AI16)-1</f>
        <v>#REF!</v>
      </c>
      <c r="AK16" s="241" t="str">
        <f t="shared" si="2"/>
        <v>Azerbaijan</v>
      </c>
      <c r="AL16" s="70" t="e">
        <f t="shared" si="82"/>
        <v>#REF!</v>
      </c>
      <c r="AM16" s="44" t="e">
        <f t="shared" si="3"/>
        <v>#REF!</v>
      </c>
      <c r="AN16" s="44" t="e">
        <f t="shared" si="4"/>
        <v>#REF!</v>
      </c>
      <c r="AO16" s="44" t="e">
        <f t="shared" si="5"/>
        <v>#REF!</v>
      </c>
      <c r="AP16" s="44" t="e">
        <f t="shared" si="6"/>
        <v>#REF!</v>
      </c>
      <c r="AQ16" s="44" t="e">
        <f t="shared" si="7"/>
        <v>#REF!</v>
      </c>
      <c r="AR16" s="44" t="e">
        <f t="shared" si="8"/>
        <v>#REF!</v>
      </c>
      <c r="AS16" s="44" t="e">
        <f t="shared" si="9"/>
        <v>#REF!</v>
      </c>
      <c r="AT16" s="44" t="e">
        <f t="shared" si="10"/>
        <v>#REF!</v>
      </c>
      <c r="AU16" s="44" t="e">
        <f t="shared" si="11"/>
        <v>#REF!</v>
      </c>
      <c r="AV16" s="44" t="e">
        <f t="shared" si="12"/>
        <v>#REF!</v>
      </c>
      <c r="AW16" s="44" t="e">
        <f t="shared" si="13"/>
        <v>#REF!</v>
      </c>
      <c r="AX16" s="44" t="e">
        <f t="shared" si="14"/>
        <v>#REF!</v>
      </c>
      <c r="AY16" s="44" t="e">
        <f t="shared" si="15"/>
        <v>#REF!</v>
      </c>
      <c r="AZ16" s="44" t="e">
        <f t="shared" si="16"/>
        <v>#REF!</v>
      </c>
      <c r="BA16" s="44" t="e">
        <f t="shared" si="17"/>
        <v>#REF!</v>
      </c>
      <c r="BB16" s="44" t="e">
        <f t="shared" si="18"/>
        <v>#REF!</v>
      </c>
      <c r="BC16" s="44" t="e">
        <f t="shared" si="19"/>
        <v>#REF!</v>
      </c>
      <c r="BD16" s="44" t="e">
        <f t="shared" si="20"/>
        <v>#REF!</v>
      </c>
      <c r="BE16" s="44" t="e">
        <f t="shared" si="21"/>
        <v>#REF!</v>
      </c>
      <c r="BF16" s="44" t="e">
        <f t="shared" si="22"/>
        <v>#REF!</v>
      </c>
      <c r="BG16" s="44" t="e">
        <f t="shared" si="23"/>
        <v>#REF!</v>
      </c>
      <c r="BH16" s="44" t="e">
        <f t="shared" si="24"/>
        <v>#REF!</v>
      </c>
      <c r="BI16" s="44" t="e">
        <f t="shared" si="25"/>
        <v>#REF!</v>
      </c>
      <c r="BJ16" s="44" t="e">
        <f t="shared" si="26"/>
        <v>#REF!</v>
      </c>
      <c r="BK16" s="44"/>
      <c r="BL16" s="48">
        <v>15</v>
      </c>
      <c r="BM16" t="e">
        <f t="shared" si="83"/>
        <v>#REF!</v>
      </c>
      <c r="BN16" s="44" t="e">
        <f t="shared" si="97"/>
        <v>#REF!</v>
      </c>
      <c r="BO16" s="44">
        <f t="shared" si="27"/>
        <v>0</v>
      </c>
      <c r="BP16" s="44">
        <f t="shared" si="28"/>
        <v>0</v>
      </c>
      <c r="BQ16" s="44">
        <f t="shared" si="29"/>
        <v>0</v>
      </c>
      <c r="BR16" s="44">
        <f t="shared" si="30"/>
        <v>0</v>
      </c>
      <c r="BS16" s="44">
        <f t="shared" si="31"/>
        <v>0</v>
      </c>
      <c r="BT16" s="44">
        <f t="shared" si="32"/>
        <v>0</v>
      </c>
      <c r="BU16" s="44">
        <f t="shared" si="33"/>
        <v>0</v>
      </c>
      <c r="BV16" s="44">
        <f t="shared" si="34"/>
        <v>0</v>
      </c>
      <c r="BW16" s="44">
        <f t="shared" si="35"/>
        <v>0</v>
      </c>
      <c r="BX16" s="44">
        <f t="shared" si="36"/>
        <v>0</v>
      </c>
      <c r="BY16" s="44">
        <f t="shared" si="37"/>
        <v>0</v>
      </c>
      <c r="BZ16" s="44">
        <f t="shared" si="38"/>
        <v>0</v>
      </c>
      <c r="CA16" s="44">
        <f t="shared" si="39"/>
        <v>0</v>
      </c>
      <c r="CB16" s="44">
        <f t="shared" si="40"/>
        <v>0</v>
      </c>
      <c r="CC16" s="44">
        <f t="shared" si="41"/>
        <v>0</v>
      </c>
      <c r="CD16" s="44">
        <f t="shared" si="42"/>
        <v>0</v>
      </c>
      <c r="CE16" s="44">
        <f t="shared" si="43"/>
        <v>0</v>
      </c>
      <c r="CF16" s="44">
        <f t="shared" si="44"/>
        <v>0</v>
      </c>
      <c r="CG16" s="44">
        <f t="shared" si="45"/>
        <v>0</v>
      </c>
      <c r="CH16" s="44">
        <f t="shared" si="46"/>
        <v>0</v>
      </c>
      <c r="CI16" s="44">
        <f t="shared" si="47"/>
        <v>0</v>
      </c>
      <c r="CJ16" s="44">
        <f t="shared" si="48"/>
        <v>0</v>
      </c>
      <c r="CK16" s="44">
        <f t="shared" si="49"/>
        <v>0</v>
      </c>
      <c r="CL16" s="44">
        <f t="shared" si="50"/>
        <v>0</v>
      </c>
      <c r="CM16" s="44"/>
      <c r="CN16" s="244" t="e">
        <f t="shared" si="84"/>
        <v>#REF!</v>
      </c>
      <c r="CO16" s="244">
        <v>15</v>
      </c>
      <c r="CP16" s="239" t="e">
        <f t="shared" si="85"/>
        <v>#REF!</v>
      </c>
      <c r="CQ16" s="239" t="e">
        <f>CP16+COUNTIF($CP$2:CP16,CP16)-1</f>
        <v>#REF!</v>
      </c>
      <c r="CR16" s="241" t="str">
        <f t="shared" si="51"/>
        <v>Azerbaijan</v>
      </c>
      <c r="CS16" s="70" t="e">
        <f t="shared" si="86"/>
        <v>#REF!</v>
      </c>
      <c r="CT16" s="44" t="e">
        <f t="shared" si="52"/>
        <v>#REF!</v>
      </c>
      <c r="CU16" s="44" t="e">
        <f t="shared" si="53"/>
        <v>#REF!</v>
      </c>
      <c r="CV16" s="44" t="e">
        <f t="shared" si="54"/>
        <v>#REF!</v>
      </c>
      <c r="CW16" s="44" t="e">
        <f t="shared" si="55"/>
        <v>#REF!</v>
      </c>
      <c r="CX16" s="44" t="e">
        <f t="shared" si="56"/>
        <v>#REF!</v>
      </c>
      <c r="CY16" s="44" t="e">
        <f t="shared" si="57"/>
        <v>#REF!</v>
      </c>
      <c r="CZ16" s="44" t="e">
        <f t="shared" si="58"/>
        <v>#REF!</v>
      </c>
      <c r="DA16" s="44" t="e">
        <f t="shared" si="59"/>
        <v>#REF!</v>
      </c>
      <c r="DB16" s="44" t="e">
        <f t="shared" si="60"/>
        <v>#REF!</v>
      </c>
      <c r="DC16" s="44" t="e">
        <f t="shared" si="61"/>
        <v>#REF!</v>
      </c>
      <c r="DD16" s="44" t="e">
        <f t="shared" si="62"/>
        <v>#REF!</v>
      </c>
      <c r="DE16" s="44" t="e">
        <f t="shared" si="63"/>
        <v>#REF!</v>
      </c>
      <c r="DF16" s="44" t="e">
        <f t="shared" si="64"/>
        <v>#REF!</v>
      </c>
      <c r="DG16" s="44" t="e">
        <f t="shared" si="65"/>
        <v>#REF!</v>
      </c>
      <c r="DH16" s="44" t="e">
        <f t="shared" si="66"/>
        <v>#REF!</v>
      </c>
      <c r="DI16" s="44" t="e">
        <f t="shared" si="67"/>
        <v>#REF!</v>
      </c>
      <c r="DJ16" s="44" t="e">
        <f t="shared" si="68"/>
        <v>#REF!</v>
      </c>
      <c r="DK16" s="44" t="e">
        <f t="shared" si="69"/>
        <v>#REF!</v>
      </c>
      <c r="DL16" s="44" t="e">
        <f t="shared" si="70"/>
        <v>#REF!</v>
      </c>
      <c r="DM16" s="44" t="e">
        <f t="shared" si="71"/>
        <v>#REF!</v>
      </c>
      <c r="DN16" s="44" t="e">
        <f t="shared" si="72"/>
        <v>#REF!</v>
      </c>
      <c r="DO16" s="44" t="e">
        <f t="shared" si="73"/>
        <v>#REF!</v>
      </c>
      <c r="DP16" s="44" t="e">
        <f t="shared" si="74"/>
        <v>#REF!</v>
      </c>
      <c r="DQ16" s="44" t="e">
        <f t="shared" si="75"/>
        <v>#REF!</v>
      </c>
      <c r="DS16" s="47">
        <v>15</v>
      </c>
      <c r="DT16" s="48" t="e">
        <f t="shared" si="87"/>
        <v>#REF!</v>
      </c>
      <c r="DU16" s="47" t="e">
        <f>DT16+COUNTIF(DT$2:$DT16,DT16)-1</f>
        <v>#REF!</v>
      </c>
      <c r="DV16" s="246" t="s">
        <v>997</v>
      </c>
      <c r="DW16" s="44">
        <f>T243</f>
        <v>0</v>
      </c>
      <c r="DY16" s="48" t="e">
        <f t="shared" si="88"/>
        <v>#REF!</v>
      </c>
      <c r="DZ16" s="47" t="e">
        <f>DY16+COUNTIF(DY$2:$DY16,DY16)-1</f>
        <v>#REF!</v>
      </c>
      <c r="EA16" s="48">
        <v>15</v>
      </c>
      <c r="EB16" t="e">
        <f t="shared" si="89"/>
        <v>#REF!</v>
      </c>
      <c r="EC16" s="44" t="e">
        <f t="shared" si="90"/>
        <v>#REF!</v>
      </c>
      <c r="EE16" s="258" t="e">
        <f t="shared" si="76"/>
        <v>#REF!</v>
      </c>
      <c r="EG16" s="47">
        <v>15</v>
      </c>
      <c r="EH16" s="48" t="e">
        <f t="shared" si="91"/>
        <v>#REF!</v>
      </c>
      <c r="EI16" s="47" t="e">
        <f>EH16+COUNTIF($EH$2:EH16,EH16)-1</f>
        <v>#REF!</v>
      </c>
      <c r="EJ16" s="246" t="s">
        <v>997</v>
      </c>
      <c r="EK16" s="44" t="e">
        <f>$DH$243</f>
        <v>#REF!</v>
      </c>
      <c r="EM16" s="48" t="e">
        <f t="shared" si="92"/>
        <v>#REF!</v>
      </c>
      <c r="EN16" s="47" t="e">
        <f>EM16+COUNTIF($EM$2:EM16,EM16)-1</f>
        <v>#REF!</v>
      </c>
      <c r="EO16" s="48">
        <v>15</v>
      </c>
      <c r="EP16" t="e">
        <f t="shared" si="93"/>
        <v>#REF!</v>
      </c>
      <c r="EQ16" s="44" t="e">
        <f t="shared" si="98"/>
        <v>#REF!</v>
      </c>
      <c r="ES16" s="66" t="s">
        <v>1041</v>
      </c>
      <c r="ET16" t="str">
        <f>IF('Vehicle Level Data'!D195=0,"Top tenants and percentages have not been specified yet.",CONCATENATE(IF(ET13=1,"This ","These "),ET13,IF(ET13=1," tenant"," tenants"),IF(ET13=1," represents "," represent "),ET14,"% of gross rental income."))</f>
        <v>Top tenants and percentages have not been specified yet.</v>
      </c>
      <c r="FC16" s="64" t="s">
        <v>479</v>
      </c>
      <c r="FD16" s="1" t="str">
        <f>INDEX(Overview!$B:$B,MATCH($FC16,Overview!$A:$A,0))</f>
        <v>Gross Leasable Area</v>
      </c>
      <c r="FE16" s="64" t="s">
        <v>1042</v>
      </c>
      <c r="FF16" s="59" t="e">
        <f>IF(FF13=0,NA(),IF(FF$12=1,FG16,SUMIF($FJ$12:$FM$12,FF$12,$FJ16:$FM16))/IF(FF13&gt;0,FF13,1))</f>
        <v>#N/A</v>
      </c>
      <c r="FG16" s="59" t="e">
        <f>IF(FG13=0,NA(),IF(FG$12=1,FH16,SUMIF($FJ$12:$FM$12,FG$12,$FJ16:$FM16))/IF(FG13&gt;0,FG13,1))</f>
        <v>#N/A</v>
      </c>
      <c r="FH16" s="59" t="e">
        <f>IF(FH13=0,NA(),IF(FH$12=1,FI16,SUMIF($FJ$12:$FM$12,FH$12,$FJ16:$FM16))/IF(FH13&gt;0,FH13,1))</f>
        <v>#N/A</v>
      </c>
      <c r="FI16" s="59" t="e">
        <f>IF(FI13=0,NA(),IF(FI$12=1,0,SUMIF($FJ$12:$FM$12,FI$12,$FJ16:$FM16))/IF(FI13&gt;0,FI13,1))</f>
        <v>#N/A</v>
      </c>
      <c r="FJ16" s="70" t="str">
        <f>INDEX(Overview!C:C,MATCH($FC16,Overview!$A:$A,0))</f>
        <v/>
      </c>
      <c r="FK16" s="70">
        <f>INDEX(Overview!D:D,MATCH($FC16,Overview!$A:$A,0))</f>
        <v>0</v>
      </c>
      <c r="FL16" s="70">
        <f>INDEX(Overview!E:E,MATCH($FC16,Overview!$A:$A,0))</f>
        <v>0</v>
      </c>
      <c r="FM16" s="70">
        <f>INDEX(Overview!F:F,MATCH($FC16,Overview!$A:$A,0))</f>
        <v>0</v>
      </c>
    </row>
    <row r="17" spans="1:169">
      <c r="A17" s="239">
        <v>16</v>
      </c>
      <c r="B17" s="364" t="e">
        <f t="shared" si="78"/>
        <v>#REF!</v>
      </c>
      <c r="C17" s="365" t="e">
        <f>B17+COUNTIF(B$2:$B17,B17)-1</f>
        <v>#REF!</v>
      </c>
      <c r="D17" s="366" t="str">
        <f>Tables!AI17</f>
        <v>Bahamas</v>
      </c>
      <c r="E17" s="367" t="e">
        <f t="shared" si="79"/>
        <v>#REF!</v>
      </c>
      <c r="F17" s="46">
        <f>SUMIFS('Portfolio Allocation'!C$12:C$111,'Portfolio Allocation'!$A$12:$A$111,'Graph Tables'!$D17)</f>
        <v>0</v>
      </c>
      <c r="G17" s="46">
        <f>SUMIFS('Portfolio Allocation'!D$12:D$111,'Portfolio Allocation'!$A$12:$A$111,'Graph Tables'!$D17)</f>
        <v>0</v>
      </c>
      <c r="H17" s="46">
        <f>SUMIFS('Portfolio Allocation'!E$12:E$111,'Portfolio Allocation'!$A$12:$A$111,'Graph Tables'!$D17)</f>
        <v>0</v>
      </c>
      <c r="I17" s="46">
        <f>SUMIFS('Portfolio Allocation'!F$12:F$111,'Portfolio Allocation'!$A$12:$A$111,'Graph Tables'!$D17)</f>
        <v>0</v>
      </c>
      <c r="J17" s="46">
        <f>SUMIFS('Portfolio Allocation'!G$12:G$111,'Portfolio Allocation'!$A$12:$A$111,'Graph Tables'!$D17)</f>
        <v>0</v>
      </c>
      <c r="K17" s="46">
        <f>SUMIFS('Portfolio Allocation'!H$12:H$111,'Portfolio Allocation'!$A$12:$A$111,'Graph Tables'!$D17)</f>
        <v>0</v>
      </c>
      <c r="L17" s="46">
        <f>SUMIFS('Portfolio Allocation'!I$12:I$111,'Portfolio Allocation'!$A$12:$A$111,'Graph Tables'!$D17)</f>
        <v>0</v>
      </c>
      <c r="M17" s="46">
        <f>SUMIFS('Portfolio Allocation'!J$12:J$111,'Portfolio Allocation'!$A$12:$A$111,'Graph Tables'!$D17)</f>
        <v>0</v>
      </c>
      <c r="N17" s="46">
        <f>SUMIFS('Portfolio Allocation'!K$12:K$111,'Portfolio Allocation'!$A$12:$A$111,'Graph Tables'!$D17)</f>
        <v>0</v>
      </c>
      <c r="O17" s="46">
        <f>SUMIFS('Portfolio Allocation'!L$12:L$111,'Portfolio Allocation'!$A$12:$A$111,'Graph Tables'!$D17)</f>
        <v>0</v>
      </c>
      <c r="P17" s="46">
        <f>SUMIFS('Portfolio Allocation'!M$12:M$111,'Portfolio Allocation'!$A$12:$A$111,'Graph Tables'!$D17)</f>
        <v>0</v>
      </c>
      <c r="Q17" s="46" t="e">
        <f>SUMIFS('Portfolio Allocation'!#REF!,'Portfolio Allocation'!$A$12:$A$111,'Graph Tables'!$D17)</f>
        <v>#REF!</v>
      </c>
      <c r="R17" s="46">
        <f>SUMIFS('Portfolio Allocation'!Q$12:Q$111,'Portfolio Allocation'!$A$12:$A$111,'Graph Tables'!$D17)</f>
        <v>0</v>
      </c>
      <c r="S17" s="46">
        <f>SUMIFS('Portfolio Allocation'!R$12:R$111,'Portfolio Allocation'!$A$12:$A$111,'Graph Tables'!$D17)</f>
        <v>0</v>
      </c>
      <c r="T17" s="46">
        <f>SUMIFS('Portfolio Allocation'!S$12:S$111,'Portfolio Allocation'!$A$12:$A$111,'Graph Tables'!$D17)</f>
        <v>0</v>
      </c>
      <c r="U17" s="46">
        <f>SUMIFS('Portfolio Allocation'!T$12:T$111,'Portfolio Allocation'!$A$12:$A$111,'Graph Tables'!$D17)</f>
        <v>0</v>
      </c>
      <c r="V17" s="46">
        <f>SUMIFS('Portfolio Allocation'!U$12:U$111,'Portfolio Allocation'!$A$12:$A$111,'Graph Tables'!$D17)</f>
        <v>0</v>
      </c>
      <c r="W17" s="46">
        <f>SUMIFS('Portfolio Allocation'!V$12:V$111,'Portfolio Allocation'!$A$12:$A$111,'Graph Tables'!$D17)</f>
        <v>0</v>
      </c>
      <c r="X17" s="46">
        <f>SUMIFS('Portfolio Allocation'!W$12:W$111,'Portfolio Allocation'!$A$12:$A$111,'Graph Tables'!$D17)</f>
        <v>0</v>
      </c>
      <c r="Y17" s="46">
        <f>SUMIFS('Portfolio Allocation'!X$12:X$111,'Portfolio Allocation'!$A$12:$A$111,'Graph Tables'!$D17)</f>
        <v>0</v>
      </c>
      <c r="Z17" s="46">
        <f>SUMIFS('Portfolio Allocation'!Y$12:Y$111,'Portfolio Allocation'!$A$12:$A$111,'Graph Tables'!$D17)</f>
        <v>0</v>
      </c>
      <c r="AA17" s="46">
        <f>SUMIFS('Portfolio Allocation'!Z$12:Z$111,'Portfolio Allocation'!$A$12:$A$111,'Graph Tables'!$D17)</f>
        <v>0</v>
      </c>
      <c r="AB17" s="46">
        <f>SUMIFS('Portfolio Allocation'!AA$12:AA$111,'Portfolio Allocation'!$A$12:$A$111,'Graph Tables'!$D17)</f>
        <v>0</v>
      </c>
      <c r="AC17" s="46">
        <f>SUMIFS('Portfolio Allocation'!AD$12:AD$111,'Portfolio Allocation'!$A$12:$A$111,'Graph Tables'!$D17)</f>
        <v>0</v>
      </c>
      <c r="AD17" s="46"/>
      <c r="AE17" s="48">
        <v>16</v>
      </c>
      <c r="AF17" t="e">
        <f t="shared" si="80"/>
        <v>#REF!</v>
      </c>
      <c r="AG17" s="44" t="e">
        <f t="shared" si="96"/>
        <v>#REF!</v>
      </c>
      <c r="AH17" s="46"/>
      <c r="AI17" s="239" t="e">
        <f t="shared" si="81"/>
        <v>#REF!</v>
      </c>
      <c r="AJ17" s="239" t="e">
        <f>AI17+COUNTIF(AI$2:$AI17,AI17)-1</f>
        <v>#REF!</v>
      </c>
      <c r="AK17" s="241" t="str">
        <f t="shared" si="2"/>
        <v>Bahamas</v>
      </c>
      <c r="AL17" s="70" t="e">
        <f t="shared" si="82"/>
        <v>#REF!</v>
      </c>
      <c r="AM17" s="44" t="e">
        <f t="shared" si="3"/>
        <v>#REF!</v>
      </c>
      <c r="AN17" s="44" t="e">
        <f t="shared" si="4"/>
        <v>#REF!</v>
      </c>
      <c r="AO17" s="44" t="e">
        <f t="shared" si="5"/>
        <v>#REF!</v>
      </c>
      <c r="AP17" s="44" t="e">
        <f t="shared" si="6"/>
        <v>#REF!</v>
      </c>
      <c r="AQ17" s="44" t="e">
        <f t="shared" si="7"/>
        <v>#REF!</v>
      </c>
      <c r="AR17" s="44" t="e">
        <f t="shared" si="8"/>
        <v>#REF!</v>
      </c>
      <c r="AS17" s="44" t="e">
        <f t="shared" si="9"/>
        <v>#REF!</v>
      </c>
      <c r="AT17" s="44" t="e">
        <f t="shared" si="10"/>
        <v>#REF!</v>
      </c>
      <c r="AU17" s="44" t="e">
        <f t="shared" si="11"/>
        <v>#REF!</v>
      </c>
      <c r="AV17" s="44" t="e">
        <f t="shared" si="12"/>
        <v>#REF!</v>
      </c>
      <c r="AW17" s="44" t="e">
        <f t="shared" si="13"/>
        <v>#REF!</v>
      </c>
      <c r="AX17" s="44" t="e">
        <f t="shared" si="14"/>
        <v>#REF!</v>
      </c>
      <c r="AY17" s="44" t="e">
        <f t="shared" si="15"/>
        <v>#REF!</v>
      </c>
      <c r="AZ17" s="44" t="e">
        <f t="shared" si="16"/>
        <v>#REF!</v>
      </c>
      <c r="BA17" s="44" t="e">
        <f t="shared" si="17"/>
        <v>#REF!</v>
      </c>
      <c r="BB17" s="44" t="e">
        <f t="shared" si="18"/>
        <v>#REF!</v>
      </c>
      <c r="BC17" s="44" t="e">
        <f t="shared" si="19"/>
        <v>#REF!</v>
      </c>
      <c r="BD17" s="44" t="e">
        <f t="shared" si="20"/>
        <v>#REF!</v>
      </c>
      <c r="BE17" s="44" t="e">
        <f t="shared" si="21"/>
        <v>#REF!</v>
      </c>
      <c r="BF17" s="44" t="e">
        <f t="shared" si="22"/>
        <v>#REF!</v>
      </c>
      <c r="BG17" s="44" t="e">
        <f t="shared" si="23"/>
        <v>#REF!</v>
      </c>
      <c r="BH17" s="44" t="e">
        <f t="shared" si="24"/>
        <v>#REF!</v>
      </c>
      <c r="BI17" s="44" t="e">
        <f t="shared" si="25"/>
        <v>#REF!</v>
      </c>
      <c r="BJ17" s="44" t="e">
        <f t="shared" si="26"/>
        <v>#REF!</v>
      </c>
      <c r="BK17" s="44"/>
      <c r="BL17" s="48">
        <v>16</v>
      </c>
      <c r="BM17" t="e">
        <f t="shared" si="83"/>
        <v>#REF!</v>
      </c>
      <c r="BN17" s="44" t="e">
        <f t="shared" si="97"/>
        <v>#REF!</v>
      </c>
      <c r="BO17" s="44">
        <f t="shared" si="27"/>
        <v>0</v>
      </c>
      <c r="BP17" s="44">
        <f t="shared" si="28"/>
        <v>0</v>
      </c>
      <c r="BQ17" s="44">
        <f t="shared" si="29"/>
        <v>0</v>
      </c>
      <c r="BR17" s="44">
        <f t="shared" si="30"/>
        <v>0</v>
      </c>
      <c r="BS17" s="44">
        <f t="shared" si="31"/>
        <v>0</v>
      </c>
      <c r="BT17" s="44">
        <f t="shared" si="32"/>
        <v>0</v>
      </c>
      <c r="BU17" s="44">
        <f t="shared" si="33"/>
        <v>0</v>
      </c>
      <c r="BV17" s="44">
        <f t="shared" si="34"/>
        <v>0</v>
      </c>
      <c r="BW17" s="44">
        <f t="shared" si="35"/>
        <v>0</v>
      </c>
      <c r="BX17" s="44">
        <f t="shared" si="36"/>
        <v>0</v>
      </c>
      <c r="BY17" s="44">
        <f t="shared" si="37"/>
        <v>0</v>
      </c>
      <c r="BZ17" s="44">
        <f t="shared" si="38"/>
        <v>0</v>
      </c>
      <c r="CA17" s="44">
        <f t="shared" si="39"/>
        <v>0</v>
      </c>
      <c r="CB17" s="44">
        <f t="shared" si="40"/>
        <v>0</v>
      </c>
      <c r="CC17" s="44">
        <f t="shared" si="41"/>
        <v>0</v>
      </c>
      <c r="CD17" s="44">
        <f t="shared" si="42"/>
        <v>0</v>
      </c>
      <c r="CE17" s="44">
        <f t="shared" si="43"/>
        <v>0</v>
      </c>
      <c r="CF17" s="44">
        <f t="shared" si="44"/>
        <v>0</v>
      </c>
      <c r="CG17" s="44">
        <f t="shared" si="45"/>
        <v>0</v>
      </c>
      <c r="CH17" s="44">
        <f t="shared" si="46"/>
        <v>0</v>
      </c>
      <c r="CI17" s="44">
        <f t="shared" si="47"/>
        <v>0</v>
      </c>
      <c r="CJ17" s="44">
        <f t="shared" si="48"/>
        <v>0</v>
      </c>
      <c r="CK17" s="44">
        <f t="shared" si="49"/>
        <v>0</v>
      </c>
      <c r="CL17" s="44">
        <f t="shared" si="50"/>
        <v>0</v>
      </c>
      <c r="CM17" s="44"/>
      <c r="CN17" s="244" t="e">
        <f t="shared" si="84"/>
        <v>#REF!</v>
      </c>
      <c r="CO17" s="244">
        <v>16</v>
      </c>
      <c r="CP17" s="239" t="e">
        <f t="shared" si="85"/>
        <v>#REF!</v>
      </c>
      <c r="CQ17" s="239" t="e">
        <f>CP17+COUNTIF($CP$2:CP17,CP17)-1</f>
        <v>#REF!</v>
      </c>
      <c r="CR17" s="241" t="str">
        <f t="shared" si="51"/>
        <v>Bahamas</v>
      </c>
      <c r="CS17" s="70" t="e">
        <f t="shared" si="86"/>
        <v>#REF!</v>
      </c>
      <c r="CT17" s="44" t="e">
        <f t="shared" si="52"/>
        <v>#REF!</v>
      </c>
      <c r="CU17" s="44" t="e">
        <f t="shared" si="53"/>
        <v>#REF!</v>
      </c>
      <c r="CV17" s="44" t="e">
        <f t="shared" si="54"/>
        <v>#REF!</v>
      </c>
      <c r="CW17" s="44" t="e">
        <f t="shared" si="55"/>
        <v>#REF!</v>
      </c>
      <c r="CX17" s="44" t="e">
        <f t="shared" si="56"/>
        <v>#REF!</v>
      </c>
      <c r="CY17" s="44" t="e">
        <f t="shared" si="57"/>
        <v>#REF!</v>
      </c>
      <c r="CZ17" s="44" t="e">
        <f t="shared" si="58"/>
        <v>#REF!</v>
      </c>
      <c r="DA17" s="44" t="e">
        <f t="shared" si="59"/>
        <v>#REF!</v>
      </c>
      <c r="DB17" s="44" t="e">
        <f t="shared" si="60"/>
        <v>#REF!</v>
      </c>
      <c r="DC17" s="44" t="e">
        <f t="shared" si="61"/>
        <v>#REF!</v>
      </c>
      <c r="DD17" s="44" t="e">
        <f t="shared" si="62"/>
        <v>#REF!</v>
      </c>
      <c r="DE17" s="44" t="e">
        <f t="shared" si="63"/>
        <v>#REF!</v>
      </c>
      <c r="DF17" s="44" t="e">
        <f t="shared" si="64"/>
        <v>#REF!</v>
      </c>
      <c r="DG17" s="44" t="e">
        <f t="shared" si="65"/>
        <v>#REF!</v>
      </c>
      <c r="DH17" s="44" t="e">
        <f t="shared" si="66"/>
        <v>#REF!</v>
      </c>
      <c r="DI17" s="44" t="e">
        <f t="shared" si="67"/>
        <v>#REF!</v>
      </c>
      <c r="DJ17" s="44" t="e">
        <f t="shared" si="68"/>
        <v>#REF!</v>
      </c>
      <c r="DK17" s="44" t="e">
        <f t="shared" si="69"/>
        <v>#REF!</v>
      </c>
      <c r="DL17" s="44" t="e">
        <f t="shared" si="70"/>
        <v>#REF!</v>
      </c>
      <c r="DM17" s="44" t="e">
        <f t="shared" si="71"/>
        <v>#REF!</v>
      </c>
      <c r="DN17" s="44" t="e">
        <f t="shared" si="72"/>
        <v>#REF!</v>
      </c>
      <c r="DO17" s="44" t="e">
        <f t="shared" si="73"/>
        <v>#REF!</v>
      </c>
      <c r="DP17" s="44" t="e">
        <f t="shared" si="74"/>
        <v>#REF!</v>
      </c>
      <c r="DQ17" s="44" t="e">
        <f t="shared" si="75"/>
        <v>#REF!</v>
      </c>
      <c r="DS17" s="47">
        <v>16</v>
      </c>
      <c r="DT17" s="48" t="e">
        <f t="shared" si="87"/>
        <v>#REF!</v>
      </c>
      <c r="DU17" s="47" t="e">
        <f>DT17+COUNTIF(DT$2:$DT17,DT17)-1</f>
        <v>#REF!</v>
      </c>
      <c r="DV17" s="44" t="s">
        <v>998</v>
      </c>
      <c r="DW17" s="44">
        <f>U243</f>
        <v>0</v>
      </c>
      <c r="DY17" s="48" t="e">
        <f t="shared" si="88"/>
        <v>#REF!</v>
      </c>
      <c r="DZ17" s="47" t="e">
        <f>DY17+COUNTIF(DY$2:$DY17,DY17)-1</f>
        <v>#REF!</v>
      </c>
      <c r="EA17" s="48">
        <v>16</v>
      </c>
      <c r="EB17" t="e">
        <f t="shared" si="89"/>
        <v>#REF!</v>
      </c>
      <c r="EC17" s="44" t="e">
        <f t="shared" si="90"/>
        <v>#REF!</v>
      </c>
      <c r="EE17" s="258" t="e">
        <f t="shared" si="76"/>
        <v>#REF!</v>
      </c>
      <c r="EG17" s="47">
        <v>16</v>
      </c>
      <c r="EH17" s="48" t="e">
        <f t="shared" si="91"/>
        <v>#REF!</v>
      </c>
      <c r="EI17" s="47" t="e">
        <f>EH17+COUNTIF($EH$2:EH17,EH17)-1</f>
        <v>#REF!</v>
      </c>
      <c r="EJ17" s="44" t="s">
        <v>998</v>
      </c>
      <c r="EK17" s="44" t="e">
        <f>$DI$243</f>
        <v>#REF!</v>
      </c>
      <c r="EM17" s="48" t="e">
        <f t="shared" si="92"/>
        <v>#REF!</v>
      </c>
      <c r="EN17" s="47" t="e">
        <f>EM17+COUNTIF($EM$2:EM17,EM17)-1</f>
        <v>#REF!</v>
      </c>
      <c r="EO17" s="48">
        <v>16</v>
      </c>
      <c r="EP17" t="e">
        <f t="shared" si="93"/>
        <v>#REF!</v>
      </c>
      <c r="EQ17" s="44" t="e">
        <f t="shared" si="98"/>
        <v>#REF!</v>
      </c>
      <c r="FC17" s="64" t="s">
        <v>451</v>
      </c>
      <c r="FD17" s="1" t="str">
        <f>INDEX(Overview!$B:$B,MATCH($FC17,Overview!$A:$A,0))</f>
        <v>Total capital expenditure</v>
      </c>
      <c r="FE17" s="64" t="s">
        <v>1043</v>
      </c>
      <c r="FF17" s="266" t="str">
        <f>IF(FF13=0,"",IF(FF$12=1,FG17,SUMIF($FJ$12:$FM$12,FF$12,$FJ$17:$FM$17))/IF(FF13&gt;0,FF13,1))</f>
        <v/>
      </c>
      <c r="FG17" s="266" t="str">
        <f>IF(FG13=0,"",IF(FG$12=1,FH17,SUMIF($FJ$12:$FM$12,FG$12,$FJ$17:$FM$17))/IF(FG13&gt;0,FG13,1))</f>
        <v/>
      </c>
      <c r="FH17" s="266" t="str">
        <f>IF(FH13=0,"",IF(FH$12=1,FI17,SUMIF($FJ$12:$FM$12,FH$12,$FJ$17:$FM$17))/IF(FH13&gt;0,FH13,1))</f>
        <v/>
      </c>
      <c r="FI17" s="266" t="str">
        <f>IF(FI13=0,"",IF(FI$12=1,0,SUMIF($FJ$12:$FM$12,FI$12,$FJ$17:$FM$17))/IF(FI13&gt;0,FI13,1))</f>
        <v/>
      </c>
      <c r="FJ17" s="356">
        <f>IFERROR((INDEX(Overview!C:C,MATCH($FC17,Overview!$A:$A,0))/VLOOKUP($FC$18,Divide,4,FALSE))/IF(FJ15&lt;&gt;0,FJ15,1),0)</f>
        <v>0</v>
      </c>
      <c r="FK17" s="356">
        <f>IFERROR((INDEX(Overview!D:D,MATCH($FC17,Overview!$A:$A,0))/VLOOKUP($FC$18,Divide,4,FALSE))/IF(FK15&lt;&gt;0,FK15,1),0)</f>
        <v>0</v>
      </c>
      <c r="FL17" s="356">
        <f>IFERROR((INDEX(Overview!E:E,MATCH($FC17,Overview!$A:$A,0))/VLOOKUP($FC$18,Divide,4,FALSE))/IF(FL15&lt;&gt;0,FL15,1),0)</f>
        <v>0</v>
      </c>
      <c r="FM17" s="356">
        <f>IFERROR((INDEX(Overview!F:F,MATCH($FC17,Overview!$A:$A,0))/VLOOKUP($FC$18,Divide,4,FALSE))/IF(FM15&lt;&gt;0,FM15,1),0)</f>
        <v>0</v>
      </c>
    </row>
    <row r="18" spans="1:169">
      <c r="A18" s="239">
        <v>17</v>
      </c>
      <c r="B18" s="364" t="e">
        <f t="shared" si="78"/>
        <v>#REF!</v>
      </c>
      <c r="C18" s="365" t="e">
        <f>B18+COUNTIF(B$2:$B18,B18)-1</f>
        <v>#REF!</v>
      </c>
      <c r="D18" s="366" t="str">
        <f>Tables!AI18</f>
        <v>Bahrain</v>
      </c>
      <c r="E18" s="367" t="e">
        <f t="shared" si="79"/>
        <v>#REF!</v>
      </c>
      <c r="F18" s="46">
        <f>SUMIFS('Portfolio Allocation'!C$12:C$111,'Portfolio Allocation'!$A$12:$A$111,'Graph Tables'!$D18)</f>
        <v>0</v>
      </c>
      <c r="G18" s="46">
        <f>SUMIFS('Portfolio Allocation'!D$12:D$111,'Portfolio Allocation'!$A$12:$A$111,'Graph Tables'!$D18)</f>
        <v>0</v>
      </c>
      <c r="H18" s="46">
        <f>SUMIFS('Portfolio Allocation'!E$12:E$111,'Portfolio Allocation'!$A$12:$A$111,'Graph Tables'!$D18)</f>
        <v>0</v>
      </c>
      <c r="I18" s="46">
        <f>SUMIFS('Portfolio Allocation'!F$12:F$111,'Portfolio Allocation'!$A$12:$A$111,'Graph Tables'!$D18)</f>
        <v>0</v>
      </c>
      <c r="J18" s="46">
        <f>SUMIFS('Portfolio Allocation'!G$12:G$111,'Portfolio Allocation'!$A$12:$A$111,'Graph Tables'!$D18)</f>
        <v>0</v>
      </c>
      <c r="K18" s="46">
        <f>SUMIFS('Portfolio Allocation'!H$12:H$111,'Portfolio Allocation'!$A$12:$A$111,'Graph Tables'!$D18)</f>
        <v>0</v>
      </c>
      <c r="L18" s="46">
        <f>SUMIFS('Portfolio Allocation'!I$12:I$111,'Portfolio Allocation'!$A$12:$A$111,'Graph Tables'!$D18)</f>
        <v>0</v>
      </c>
      <c r="M18" s="46">
        <f>SUMIFS('Portfolio Allocation'!J$12:J$111,'Portfolio Allocation'!$A$12:$A$111,'Graph Tables'!$D18)</f>
        <v>0</v>
      </c>
      <c r="N18" s="46">
        <f>SUMIFS('Portfolio Allocation'!K$12:K$111,'Portfolio Allocation'!$A$12:$A$111,'Graph Tables'!$D18)</f>
        <v>0</v>
      </c>
      <c r="O18" s="46">
        <f>SUMIFS('Portfolio Allocation'!L$12:L$111,'Portfolio Allocation'!$A$12:$A$111,'Graph Tables'!$D18)</f>
        <v>0</v>
      </c>
      <c r="P18" s="46">
        <f>SUMIFS('Portfolio Allocation'!M$12:M$111,'Portfolio Allocation'!$A$12:$A$111,'Graph Tables'!$D18)</f>
        <v>0</v>
      </c>
      <c r="Q18" s="46" t="e">
        <f>SUMIFS('Portfolio Allocation'!#REF!,'Portfolio Allocation'!$A$12:$A$111,'Graph Tables'!$D18)</f>
        <v>#REF!</v>
      </c>
      <c r="R18" s="46">
        <f>SUMIFS('Portfolio Allocation'!Q$12:Q$111,'Portfolio Allocation'!$A$12:$A$111,'Graph Tables'!$D18)</f>
        <v>0</v>
      </c>
      <c r="S18" s="46">
        <f>SUMIFS('Portfolio Allocation'!R$12:R$111,'Portfolio Allocation'!$A$12:$A$111,'Graph Tables'!$D18)</f>
        <v>0</v>
      </c>
      <c r="T18" s="46">
        <f>SUMIFS('Portfolio Allocation'!S$12:S$111,'Portfolio Allocation'!$A$12:$A$111,'Graph Tables'!$D18)</f>
        <v>0</v>
      </c>
      <c r="U18" s="46">
        <f>SUMIFS('Portfolio Allocation'!T$12:T$111,'Portfolio Allocation'!$A$12:$A$111,'Graph Tables'!$D18)</f>
        <v>0</v>
      </c>
      <c r="V18" s="46">
        <f>SUMIFS('Portfolio Allocation'!U$12:U$111,'Portfolio Allocation'!$A$12:$A$111,'Graph Tables'!$D18)</f>
        <v>0</v>
      </c>
      <c r="W18" s="46">
        <f>SUMIFS('Portfolio Allocation'!V$12:V$111,'Portfolio Allocation'!$A$12:$A$111,'Graph Tables'!$D18)</f>
        <v>0</v>
      </c>
      <c r="X18" s="46">
        <f>SUMIFS('Portfolio Allocation'!W$12:W$111,'Portfolio Allocation'!$A$12:$A$111,'Graph Tables'!$D18)</f>
        <v>0</v>
      </c>
      <c r="Y18" s="46">
        <f>SUMIFS('Portfolio Allocation'!X$12:X$111,'Portfolio Allocation'!$A$12:$A$111,'Graph Tables'!$D18)</f>
        <v>0</v>
      </c>
      <c r="Z18" s="46">
        <f>SUMIFS('Portfolio Allocation'!Y$12:Y$111,'Portfolio Allocation'!$A$12:$A$111,'Graph Tables'!$D18)</f>
        <v>0</v>
      </c>
      <c r="AA18" s="46">
        <f>SUMIFS('Portfolio Allocation'!Z$12:Z$111,'Portfolio Allocation'!$A$12:$A$111,'Graph Tables'!$D18)</f>
        <v>0</v>
      </c>
      <c r="AB18" s="46">
        <f>SUMIFS('Portfolio Allocation'!AA$12:AA$111,'Portfolio Allocation'!$A$12:$A$111,'Graph Tables'!$D18)</f>
        <v>0</v>
      </c>
      <c r="AC18" s="46">
        <f>SUMIFS('Portfolio Allocation'!AD$12:AD$111,'Portfolio Allocation'!$A$12:$A$111,'Graph Tables'!$D18)</f>
        <v>0</v>
      </c>
      <c r="AD18" s="46"/>
      <c r="AE18" s="48">
        <v>17</v>
      </c>
      <c r="AF18" t="e">
        <f t="shared" si="80"/>
        <v>#REF!</v>
      </c>
      <c r="AG18" s="44" t="e">
        <f t="shared" si="96"/>
        <v>#REF!</v>
      </c>
      <c r="AH18" s="46"/>
      <c r="AI18" s="239" t="e">
        <f t="shared" si="81"/>
        <v>#REF!</v>
      </c>
      <c r="AJ18" s="239" t="e">
        <f>AI18+COUNTIF(AI$2:$AI18,AI18)-1</f>
        <v>#REF!</v>
      </c>
      <c r="AK18" s="241" t="str">
        <f t="shared" si="2"/>
        <v>Bahrain</v>
      </c>
      <c r="AL18" s="70" t="e">
        <f t="shared" si="82"/>
        <v>#REF!</v>
      </c>
      <c r="AM18" s="44" t="e">
        <f t="shared" si="3"/>
        <v>#REF!</v>
      </c>
      <c r="AN18" s="44" t="e">
        <f t="shared" si="4"/>
        <v>#REF!</v>
      </c>
      <c r="AO18" s="44" t="e">
        <f t="shared" si="5"/>
        <v>#REF!</v>
      </c>
      <c r="AP18" s="44" t="e">
        <f t="shared" si="6"/>
        <v>#REF!</v>
      </c>
      <c r="AQ18" s="44" t="e">
        <f t="shared" si="7"/>
        <v>#REF!</v>
      </c>
      <c r="AR18" s="44" t="e">
        <f t="shared" si="8"/>
        <v>#REF!</v>
      </c>
      <c r="AS18" s="44" t="e">
        <f t="shared" si="9"/>
        <v>#REF!</v>
      </c>
      <c r="AT18" s="44" t="e">
        <f t="shared" si="10"/>
        <v>#REF!</v>
      </c>
      <c r="AU18" s="44" t="e">
        <f t="shared" si="11"/>
        <v>#REF!</v>
      </c>
      <c r="AV18" s="44" t="e">
        <f t="shared" si="12"/>
        <v>#REF!</v>
      </c>
      <c r="AW18" s="44" t="e">
        <f t="shared" si="13"/>
        <v>#REF!</v>
      </c>
      <c r="AX18" s="44" t="e">
        <f t="shared" si="14"/>
        <v>#REF!</v>
      </c>
      <c r="AY18" s="44" t="e">
        <f t="shared" si="15"/>
        <v>#REF!</v>
      </c>
      <c r="AZ18" s="44" t="e">
        <f t="shared" si="16"/>
        <v>#REF!</v>
      </c>
      <c r="BA18" s="44" t="e">
        <f t="shared" si="17"/>
        <v>#REF!</v>
      </c>
      <c r="BB18" s="44" t="e">
        <f t="shared" si="18"/>
        <v>#REF!</v>
      </c>
      <c r="BC18" s="44" t="e">
        <f t="shared" si="19"/>
        <v>#REF!</v>
      </c>
      <c r="BD18" s="44" t="e">
        <f t="shared" si="20"/>
        <v>#REF!</v>
      </c>
      <c r="BE18" s="44" t="e">
        <f t="shared" si="21"/>
        <v>#REF!</v>
      </c>
      <c r="BF18" s="44" t="e">
        <f t="shared" si="22"/>
        <v>#REF!</v>
      </c>
      <c r="BG18" s="44" t="e">
        <f t="shared" si="23"/>
        <v>#REF!</v>
      </c>
      <c r="BH18" s="44" t="e">
        <f t="shared" si="24"/>
        <v>#REF!</v>
      </c>
      <c r="BI18" s="44" t="e">
        <f t="shared" si="25"/>
        <v>#REF!</v>
      </c>
      <c r="BJ18" s="44" t="e">
        <f t="shared" si="26"/>
        <v>#REF!</v>
      </c>
      <c r="BK18" s="44"/>
      <c r="BL18" s="48">
        <v>17</v>
      </c>
      <c r="BM18" t="e">
        <f t="shared" si="83"/>
        <v>#REF!</v>
      </c>
      <c r="BN18" s="44" t="e">
        <f t="shared" si="97"/>
        <v>#REF!</v>
      </c>
      <c r="BO18" s="44">
        <f t="shared" si="27"/>
        <v>0</v>
      </c>
      <c r="BP18" s="44">
        <f t="shared" si="28"/>
        <v>0</v>
      </c>
      <c r="BQ18" s="44">
        <f t="shared" si="29"/>
        <v>0</v>
      </c>
      <c r="BR18" s="44">
        <f t="shared" si="30"/>
        <v>0</v>
      </c>
      <c r="BS18" s="44">
        <f t="shared" si="31"/>
        <v>0</v>
      </c>
      <c r="BT18" s="44">
        <f t="shared" si="32"/>
        <v>0</v>
      </c>
      <c r="BU18" s="44">
        <f t="shared" si="33"/>
        <v>0</v>
      </c>
      <c r="BV18" s="44">
        <f t="shared" si="34"/>
        <v>0</v>
      </c>
      <c r="BW18" s="44">
        <f t="shared" si="35"/>
        <v>0</v>
      </c>
      <c r="BX18" s="44">
        <f t="shared" si="36"/>
        <v>0</v>
      </c>
      <c r="BY18" s="44">
        <f t="shared" si="37"/>
        <v>0</v>
      </c>
      <c r="BZ18" s="44">
        <f t="shared" si="38"/>
        <v>0</v>
      </c>
      <c r="CA18" s="44">
        <f t="shared" si="39"/>
        <v>0</v>
      </c>
      <c r="CB18" s="44">
        <f t="shared" si="40"/>
        <v>0</v>
      </c>
      <c r="CC18" s="44">
        <f t="shared" si="41"/>
        <v>0</v>
      </c>
      <c r="CD18" s="44">
        <f t="shared" si="42"/>
        <v>0</v>
      </c>
      <c r="CE18" s="44">
        <f t="shared" si="43"/>
        <v>0</v>
      </c>
      <c r="CF18" s="44">
        <f t="shared" si="44"/>
        <v>0</v>
      </c>
      <c r="CG18" s="44">
        <f t="shared" si="45"/>
        <v>0</v>
      </c>
      <c r="CH18" s="44">
        <f t="shared" si="46"/>
        <v>0</v>
      </c>
      <c r="CI18" s="44">
        <f t="shared" si="47"/>
        <v>0</v>
      </c>
      <c r="CJ18" s="44">
        <f t="shared" si="48"/>
        <v>0</v>
      </c>
      <c r="CK18" s="44">
        <f t="shared" si="49"/>
        <v>0</v>
      </c>
      <c r="CL18" s="44">
        <f t="shared" si="50"/>
        <v>0</v>
      </c>
      <c r="CM18" s="44"/>
      <c r="CN18" s="244" t="e">
        <f t="shared" si="84"/>
        <v>#REF!</v>
      </c>
      <c r="CO18" s="244">
        <v>17</v>
      </c>
      <c r="CP18" s="239" t="e">
        <f t="shared" si="85"/>
        <v>#REF!</v>
      </c>
      <c r="CQ18" s="239" t="e">
        <f>CP18+COUNTIF($CP$2:CP18,CP18)-1</f>
        <v>#REF!</v>
      </c>
      <c r="CR18" s="241" t="str">
        <f t="shared" si="51"/>
        <v>Bahrain</v>
      </c>
      <c r="CS18" s="70" t="e">
        <f t="shared" si="86"/>
        <v>#REF!</v>
      </c>
      <c r="CT18" s="44" t="e">
        <f t="shared" si="52"/>
        <v>#REF!</v>
      </c>
      <c r="CU18" s="44" t="e">
        <f t="shared" si="53"/>
        <v>#REF!</v>
      </c>
      <c r="CV18" s="44" t="e">
        <f t="shared" si="54"/>
        <v>#REF!</v>
      </c>
      <c r="CW18" s="44" t="e">
        <f t="shared" si="55"/>
        <v>#REF!</v>
      </c>
      <c r="CX18" s="44" t="e">
        <f t="shared" si="56"/>
        <v>#REF!</v>
      </c>
      <c r="CY18" s="44" t="e">
        <f t="shared" si="57"/>
        <v>#REF!</v>
      </c>
      <c r="CZ18" s="44" t="e">
        <f t="shared" si="58"/>
        <v>#REF!</v>
      </c>
      <c r="DA18" s="44" t="e">
        <f t="shared" si="59"/>
        <v>#REF!</v>
      </c>
      <c r="DB18" s="44" t="e">
        <f t="shared" si="60"/>
        <v>#REF!</v>
      </c>
      <c r="DC18" s="44" t="e">
        <f t="shared" si="61"/>
        <v>#REF!</v>
      </c>
      <c r="DD18" s="44" t="e">
        <f t="shared" si="62"/>
        <v>#REF!</v>
      </c>
      <c r="DE18" s="44" t="e">
        <f t="shared" si="63"/>
        <v>#REF!</v>
      </c>
      <c r="DF18" s="44" t="e">
        <f t="shared" si="64"/>
        <v>#REF!</v>
      </c>
      <c r="DG18" s="44" t="e">
        <f t="shared" si="65"/>
        <v>#REF!</v>
      </c>
      <c r="DH18" s="44" t="e">
        <f t="shared" si="66"/>
        <v>#REF!</v>
      </c>
      <c r="DI18" s="44" t="e">
        <f t="shared" si="67"/>
        <v>#REF!</v>
      </c>
      <c r="DJ18" s="44" t="e">
        <f t="shared" si="68"/>
        <v>#REF!</v>
      </c>
      <c r="DK18" s="44" t="e">
        <f t="shared" si="69"/>
        <v>#REF!</v>
      </c>
      <c r="DL18" s="44" t="e">
        <f t="shared" si="70"/>
        <v>#REF!</v>
      </c>
      <c r="DM18" s="44" t="e">
        <f t="shared" si="71"/>
        <v>#REF!</v>
      </c>
      <c r="DN18" s="44" t="e">
        <f t="shared" si="72"/>
        <v>#REF!</v>
      </c>
      <c r="DO18" s="44" t="e">
        <f t="shared" si="73"/>
        <v>#REF!</v>
      </c>
      <c r="DP18" s="44" t="e">
        <f t="shared" si="74"/>
        <v>#REF!</v>
      </c>
      <c r="DQ18" s="44" t="e">
        <f t="shared" si="75"/>
        <v>#REF!</v>
      </c>
      <c r="DS18" s="47">
        <v>17</v>
      </c>
      <c r="DT18" s="48" t="e">
        <f t="shared" si="87"/>
        <v>#REF!</v>
      </c>
      <c r="DU18" s="47" t="e">
        <f>DT18+COUNTIF(DT$2:$DT18,DT18)-1</f>
        <v>#REF!</v>
      </c>
      <c r="DV18" s="44" t="s">
        <v>999</v>
      </c>
      <c r="DW18" s="44">
        <f>V243</f>
        <v>0</v>
      </c>
      <c r="DY18" s="48" t="e">
        <f t="shared" si="88"/>
        <v>#REF!</v>
      </c>
      <c r="DZ18" s="47" t="e">
        <f>DY18+COUNTIF(DY$2:$DY18,DY18)-1</f>
        <v>#REF!</v>
      </c>
      <c r="EA18" s="48">
        <v>17</v>
      </c>
      <c r="EB18" t="e">
        <f t="shared" si="89"/>
        <v>#REF!</v>
      </c>
      <c r="EC18" s="44" t="e">
        <f t="shared" si="90"/>
        <v>#REF!</v>
      </c>
      <c r="EE18" s="258" t="e">
        <f t="shared" si="76"/>
        <v>#REF!</v>
      </c>
      <c r="EG18" s="47">
        <v>17</v>
      </c>
      <c r="EH18" s="48" t="e">
        <f t="shared" si="91"/>
        <v>#REF!</v>
      </c>
      <c r="EI18" s="47" t="e">
        <f>EH18+COUNTIF($EH$2:EH18,EH18)-1</f>
        <v>#REF!</v>
      </c>
      <c r="EJ18" s="44" t="s">
        <v>999</v>
      </c>
      <c r="EK18" s="44" t="e">
        <f>$DJ$243</f>
        <v>#REF!</v>
      </c>
      <c r="EM18" s="48" t="e">
        <f t="shared" si="92"/>
        <v>#REF!</v>
      </c>
      <c r="EN18" s="47" t="e">
        <f>EM18+COUNTIF($EM$2:EM18,EM18)-1</f>
        <v>#REF!</v>
      </c>
      <c r="EO18" s="48">
        <v>17</v>
      </c>
      <c r="EP18" t="e">
        <f t="shared" si="93"/>
        <v>#REF!</v>
      </c>
      <c r="EQ18" s="44" t="e">
        <f t="shared" si="98"/>
        <v>#REF!</v>
      </c>
      <c r="FC18">
        <v>1</v>
      </c>
      <c r="FE18" s="66" t="str">
        <f>CONCATENATE("Key Operational Metrics","",IF(FC18&gt;1," ",""),IF(FC18&gt;1,VLOOKUP(FC18,Divide,2,FALSE),""))</f>
        <v>Key Operational Metrics</v>
      </c>
    </row>
    <row r="19" spans="1:169">
      <c r="A19" s="239">
        <v>18</v>
      </c>
      <c r="B19" s="364" t="e">
        <f t="shared" si="78"/>
        <v>#REF!</v>
      </c>
      <c r="C19" s="365" t="e">
        <f>B19+COUNTIF(B$2:$B19,B19)-1</f>
        <v>#REF!</v>
      </c>
      <c r="D19" s="366" t="str">
        <f>Tables!AI19</f>
        <v>Bangladesh</v>
      </c>
      <c r="E19" s="367" t="e">
        <f t="shared" si="79"/>
        <v>#REF!</v>
      </c>
      <c r="F19" s="46">
        <f>SUMIFS('Portfolio Allocation'!C$12:C$111,'Portfolio Allocation'!$A$12:$A$111,'Graph Tables'!$D19)</f>
        <v>0</v>
      </c>
      <c r="G19" s="46">
        <f>SUMIFS('Portfolio Allocation'!D$12:D$111,'Portfolio Allocation'!$A$12:$A$111,'Graph Tables'!$D19)</f>
        <v>0</v>
      </c>
      <c r="H19" s="46">
        <f>SUMIFS('Portfolio Allocation'!E$12:E$111,'Portfolio Allocation'!$A$12:$A$111,'Graph Tables'!$D19)</f>
        <v>0</v>
      </c>
      <c r="I19" s="46">
        <f>SUMIFS('Portfolio Allocation'!F$12:F$111,'Portfolio Allocation'!$A$12:$A$111,'Graph Tables'!$D19)</f>
        <v>0</v>
      </c>
      <c r="J19" s="46">
        <f>SUMIFS('Portfolio Allocation'!G$12:G$111,'Portfolio Allocation'!$A$12:$A$111,'Graph Tables'!$D19)</f>
        <v>0</v>
      </c>
      <c r="K19" s="46">
        <f>SUMIFS('Portfolio Allocation'!H$12:H$111,'Portfolio Allocation'!$A$12:$A$111,'Graph Tables'!$D19)</f>
        <v>0</v>
      </c>
      <c r="L19" s="46">
        <f>SUMIFS('Portfolio Allocation'!I$12:I$111,'Portfolio Allocation'!$A$12:$A$111,'Graph Tables'!$D19)</f>
        <v>0</v>
      </c>
      <c r="M19" s="46">
        <f>SUMIFS('Portfolio Allocation'!J$12:J$111,'Portfolio Allocation'!$A$12:$A$111,'Graph Tables'!$D19)</f>
        <v>0</v>
      </c>
      <c r="N19" s="46">
        <f>SUMIFS('Portfolio Allocation'!K$12:K$111,'Portfolio Allocation'!$A$12:$A$111,'Graph Tables'!$D19)</f>
        <v>0</v>
      </c>
      <c r="O19" s="46">
        <f>SUMIFS('Portfolio Allocation'!L$12:L$111,'Portfolio Allocation'!$A$12:$A$111,'Graph Tables'!$D19)</f>
        <v>0</v>
      </c>
      <c r="P19" s="46">
        <f>SUMIFS('Portfolio Allocation'!M$12:M$111,'Portfolio Allocation'!$A$12:$A$111,'Graph Tables'!$D19)</f>
        <v>0</v>
      </c>
      <c r="Q19" s="46" t="e">
        <f>SUMIFS('Portfolio Allocation'!#REF!,'Portfolio Allocation'!$A$12:$A$111,'Graph Tables'!$D19)</f>
        <v>#REF!</v>
      </c>
      <c r="R19" s="46">
        <f>SUMIFS('Portfolio Allocation'!Q$12:Q$111,'Portfolio Allocation'!$A$12:$A$111,'Graph Tables'!$D19)</f>
        <v>0</v>
      </c>
      <c r="S19" s="46">
        <f>SUMIFS('Portfolio Allocation'!R$12:R$111,'Portfolio Allocation'!$A$12:$A$111,'Graph Tables'!$D19)</f>
        <v>0</v>
      </c>
      <c r="T19" s="46">
        <f>SUMIFS('Portfolio Allocation'!S$12:S$111,'Portfolio Allocation'!$A$12:$A$111,'Graph Tables'!$D19)</f>
        <v>0</v>
      </c>
      <c r="U19" s="46">
        <f>SUMIFS('Portfolio Allocation'!T$12:T$111,'Portfolio Allocation'!$A$12:$A$111,'Graph Tables'!$D19)</f>
        <v>0</v>
      </c>
      <c r="V19" s="46">
        <f>SUMIFS('Portfolio Allocation'!U$12:U$111,'Portfolio Allocation'!$A$12:$A$111,'Graph Tables'!$D19)</f>
        <v>0</v>
      </c>
      <c r="W19" s="46">
        <f>SUMIFS('Portfolio Allocation'!V$12:V$111,'Portfolio Allocation'!$A$12:$A$111,'Graph Tables'!$D19)</f>
        <v>0</v>
      </c>
      <c r="X19" s="46">
        <f>SUMIFS('Portfolio Allocation'!W$12:W$111,'Portfolio Allocation'!$A$12:$A$111,'Graph Tables'!$D19)</f>
        <v>0</v>
      </c>
      <c r="Y19" s="46">
        <f>SUMIFS('Portfolio Allocation'!X$12:X$111,'Portfolio Allocation'!$A$12:$A$111,'Graph Tables'!$D19)</f>
        <v>0</v>
      </c>
      <c r="Z19" s="46">
        <f>SUMIFS('Portfolio Allocation'!Y$12:Y$111,'Portfolio Allocation'!$A$12:$A$111,'Graph Tables'!$D19)</f>
        <v>0</v>
      </c>
      <c r="AA19" s="46">
        <f>SUMIFS('Portfolio Allocation'!Z$12:Z$111,'Portfolio Allocation'!$A$12:$A$111,'Graph Tables'!$D19)</f>
        <v>0</v>
      </c>
      <c r="AB19" s="46">
        <f>SUMIFS('Portfolio Allocation'!AA$12:AA$111,'Portfolio Allocation'!$A$12:$A$111,'Graph Tables'!$D19)</f>
        <v>0</v>
      </c>
      <c r="AC19" s="46">
        <f>SUMIFS('Portfolio Allocation'!AD$12:AD$111,'Portfolio Allocation'!$A$12:$A$111,'Graph Tables'!$D19)</f>
        <v>0</v>
      </c>
      <c r="AD19" s="46"/>
      <c r="AE19" s="48">
        <v>18</v>
      </c>
      <c r="AF19" t="e">
        <f t="shared" si="80"/>
        <v>#REF!</v>
      </c>
      <c r="AG19" s="44" t="e">
        <f t="shared" si="96"/>
        <v>#REF!</v>
      </c>
      <c r="AH19" s="46"/>
      <c r="AI19" s="239" t="e">
        <f t="shared" si="81"/>
        <v>#REF!</v>
      </c>
      <c r="AJ19" s="239" t="e">
        <f>AI19+COUNTIF(AI$2:$AI19,AI19)-1</f>
        <v>#REF!</v>
      </c>
      <c r="AK19" s="241" t="str">
        <f t="shared" si="2"/>
        <v>Bangladesh</v>
      </c>
      <c r="AL19" s="70" t="e">
        <f t="shared" si="82"/>
        <v>#REF!</v>
      </c>
      <c r="AM19" s="44" t="e">
        <f t="shared" si="3"/>
        <v>#REF!</v>
      </c>
      <c r="AN19" s="44" t="e">
        <f t="shared" si="4"/>
        <v>#REF!</v>
      </c>
      <c r="AO19" s="44" t="e">
        <f t="shared" si="5"/>
        <v>#REF!</v>
      </c>
      <c r="AP19" s="44" t="e">
        <f t="shared" si="6"/>
        <v>#REF!</v>
      </c>
      <c r="AQ19" s="44" t="e">
        <f t="shared" si="7"/>
        <v>#REF!</v>
      </c>
      <c r="AR19" s="44" t="e">
        <f t="shared" si="8"/>
        <v>#REF!</v>
      </c>
      <c r="AS19" s="44" t="e">
        <f t="shared" si="9"/>
        <v>#REF!</v>
      </c>
      <c r="AT19" s="44" t="e">
        <f t="shared" si="10"/>
        <v>#REF!</v>
      </c>
      <c r="AU19" s="44" t="e">
        <f t="shared" si="11"/>
        <v>#REF!</v>
      </c>
      <c r="AV19" s="44" t="e">
        <f t="shared" si="12"/>
        <v>#REF!</v>
      </c>
      <c r="AW19" s="44" t="e">
        <f t="shared" si="13"/>
        <v>#REF!</v>
      </c>
      <c r="AX19" s="44" t="e">
        <f t="shared" si="14"/>
        <v>#REF!</v>
      </c>
      <c r="AY19" s="44" t="e">
        <f t="shared" si="15"/>
        <v>#REF!</v>
      </c>
      <c r="AZ19" s="44" t="e">
        <f t="shared" si="16"/>
        <v>#REF!</v>
      </c>
      <c r="BA19" s="44" t="e">
        <f t="shared" si="17"/>
        <v>#REF!</v>
      </c>
      <c r="BB19" s="44" t="e">
        <f t="shared" si="18"/>
        <v>#REF!</v>
      </c>
      <c r="BC19" s="44" t="e">
        <f t="shared" si="19"/>
        <v>#REF!</v>
      </c>
      <c r="BD19" s="44" t="e">
        <f t="shared" si="20"/>
        <v>#REF!</v>
      </c>
      <c r="BE19" s="44" t="e">
        <f t="shared" si="21"/>
        <v>#REF!</v>
      </c>
      <c r="BF19" s="44" t="e">
        <f t="shared" si="22"/>
        <v>#REF!</v>
      </c>
      <c r="BG19" s="44" t="e">
        <f t="shared" si="23"/>
        <v>#REF!</v>
      </c>
      <c r="BH19" s="44" t="e">
        <f t="shared" si="24"/>
        <v>#REF!</v>
      </c>
      <c r="BI19" s="44" t="e">
        <f t="shared" si="25"/>
        <v>#REF!</v>
      </c>
      <c r="BJ19" s="44" t="e">
        <f t="shared" si="26"/>
        <v>#REF!</v>
      </c>
      <c r="BK19" s="44"/>
      <c r="BL19" s="48">
        <v>18</v>
      </c>
      <c r="BM19" t="e">
        <f t="shared" si="83"/>
        <v>#REF!</v>
      </c>
      <c r="BN19" s="44" t="e">
        <f t="shared" si="97"/>
        <v>#REF!</v>
      </c>
      <c r="BO19" s="44">
        <f t="shared" si="27"/>
        <v>0</v>
      </c>
      <c r="BP19" s="44">
        <f t="shared" si="28"/>
        <v>0</v>
      </c>
      <c r="BQ19" s="44">
        <f t="shared" si="29"/>
        <v>0</v>
      </c>
      <c r="BR19" s="44">
        <f t="shared" si="30"/>
        <v>0</v>
      </c>
      <c r="BS19" s="44">
        <f t="shared" si="31"/>
        <v>0</v>
      </c>
      <c r="BT19" s="44">
        <f t="shared" si="32"/>
        <v>0</v>
      </c>
      <c r="BU19" s="44">
        <f t="shared" si="33"/>
        <v>0</v>
      </c>
      <c r="BV19" s="44">
        <f t="shared" si="34"/>
        <v>0</v>
      </c>
      <c r="BW19" s="44">
        <f t="shared" si="35"/>
        <v>0</v>
      </c>
      <c r="BX19" s="44">
        <f t="shared" si="36"/>
        <v>0</v>
      </c>
      <c r="BY19" s="44">
        <f t="shared" si="37"/>
        <v>0</v>
      </c>
      <c r="BZ19" s="44">
        <f t="shared" si="38"/>
        <v>0</v>
      </c>
      <c r="CA19" s="44">
        <f t="shared" si="39"/>
        <v>0</v>
      </c>
      <c r="CB19" s="44">
        <f t="shared" si="40"/>
        <v>0</v>
      </c>
      <c r="CC19" s="44">
        <f t="shared" si="41"/>
        <v>0</v>
      </c>
      <c r="CD19" s="44">
        <f t="shared" si="42"/>
        <v>0</v>
      </c>
      <c r="CE19" s="44">
        <f t="shared" si="43"/>
        <v>0</v>
      </c>
      <c r="CF19" s="44">
        <f t="shared" si="44"/>
        <v>0</v>
      </c>
      <c r="CG19" s="44">
        <f t="shared" si="45"/>
        <v>0</v>
      </c>
      <c r="CH19" s="44">
        <f t="shared" si="46"/>
        <v>0</v>
      </c>
      <c r="CI19" s="44">
        <f t="shared" si="47"/>
        <v>0</v>
      </c>
      <c r="CJ19" s="44">
        <f t="shared" si="48"/>
        <v>0</v>
      </c>
      <c r="CK19" s="44">
        <f t="shared" si="49"/>
        <v>0</v>
      </c>
      <c r="CL19" s="44">
        <f t="shared" si="50"/>
        <v>0</v>
      </c>
      <c r="CM19" s="44"/>
      <c r="CN19" s="244" t="e">
        <f t="shared" si="84"/>
        <v>#REF!</v>
      </c>
      <c r="CO19" s="244">
        <v>18</v>
      </c>
      <c r="CP19" s="239" t="e">
        <f t="shared" si="85"/>
        <v>#REF!</v>
      </c>
      <c r="CQ19" s="239" t="e">
        <f>CP19+COUNTIF($CP$2:CP19,CP19)-1</f>
        <v>#REF!</v>
      </c>
      <c r="CR19" s="241" t="str">
        <f t="shared" si="51"/>
        <v>Bangladesh</v>
      </c>
      <c r="CS19" s="70" t="e">
        <f t="shared" si="86"/>
        <v>#REF!</v>
      </c>
      <c r="CT19" s="44" t="e">
        <f t="shared" si="52"/>
        <v>#REF!</v>
      </c>
      <c r="CU19" s="44" t="e">
        <f t="shared" si="53"/>
        <v>#REF!</v>
      </c>
      <c r="CV19" s="44" t="e">
        <f t="shared" si="54"/>
        <v>#REF!</v>
      </c>
      <c r="CW19" s="44" t="e">
        <f t="shared" si="55"/>
        <v>#REF!</v>
      </c>
      <c r="CX19" s="44" t="e">
        <f t="shared" si="56"/>
        <v>#REF!</v>
      </c>
      <c r="CY19" s="44" t="e">
        <f t="shared" si="57"/>
        <v>#REF!</v>
      </c>
      <c r="CZ19" s="44" t="e">
        <f t="shared" si="58"/>
        <v>#REF!</v>
      </c>
      <c r="DA19" s="44" t="e">
        <f t="shared" si="59"/>
        <v>#REF!</v>
      </c>
      <c r="DB19" s="44" t="e">
        <f t="shared" si="60"/>
        <v>#REF!</v>
      </c>
      <c r="DC19" s="44" t="e">
        <f t="shared" si="61"/>
        <v>#REF!</v>
      </c>
      <c r="DD19" s="44" t="e">
        <f t="shared" si="62"/>
        <v>#REF!</v>
      </c>
      <c r="DE19" s="44" t="e">
        <f t="shared" si="63"/>
        <v>#REF!</v>
      </c>
      <c r="DF19" s="44" t="e">
        <f t="shared" si="64"/>
        <v>#REF!</v>
      </c>
      <c r="DG19" s="44" t="e">
        <f t="shared" si="65"/>
        <v>#REF!</v>
      </c>
      <c r="DH19" s="44" t="e">
        <f t="shared" si="66"/>
        <v>#REF!</v>
      </c>
      <c r="DI19" s="44" t="e">
        <f t="shared" si="67"/>
        <v>#REF!</v>
      </c>
      <c r="DJ19" s="44" t="e">
        <f t="shared" si="68"/>
        <v>#REF!</v>
      </c>
      <c r="DK19" s="44" t="e">
        <f t="shared" si="69"/>
        <v>#REF!</v>
      </c>
      <c r="DL19" s="44" t="e">
        <f t="shared" si="70"/>
        <v>#REF!</v>
      </c>
      <c r="DM19" s="44" t="e">
        <f t="shared" si="71"/>
        <v>#REF!</v>
      </c>
      <c r="DN19" s="44" t="e">
        <f t="shared" si="72"/>
        <v>#REF!</v>
      </c>
      <c r="DO19" s="44" t="e">
        <f t="shared" si="73"/>
        <v>#REF!</v>
      </c>
      <c r="DP19" s="44" t="e">
        <f t="shared" si="74"/>
        <v>#REF!</v>
      </c>
      <c r="DQ19" s="44" t="e">
        <f t="shared" si="75"/>
        <v>#REF!</v>
      </c>
      <c r="DS19" s="47">
        <v>18</v>
      </c>
      <c r="DT19" s="48" t="e">
        <f t="shared" si="87"/>
        <v>#REF!</v>
      </c>
      <c r="DU19" s="47" t="e">
        <f>DT19+COUNTIF(DT$2:$DT19,DT19)-1</f>
        <v>#REF!</v>
      </c>
      <c r="DV19" s="44" t="s">
        <v>1000</v>
      </c>
      <c r="DW19" s="44">
        <f>W243</f>
        <v>0</v>
      </c>
      <c r="DY19" s="48" t="e">
        <f t="shared" si="88"/>
        <v>#REF!</v>
      </c>
      <c r="DZ19" s="47" t="e">
        <f>DY19+COUNTIF(DY$2:$DY19,DY19)-1</f>
        <v>#REF!</v>
      </c>
      <c r="EA19" s="48">
        <v>18</v>
      </c>
      <c r="EB19" t="e">
        <f t="shared" si="89"/>
        <v>#REF!</v>
      </c>
      <c r="EC19" s="44" t="e">
        <f t="shared" si="90"/>
        <v>#REF!</v>
      </c>
      <c r="EE19" s="258" t="e">
        <f t="shared" si="76"/>
        <v>#REF!</v>
      </c>
      <c r="EG19" s="47">
        <v>18</v>
      </c>
      <c r="EH19" s="48" t="e">
        <f t="shared" si="91"/>
        <v>#REF!</v>
      </c>
      <c r="EI19" s="47" t="e">
        <f>EH19+COUNTIF($EH$2:EH19,EH19)-1</f>
        <v>#REF!</v>
      </c>
      <c r="EJ19" s="44" t="s">
        <v>1000</v>
      </c>
      <c r="EK19" s="44" t="e">
        <f>$DK$243</f>
        <v>#REF!</v>
      </c>
      <c r="EM19" s="48" t="e">
        <f t="shared" si="92"/>
        <v>#REF!</v>
      </c>
      <c r="EN19" s="47" t="e">
        <f>EM19+COUNTIF($EM$2:EM19,EM19)-1</f>
        <v>#REF!</v>
      </c>
      <c r="EO19" s="48">
        <v>18</v>
      </c>
      <c r="EP19" t="e">
        <f t="shared" si="93"/>
        <v>#REF!</v>
      </c>
      <c r="EQ19" s="44" t="e">
        <f t="shared" si="98"/>
        <v>#REF!</v>
      </c>
    </row>
    <row r="20" spans="1:169">
      <c r="A20" s="239">
        <v>19</v>
      </c>
      <c r="B20" s="364" t="e">
        <f t="shared" si="78"/>
        <v>#REF!</v>
      </c>
      <c r="C20" s="365" t="e">
        <f>B20+COUNTIF(B$2:$B20,B20)-1</f>
        <v>#REF!</v>
      </c>
      <c r="D20" s="366" t="str">
        <f>Tables!AI20</f>
        <v>Barbados</v>
      </c>
      <c r="E20" s="367" t="e">
        <f t="shared" si="79"/>
        <v>#REF!</v>
      </c>
      <c r="F20" s="46">
        <f>SUMIFS('Portfolio Allocation'!C$12:C$111,'Portfolio Allocation'!$A$12:$A$111,'Graph Tables'!$D20)</f>
        <v>0</v>
      </c>
      <c r="G20" s="46">
        <f>SUMIFS('Portfolio Allocation'!D$12:D$111,'Portfolio Allocation'!$A$12:$A$111,'Graph Tables'!$D20)</f>
        <v>0</v>
      </c>
      <c r="H20" s="46">
        <f>SUMIFS('Portfolio Allocation'!E$12:E$111,'Portfolio Allocation'!$A$12:$A$111,'Graph Tables'!$D20)</f>
        <v>0</v>
      </c>
      <c r="I20" s="46">
        <f>SUMIFS('Portfolio Allocation'!F$12:F$111,'Portfolio Allocation'!$A$12:$A$111,'Graph Tables'!$D20)</f>
        <v>0</v>
      </c>
      <c r="J20" s="46">
        <f>SUMIFS('Portfolio Allocation'!G$12:G$111,'Portfolio Allocation'!$A$12:$A$111,'Graph Tables'!$D20)</f>
        <v>0</v>
      </c>
      <c r="K20" s="46">
        <f>SUMIFS('Portfolio Allocation'!H$12:H$111,'Portfolio Allocation'!$A$12:$A$111,'Graph Tables'!$D20)</f>
        <v>0</v>
      </c>
      <c r="L20" s="46">
        <f>SUMIFS('Portfolio Allocation'!I$12:I$111,'Portfolio Allocation'!$A$12:$A$111,'Graph Tables'!$D20)</f>
        <v>0</v>
      </c>
      <c r="M20" s="46">
        <f>SUMIFS('Portfolio Allocation'!J$12:J$111,'Portfolio Allocation'!$A$12:$A$111,'Graph Tables'!$D20)</f>
        <v>0</v>
      </c>
      <c r="N20" s="46">
        <f>SUMIFS('Portfolio Allocation'!K$12:K$111,'Portfolio Allocation'!$A$12:$A$111,'Graph Tables'!$D20)</f>
        <v>0</v>
      </c>
      <c r="O20" s="46">
        <f>SUMIFS('Portfolio Allocation'!L$12:L$111,'Portfolio Allocation'!$A$12:$A$111,'Graph Tables'!$D20)</f>
        <v>0</v>
      </c>
      <c r="P20" s="46">
        <f>SUMIFS('Portfolio Allocation'!M$12:M$111,'Portfolio Allocation'!$A$12:$A$111,'Graph Tables'!$D20)</f>
        <v>0</v>
      </c>
      <c r="Q20" s="46" t="e">
        <f>SUMIFS('Portfolio Allocation'!#REF!,'Portfolio Allocation'!$A$12:$A$111,'Graph Tables'!$D20)</f>
        <v>#REF!</v>
      </c>
      <c r="R20" s="46">
        <f>SUMIFS('Portfolio Allocation'!Q$12:Q$111,'Portfolio Allocation'!$A$12:$A$111,'Graph Tables'!$D20)</f>
        <v>0</v>
      </c>
      <c r="S20" s="46">
        <f>SUMIFS('Portfolio Allocation'!R$12:R$111,'Portfolio Allocation'!$A$12:$A$111,'Graph Tables'!$D20)</f>
        <v>0</v>
      </c>
      <c r="T20" s="46">
        <f>SUMIFS('Portfolio Allocation'!S$12:S$111,'Portfolio Allocation'!$A$12:$A$111,'Graph Tables'!$D20)</f>
        <v>0</v>
      </c>
      <c r="U20" s="46">
        <f>SUMIFS('Portfolio Allocation'!T$12:T$111,'Portfolio Allocation'!$A$12:$A$111,'Graph Tables'!$D20)</f>
        <v>0</v>
      </c>
      <c r="V20" s="46">
        <f>SUMIFS('Portfolio Allocation'!U$12:U$111,'Portfolio Allocation'!$A$12:$A$111,'Graph Tables'!$D20)</f>
        <v>0</v>
      </c>
      <c r="W20" s="46">
        <f>SUMIFS('Portfolio Allocation'!V$12:V$111,'Portfolio Allocation'!$A$12:$A$111,'Graph Tables'!$D20)</f>
        <v>0</v>
      </c>
      <c r="X20" s="46">
        <f>SUMIFS('Portfolio Allocation'!W$12:W$111,'Portfolio Allocation'!$A$12:$A$111,'Graph Tables'!$D20)</f>
        <v>0</v>
      </c>
      <c r="Y20" s="46">
        <f>SUMIFS('Portfolio Allocation'!X$12:X$111,'Portfolio Allocation'!$A$12:$A$111,'Graph Tables'!$D20)</f>
        <v>0</v>
      </c>
      <c r="Z20" s="46">
        <f>SUMIFS('Portfolio Allocation'!Y$12:Y$111,'Portfolio Allocation'!$A$12:$A$111,'Graph Tables'!$D20)</f>
        <v>0</v>
      </c>
      <c r="AA20" s="46">
        <f>SUMIFS('Portfolio Allocation'!Z$12:Z$111,'Portfolio Allocation'!$A$12:$A$111,'Graph Tables'!$D20)</f>
        <v>0</v>
      </c>
      <c r="AB20" s="46">
        <f>SUMIFS('Portfolio Allocation'!AA$12:AA$111,'Portfolio Allocation'!$A$12:$A$111,'Graph Tables'!$D20)</f>
        <v>0</v>
      </c>
      <c r="AC20" s="46">
        <f>SUMIFS('Portfolio Allocation'!AD$12:AD$111,'Portfolio Allocation'!$A$12:$A$111,'Graph Tables'!$D20)</f>
        <v>0</v>
      </c>
      <c r="AD20" s="46"/>
      <c r="AE20" s="48">
        <v>19</v>
      </c>
      <c r="AF20" t="e">
        <f t="shared" si="80"/>
        <v>#REF!</v>
      </c>
      <c r="AG20" s="44" t="e">
        <f t="shared" si="96"/>
        <v>#REF!</v>
      </c>
      <c r="AH20" s="46"/>
      <c r="AI20" s="239" t="e">
        <f t="shared" si="81"/>
        <v>#REF!</v>
      </c>
      <c r="AJ20" s="239" t="e">
        <f>AI20+COUNTIF(AI$2:$AI20,AI20)-1</f>
        <v>#REF!</v>
      </c>
      <c r="AK20" s="241" t="str">
        <f t="shared" si="2"/>
        <v>Barbados</v>
      </c>
      <c r="AL20" s="70" t="e">
        <f t="shared" si="82"/>
        <v>#REF!</v>
      </c>
      <c r="AM20" s="44" t="e">
        <f t="shared" si="3"/>
        <v>#REF!</v>
      </c>
      <c r="AN20" s="44" t="e">
        <f t="shared" si="4"/>
        <v>#REF!</v>
      </c>
      <c r="AO20" s="44" t="e">
        <f t="shared" si="5"/>
        <v>#REF!</v>
      </c>
      <c r="AP20" s="44" t="e">
        <f t="shared" si="6"/>
        <v>#REF!</v>
      </c>
      <c r="AQ20" s="44" t="e">
        <f t="shared" si="7"/>
        <v>#REF!</v>
      </c>
      <c r="AR20" s="44" t="e">
        <f t="shared" si="8"/>
        <v>#REF!</v>
      </c>
      <c r="AS20" s="44" t="e">
        <f t="shared" si="9"/>
        <v>#REF!</v>
      </c>
      <c r="AT20" s="44" t="e">
        <f t="shared" si="10"/>
        <v>#REF!</v>
      </c>
      <c r="AU20" s="44" t="e">
        <f t="shared" si="11"/>
        <v>#REF!</v>
      </c>
      <c r="AV20" s="44" t="e">
        <f t="shared" si="12"/>
        <v>#REF!</v>
      </c>
      <c r="AW20" s="44" t="e">
        <f t="shared" si="13"/>
        <v>#REF!</v>
      </c>
      <c r="AX20" s="44" t="e">
        <f t="shared" si="14"/>
        <v>#REF!</v>
      </c>
      <c r="AY20" s="44" t="e">
        <f t="shared" si="15"/>
        <v>#REF!</v>
      </c>
      <c r="AZ20" s="44" t="e">
        <f t="shared" si="16"/>
        <v>#REF!</v>
      </c>
      <c r="BA20" s="44" t="e">
        <f t="shared" si="17"/>
        <v>#REF!</v>
      </c>
      <c r="BB20" s="44" t="e">
        <f t="shared" si="18"/>
        <v>#REF!</v>
      </c>
      <c r="BC20" s="44" t="e">
        <f t="shared" si="19"/>
        <v>#REF!</v>
      </c>
      <c r="BD20" s="44" t="e">
        <f t="shared" si="20"/>
        <v>#REF!</v>
      </c>
      <c r="BE20" s="44" t="e">
        <f t="shared" si="21"/>
        <v>#REF!</v>
      </c>
      <c r="BF20" s="44" t="e">
        <f t="shared" si="22"/>
        <v>#REF!</v>
      </c>
      <c r="BG20" s="44" t="e">
        <f t="shared" si="23"/>
        <v>#REF!</v>
      </c>
      <c r="BH20" s="44" t="e">
        <f t="shared" si="24"/>
        <v>#REF!</v>
      </c>
      <c r="BI20" s="44" t="e">
        <f t="shared" si="25"/>
        <v>#REF!</v>
      </c>
      <c r="BJ20" s="44" t="e">
        <f t="shared" si="26"/>
        <v>#REF!</v>
      </c>
      <c r="BK20" s="44"/>
      <c r="BL20" s="48">
        <v>19</v>
      </c>
      <c r="BM20" t="e">
        <f t="shared" si="83"/>
        <v>#REF!</v>
      </c>
      <c r="BN20" s="44" t="e">
        <f t="shared" si="97"/>
        <v>#REF!</v>
      </c>
      <c r="BO20" s="44">
        <f t="shared" si="27"/>
        <v>0</v>
      </c>
      <c r="BP20" s="44">
        <f t="shared" si="28"/>
        <v>0</v>
      </c>
      <c r="BQ20" s="44">
        <f t="shared" si="29"/>
        <v>0</v>
      </c>
      <c r="BR20" s="44">
        <f t="shared" si="30"/>
        <v>0</v>
      </c>
      <c r="BS20" s="44">
        <f t="shared" si="31"/>
        <v>0</v>
      </c>
      <c r="BT20" s="44">
        <f t="shared" si="32"/>
        <v>0</v>
      </c>
      <c r="BU20" s="44">
        <f t="shared" si="33"/>
        <v>0</v>
      </c>
      <c r="BV20" s="44">
        <f t="shared" si="34"/>
        <v>0</v>
      </c>
      <c r="BW20" s="44">
        <f t="shared" si="35"/>
        <v>0</v>
      </c>
      <c r="BX20" s="44">
        <f t="shared" si="36"/>
        <v>0</v>
      </c>
      <c r="BY20" s="44">
        <f t="shared" si="37"/>
        <v>0</v>
      </c>
      <c r="BZ20" s="44">
        <f t="shared" si="38"/>
        <v>0</v>
      </c>
      <c r="CA20" s="44">
        <f t="shared" si="39"/>
        <v>0</v>
      </c>
      <c r="CB20" s="44">
        <f t="shared" si="40"/>
        <v>0</v>
      </c>
      <c r="CC20" s="44">
        <f t="shared" si="41"/>
        <v>0</v>
      </c>
      <c r="CD20" s="44">
        <f t="shared" si="42"/>
        <v>0</v>
      </c>
      <c r="CE20" s="44">
        <f t="shared" si="43"/>
        <v>0</v>
      </c>
      <c r="CF20" s="44">
        <f t="shared" si="44"/>
        <v>0</v>
      </c>
      <c r="CG20" s="44">
        <f t="shared" si="45"/>
        <v>0</v>
      </c>
      <c r="CH20" s="44">
        <f t="shared" si="46"/>
        <v>0</v>
      </c>
      <c r="CI20" s="44">
        <f t="shared" si="47"/>
        <v>0</v>
      </c>
      <c r="CJ20" s="44">
        <f t="shared" si="48"/>
        <v>0</v>
      </c>
      <c r="CK20" s="44">
        <f t="shared" si="49"/>
        <v>0</v>
      </c>
      <c r="CL20" s="44">
        <f t="shared" si="50"/>
        <v>0</v>
      </c>
      <c r="CM20" s="44"/>
      <c r="CN20" s="244" t="e">
        <f t="shared" si="84"/>
        <v>#REF!</v>
      </c>
      <c r="CO20" s="244">
        <v>19</v>
      </c>
      <c r="CP20" s="239" t="e">
        <f t="shared" si="85"/>
        <v>#REF!</v>
      </c>
      <c r="CQ20" s="239" t="e">
        <f>CP20+COUNTIF($CP$2:CP20,CP20)-1</f>
        <v>#REF!</v>
      </c>
      <c r="CR20" s="241" t="str">
        <f t="shared" si="51"/>
        <v>Barbados</v>
      </c>
      <c r="CS20" s="70" t="e">
        <f t="shared" si="86"/>
        <v>#REF!</v>
      </c>
      <c r="CT20" s="44" t="e">
        <f t="shared" si="52"/>
        <v>#REF!</v>
      </c>
      <c r="CU20" s="44" t="e">
        <f t="shared" si="53"/>
        <v>#REF!</v>
      </c>
      <c r="CV20" s="44" t="e">
        <f t="shared" si="54"/>
        <v>#REF!</v>
      </c>
      <c r="CW20" s="44" t="e">
        <f t="shared" si="55"/>
        <v>#REF!</v>
      </c>
      <c r="CX20" s="44" t="e">
        <f t="shared" si="56"/>
        <v>#REF!</v>
      </c>
      <c r="CY20" s="44" t="e">
        <f t="shared" si="57"/>
        <v>#REF!</v>
      </c>
      <c r="CZ20" s="44" t="e">
        <f t="shared" si="58"/>
        <v>#REF!</v>
      </c>
      <c r="DA20" s="44" t="e">
        <f t="shared" si="59"/>
        <v>#REF!</v>
      </c>
      <c r="DB20" s="44" t="e">
        <f t="shared" si="60"/>
        <v>#REF!</v>
      </c>
      <c r="DC20" s="44" t="e">
        <f t="shared" si="61"/>
        <v>#REF!</v>
      </c>
      <c r="DD20" s="44" t="e">
        <f t="shared" si="62"/>
        <v>#REF!</v>
      </c>
      <c r="DE20" s="44" t="e">
        <f t="shared" si="63"/>
        <v>#REF!</v>
      </c>
      <c r="DF20" s="44" t="e">
        <f t="shared" si="64"/>
        <v>#REF!</v>
      </c>
      <c r="DG20" s="44" t="e">
        <f t="shared" si="65"/>
        <v>#REF!</v>
      </c>
      <c r="DH20" s="44" t="e">
        <f t="shared" si="66"/>
        <v>#REF!</v>
      </c>
      <c r="DI20" s="44" t="e">
        <f t="shared" si="67"/>
        <v>#REF!</v>
      </c>
      <c r="DJ20" s="44" t="e">
        <f t="shared" si="68"/>
        <v>#REF!</v>
      </c>
      <c r="DK20" s="44" t="e">
        <f t="shared" si="69"/>
        <v>#REF!</v>
      </c>
      <c r="DL20" s="44" t="e">
        <f t="shared" si="70"/>
        <v>#REF!</v>
      </c>
      <c r="DM20" s="44" t="e">
        <f t="shared" si="71"/>
        <v>#REF!</v>
      </c>
      <c r="DN20" s="44" t="e">
        <f t="shared" si="72"/>
        <v>#REF!</v>
      </c>
      <c r="DO20" s="44" t="e">
        <f t="shared" si="73"/>
        <v>#REF!</v>
      </c>
      <c r="DP20" s="44" t="e">
        <f t="shared" si="74"/>
        <v>#REF!</v>
      </c>
      <c r="DQ20" s="44" t="e">
        <f t="shared" si="75"/>
        <v>#REF!</v>
      </c>
      <c r="DS20" s="47">
        <v>19</v>
      </c>
      <c r="DT20" s="48" t="e">
        <f t="shared" si="87"/>
        <v>#REF!</v>
      </c>
      <c r="DU20" s="47" t="e">
        <f>DT20+COUNTIF(DT$2:$DT20,DT20)-1</f>
        <v>#REF!</v>
      </c>
      <c r="DV20" s="246" t="s">
        <v>1044</v>
      </c>
      <c r="DW20" s="44">
        <f>X243</f>
        <v>0</v>
      </c>
      <c r="DY20" s="48" t="e">
        <f t="shared" si="88"/>
        <v>#REF!</v>
      </c>
      <c r="DZ20" s="47" t="e">
        <f>DY20+COUNTIF(DY$2:$DY20,DY20)-1</f>
        <v>#REF!</v>
      </c>
      <c r="EA20" s="48">
        <v>19</v>
      </c>
      <c r="EB20" t="e">
        <f t="shared" si="89"/>
        <v>#REF!</v>
      </c>
      <c r="EC20" s="44" t="e">
        <f t="shared" si="90"/>
        <v>#REF!</v>
      </c>
      <c r="EE20" s="258" t="e">
        <f t="shared" si="76"/>
        <v>#REF!</v>
      </c>
      <c r="EG20" s="47">
        <v>19</v>
      </c>
      <c r="EH20" s="48" t="e">
        <f t="shared" si="91"/>
        <v>#REF!</v>
      </c>
      <c r="EI20" s="47" t="e">
        <f>EH20+COUNTIF($EH$2:EH20,EH20)-1</f>
        <v>#REF!</v>
      </c>
      <c r="EJ20" s="246" t="s">
        <v>1044</v>
      </c>
      <c r="EK20" s="44" t="e">
        <f>$DL$243</f>
        <v>#REF!</v>
      </c>
      <c r="EM20" s="48" t="e">
        <f t="shared" si="92"/>
        <v>#REF!</v>
      </c>
      <c r="EN20" s="47" t="e">
        <f>EM20+COUNTIF($EM$2:EM20,EM20)-1</f>
        <v>#REF!</v>
      </c>
      <c r="EO20" s="48">
        <v>19</v>
      </c>
      <c r="EP20" t="e">
        <f t="shared" si="93"/>
        <v>#REF!</v>
      </c>
      <c r="EQ20" s="44" t="e">
        <f t="shared" si="98"/>
        <v>#REF!</v>
      </c>
      <c r="FC20" s="58" t="s">
        <v>1020</v>
      </c>
      <c r="FD20" s="45"/>
      <c r="FE20" s="45"/>
      <c r="FF20" s="62">
        <f>LARGE($FJ$20:$FM$20,4)</f>
        <v>1</v>
      </c>
      <c r="FG20" s="62">
        <f>LARGE($FJ$20:$FM$20,3)</f>
        <v>1</v>
      </c>
      <c r="FH20" s="62">
        <f>LARGE($FJ$20:$FM$20,2)</f>
        <v>1</v>
      </c>
      <c r="FI20" s="62">
        <f>LARGE($FJ$20:$FM$20,1)</f>
        <v>1</v>
      </c>
      <c r="FJ20" s="63">
        <f t="shared" ref="FJ20:FM21" si="100">IFERROR(VLOOKUP(FJ22,Period,2,FALSE),1)</f>
        <v>1</v>
      </c>
      <c r="FK20" s="63">
        <f t="shared" si="100"/>
        <v>1</v>
      </c>
      <c r="FL20" s="63">
        <f t="shared" si="100"/>
        <v>1</v>
      </c>
      <c r="FM20" s="63">
        <f t="shared" si="100"/>
        <v>1</v>
      </c>
    </row>
    <row r="21" spans="1:169">
      <c r="A21" s="239">
        <v>20</v>
      </c>
      <c r="B21" s="364" t="e">
        <f t="shared" si="78"/>
        <v>#REF!</v>
      </c>
      <c r="C21" s="365" t="e">
        <f>B21+COUNTIF(B$2:$B21,B21)-1</f>
        <v>#REF!</v>
      </c>
      <c r="D21" s="366" t="str">
        <f>Tables!AI21</f>
        <v>Belarus</v>
      </c>
      <c r="E21" s="367" t="e">
        <f t="shared" si="79"/>
        <v>#REF!</v>
      </c>
      <c r="F21" s="46">
        <f>SUMIFS('Portfolio Allocation'!C$12:C$111,'Portfolio Allocation'!$A$12:$A$111,'Graph Tables'!$D21)</f>
        <v>0</v>
      </c>
      <c r="G21" s="46">
        <f>SUMIFS('Portfolio Allocation'!D$12:D$111,'Portfolio Allocation'!$A$12:$A$111,'Graph Tables'!$D21)</f>
        <v>0</v>
      </c>
      <c r="H21" s="46">
        <f>SUMIFS('Portfolio Allocation'!E$12:E$111,'Portfolio Allocation'!$A$12:$A$111,'Graph Tables'!$D21)</f>
        <v>0</v>
      </c>
      <c r="I21" s="46">
        <f>SUMIFS('Portfolio Allocation'!F$12:F$111,'Portfolio Allocation'!$A$12:$A$111,'Graph Tables'!$D21)</f>
        <v>0</v>
      </c>
      <c r="J21" s="46">
        <f>SUMIFS('Portfolio Allocation'!G$12:G$111,'Portfolio Allocation'!$A$12:$A$111,'Graph Tables'!$D21)</f>
        <v>0</v>
      </c>
      <c r="K21" s="46">
        <f>SUMIFS('Portfolio Allocation'!H$12:H$111,'Portfolio Allocation'!$A$12:$A$111,'Graph Tables'!$D21)</f>
        <v>0</v>
      </c>
      <c r="L21" s="46">
        <f>SUMIFS('Portfolio Allocation'!I$12:I$111,'Portfolio Allocation'!$A$12:$A$111,'Graph Tables'!$D21)</f>
        <v>0</v>
      </c>
      <c r="M21" s="46">
        <f>SUMIFS('Portfolio Allocation'!J$12:J$111,'Portfolio Allocation'!$A$12:$A$111,'Graph Tables'!$D21)</f>
        <v>0</v>
      </c>
      <c r="N21" s="46">
        <f>SUMIFS('Portfolio Allocation'!K$12:K$111,'Portfolio Allocation'!$A$12:$A$111,'Graph Tables'!$D21)</f>
        <v>0</v>
      </c>
      <c r="O21" s="46">
        <f>SUMIFS('Portfolio Allocation'!L$12:L$111,'Portfolio Allocation'!$A$12:$A$111,'Graph Tables'!$D21)</f>
        <v>0</v>
      </c>
      <c r="P21" s="46">
        <f>SUMIFS('Portfolio Allocation'!M$12:M$111,'Portfolio Allocation'!$A$12:$A$111,'Graph Tables'!$D21)</f>
        <v>0</v>
      </c>
      <c r="Q21" s="46" t="e">
        <f>SUMIFS('Portfolio Allocation'!#REF!,'Portfolio Allocation'!$A$12:$A$111,'Graph Tables'!$D21)</f>
        <v>#REF!</v>
      </c>
      <c r="R21" s="46">
        <f>SUMIFS('Portfolio Allocation'!Q$12:Q$111,'Portfolio Allocation'!$A$12:$A$111,'Graph Tables'!$D21)</f>
        <v>0</v>
      </c>
      <c r="S21" s="46">
        <f>SUMIFS('Portfolio Allocation'!R$12:R$111,'Portfolio Allocation'!$A$12:$A$111,'Graph Tables'!$D21)</f>
        <v>0</v>
      </c>
      <c r="T21" s="46">
        <f>SUMIFS('Portfolio Allocation'!S$12:S$111,'Portfolio Allocation'!$A$12:$A$111,'Graph Tables'!$D21)</f>
        <v>0</v>
      </c>
      <c r="U21" s="46">
        <f>SUMIFS('Portfolio Allocation'!T$12:T$111,'Portfolio Allocation'!$A$12:$A$111,'Graph Tables'!$D21)</f>
        <v>0</v>
      </c>
      <c r="V21" s="46">
        <f>SUMIFS('Portfolio Allocation'!U$12:U$111,'Portfolio Allocation'!$A$12:$A$111,'Graph Tables'!$D21)</f>
        <v>0</v>
      </c>
      <c r="W21" s="46">
        <f>SUMIFS('Portfolio Allocation'!V$12:V$111,'Portfolio Allocation'!$A$12:$A$111,'Graph Tables'!$D21)</f>
        <v>0</v>
      </c>
      <c r="X21" s="46">
        <f>SUMIFS('Portfolio Allocation'!W$12:W$111,'Portfolio Allocation'!$A$12:$A$111,'Graph Tables'!$D21)</f>
        <v>0</v>
      </c>
      <c r="Y21" s="46">
        <f>SUMIFS('Portfolio Allocation'!X$12:X$111,'Portfolio Allocation'!$A$12:$A$111,'Graph Tables'!$D21)</f>
        <v>0</v>
      </c>
      <c r="Z21" s="46">
        <f>SUMIFS('Portfolio Allocation'!Y$12:Y$111,'Portfolio Allocation'!$A$12:$A$111,'Graph Tables'!$D21)</f>
        <v>0</v>
      </c>
      <c r="AA21" s="46">
        <f>SUMIFS('Portfolio Allocation'!Z$12:Z$111,'Portfolio Allocation'!$A$12:$A$111,'Graph Tables'!$D21)</f>
        <v>0</v>
      </c>
      <c r="AB21" s="46">
        <f>SUMIFS('Portfolio Allocation'!AA$12:AA$111,'Portfolio Allocation'!$A$12:$A$111,'Graph Tables'!$D21)</f>
        <v>0</v>
      </c>
      <c r="AC21" s="46">
        <f>SUMIFS('Portfolio Allocation'!AD$12:AD$111,'Portfolio Allocation'!$A$12:$A$111,'Graph Tables'!$D21)</f>
        <v>0</v>
      </c>
      <c r="AD21" s="46"/>
      <c r="AE21" s="48">
        <v>20</v>
      </c>
      <c r="AF21" t="e">
        <f t="shared" si="80"/>
        <v>#REF!</v>
      </c>
      <c r="AG21" s="44" t="e">
        <f t="shared" si="96"/>
        <v>#REF!</v>
      </c>
      <c r="AH21" s="46"/>
      <c r="AI21" s="239" t="e">
        <f t="shared" si="81"/>
        <v>#REF!</v>
      </c>
      <c r="AJ21" s="239" t="e">
        <f>AI21+COUNTIF(AI$2:$AI21,AI21)-1</f>
        <v>#REF!</v>
      </c>
      <c r="AK21" s="241" t="str">
        <f t="shared" si="2"/>
        <v>Belarus</v>
      </c>
      <c r="AL21" s="70" t="e">
        <f t="shared" si="82"/>
        <v>#REF!</v>
      </c>
      <c r="AM21" s="44" t="e">
        <f t="shared" si="3"/>
        <v>#REF!</v>
      </c>
      <c r="AN21" s="44" t="e">
        <f t="shared" si="4"/>
        <v>#REF!</v>
      </c>
      <c r="AO21" s="44" t="e">
        <f t="shared" si="5"/>
        <v>#REF!</v>
      </c>
      <c r="AP21" s="44" t="e">
        <f t="shared" si="6"/>
        <v>#REF!</v>
      </c>
      <c r="AQ21" s="44" t="e">
        <f t="shared" si="7"/>
        <v>#REF!</v>
      </c>
      <c r="AR21" s="44" t="e">
        <f t="shared" si="8"/>
        <v>#REF!</v>
      </c>
      <c r="AS21" s="44" t="e">
        <f t="shared" si="9"/>
        <v>#REF!</v>
      </c>
      <c r="AT21" s="44" t="e">
        <f t="shared" si="10"/>
        <v>#REF!</v>
      </c>
      <c r="AU21" s="44" t="e">
        <f t="shared" si="11"/>
        <v>#REF!</v>
      </c>
      <c r="AV21" s="44" t="e">
        <f t="shared" si="12"/>
        <v>#REF!</v>
      </c>
      <c r="AW21" s="44" t="e">
        <f t="shared" si="13"/>
        <v>#REF!</v>
      </c>
      <c r="AX21" s="44" t="e">
        <f t="shared" si="14"/>
        <v>#REF!</v>
      </c>
      <c r="AY21" s="44" t="e">
        <f t="shared" si="15"/>
        <v>#REF!</v>
      </c>
      <c r="AZ21" s="44" t="e">
        <f t="shared" si="16"/>
        <v>#REF!</v>
      </c>
      <c r="BA21" s="44" t="e">
        <f t="shared" si="17"/>
        <v>#REF!</v>
      </c>
      <c r="BB21" s="44" t="e">
        <f t="shared" si="18"/>
        <v>#REF!</v>
      </c>
      <c r="BC21" s="44" t="e">
        <f t="shared" si="19"/>
        <v>#REF!</v>
      </c>
      <c r="BD21" s="44" t="e">
        <f t="shared" si="20"/>
        <v>#REF!</v>
      </c>
      <c r="BE21" s="44" t="e">
        <f t="shared" si="21"/>
        <v>#REF!</v>
      </c>
      <c r="BF21" s="44" t="e">
        <f t="shared" si="22"/>
        <v>#REF!</v>
      </c>
      <c r="BG21" s="44" t="e">
        <f t="shared" si="23"/>
        <v>#REF!</v>
      </c>
      <c r="BH21" s="44" t="e">
        <f t="shared" si="24"/>
        <v>#REF!</v>
      </c>
      <c r="BI21" s="44" t="e">
        <f t="shared" si="25"/>
        <v>#REF!</v>
      </c>
      <c r="BJ21" s="44" t="e">
        <f t="shared" si="26"/>
        <v>#REF!</v>
      </c>
      <c r="BK21" s="44"/>
      <c r="BL21" s="48">
        <v>20</v>
      </c>
      <c r="BM21" t="e">
        <f t="shared" si="83"/>
        <v>#REF!</v>
      </c>
      <c r="BN21" s="44" t="e">
        <f t="shared" si="97"/>
        <v>#REF!</v>
      </c>
      <c r="BO21" s="44">
        <f t="shared" si="27"/>
        <v>0</v>
      </c>
      <c r="BP21" s="44">
        <f t="shared" si="28"/>
        <v>0</v>
      </c>
      <c r="BQ21" s="44">
        <f t="shared" si="29"/>
        <v>0</v>
      </c>
      <c r="BR21" s="44">
        <f t="shared" si="30"/>
        <v>0</v>
      </c>
      <c r="BS21" s="44">
        <f t="shared" si="31"/>
        <v>0</v>
      </c>
      <c r="BT21" s="44">
        <f t="shared" si="32"/>
        <v>0</v>
      </c>
      <c r="BU21" s="44">
        <f t="shared" si="33"/>
        <v>0</v>
      </c>
      <c r="BV21" s="44">
        <f t="shared" si="34"/>
        <v>0</v>
      </c>
      <c r="BW21" s="44">
        <f t="shared" si="35"/>
        <v>0</v>
      </c>
      <c r="BX21" s="44">
        <f t="shared" si="36"/>
        <v>0</v>
      </c>
      <c r="BY21" s="44">
        <f t="shared" si="37"/>
        <v>0</v>
      </c>
      <c r="BZ21" s="44">
        <f t="shared" si="38"/>
        <v>0</v>
      </c>
      <c r="CA21" s="44">
        <f t="shared" si="39"/>
        <v>0</v>
      </c>
      <c r="CB21" s="44">
        <f t="shared" si="40"/>
        <v>0</v>
      </c>
      <c r="CC21" s="44">
        <f t="shared" si="41"/>
        <v>0</v>
      </c>
      <c r="CD21" s="44">
        <f t="shared" si="42"/>
        <v>0</v>
      </c>
      <c r="CE21" s="44">
        <f t="shared" si="43"/>
        <v>0</v>
      </c>
      <c r="CF21" s="44">
        <f t="shared" si="44"/>
        <v>0</v>
      </c>
      <c r="CG21" s="44">
        <f t="shared" si="45"/>
        <v>0</v>
      </c>
      <c r="CH21" s="44">
        <f t="shared" si="46"/>
        <v>0</v>
      </c>
      <c r="CI21" s="44">
        <f t="shared" si="47"/>
        <v>0</v>
      </c>
      <c r="CJ21" s="44">
        <f t="shared" si="48"/>
        <v>0</v>
      </c>
      <c r="CK21" s="44">
        <f t="shared" si="49"/>
        <v>0</v>
      </c>
      <c r="CL21" s="44">
        <f t="shared" si="50"/>
        <v>0</v>
      </c>
      <c r="CM21" s="44"/>
      <c r="CN21" s="244" t="e">
        <f t="shared" si="84"/>
        <v>#REF!</v>
      </c>
      <c r="CO21" s="244">
        <v>20</v>
      </c>
      <c r="CP21" s="239" t="e">
        <f t="shared" si="85"/>
        <v>#REF!</v>
      </c>
      <c r="CQ21" s="239" t="e">
        <f>CP21+COUNTIF($CP$2:CP21,CP21)-1</f>
        <v>#REF!</v>
      </c>
      <c r="CR21" s="241" t="str">
        <f t="shared" si="51"/>
        <v>Belarus</v>
      </c>
      <c r="CS21" s="70" t="e">
        <f t="shared" si="86"/>
        <v>#REF!</v>
      </c>
      <c r="CT21" s="44" t="e">
        <f t="shared" si="52"/>
        <v>#REF!</v>
      </c>
      <c r="CU21" s="44" t="e">
        <f t="shared" si="53"/>
        <v>#REF!</v>
      </c>
      <c r="CV21" s="44" t="e">
        <f t="shared" si="54"/>
        <v>#REF!</v>
      </c>
      <c r="CW21" s="44" t="e">
        <f t="shared" si="55"/>
        <v>#REF!</v>
      </c>
      <c r="CX21" s="44" t="e">
        <f t="shared" si="56"/>
        <v>#REF!</v>
      </c>
      <c r="CY21" s="44" t="e">
        <f t="shared" si="57"/>
        <v>#REF!</v>
      </c>
      <c r="CZ21" s="44" t="e">
        <f t="shared" si="58"/>
        <v>#REF!</v>
      </c>
      <c r="DA21" s="44" t="e">
        <f t="shared" si="59"/>
        <v>#REF!</v>
      </c>
      <c r="DB21" s="44" t="e">
        <f t="shared" si="60"/>
        <v>#REF!</v>
      </c>
      <c r="DC21" s="44" t="e">
        <f t="shared" si="61"/>
        <v>#REF!</v>
      </c>
      <c r="DD21" s="44" t="e">
        <f t="shared" si="62"/>
        <v>#REF!</v>
      </c>
      <c r="DE21" s="44" t="e">
        <f t="shared" si="63"/>
        <v>#REF!</v>
      </c>
      <c r="DF21" s="44" t="e">
        <f t="shared" si="64"/>
        <v>#REF!</v>
      </c>
      <c r="DG21" s="44" t="e">
        <f t="shared" si="65"/>
        <v>#REF!</v>
      </c>
      <c r="DH21" s="44" t="e">
        <f t="shared" si="66"/>
        <v>#REF!</v>
      </c>
      <c r="DI21" s="44" t="e">
        <f t="shared" si="67"/>
        <v>#REF!</v>
      </c>
      <c r="DJ21" s="44" t="e">
        <f t="shared" si="68"/>
        <v>#REF!</v>
      </c>
      <c r="DK21" s="44" t="e">
        <f t="shared" si="69"/>
        <v>#REF!</v>
      </c>
      <c r="DL21" s="44" t="e">
        <f t="shared" si="70"/>
        <v>#REF!</v>
      </c>
      <c r="DM21" s="44" t="e">
        <f t="shared" si="71"/>
        <v>#REF!</v>
      </c>
      <c r="DN21" s="44" t="e">
        <f t="shared" si="72"/>
        <v>#REF!</v>
      </c>
      <c r="DO21" s="44" t="e">
        <f t="shared" si="73"/>
        <v>#REF!</v>
      </c>
      <c r="DP21" s="44" t="e">
        <f t="shared" si="74"/>
        <v>#REF!</v>
      </c>
      <c r="DQ21" s="44" t="e">
        <f t="shared" si="75"/>
        <v>#REF!</v>
      </c>
      <c r="DS21" s="47">
        <v>20</v>
      </c>
      <c r="DT21" s="48" t="e">
        <f t="shared" si="87"/>
        <v>#REF!</v>
      </c>
      <c r="DU21" s="47" t="e">
        <f>DT21+COUNTIF(DT$2:$DT21,DT21)-1</f>
        <v>#REF!</v>
      </c>
      <c r="DV21" s="44" t="s">
        <v>1002</v>
      </c>
      <c r="DW21" s="44">
        <f>Y243</f>
        <v>0</v>
      </c>
      <c r="DY21" s="48" t="e">
        <f t="shared" si="88"/>
        <v>#REF!</v>
      </c>
      <c r="DZ21" s="47" t="e">
        <f>DY21+COUNTIF(DY$2:$DY21,DY21)-1</f>
        <v>#REF!</v>
      </c>
      <c r="EA21" s="48">
        <v>20</v>
      </c>
      <c r="EB21" t="e">
        <f t="shared" si="89"/>
        <v>#REF!</v>
      </c>
      <c r="EC21" s="44" t="e">
        <f t="shared" si="90"/>
        <v>#REF!</v>
      </c>
      <c r="EE21" s="258" t="e">
        <f t="shared" si="76"/>
        <v>#REF!</v>
      </c>
      <c r="EG21" s="47">
        <v>20</v>
      </c>
      <c r="EH21" s="48" t="e">
        <f t="shared" si="91"/>
        <v>#REF!</v>
      </c>
      <c r="EI21" s="47" t="e">
        <f>EH21+COUNTIF($EH$2:EH21,EH21)-1</f>
        <v>#REF!</v>
      </c>
      <c r="EJ21" s="44" t="s">
        <v>1002</v>
      </c>
      <c r="EK21" s="44" t="e">
        <f>$DM$243</f>
        <v>#REF!</v>
      </c>
      <c r="EM21" s="48" t="e">
        <f t="shared" si="92"/>
        <v>#REF!</v>
      </c>
      <c r="EN21" s="47" t="e">
        <f>EM21+COUNTIF($EM$2:EM21,EM21)-1</f>
        <v>#REF!</v>
      </c>
      <c r="EO21" s="48">
        <v>20</v>
      </c>
      <c r="EP21" t="e">
        <f t="shared" si="93"/>
        <v>#REF!</v>
      </c>
      <c r="EQ21" s="44" t="e">
        <f t="shared" si="98"/>
        <v>#REF!</v>
      </c>
      <c r="FC21" s="58"/>
      <c r="FD21" s="45"/>
      <c r="FE21" s="45"/>
      <c r="FF21" s="62">
        <f>COUNTIF($FJ$22:$FM$22,FF$22)</f>
        <v>0</v>
      </c>
      <c r="FG21" s="62">
        <f>COUNTIF($FJ$22:$FM$22,FG$22)</f>
        <v>0</v>
      </c>
      <c r="FH21" s="62">
        <f>COUNTIF($FJ$22:$FM$22,FH$22)</f>
        <v>0</v>
      </c>
      <c r="FI21" s="62">
        <f>COUNTIF($FJ$22:$FM$22,FI$22)</f>
        <v>0</v>
      </c>
      <c r="FJ21" s="63">
        <f t="shared" si="100"/>
        <v>1</v>
      </c>
      <c r="FK21" s="63">
        <f t="shared" si="100"/>
        <v>1</v>
      </c>
      <c r="FL21" s="63">
        <f t="shared" si="100"/>
        <v>1</v>
      </c>
      <c r="FM21" s="63">
        <f t="shared" si="100"/>
        <v>1</v>
      </c>
    </row>
    <row r="22" spans="1:169">
      <c r="A22" s="239">
        <v>21</v>
      </c>
      <c r="B22" s="364" t="e">
        <f t="shared" si="78"/>
        <v>#REF!</v>
      </c>
      <c r="C22" s="365" t="e">
        <f>B22+COUNTIF(B$2:$B22,B22)-1</f>
        <v>#REF!</v>
      </c>
      <c r="D22" s="366" t="str">
        <f>Tables!AI22</f>
        <v>Belgium</v>
      </c>
      <c r="E22" s="367" t="e">
        <f t="shared" si="79"/>
        <v>#REF!</v>
      </c>
      <c r="F22" s="46">
        <f>SUMIFS('Portfolio Allocation'!C$12:C$111,'Portfolio Allocation'!$A$12:$A$111,'Graph Tables'!$D22)</f>
        <v>0</v>
      </c>
      <c r="G22" s="46">
        <f>SUMIFS('Portfolio Allocation'!D$12:D$111,'Portfolio Allocation'!$A$12:$A$111,'Graph Tables'!$D22)</f>
        <v>0</v>
      </c>
      <c r="H22" s="46">
        <f>SUMIFS('Portfolio Allocation'!E$12:E$111,'Portfolio Allocation'!$A$12:$A$111,'Graph Tables'!$D22)</f>
        <v>0</v>
      </c>
      <c r="I22" s="46">
        <f>SUMIFS('Portfolio Allocation'!F$12:F$111,'Portfolio Allocation'!$A$12:$A$111,'Graph Tables'!$D22)</f>
        <v>0</v>
      </c>
      <c r="J22" s="46">
        <f>SUMIFS('Portfolio Allocation'!G$12:G$111,'Portfolio Allocation'!$A$12:$A$111,'Graph Tables'!$D22)</f>
        <v>0</v>
      </c>
      <c r="K22" s="46">
        <f>SUMIFS('Portfolio Allocation'!H$12:H$111,'Portfolio Allocation'!$A$12:$A$111,'Graph Tables'!$D22)</f>
        <v>0</v>
      </c>
      <c r="L22" s="46">
        <f>SUMIFS('Portfolio Allocation'!I$12:I$111,'Portfolio Allocation'!$A$12:$A$111,'Graph Tables'!$D22)</f>
        <v>0</v>
      </c>
      <c r="M22" s="46">
        <f>SUMIFS('Portfolio Allocation'!J$12:J$111,'Portfolio Allocation'!$A$12:$A$111,'Graph Tables'!$D22)</f>
        <v>0</v>
      </c>
      <c r="N22" s="46">
        <f>SUMIFS('Portfolio Allocation'!K$12:K$111,'Portfolio Allocation'!$A$12:$A$111,'Graph Tables'!$D22)</f>
        <v>0</v>
      </c>
      <c r="O22" s="46">
        <f>SUMIFS('Portfolio Allocation'!L$12:L$111,'Portfolio Allocation'!$A$12:$A$111,'Graph Tables'!$D22)</f>
        <v>0</v>
      </c>
      <c r="P22" s="46">
        <f>SUMIFS('Portfolio Allocation'!M$12:M$111,'Portfolio Allocation'!$A$12:$A$111,'Graph Tables'!$D22)</f>
        <v>0</v>
      </c>
      <c r="Q22" s="46" t="e">
        <f>SUMIFS('Portfolio Allocation'!#REF!,'Portfolio Allocation'!$A$12:$A$111,'Graph Tables'!$D22)</f>
        <v>#REF!</v>
      </c>
      <c r="R22" s="46">
        <f>SUMIFS('Portfolio Allocation'!Q$12:Q$111,'Portfolio Allocation'!$A$12:$A$111,'Graph Tables'!$D22)</f>
        <v>0</v>
      </c>
      <c r="S22" s="46">
        <f>SUMIFS('Portfolio Allocation'!R$12:R$111,'Portfolio Allocation'!$A$12:$A$111,'Graph Tables'!$D22)</f>
        <v>0</v>
      </c>
      <c r="T22" s="46">
        <f>SUMIFS('Portfolio Allocation'!S$12:S$111,'Portfolio Allocation'!$A$12:$A$111,'Graph Tables'!$D22)</f>
        <v>0</v>
      </c>
      <c r="U22" s="46">
        <f>SUMIFS('Portfolio Allocation'!T$12:T$111,'Portfolio Allocation'!$A$12:$A$111,'Graph Tables'!$D22)</f>
        <v>0</v>
      </c>
      <c r="V22" s="46">
        <f>SUMIFS('Portfolio Allocation'!U$12:U$111,'Portfolio Allocation'!$A$12:$A$111,'Graph Tables'!$D22)</f>
        <v>0</v>
      </c>
      <c r="W22" s="46">
        <f>SUMIFS('Portfolio Allocation'!V$12:V$111,'Portfolio Allocation'!$A$12:$A$111,'Graph Tables'!$D22)</f>
        <v>0</v>
      </c>
      <c r="X22" s="46">
        <f>SUMIFS('Portfolio Allocation'!W$12:W$111,'Portfolio Allocation'!$A$12:$A$111,'Graph Tables'!$D22)</f>
        <v>0</v>
      </c>
      <c r="Y22" s="46">
        <f>SUMIFS('Portfolio Allocation'!X$12:X$111,'Portfolio Allocation'!$A$12:$A$111,'Graph Tables'!$D22)</f>
        <v>0</v>
      </c>
      <c r="Z22" s="46">
        <f>SUMIFS('Portfolio Allocation'!Y$12:Y$111,'Portfolio Allocation'!$A$12:$A$111,'Graph Tables'!$D22)</f>
        <v>0</v>
      </c>
      <c r="AA22" s="46">
        <f>SUMIFS('Portfolio Allocation'!Z$12:Z$111,'Portfolio Allocation'!$A$12:$A$111,'Graph Tables'!$D22)</f>
        <v>0</v>
      </c>
      <c r="AB22" s="46">
        <f>SUMIFS('Portfolio Allocation'!AA$12:AA$111,'Portfolio Allocation'!$A$12:$A$111,'Graph Tables'!$D22)</f>
        <v>0</v>
      </c>
      <c r="AC22" s="46">
        <f>SUMIFS('Portfolio Allocation'!AD$12:AD$111,'Portfolio Allocation'!$A$12:$A$111,'Graph Tables'!$D22)</f>
        <v>0</v>
      </c>
      <c r="AD22" s="46"/>
      <c r="AE22" s="48">
        <v>21</v>
      </c>
      <c r="AF22" t="e">
        <f t="shared" si="80"/>
        <v>#REF!</v>
      </c>
      <c r="AG22" s="44" t="e">
        <f t="shared" si="96"/>
        <v>#REF!</v>
      </c>
      <c r="AH22" s="46"/>
      <c r="AI22" s="239" t="e">
        <f t="shared" si="81"/>
        <v>#REF!</v>
      </c>
      <c r="AJ22" s="239" t="e">
        <f>AI22+COUNTIF(AI$2:$AI22,AI22)-1</f>
        <v>#REF!</v>
      </c>
      <c r="AK22" s="241" t="str">
        <f t="shared" si="2"/>
        <v>Belgium</v>
      </c>
      <c r="AL22" s="70" t="e">
        <f t="shared" si="82"/>
        <v>#REF!</v>
      </c>
      <c r="AM22" s="44" t="e">
        <f t="shared" si="3"/>
        <v>#REF!</v>
      </c>
      <c r="AN22" s="44" t="e">
        <f t="shared" si="4"/>
        <v>#REF!</v>
      </c>
      <c r="AO22" s="44" t="e">
        <f t="shared" si="5"/>
        <v>#REF!</v>
      </c>
      <c r="AP22" s="44" t="e">
        <f t="shared" si="6"/>
        <v>#REF!</v>
      </c>
      <c r="AQ22" s="44" t="e">
        <f t="shared" si="7"/>
        <v>#REF!</v>
      </c>
      <c r="AR22" s="44" t="e">
        <f t="shared" si="8"/>
        <v>#REF!</v>
      </c>
      <c r="AS22" s="44" t="e">
        <f t="shared" si="9"/>
        <v>#REF!</v>
      </c>
      <c r="AT22" s="44" t="e">
        <f t="shared" si="10"/>
        <v>#REF!</v>
      </c>
      <c r="AU22" s="44" t="e">
        <f t="shared" si="11"/>
        <v>#REF!</v>
      </c>
      <c r="AV22" s="44" t="e">
        <f t="shared" si="12"/>
        <v>#REF!</v>
      </c>
      <c r="AW22" s="44" t="e">
        <f t="shared" si="13"/>
        <v>#REF!</v>
      </c>
      <c r="AX22" s="44" t="e">
        <f t="shared" si="14"/>
        <v>#REF!</v>
      </c>
      <c r="AY22" s="44" t="e">
        <f t="shared" si="15"/>
        <v>#REF!</v>
      </c>
      <c r="AZ22" s="44" t="e">
        <f t="shared" si="16"/>
        <v>#REF!</v>
      </c>
      <c r="BA22" s="44" t="e">
        <f t="shared" si="17"/>
        <v>#REF!</v>
      </c>
      <c r="BB22" s="44" t="e">
        <f t="shared" si="18"/>
        <v>#REF!</v>
      </c>
      <c r="BC22" s="44" t="e">
        <f t="shared" si="19"/>
        <v>#REF!</v>
      </c>
      <c r="BD22" s="44" t="e">
        <f t="shared" si="20"/>
        <v>#REF!</v>
      </c>
      <c r="BE22" s="44" t="e">
        <f t="shared" si="21"/>
        <v>#REF!</v>
      </c>
      <c r="BF22" s="44" t="e">
        <f t="shared" si="22"/>
        <v>#REF!</v>
      </c>
      <c r="BG22" s="44" t="e">
        <f t="shared" si="23"/>
        <v>#REF!</v>
      </c>
      <c r="BH22" s="44" t="e">
        <f t="shared" si="24"/>
        <v>#REF!</v>
      </c>
      <c r="BI22" s="44" t="e">
        <f t="shared" si="25"/>
        <v>#REF!</v>
      </c>
      <c r="BJ22" s="44" t="e">
        <f t="shared" si="26"/>
        <v>#REF!</v>
      </c>
      <c r="BK22" s="44"/>
      <c r="BL22" s="48">
        <v>21</v>
      </c>
      <c r="BM22" t="e">
        <f t="shared" si="83"/>
        <v>#REF!</v>
      </c>
      <c r="BN22" s="44" t="e">
        <f t="shared" si="97"/>
        <v>#REF!</v>
      </c>
      <c r="BO22" s="44">
        <f t="shared" si="27"/>
        <v>0</v>
      </c>
      <c r="BP22" s="44">
        <f t="shared" si="28"/>
        <v>0</v>
      </c>
      <c r="BQ22" s="44">
        <f t="shared" si="29"/>
        <v>0</v>
      </c>
      <c r="BR22" s="44">
        <f t="shared" si="30"/>
        <v>0</v>
      </c>
      <c r="BS22" s="44">
        <f t="shared" si="31"/>
        <v>0</v>
      </c>
      <c r="BT22" s="44">
        <f t="shared" si="32"/>
        <v>0</v>
      </c>
      <c r="BU22" s="44">
        <f t="shared" si="33"/>
        <v>0</v>
      </c>
      <c r="BV22" s="44">
        <f t="shared" si="34"/>
        <v>0</v>
      </c>
      <c r="BW22" s="44">
        <f t="shared" si="35"/>
        <v>0</v>
      </c>
      <c r="BX22" s="44">
        <f t="shared" si="36"/>
        <v>0</v>
      </c>
      <c r="BY22" s="44">
        <f t="shared" si="37"/>
        <v>0</v>
      </c>
      <c r="BZ22" s="44">
        <f t="shared" si="38"/>
        <v>0</v>
      </c>
      <c r="CA22" s="44">
        <f t="shared" si="39"/>
        <v>0</v>
      </c>
      <c r="CB22" s="44">
        <f t="shared" si="40"/>
        <v>0</v>
      </c>
      <c r="CC22" s="44">
        <f t="shared" si="41"/>
        <v>0</v>
      </c>
      <c r="CD22" s="44">
        <f t="shared" si="42"/>
        <v>0</v>
      </c>
      <c r="CE22" s="44">
        <f t="shared" si="43"/>
        <v>0</v>
      </c>
      <c r="CF22" s="44">
        <f t="shared" si="44"/>
        <v>0</v>
      </c>
      <c r="CG22" s="44">
        <f t="shared" si="45"/>
        <v>0</v>
      </c>
      <c r="CH22" s="44">
        <f t="shared" si="46"/>
        <v>0</v>
      </c>
      <c r="CI22" s="44">
        <f t="shared" si="47"/>
        <v>0</v>
      </c>
      <c r="CJ22" s="44">
        <f t="shared" si="48"/>
        <v>0</v>
      </c>
      <c r="CK22" s="44">
        <f t="shared" si="49"/>
        <v>0</v>
      </c>
      <c r="CL22" s="44">
        <f t="shared" si="50"/>
        <v>0</v>
      </c>
      <c r="CM22" s="44"/>
      <c r="CN22" s="244" t="e">
        <f t="shared" si="84"/>
        <v>#REF!</v>
      </c>
      <c r="CO22" s="244">
        <v>21</v>
      </c>
      <c r="CP22" s="239" t="e">
        <f t="shared" si="85"/>
        <v>#REF!</v>
      </c>
      <c r="CQ22" s="239" t="e">
        <f>CP22+COUNTIF($CP$2:CP22,CP22)-1</f>
        <v>#REF!</v>
      </c>
      <c r="CR22" s="241" t="str">
        <f t="shared" si="51"/>
        <v>Belgium</v>
      </c>
      <c r="CS22" s="70" t="e">
        <f t="shared" si="86"/>
        <v>#REF!</v>
      </c>
      <c r="CT22" s="44" t="e">
        <f t="shared" si="52"/>
        <v>#REF!</v>
      </c>
      <c r="CU22" s="44" t="e">
        <f t="shared" si="53"/>
        <v>#REF!</v>
      </c>
      <c r="CV22" s="44" t="e">
        <f t="shared" si="54"/>
        <v>#REF!</v>
      </c>
      <c r="CW22" s="44" t="e">
        <f t="shared" si="55"/>
        <v>#REF!</v>
      </c>
      <c r="CX22" s="44" t="e">
        <f t="shared" si="56"/>
        <v>#REF!</v>
      </c>
      <c r="CY22" s="44" t="e">
        <f t="shared" si="57"/>
        <v>#REF!</v>
      </c>
      <c r="CZ22" s="44" t="e">
        <f t="shared" si="58"/>
        <v>#REF!</v>
      </c>
      <c r="DA22" s="44" t="e">
        <f t="shared" si="59"/>
        <v>#REF!</v>
      </c>
      <c r="DB22" s="44" t="e">
        <f t="shared" si="60"/>
        <v>#REF!</v>
      </c>
      <c r="DC22" s="44" t="e">
        <f t="shared" si="61"/>
        <v>#REF!</v>
      </c>
      <c r="DD22" s="44" t="e">
        <f t="shared" si="62"/>
        <v>#REF!</v>
      </c>
      <c r="DE22" s="44" t="e">
        <f t="shared" si="63"/>
        <v>#REF!</v>
      </c>
      <c r="DF22" s="44" t="e">
        <f t="shared" si="64"/>
        <v>#REF!</v>
      </c>
      <c r="DG22" s="44" t="e">
        <f t="shared" si="65"/>
        <v>#REF!</v>
      </c>
      <c r="DH22" s="44" t="e">
        <f t="shared" si="66"/>
        <v>#REF!</v>
      </c>
      <c r="DI22" s="44" t="e">
        <f t="shared" si="67"/>
        <v>#REF!</v>
      </c>
      <c r="DJ22" s="44" t="e">
        <f t="shared" si="68"/>
        <v>#REF!</v>
      </c>
      <c r="DK22" s="44" t="e">
        <f t="shared" si="69"/>
        <v>#REF!</v>
      </c>
      <c r="DL22" s="44" t="e">
        <f t="shared" si="70"/>
        <v>#REF!</v>
      </c>
      <c r="DM22" s="44" t="e">
        <f t="shared" si="71"/>
        <v>#REF!</v>
      </c>
      <c r="DN22" s="44" t="e">
        <f t="shared" si="72"/>
        <v>#REF!</v>
      </c>
      <c r="DO22" s="44" t="e">
        <f t="shared" si="73"/>
        <v>#REF!</v>
      </c>
      <c r="DP22" s="44" t="e">
        <f t="shared" si="74"/>
        <v>#REF!</v>
      </c>
      <c r="DQ22" s="44" t="e">
        <f t="shared" si="75"/>
        <v>#REF!</v>
      </c>
      <c r="DS22" s="47">
        <v>21</v>
      </c>
      <c r="DT22" s="48" t="e">
        <f t="shared" si="87"/>
        <v>#REF!</v>
      </c>
      <c r="DU22" s="47" t="e">
        <f>DT22+COUNTIF(DT$2:$DT22,DT22)-1</f>
        <v>#REF!</v>
      </c>
      <c r="DV22" s="44" t="s">
        <v>1003</v>
      </c>
      <c r="DW22" s="44">
        <f>Z243</f>
        <v>0</v>
      </c>
      <c r="DY22" s="48" t="e">
        <f t="shared" si="88"/>
        <v>#REF!</v>
      </c>
      <c r="DZ22" s="47" t="e">
        <f>DY22+COUNTIF(DY$2:$DY22,DY22)-1</f>
        <v>#REF!</v>
      </c>
      <c r="EA22" s="48">
        <v>21</v>
      </c>
      <c r="EB22" t="e">
        <f t="shared" si="89"/>
        <v>#REF!</v>
      </c>
      <c r="EC22" s="44" t="e">
        <f t="shared" si="90"/>
        <v>#REF!</v>
      </c>
      <c r="EE22" s="258" t="e">
        <f t="shared" si="76"/>
        <v>#REF!</v>
      </c>
      <c r="EG22" s="47">
        <v>21</v>
      </c>
      <c r="EH22" s="48" t="e">
        <f t="shared" si="91"/>
        <v>#REF!</v>
      </c>
      <c r="EI22" s="47" t="e">
        <f>EH22+COUNTIF($EH$2:EH22,EH22)-1</f>
        <v>#REF!</v>
      </c>
      <c r="EJ22" s="44" t="s">
        <v>1003</v>
      </c>
      <c r="EK22" s="44" t="e">
        <f>$DN$243</f>
        <v>#REF!</v>
      </c>
      <c r="EM22" s="48" t="e">
        <f t="shared" si="92"/>
        <v>#REF!</v>
      </c>
      <c r="EN22" s="47" t="e">
        <f>EM22+COUNTIF($EM$2:EM22,EM22)-1</f>
        <v>#REF!</v>
      </c>
      <c r="EO22" s="48">
        <v>21</v>
      </c>
      <c r="EP22" t="e">
        <f t="shared" si="93"/>
        <v>#REF!</v>
      </c>
      <c r="EQ22" s="44" t="e">
        <f t="shared" si="98"/>
        <v>#REF!</v>
      </c>
      <c r="FC22" s="45" t="s">
        <v>1045</v>
      </c>
      <c r="FD22" s="45" t="s">
        <v>1023</v>
      </c>
      <c r="FE22" s="45"/>
      <c r="FF22" s="53" t="str">
        <f>VLOOKUP(FF20,PeriodNr,3,FALSE)</f>
        <v>Not reported</v>
      </c>
      <c r="FG22" s="53" t="str">
        <f>VLOOKUP(FG20,PeriodNr,3,FALSE)</f>
        <v>Not reported</v>
      </c>
      <c r="FH22" s="53" t="str">
        <f>VLOOKUP(FH20,PeriodNr,3,FALSE)</f>
        <v>Not reported</v>
      </c>
      <c r="FI22" s="53" t="str">
        <f>VLOOKUP(FI20,PeriodNr,3,FALSE)</f>
        <v>Not reported</v>
      </c>
      <c r="FJ22" s="53" t="str">
        <f>CONCATENATE(Overview!C$11," ",Overview!C$10)</f>
        <v xml:space="preserve"> </v>
      </c>
      <c r="FK22" s="53" t="str">
        <f>CONCATENATE(Overview!D$11," ",Overview!D$10)</f>
        <v xml:space="preserve"> </v>
      </c>
      <c r="FL22" s="53" t="str">
        <f>CONCATENATE(Overview!E$11," ",Overview!E$10)</f>
        <v xml:space="preserve"> </v>
      </c>
      <c r="FM22" s="53" t="str">
        <f>CONCATENATE(Overview!F$11," ",Overview!F$10)</f>
        <v xml:space="preserve"> </v>
      </c>
    </row>
    <row r="23" spans="1:169">
      <c r="A23" s="239">
        <v>22</v>
      </c>
      <c r="B23" s="364" t="e">
        <f t="shared" si="78"/>
        <v>#REF!</v>
      </c>
      <c r="C23" s="365" t="e">
        <f>B23+COUNTIF(B$2:$B23,B23)-1</f>
        <v>#REF!</v>
      </c>
      <c r="D23" s="366" t="str">
        <f>Tables!AI23</f>
        <v>Belize</v>
      </c>
      <c r="E23" s="367" t="e">
        <f t="shared" si="79"/>
        <v>#REF!</v>
      </c>
      <c r="F23" s="46">
        <f>SUMIFS('Portfolio Allocation'!C$12:C$111,'Portfolio Allocation'!$A$12:$A$111,'Graph Tables'!$D23)</f>
        <v>0</v>
      </c>
      <c r="G23" s="46">
        <f>SUMIFS('Portfolio Allocation'!D$12:D$111,'Portfolio Allocation'!$A$12:$A$111,'Graph Tables'!$D23)</f>
        <v>0</v>
      </c>
      <c r="H23" s="46">
        <f>SUMIFS('Portfolio Allocation'!E$12:E$111,'Portfolio Allocation'!$A$12:$A$111,'Graph Tables'!$D23)</f>
        <v>0</v>
      </c>
      <c r="I23" s="46">
        <f>SUMIFS('Portfolio Allocation'!F$12:F$111,'Portfolio Allocation'!$A$12:$A$111,'Graph Tables'!$D23)</f>
        <v>0</v>
      </c>
      <c r="J23" s="46">
        <f>SUMIFS('Portfolio Allocation'!G$12:G$111,'Portfolio Allocation'!$A$12:$A$111,'Graph Tables'!$D23)</f>
        <v>0</v>
      </c>
      <c r="K23" s="46">
        <f>SUMIFS('Portfolio Allocation'!H$12:H$111,'Portfolio Allocation'!$A$12:$A$111,'Graph Tables'!$D23)</f>
        <v>0</v>
      </c>
      <c r="L23" s="46">
        <f>SUMIFS('Portfolio Allocation'!I$12:I$111,'Portfolio Allocation'!$A$12:$A$111,'Graph Tables'!$D23)</f>
        <v>0</v>
      </c>
      <c r="M23" s="46">
        <f>SUMIFS('Portfolio Allocation'!J$12:J$111,'Portfolio Allocation'!$A$12:$A$111,'Graph Tables'!$D23)</f>
        <v>0</v>
      </c>
      <c r="N23" s="46">
        <f>SUMIFS('Portfolio Allocation'!K$12:K$111,'Portfolio Allocation'!$A$12:$A$111,'Graph Tables'!$D23)</f>
        <v>0</v>
      </c>
      <c r="O23" s="46">
        <f>SUMIFS('Portfolio Allocation'!L$12:L$111,'Portfolio Allocation'!$A$12:$A$111,'Graph Tables'!$D23)</f>
        <v>0</v>
      </c>
      <c r="P23" s="46">
        <f>SUMIFS('Portfolio Allocation'!M$12:M$111,'Portfolio Allocation'!$A$12:$A$111,'Graph Tables'!$D23)</f>
        <v>0</v>
      </c>
      <c r="Q23" s="46" t="e">
        <f>SUMIFS('Portfolio Allocation'!#REF!,'Portfolio Allocation'!$A$12:$A$111,'Graph Tables'!$D23)</f>
        <v>#REF!</v>
      </c>
      <c r="R23" s="46">
        <f>SUMIFS('Portfolio Allocation'!Q$12:Q$111,'Portfolio Allocation'!$A$12:$A$111,'Graph Tables'!$D23)</f>
        <v>0</v>
      </c>
      <c r="S23" s="46">
        <f>SUMIFS('Portfolio Allocation'!R$12:R$111,'Portfolio Allocation'!$A$12:$A$111,'Graph Tables'!$D23)</f>
        <v>0</v>
      </c>
      <c r="T23" s="46">
        <f>SUMIFS('Portfolio Allocation'!S$12:S$111,'Portfolio Allocation'!$A$12:$A$111,'Graph Tables'!$D23)</f>
        <v>0</v>
      </c>
      <c r="U23" s="46">
        <f>SUMIFS('Portfolio Allocation'!T$12:T$111,'Portfolio Allocation'!$A$12:$A$111,'Graph Tables'!$D23)</f>
        <v>0</v>
      </c>
      <c r="V23" s="46">
        <f>SUMIFS('Portfolio Allocation'!U$12:U$111,'Portfolio Allocation'!$A$12:$A$111,'Graph Tables'!$D23)</f>
        <v>0</v>
      </c>
      <c r="W23" s="46">
        <f>SUMIFS('Portfolio Allocation'!V$12:V$111,'Portfolio Allocation'!$A$12:$A$111,'Graph Tables'!$D23)</f>
        <v>0</v>
      </c>
      <c r="X23" s="46">
        <f>SUMIFS('Portfolio Allocation'!W$12:W$111,'Portfolio Allocation'!$A$12:$A$111,'Graph Tables'!$D23)</f>
        <v>0</v>
      </c>
      <c r="Y23" s="46">
        <f>SUMIFS('Portfolio Allocation'!X$12:X$111,'Portfolio Allocation'!$A$12:$A$111,'Graph Tables'!$D23)</f>
        <v>0</v>
      </c>
      <c r="Z23" s="46">
        <f>SUMIFS('Portfolio Allocation'!Y$12:Y$111,'Portfolio Allocation'!$A$12:$A$111,'Graph Tables'!$D23)</f>
        <v>0</v>
      </c>
      <c r="AA23" s="46">
        <f>SUMIFS('Portfolio Allocation'!Z$12:Z$111,'Portfolio Allocation'!$A$12:$A$111,'Graph Tables'!$D23)</f>
        <v>0</v>
      </c>
      <c r="AB23" s="46">
        <f>SUMIFS('Portfolio Allocation'!AA$12:AA$111,'Portfolio Allocation'!$A$12:$A$111,'Graph Tables'!$D23)</f>
        <v>0</v>
      </c>
      <c r="AC23" s="46">
        <f>SUMIFS('Portfolio Allocation'!AD$12:AD$111,'Portfolio Allocation'!$A$12:$A$111,'Graph Tables'!$D23)</f>
        <v>0</v>
      </c>
      <c r="AD23" s="46"/>
      <c r="AE23" s="48">
        <v>22</v>
      </c>
      <c r="AF23" t="e">
        <f t="shared" si="80"/>
        <v>#REF!</v>
      </c>
      <c r="AG23" s="44" t="e">
        <f t="shared" si="96"/>
        <v>#REF!</v>
      </c>
      <c r="AH23" s="46"/>
      <c r="AI23" s="239" t="e">
        <f t="shared" si="81"/>
        <v>#REF!</v>
      </c>
      <c r="AJ23" s="239" t="e">
        <f>AI23+COUNTIF(AI$2:$AI23,AI23)-1</f>
        <v>#REF!</v>
      </c>
      <c r="AK23" s="241" t="str">
        <f t="shared" si="2"/>
        <v>Belize</v>
      </c>
      <c r="AL23" s="70" t="e">
        <f t="shared" si="82"/>
        <v>#REF!</v>
      </c>
      <c r="AM23" s="44" t="e">
        <f t="shared" si="3"/>
        <v>#REF!</v>
      </c>
      <c r="AN23" s="44" t="e">
        <f t="shared" si="4"/>
        <v>#REF!</v>
      </c>
      <c r="AO23" s="44" t="e">
        <f t="shared" si="5"/>
        <v>#REF!</v>
      </c>
      <c r="AP23" s="44" t="e">
        <f t="shared" si="6"/>
        <v>#REF!</v>
      </c>
      <c r="AQ23" s="44" t="e">
        <f t="shared" si="7"/>
        <v>#REF!</v>
      </c>
      <c r="AR23" s="44" t="e">
        <f t="shared" si="8"/>
        <v>#REF!</v>
      </c>
      <c r="AS23" s="44" t="e">
        <f t="shared" si="9"/>
        <v>#REF!</v>
      </c>
      <c r="AT23" s="44" t="e">
        <f t="shared" si="10"/>
        <v>#REF!</v>
      </c>
      <c r="AU23" s="44" t="e">
        <f t="shared" si="11"/>
        <v>#REF!</v>
      </c>
      <c r="AV23" s="44" t="e">
        <f t="shared" si="12"/>
        <v>#REF!</v>
      </c>
      <c r="AW23" s="44" t="e">
        <f t="shared" si="13"/>
        <v>#REF!</v>
      </c>
      <c r="AX23" s="44" t="e">
        <f t="shared" si="14"/>
        <v>#REF!</v>
      </c>
      <c r="AY23" s="44" t="e">
        <f t="shared" si="15"/>
        <v>#REF!</v>
      </c>
      <c r="AZ23" s="44" t="e">
        <f t="shared" si="16"/>
        <v>#REF!</v>
      </c>
      <c r="BA23" s="44" t="e">
        <f t="shared" si="17"/>
        <v>#REF!</v>
      </c>
      <c r="BB23" s="44" t="e">
        <f t="shared" si="18"/>
        <v>#REF!</v>
      </c>
      <c r="BC23" s="44" t="e">
        <f t="shared" si="19"/>
        <v>#REF!</v>
      </c>
      <c r="BD23" s="44" t="e">
        <f t="shared" si="20"/>
        <v>#REF!</v>
      </c>
      <c r="BE23" s="44" t="e">
        <f t="shared" si="21"/>
        <v>#REF!</v>
      </c>
      <c r="BF23" s="44" t="e">
        <f t="shared" si="22"/>
        <v>#REF!</v>
      </c>
      <c r="BG23" s="44" t="e">
        <f t="shared" si="23"/>
        <v>#REF!</v>
      </c>
      <c r="BH23" s="44" t="e">
        <f t="shared" si="24"/>
        <v>#REF!</v>
      </c>
      <c r="BI23" s="44" t="e">
        <f t="shared" si="25"/>
        <v>#REF!</v>
      </c>
      <c r="BJ23" s="44" t="e">
        <f t="shared" si="26"/>
        <v>#REF!</v>
      </c>
      <c r="BK23" s="44"/>
      <c r="BL23" s="48">
        <v>22</v>
      </c>
      <c r="BM23" t="e">
        <f t="shared" si="83"/>
        <v>#REF!</v>
      </c>
      <c r="BN23" s="44" t="e">
        <f t="shared" si="97"/>
        <v>#REF!</v>
      </c>
      <c r="BO23" s="44">
        <f t="shared" si="27"/>
        <v>0</v>
      </c>
      <c r="BP23" s="44">
        <f t="shared" si="28"/>
        <v>0</v>
      </c>
      <c r="BQ23" s="44">
        <f t="shared" si="29"/>
        <v>0</v>
      </c>
      <c r="BR23" s="44">
        <f t="shared" si="30"/>
        <v>0</v>
      </c>
      <c r="BS23" s="44">
        <f t="shared" si="31"/>
        <v>0</v>
      </c>
      <c r="BT23" s="44">
        <f t="shared" si="32"/>
        <v>0</v>
      </c>
      <c r="BU23" s="44">
        <f t="shared" si="33"/>
        <v>0</v>
      </c>
      <c r="BV23" s="44">
        <f t="shared" si="34"/>
        <v>0</v>
      </c>
      <c r="BW23" s="44">
        <f t="shared" si="35"/>
        <v>0</v>
      </c>
      <c r="BX23" s="44">
        <f t="shared" si="36"/>
        <v>0</v>
      </c>
      <c r="BY23" s="44">
        <f t="shared" si="37"/>
        <v>0</v>
      </c>
      <c r="BZ23" s="44">
        <f t="shared" si="38"/>
        <v>0</v>
      </c>
      <c r="CA23" s="44">
        <f t="shared" si="39"/>
        <v>0</v>
      </c>
      <c r="CB23" s="44">
        <f t="shared" si="40"/>
        <v>0</v>
      </c>
      <c r="CC23" s="44">
        <f t="shared" si="41"/>
        <v>0</v>
      </c>
      <c r="CD23" s="44">
        <f t="shared" si="42"/>
        <v>0</v>
      </c>
      <c r="CE23" s="44">
        <f t="shared" si="43"/>
        <v>0</v>
      </c>
      <c r="CF23" s="44">
        <f t="shared" si="44"/>
        <v>0</v>
      </c>
      <c r="CG23" s="44">
        <f t="shared" si="45"/>
        <v>0</v>
      </c>
      <c r="CH23" s="44">
        <f t="shared" si="46"/>
        <v>0</v>
      </c>
      <c r="CI23" s="44">
        <f t="shared" si="47"/>
        <v>0</v>
      </c>
      <c r="CJ23" s="44">
        <f t="shared" si="48"/>
        <v>0</v>
      </c>
      <c r="CK23" s="44">
        <f t="shared" si="49"/>
        <v>0</v>
      </c>
      <c r="CL23" s="44">
        <f t="shared" si="50"/>
        <v>0</v>
      </c>
      <c r="CM23" s="44"/>
      <c r="CN23" s="244" t="e">
        <f t="shared" si="84"/>
        <v>#REF!</v>
      </c>
      <c r="CO23" s="244">
        <v>22</v>
      </c>
      <c r="CP23" s="239" t="e">
        <f t="shared" si="85"/>
        <v>#REF!</v>
      </c>
      <c r="CQ23" s="239" t="e">
        <f>CP23+COUNTIF($CP$2:CP23,CP23)-1</f>
        <v>#REF!</v>
      </c>
      <c r="CR23" s="241" t="str">
        <f t="shared" si="51"/>
        <v>Belize</v>
      </c>
      <c r="CS23" s="70" t="e">
        <f t="shared" si="86"/>
        <v>#REF!</v>
      </c>
      <c r="CT23" s="44" t="e">
        <f t="shared" si="52"/>
        <v>#REF!</v>
      </c>
      <c r="CU23" s="44" t="e">
        <f t="shared" si="53"/>
        <v>#REF!</v>
      </c>
      <c r="CV23" s="44" t="e">
        <f t="shared" si="54"/>
        <v>#REF!</v>
      </c>
      <c r="CW23" s="44" t="e">
        <f t="shared" si="55"/>
        <v>#REF!</v>
      </c>
      <c r="CX23" s="44" t="e">
        <f t="shared" si="56"/>
        <v>#REF!</v>
      </c>
      <c r="CY23" s="44" t="e">
        <f t="shared" si="57"/>
        <v>#REF!</v>
      </c>
      <c r="CZ23" s="44" t="e">
        <f t="shared" si="58"/>
        <v>#REF!</v>
      </c>
      <c r="DA23" s="44" t="e">
        <f t="shared" si="59"/>
        <v>#REF!</v>
      </c>
      <c r="DB23" s="44" t="e">
        <f t="shared" si="60"/>
        <v>#REF!</v>
      </c>
      <c r="DC23" s="44" t="e">
        <f t="shared" si="61"/>
        <v>#REF!</v>
      </c>
      <c r="DD23" s="44" t="e">
        <f t="shared" si="62"/>
        <v>#REF!</v>
      </c>
      <c r="DE23" s="44" t="e">
        <f t="shared" si="63"/>
        <v>#REF!</v>
      </c>
      <c r="DF23" s="44" t="e">
        <f t="shared" si="64"/>
        <v>#REF!</v>
      </c>
      <c r="DG23" s="44" t="e">
        <f t="shared" si="65"/>
        <v>#REF!</v>
      </c>
      <c r="DH23" s="44" t="e">
        <f t="shared" si="66"/>
        <v>#REF!</v>
      </c>
      <c r="DI23" s="44" t="e">
        <f t="shared" si="67"/>
        <v>#REF!</v>
      </c>
      <c r="DJ23" s="44" t="e">
        <f t="shared" si="68"/>
        <v>#REF!</v>
      </c>
      <c r="DK23" s="44" t="e">
        <f t="shared" si="69"/>
        <v>#REF!</v>
      </c>
      <c r="DL23" s="44" t="e">
        <f t="shared" si="70"/>
        <v>#REF!</v>
      </c>
      <c r="DM23" s="44" t="e">
        <f t="shared" si="71"/>
        <v>#REF!</v>
      </c>
      <c r="DN23" s="44" t="e">
        <f t="shared" si="72"/>
        <v>#REF!</v>
      </c>
      <c r="DO23" s="44" t="e">
        <f t="shared" si="73"/>
        <v>#REF!</v>
      </c>
      <c r="DP23" s="44" t="e">
        <f t="shared" si="74"/>
        <v>#REF!</v>
      </c>
      <c r="DQ23" s="44" t="e">
        <f t="shared" si="75"/>
        <v>#REF!</v>
      </c>
      <c r="DS23" s="47">
        <v>22</v>
      </c>
      <c r="DT23" s="48" t="e">
        <f t="shared" si="87"/>
        <v>#REF!</v>
      </c>
      <c r="DU23" s="47" t="e">
        <f>DT23+COUNTIF(DT$2:$DT23,DT23)-1</f>
        <v>#REF!</v>
      </c>
      <c r="DV23" s="44" t="s">
        <v>1004</v>
      </c>
      <c r="DW23" s="44">
        <f>AA243</f>
        <v>0</v>
      </c>
      <c r="DY23" s="48" t="e">
        <f t="shared" si="88"/>
        <v>#REF!</v>
      </c>
      <c r="DZ23" s="47" t="e">
        <f>DY23+COUNTIF(DY$2:$DY23,DY23)-1</f>
        <v>#REF!</v>
      </c>
      <c r="EA23" s="48">
        <v>22</v>
      </c>
      <c r="EB23" t="e">
        <f t="shared" si="89"/>
        <v>#REF!</v>
      </c>
      <c r="EC23" s="44" t="e">
        <f t="shared" si="90"/>
        <v>#REF!</v>
      </c>
      <c r="EE23" s="258" t="e">
        <f t="shared" si="76"/>
        <v>#REF!</v>
      </c>
      <c r="EG23" s="47">
        <v>22</v>
      </c>
      <c r="EH23" s="48" t="e">
        <f t="shared" si="91"/>
        <v>#REF!</v>
      </c>
      <c r="EI23" s="47" t="e">
        <f>EH23+COUNTIF($EH$2:EH23,EH23)-1</f>
        <v>#REF!</v>
      </c>
      <c r="EJ23" s="44" t="s">
        <v>1004</v>
      </c>
      <c r="EK23" s="44" t="e">
        <f>$DO$243</f>
        <v>#REF!</v>
      </c>
      <c r="EM23" s="48" t="e">
        <f t="shared" si="92"/>
        <v>#REF!</v>
      </c>
      <c r="EN23" s="47" t="e">
        <f>EM23+COUNTIF($EM$2:EM23,EM23)-1</f>
        <v>#REF!</v>
      </c>
      <c r="EO23" s="48">
        <v>22</v>
      </c>
      <c r="EP23" t="e">
        <f t="shared" si="93"/>
        <v>#REF!</v>
      </c>
      <c r="EQ23" s="44" t="e">
        <f t="shared" si="98"/>
        <v>#REF!</v>
      </c>
      <c r="FC23" s="64" t="s">
        <v>459</v>
      </c>
      <c r="FD23" s="1" t="str">
        <f>INDEX(Overview!$B:$B,MATCH($FC23,Overview!$A:$A,0))</f>
        <v>Fair Value of Investment Portfolio</v>
      </c>
      <c r="FE23" s="64" t="s">
        <v>1046</v>
      </c>
      <c r="FF23" s="49" t="e">
        <f>IF(FF21=0,NA(),IF(FF$20=1,FG23,SUMIF($FJ$20:$FM$20,FF$20,$FJ23:$FM23))/IF(FF21&gt;0,FF21,1))</f>
        <v>#N/A</v>
      </c>
      <c r="FG23" s="49" t="e">
        <f>IF(FG21=0,NA(),IF(FG$20=1,FH23,SUMIF($FJ$20:$FM$20,FG$20,$FJ23:$FM23))/IF(FG21&gt;0,FG21,1))</f>
        <v>#N/A</v>
      </c>
      <c r="FH23" s="49" t="e">
        <f>IF(FH21=0,NA(),IF(FH$20=1,FI23,SUMIF($FJ$20:$FM$20,FH$20,$FJ23:$FM23))/IF(FH21&gt;0,FH21,1))</f>
        <v>#N/A</v>
      </c>
      <c r="FI23" s="49" t="e">
        <f>IF(FI21=0,NA(),IF(FI$20=1,0,SUMIF($FJ$20:$FM$20,FI$20,$FJ23:$FM23))/IF(FI21&gt;0,FI21,1))</f>
        <v>#N/A</v>
      </c>
      <c r="FJ23" s="355">
        <f>IFERROR(INDEX(Overview!C:C,MATCH($FC23,Overview!$A:$A,0))/VLOOKUP($FC$26,Divide,4,FALSE),0)</f>
        <v>0</v>
      </c>
      <c r="FK23" s="355">
        <f>IFERROR(INDEX(Overview!D:D,MATCH($FC23,Overview!$A:$A,0))/VLOOKUP($FC$26,Divide,4,FALSE),0)</f>
        <v>0</v>
      </c>
      <c r="FL23" s="355">
        <f>IFERROR(INDEX(Overview!E:E,MATCH($FC23,Overview!$A:$A,0))/VLOOKUP($FC$26,Divide,4,FALSE),0)</f>
        <v>0</v>
      </c>
      <c r="FM23" s="355">
        <f>IFERROR(INDEX(Overview!F:F,MATCH($FC23,Overview!$A:$A,0))/VLOOKUP($FC$26,Divide,4,FALSE),0)</f>
        <v>0</v>
      </c>
    </row>
    <row r="24" spans="1:169">
      <c r="A24" s="239">
        <v>23</v>
      </c>
      <c r="B24" s="364" t="e">
        <f t="shared" si="78"/>
        <v>#REF!</v>
      </c>
      <c r="C24" s="365" t="e">
        <f>B24+COUNTIF(B$2:$B24,B24)-1</f>
        <v>#REF!</v>
      </c>
      <c r="D24" s="366" t="str">
        <f>Tables!AI24</f>
        <v>Benin</v>
      </c>
      <c r="E24" s="367" t="e">
        <f t="shared" si="79"/>
        <v>#REF!</v>
      </c>
      <c r="F24" s="46">
        <f>SUMIFS('Portfolio Allocation'!C$12:C$111,'Portfolio Allocation'!$A$12:$A$111,'Graph Tables'!$D24)</f>
        <v>0</v>
      </c>
      <c r="G24" s="46">
        <f>SUMIFS('Portfolio Allocation'!D$12:D$111,'Portfolio Allocation'!$A$12:$A$111,'Graph Tables'!$D24)</f>
        <v>0</v>
      </c>
      <c r="H24" s="46">
        <f>SUMIFS('Portfolio Allocation'!E$12:E$111,'Portfolio Allocation'!$A$12:$A$111,'Graph Tables'!$D24)</f>
        <v>0</v>
      </c>
      <c r="I24" s="46">
        <f>SUMIFS('Portfolio Allocation'!F$12:F$111,'Portfolio Allocation'!$A$12:$A$111,'Graph Tables'!$D24)</f>
        <v>0</v>
      </c>
      <c r="J24" s="46">
        <f>SUMIFS('Portfolio Allocation'!G$12:G$111,'Portfolio Allocation'!$A$12:$A$111,'Graph Tables'!$D24)</f>
        <v>0</v>
      </c>
      <c r="K24" s="46">
        <f>SUMIFS('Portfolio Allocation'!H$12:H$111,'Portfolio Allocation'!$A$12:$A$111,'Graph Tables'!$D24)</f>
        <v>0</v>
      </c>
      <c r="L24" s="46">
        <f>SUMIFS('Portfolio Allocation'!I$12:I$111,'Portfolio Allocation'!$A$12:$A$111,'Graph Tables'!$D24)</f>
        <v>0</v>
      </c>
      <c r="M24" s="46">
        <f>SUMIFS('Portfolio Allocation'!J$12:J$111,'Portfolio Allocation'!$A$12:$A$111,'Graph Tables'!$D24)</f>
        <v>0</v>
      </c>
      <c r="N24" s="46">
        <f>SUMIFS('Portfolio Allocation'!K$12:K$111,'Portfolio Allocation'!$A$12:$A$111,'Graph Tables'!$D24)</f>
        <v>0</v>
      </c>
      <c r="O24" s="46">
        <f>SUMIFS('Portfolio Allocation'!L$12:L$111,'Portfolio Allocation'!$A$12:$A$111,'Graph Tables'!$D24)</f>
        <v>0</v>
      </c>
      <c r="P24" s="46">
        <f>SUMIFS('Portfolio Allocation'!M$12:M$111,'Portfolio Allocation'!$A$12:$A$111,'Graph Tables'!$D24)</f>
        <v>0</v>
      </c>
      <c r="Q24" s="46" t="e">
        <f>SUMIFS('Portfolio Allocation'!#REF!,'Portfolio Allocation'!$A$12:$A$111,'Graph Tables'!$D24)</f>
        <v>#REF!</v>
      </c>
      <c r="R24" s="46">
        <f>SUMIFS('Portfolio Allocation'!Q$12:Q$111,'Portfolio Allocation'!$A$12:$A$111,'Graph Tables'!$D24)</f>
        <v>0</v>
      </c>
      <c r="S24" s="46">
        <f>SUMIFS('Portfolio Allocation'!R$12:R$111,'Portfolio Allocation'!$A$12:$A$111,'Graph Tables'!$D24)</f>
        <v>0</v>
      </c>
      <c r="T24" s="46">
        <f>SUMIFS('Portfolio Allocation'!S$12:S$111,'Portfolio Allocation'!$A$12:$A$111,'Graph Tables'!$D24)</f>
        <v>0</v>
      </c>
      <c r="U24" s="46">
        <f>SUMIFS('Portfolio Allocation'!T$12:T$111,'Portfolio Allocation'!$A$12:$A$111,'Graph Tables'!$D24)</f>
        <v>0</v>
      </c>
      <c r="V24" s="46">
        <f>SUMIFS('Portfolio Allocation'!U$12:U$111,'Portfolio Allocation'!$A$12:$A$111,'Graph Tables'!$D24)</f>
        <v>0</v>
      </c>
      <c r="W24" s="46">
        <f>SUMIFS('Portfolio Allocation'!V$12:V$111,'Portfolio Allocation'!$A$12:$A$111,'Graph Tables'!$D24)</f>
        <v>0</v>
      </c>
      <c r="X24" s="46">
        <f>SUMIFS('Portfolio Allocation'!W$12:W$111,'Portfolio Allocation'!$A$12:$A$111,'Graph Tables'!$D24)</f>
        <v>0</v>
      </c>
      <c r="Y24" s="46">
        <f>SUMIFS('Portfolio Allocation'!X$12:X$111,'Portfolio Allocation'!$A$12:$A$111,'Graph Tables'!$D24)</f>
        <v>0</v>
      </c>
      <c r="Z24" s="46">
        <f>SUMIFS('Portfolio Allocation'!Y$12:Y$111,'Portfolio Allocation'!$A$12:$A$111,'Graph Tables'!$D24)</f>
        <v>0</v>
      </c>
      <c r="AA24" s="46">
        <f>SUMIFS('Portfolio Allocation'!Z$12:Z$111,'Portfolio Allocation'!$A$12:$A$111,'Graph Tables'!$D24)</f>
        <v>0</v>
      </c>
      <c r="AB24" s="46">
        <f>SUMIFS('Portfolio Allocation'!AA$12:AA$111,'Portfolio Allocation'!$A$12:$A$111,'Graph Tables'!$D24)</f>
        <v>0</v>
      </c>
      <c r="AC24" s="46">
        <f>SUMIFS('Portfolio Allocation'!AD$12:AD$111,'Portfolio Allocation'!$A$12:$A$111,'Graph Tables'!$D24)</f>
        <v>0</v>
      </c>
      <c r="AD24" s="46"/>
      <c r="AE24" s="48">
        <v>23</v>
      </c>
      <c r="AF24" t="e">
        <f t="shared" si="80"/>
        <v>#REF!</v>
      </c>
      <c r="AG24" s="44" t="e">
        <f t="shared" si="96"/>
        <v>#REF!</v>
      </c>
      <c r="AH24" s="46"/>
      <c r="AI24" s="239" t="e">
        <f t="shared" si="81"/>
        <v>#REF!</v>
      </c>
      <c r="AJ24" s="239" t="e">
        <f>AI24+COUNTIF(AI$2:$AI24,AI24)-1</f>
        <v>#REF!</v>
      </c>
      <c r="AK24" s="241" t="str">
        <f t="shared" si="2"/>
        <v>Benin</v>
      </c>
      <c r="AL24" s="70" t="e">
        <f t="shared" si="82"/>
        <v>#REF!</v>
      </c>
      <c r="AM24" s="44" t="e">
        <f t="shared" si="3"/>
        <v>#REF!</v>
      </c>
      <c r="AN24" s="44" t="e">
        <f t="shared" si="4"/>
        <v>#REF!</v>
      </c>
      <c r="AO24" s="44" t="e">
        <f t="shared" si="5"/>
        <v>#REF!</v>
      </c>
      <c r="AP24" s="44" t="e">
        <f t="shared" si="6"/>
        <v>#REF!</v>
      </c>
      <c r="AQ24" s="44" t="e">
        <f t="shared" si="7"/>
        <v>#REF!</v>
      </c>
      <c r="AR24" s="44" t="e">
        <f t="shared" si="8"/>
        <v>#REF!</v>
      </c>
      <c r="AS24" s="44" t="e">
        <f t="shared" si="9"/>
        <v>#REF!</v>
      </c>
      <c r="AT24" s="44" t="e">
        <f t="shared" si="10"/>
        <v>#REF!</v>
      </c>
      <c r="AU24" s="44" t="e">
        <f t="shared" si="11"/>
        <v>#REF!</v>
      </c>
      <c r="AV24" s="44" t="e">
        <f t="shared" si="12"/>
        <v>#REF!</v>
      </c>
      <c r="AW24" s="44" t="e">
        <f t="shared" si="13"/>
        <v>#REF!</v>
      </c>
      <c r="AX24" s="44" t="e">
        <f t="shared" si="14"/>
        <v>#REF!</v>
      </c>
      <c r="AY24" s="44" t="e">
        <f t="shared" si="15"/>
        <v>#REF!</v>
      </c>
      <c r="AZ24" s="44" t="e">
        <f t="shared" si="16"/>
        <v>#REF!</v>
      </c>
      <c r="BA24" s="44" t="e">
        <f t="shared" si="17"/>
        <v>#REF!</v>
      </c>
      <c r="BB24" s="44" t="e">
        <f t="shared" si="18"/>
        <v>#REF!</v>
      </c>
      <c r="BC24" s="44" t="e">
        <f t="shared" si="19"/>
        <v>#REF!</v>
      </c>
      <c r="BD24" s="44" t="e">
        <f t="shared" si="20"/>
        <v>#REF!</v>
      </c>
      <c r="BE24" s="44" t="e">
        <f t="shared" si="21"/>
        <v>#REF!</v>
      </c>
      <c r="BF24" s="44" t="e">
        <f t="shared" si="22"/>
        <v>#REF!</v>
      </c>
      <c r="BG24" s="44" t="e">
        <f t="shared" si="23"/>
        <v>#REF!</v>
      </c>
      <c r="BH24" s="44" t="e">
        <f t="shared" si="24"/>
        <v>#REF!</v>
      </c>
      <c r="BI24" s="44" t="e">
        <f t="shared" si="25"/>
        <v>#REF!</v>
      </c>
      <c r="BJ24" s="44" t="e">
        <f t="shared" si="26"/>
        <v>#REF!</v>
      </c>
      <c r="BK24" s="44"/>
      <c r="BL24" s="48">
        <v>23</v>
      </c>
      <c r="BM24" t="e">
        <f t="shared" si="83"/>
        <v>#REF!</v>
      </c>
      <c r="BN24" s="44" t="e">
        <f t="shared" si="97"/>
        <v>#REF!</v>
      </c>
      <c r="BO24" s="44">
        <f t="shared" si="27"/>
        <v>0</v>
      </c>
      <c r="BP24" s="44">
        <f t="shared" si="28"/>
        <v>0</v>
      </c>
      <c r="BQ24" s="44">
        <f t="shared" si="29"/>
        <v>0</v>
      </c>
      <c r="BR24" s="44">
        <f t="shared" si="30"/>
        <v>0</v>
      </c>
      <c r="BS24" s="44">
        <f t="shared" si="31"/>
        <v>0</v>
      </c>
      <c r="BT24" s="44">
        <f t="shared" si="32"/>
        <v>0</v>
      </c>
      <c r="BU24" s="44">
        <f t="shared" si="33"/>
        <v>0</v>
      </c>
      <c r="BV24" s="44">
        <f t="shared" si="34"/>
        <v>0</v>
      </c>
      <c r="BW24" s="44">
        <f t="shared" si="35"/>
        <v>0</v>
      </c>
      <c r="BX24" s="44">
        <f t="shared" si="36"/>
        <v>0</v>
      </c>
      <c r="BY24" s="44">
        <f t="shared" si="37"/>
        <v>0</v>
      </c>
      <c r="BZ24" s="44">
        <f t="shared" si="38"/>
        <v>0</v>
      </c>
      <c r="CA24" s="44">
        <f t="shared" si="39"/>
        <v>0</v>
      </c>
      <c r="CB24" s="44">
        <f t="shared" si="40"/>
        <v>0</v>
      </c>
      <c r="CC24" s="44">
        <f t="shared" si="41"/>
        <v>0</v>
      </c>
      <c r="CD24" s="44">
        <f t="shared" si="42"/>
        <v>0</v>
      </c>
      <c r="CE24" s="44">
        <f t="shared" si="43"/>
        <v>0</v>
      </c>
      <c r="CF24" s="44">
        <f t="shared" si="44"/>
        <v>0</v>
      </c>
      <c r="CG24" s="44">
        <f t="shared" si="45"/>
        <v>0</v>
      </c>
      <c r="CH24" s="44">
        <f t="shared" si="46"/>
        <v>0</v>
      </c>
      <c r="CI24" s="44">
        <f t="shared" si="47"/>
        <v>0</v>
      </c>
      <c r="CJ24" s="44">
        <f t="shared" si="48"/>
        <v>0</v>
      </c>
      <c r="CK24" s="44">
        <f t="shared" si="49"/>
        <v>0</v>
      </c>
      <c r="CL24" s="44">
        <f t="shared" si="50"/>
        <v>0</v>
      </c>
      <c r="CM24" s="44"/>
      <c r="CN24" s="244" t="e">
        <f t="shared" si="84"/>
        <v>#REF!</v>
      </c>
      <c r="CO24" s="244">
        <v>23</v>
      </c>
      <c r="CP24" s="239" t="e">
        <f t="shared" si="85"/>
        <v>#REF!</v>
      </c>
      <c r="CQ24" s="239" t="e">
        <f>CP24+COUNTIF($CP$2:CP24,CP24)-1</f>
        <v>#REF!</v>
      </c>
      <c r="CR24" s="241" t="str">
        <f t="shared" si="51"/>
        <v>Benin</v>
      </c>
      <c r="CS24" s="70" t="e">
        <f t="shared" si="86"/>
        <v>#REF!</v>
      </c>
      <c r="CT24" s="44" t="e">
        <f t="shared" si="52"/>
        <v>#REF!</v>
      </c>
      <c r="CU24" s="44" t="e">
        <f t="shared" si="53"/>
        <v>#REF!</v>
      </c>
      <c r="CV24" s="44" t="e">
        <f t="shared" si="54"/>
        <v>#REF!</v>
      </c>
      <c r="CW24" s="44" t="e">
        <f t="shared" si="55"/>
        <v>#REF!</v>
      </c>
      <c r="CX24" s="44" t="e">
        <f t="shared" si="56"/>
        <v>#REF!</v>
      </c>
      <c r="CY24" s="44" t="e">
        <f t="shared" si="57"/>
        <v>#REF!</v>
      </c>
      <c r="CZ24" s="44" t="e">
        <f t="shared" si="58"/>
        <v>#REF!</v>
      </c>
      <c r="DA24" s="44" t="e">
        <f t="shared" si="59"/>
        <v>#REF!</v>
      </c>
      <c r="DB24" s="44" t="e">
        <f t="shared" si="60"/>
        <v>#REF!</v>
      </c>
      <c r="DC24" s="44" t="e">
        <f t="shared" si="61"/>
        <v>#REF!</v>
      </c>
      <c r="DD24" s="44" t="e">
        <f t="shared" si="62"/>
        <v>#REF!</v>
      </c>
      <c r="DE24" s="44" t="e">
        <f t="shared" si="63"/>
        <v>#REF!</v>
      </c>
      <c r="DF24" s="44" t="e">
        <f t="shared" si="64"/>
        <v>#REF!</v>
      </c>
      <c r="DG24" s="44" t="e">
        <f t="shared" si="65"/>
        <v>#REF!</v>
      </c>
      <c r="DH24" s="44" t="e">
        <f t="shared" si="66"/>
        <v>#REF!</v>
      </c>
      <c r="DI24" s="44" t="e">
        <f t="shared" si="67"/>
        <v>#REF!</v>
      </c>
      <c r="DJ24" s="44" t="e">
        <f t="shared" si="68"/>
        <v>#REF!</v>
      </c>
      <c r="DK24" s="44" t="e">
        <f t="shared" si="69"/>
        <v>#REF!</v>
      </c>
      <c r="DL24" s="44" t="e">
        <f t="shared" si="70"/>
        <v>#REF!</v>
      </c>
      <c r="DM24" s="44" t="e">
        <f t="shared" si="71"/>
        <v>#REF!</v>
      </c>
      <c r="DN24" s="44" t="e">
        <f t="shared" si="72"/>
        <v>#REF!</v>
      </c>
      <c r="DO24" s="44" t="e">
        <f t="shared" si="73"/>
        <v>#REF!</v>
      </c>
      <c r="DP24" s="44" t="e">
        <f t="shared" si="74"/>
        <v>#REF!</v>
      </c>
      <c r="DQ24" s="44" t="e">
        <f t="shared" si="75"/>
        <v>#REF!</v>
      </c>
      <c r="DS24" s="47">
        <v>23</v>
      </c>
      <c r="DT24" s="48" t="e">
        <f t="shared" si="87"/>
        <v>#REF!</v>
      </c>
      <c r="DU24" s="47" t="e">
        <f>DT24+COUNTIF(DT$2:$DT24,DT24)-1</f>
        <v>#REF!</v>
      </c>
      <c r="DV24" s="44" t="s">
        <v>1005</v>
      </c>
      <c r="DW24" s="44">
        <f>AB243</f>
        <v>0</v>
      </c>
      <c r="DY24" s="48" t="e">
        <f t="shared" si="88"/>
        <v>#REF!</v>
      </c>
      <c r="DZ24" s="47" t="e">
        <f>DY24+COUNTIF(DY$2:$DY24,DY24)-1</f>
        <v>#REF!</v>
      </c>
      <c r="EA24" s="48">
        <v>23</v>
      </c>
      <c r="EB24" t="e">
        <f t="shared" si="89"/>
        <v>#REF!</v>
      </c>
      <c r="EC24" s="44" t="e">
        <f t="shared" si="90"/>
        <v>#REF!</v>
      </c>
      <c r="EE24" s="258" t="e">
        <f t="shared" si="76"/>
        <v>#REF!</v>
      </c>
      <c r="EG24" s="47">
        <v>23</v>
      </c>
      <c r="EH24" s="48" t="e">
        <f t="shared" si="91"/>
        <v>#REF!</v>
      </c>
      <c r="EI24" s="47" t="e">
        <f>EH24+COUNTIF($EH$2:EH24,EH24)-1</f>
        <v>#REF!</v>
      </c>
      <c r="EJ24" s="44" t="s">
        <v>1005</v>
      </c>
      <c r="EK24" s="44" t="e">
        <f>$DP$243</f>
        <v>#REF!</v>
      </c>
      <c r="EM24" s="48" t="e">
        <f t="shared" si="92"/>
        <v>#REF!</v>
      </c>
      <c r="EN24" s="47" t="e">
        <f>EM24+COUNTIF($EM$2:EM24,EM24)-1</f>
        <v>#REF!</v>
      </c>
      <c r="EO24" s="48">
        <v>23</v>
      </c>
      <c r="EP24" t="e">
        <f t="shared" si="93"/>
        <v>#REF!</v>
      </c>
      <c r="EQ24" s="44" t="e">
        <f t="shared" si="98"/>
        <v>#REF!</v>
      </c>
      <c r="FC24" s="64" t="s">
        <v>172</v>
      </c>
      <c r="FD24" s="1" t="str">
        <f>INDEX(Overview!$B:$B,MATCH($FC24,Overview!$A:$A,0))</f>
        <v>Net Asset Value of Vehicle (NAV)</v>
      </c>
      <c r="FE24" s="64" t="s">
        <v>1047</v>
      </c>
      <c r="FF24" s="49" t="e">
        <f>IF(FF21=0,NA(),IF(FF$20=1,FG24,SUMIF($FJ$20:$FM$20,FF$20,$FJ24:$FM24))/IF(FF21&gt;0,FF21,1))</f>
        <v>#N/A</v>
      </c>
      <c r="FG24" s="49" t="e">
        <f>IF(FG21=0,NA(),IF(FG$20=1,FH24,SUMIF($FJ$20:$FM$20,FG$20,$FJ24:$FM24))/IF(FG21&gt;0,FG21,1))</f>
        <v>#N/A</v>
      </c>
      <c r="FH24" s="49" t="e">
        <f>IF(FH21=0,NA(),IF(FH$20=1,FI24,SUMIF($FJ$20:$FM$20,FH$20,$FJ24:$FM24))/IF(FH21&gt;0,FH21,1))</f>
        <v>#N/A</v>
      </c>
      <c r="FI24" s="49" t="e">
        <f>IF(FI21=0,NA(),IF(FI$20=1,0,SUMIF($FJ$20:$FM$20,FI$20,$FJ24:$FM24))/IF(FI21&gt;0,FI21,1))</f>
        <v>#N/A</v>
      </c>
      <c r="FJ24" s="355">
        <f>IFERROR(INDEX(Overview!C:C,MATCH($FC24,Overview!$A:$A,0))/VLOOKUP($FC$26,Divide,4,FALSE),0)</f>
        <v>0</v>
      </c>
      <c r="FK24" s="355">
        <f>IFERROR(INDEX(Overview!D:D,MATCH($FC24,Overview!$A:$A,0))/VLOOKUP($FC$26,Divide,4,FALSE),0)</f>
        <v>0</v>
      </c>
      <c r="FL24" s="355">
        <f>IFERROR(INDEX(Overview!E:E,MATCH($FC24,Overview!$A:$A,0))/VLOOKUP($FC$26,Divide,4,FALSE),0)</f>
        <v>0</v>
      </c>
      <c r="FM24" s="355">
        <f>IFERROR(INDEX(Overview!F:F,MATCH($FC24,Overview!$A:$A,0))/VLOOKUP($FC$26,Divide,4,FALSE),0)</f>
        <v>0</v>
      </c>
    </row>
    <row r="25" spans="1:169">
      <c r="A25" s="239">
        <v>24</v>
      </c>
      <c r="B25" s="364" t="e">
        <f t="shared" si="78"/>
        <v>#REF!</v>
      </c>
      <c r="C25" s="365" t="e">
        <f>B25+COUNTIF(B$2:$B25,B25)-1</f>
        <v>#REF!</v>
      </c>
      <c r="D25" s="366" t="str">
        <f>Tables!AI25</f>
        <v>Bermuda</v>
      </c>
      <c r="E25" s="367" t="e">
        <f t="shared" si="79"/>
        <v>#REF!</v>
      </c>
      <c r="F25" s="46">
        <f>SUMIFS('Portfolio Allocation'!C$12:C$111,'Portfolio Allocation'!$A$12:$A$111,'Graph Tables'!$D25)</f>
        <v>0</v>
      </c>
      <c r="G25" s="46">
        <f>SUMIFS('Portfolio Allocation'!D$12:D$111,'Portfolio Allocation'!$A$12:$A$111,'Graph Tables'!$D25)</f>
        <v>0</v>
      </c>
      <c r="H25" s="46">
        <f>SUMIFS('Portfolio Allocation'!E$12:E$111,'Portfolio Allocation'!$A$12:$A$111,'Graph Tables'!$D25)</f>
        <v>0</v>
      </c>
      <c r="I25" s="46">
        <f>SUMIFS('Portfolio Allocation'!F$12:F$111,'Portfolio Allocation'!$A$12:$A$111,'Graph Tables'!$D25)</f>
        <v>0</v>
      </c>
      <c r="J25" s="46">
        <f>SUMIFS('Portfolio Allocation'!G$12:G$111,'Portfolio Allocation'!$A$12:$A$111,'Graph Tables'!$D25)</f>
        <v>0</v>
      </c>
      <c r="K25" s="46">
        <f>SUMIFS('Portfolio Allocation'!H$12:H$111,'Portfolio Allocation'!$A$12:$A$111,'Graph Tables'!$D25)</f>
        <v>0</v>
      </c>
      <c r="L25" s="46">
        <f>SUMIFS('Portfolio Allocation'!I$12:I$111,'Portfolio Allocation'!$A$12:$A$111,'Graph Tables'!$D25)</f>
        <v>0</v>
      </c>
      <c r="M25" s="46">
        <f>SUMIFS('Portfolio Allocation'!J$12:J$111,'Portfolio Allocation'!$A$12:$A$111,'Graph Tables'!$D25)</f>
        <v>0</v>
      </c>
      <c r="N25" s="46">
        <f>SUMIFS('Portfolio Allocation'!K$12:K$111,'Portfolio Allocation'!$A$12:$A$111,'Graph Tables'!$D25)</f>
        <v>0</v>
      </c>
      <c r="O25" s="46">
        <f>SUMIFS('Portfolio Allocation'!L$12:L$111,'Portfolio Allocation'!$A$12:$A$111,'Graph Tables'!$D25)</f>
        <v>0</v>
      </c>
      <c r="P25" s="46">
        <f>SUMIFS('Portfolio Allocation'!M$12:M$111,'Portfolio Allocation'!$A$12:$A$111,'Graph Tables'!$D25)</f>
        <v>0</v>
      </c>
      <c r="Q25" s="46" t="e">
        <f>SUMIFS('Portfolio Allocation'!#REF!,'Portfolio Allocation'!$A$12:$A$111,'Graph Tables'!$D25)</f>
        <v>#REF!</v>
      </c>
      <c r="R25" s="46">
        <f>SUMIFS('Portfolio Allocation'!Q$12:Q$111,'Portfolio Allocation'!$A$12:$A$111,'Graph Tables'!$D25)</f>
        <v>0</v>
      </c>
      <c r="S25" s="46">
        <f>SUMIFS('Portfolio Allocation'!R$12:R$111,'Portfolio Allocation'!$A$12:$A$111,'Graph Tables'!$D25)</f>
        <v>0</v>
      </c>
      <c r="T25" s="46">
        <f>SUMIFS('Portfolio Allocation'!S$12:S$111,'Portfolio Allocation'!$A$12:$A$111,'Graph Tables'!$D25)</f>
        <v>0</v>
      </c>
      <c r="U25" s="46">
        <f>SUMIFS('Portfolio Allocation'!T$12:T$111,'Portfolio Allocation'!$A$12:$A$111,'Graph Tables'!$D25)</f>
        <v>0</v>
      </c>
      <c r="V25" s="46">
        <f>SUMIFS('Portfolio Allocation'!U$12:U$111,'Portfolio Allocation'!$A$12:$A$111,'Graph Tables'!$D25)</f>
        <v>0</v>
      </c>
      <c r="W25" s="46">
        <f>SUMIFS('Portfolio Allocation'!V$12:V$111,'Portfolio Allocation'!$A$12:$A$111,'Graph Tables'!$D25)</f>
        <v>0</v>
      </c>
      <c r="X25" s="46">
        <f>SUMIFS('Portfolio Allocation'!W$12:W$111,'Portfolio Allocation'!$A$12:$A$111,'Graph Tables'!$D25)</f>
        <v>0</v>
      </c>
      <c r="Y25" s="46">
        <f>SUMIFS('Portfolio Allocation'!X$12:X$111,'Portfolio Allocation'!$A$12:$A$111,'Graph Tables'!$D25)</f>
        <v>0</v>
      </c>
      <c r="Z25" s="46">
        <f>SUMIFS('Portfolio Allocation'!Y$12:Y$111,'Portfolio Allocation'!$A$12:$A$111,'Graph Tables'!$D25)</f>
        <v>0</v>
      </c>
      <c r="AA25" s="46">
        <f>SUMIFS('Portfolio Allocation'!Z$12:Z$111,'Portfolio Allocation'!$A$12:$A$111,'Graph Tables'!$D25)</f>
        <v>0</v>
      </c>
      <c r="AB25" s="46">
        <f>SUMIFS('Portfolio Allocation'!AA$12:AA$111,'Portfolio Allocation'!$A$12:$A$111,'Graph Tables'!$D25)</f>
        <v>0</v>
      </c>
      <c r="AC25" s="46">
        <f>SUMIFS('Portfolio Allocation'!AD$12:AD$111,'Portfolio Allocation'!$A$12:$A$111,'Graph Tables'!$D25)</f>
        <v>0</v>
      </c>
      <c r="AD25" s="46"/>
      <c r="AE25" s="48">
        <v>24</v>
      </c>
      <c r="AF25" t="e">
        <f t="shared" si="80"/>
        <v>#REF!</v>
      </c>
      <c r="AG25" s="44" t="e">
        <f t="shared" si="96"/>
        <v>#REF!</v>
      </c>
      <c r="AH25" s="46"/>
      <c r="AI25" s="239" t="e">
        <f t="shared" si="81"/>
        <v>#REF!</v>
      </c>
      <c r="AJ25" s="239" t="e">
        <f>AI25+COUNTIF(AI$2:$AI25,AI25)-1</f>
        <v>#REF!</v>
      </c>
      <c r="AK25" s="241" t="str">
        <f t="shared" si="2"/>
        <v>Bermuda</v>
      </c>
      <c r="AL25" s="70" t="e">
        <f t="shared" si="82"/>
        <v>#REF!</v>
      </c>
      <c r="AM25" s="44" t="e">
        <f t="shared" si="3"/>
        <v>#REF!</v>
      </c>
      <c r="AN25" s="44" t="e">
        <f t="shared" si="4"/>
        <v>#REF!</v>
      </c>
      <c r="AO25" s="44" t="e">
        <f t="shared" si="5"/>
        <v>#REF!</v>
      </c>
      <c r="AP25" s="44" t="e">
        <f t="shared" si="6"/>
        <v>#REF!</v>
      </c>
      <c r="AQ25" s="44" t="e">
        <f t="shared" si="7"/>
        <v>#REF!</v>
      </c>
      <c r="AR25" s="44" t="e">
        <f t="shared" si="8"/>
        <v>#REF!</v>
      </c>
      <c r="AS25" s="44" t="e">
        <f t="shared" si="9"/>
        <v>#REF!</v>
      </c>
      <c r="AT25" s="44" t="e">
        <f t="shared" si="10"/>
        <v>#REF!</v>
      </c>
      <c r="AU25" s="44" t="e">
        <f t="shared" si="11"/>
        <v>#REF!</v>
      </c>
      <c r="AV25" s="44" t="e">
        <f t="shared" si="12"/>
        <v>#REF!</v>
      </c>
      <c r="AW25" s="44" t="e">
        <f t="shared" si="13"/>
        <v>#REF!</v>
      </c>
      <c r="AX25" s="44" t="e">
        <f t="shared" si="14"/>
        <v>#REF!</v>
      </c>
      <c r="AY25" s="44" t="e">
        <f t="shared" si="15"/>
        <v>#REF!</v>
      </c>
      <c r="AZ25" s="44" t="e">
        <f t="shared" si="16"/>
        <v>#REF!</v>
      </c>
      <c r="BA25" s="44" t="e">
        <f t="shared" si="17"/>
        <v>#REF!</v>
      </c>
      <c r="BB25" s="44" t="e">
        <f t="shared" si="18"/>
        <v>#REF!</v>
      </c>
      <c r="BC25" s="44" t="e">
        <f t="shared" si="19"/>
        <v>#REF!</v>
      </c>
      <c r="BD25" s="44" t="e">
        <f t="shared" si="20"/>
        <v>#REF!</v>
      </c>
      <c r="BE25" s="44" t="e">
        <f t="shared" si="21"/>
        <v>#REF!</v>
      </c>
      <c r="BF25" s="44" t="e">
        <f t="shared" si="22"/>
        <v>#REF!</v>
      </c>
      <c r="BG25" s="44" t="e">
        <f t="shared" si="23"/>
        <v>#REF!</v>
      </c>
      <c r="BH25" s="44" t="e">
        <f t="shared" si="24"/>
        <v>#REF!</v>
      </c>
      <c r="BI25" s="44" t="e">
        <f t="shared" si="25"/>
        <v>#REF!</v>
      </c>
      <c r="BJ25" s="44" t="e">
        <f t="shared" si="26"/>
        <v>#REF!</v>
      </c>
      <c r="BK25" s="44"/>
      <c r="BL25" s="48">
        <v>24</v>
      </c>
      <c r="BM25" t="e">
        <f t="shared" si="83"/>
        <v>#REF!</v>
      </c>
      <c r="BN25" s="44" t="e">
        <f t="shared" si="97"/>
        <v>#REF!</v>
      </c>
      <c r="BO25" s="44">
        <f t="shared" si="27"/>
        <v>0</v>
      </c>
      <c r="BP25" s="44">
        <f t="shared" si="28"/>
        <v>0</v>
      </c>
      <c r="BQ25" s="44">
        <f t="shared" si="29"/>
        <v>0</v>
      </c>
      <c r="BR25" s="44">
        <f t="shared" si="30"/>
        <v>0</v>
      </c>
      <c r="BS25" s="44">
        <f t="shared" si="31"/>
        <v>0</v>
      </c>
      <c r="BT25" s="44">
        <f t="shared" si="32"/>
        <v>0</v>
      </c>
      <c r="BU25" s="44">
        <f t="shared" si="33"/>
        <v>0</v>
      </c>
      <c r="BV25" s="44">
        <f t="shared" si="34"/>
        <v>0</v>
      </c>
      <c r="BW25" s="44">
        <f t="shared" si="35"/>
        <v>0</v>
      </c>
      <c r="BX25" s="44">
        <f t="shared" si="36"/>
        <v>0</v>
      </c>
      <c r="BY25" s="44">
        <f t="shared" si="37"/>
        <v>0</v>
      </c>
      <c r="BZ25" s="44">
        <f t="shared" si="38"/>
        <v>0</v>
      </c>
      <c r="CA25" s="44">
        <f t="shared" si="39"/>
        <v>0</v>
      </c>
      <c r="CB25" s="44">
        <f t="shared" si="40"/>
        <v>0</v>
      </c>
      <c r="CC25" s="44">
        <f t="shared" si="41"/>
        <v>0</v>
      </c>
      <c r="CD25" s="44">
        <f t="shared" si="42"/>
        <v>0</v>
      </c>
      <c r="CE25" s="44">
        <f t="shared" si="43"/>
        <v>0</v>
      </c>
      <c r="CF25" s="44">
        <f t="shared" si="44"/>
        <v>0</v>
      </c>
      <c r="CG25" s="44">
        <f t="shared" si="45"/>
        <v>0</v>
      </c>
      <c r="CH25" s="44">
        <f t="shared" si="46"/>
        <v>0</v>
      </c>
      <c r="CI25" s="44">
        <f t="shared" si="47"/>
        <v>0</v>
      </c>
      <c r="CJ25" s="44">
        <f t="shared" si="48"/>
        <v>0</v>
      </c>
      <c r="CK25" s="44">
        <f t="shared" si="49"/>
        <v>0</v>
      </c>
      <c r="CL25" s="44">
        <f t="shared" si="50"/>
        <v>0</v>
      </c>
      <c r="CM25" s="44"/>
      <c r="CN25" s="244" t="e">
        <f t="shared" si="84"/>
        <v>#REF!</v>
      </c>
      <c r="CO25" s="244">
        <v>24</v>
      </c>
      <c r="CP25" s="239" t="e">
        <f t="shared" si="85"/>
        <v>#REF!</v>
      </c>
      <c r="CQ25" s="239" t="e">
        <f>CP25+COUNTIF($CP$2:CP25,CP25)-1</f>
        <v>#REF!</v>
      </c>
      <c r="CR25" s="241" t="str">
        <f t="shared" si="51"/>
        <v>Bermuda</v>
      </c>
      <c r="CS25" s="70" t="e">
        <f t="shared" si="86"/>
        <v>#REF!</v>
      </c>
      <c r="CT25" s="44" t="e">
        <f t="shared" si="52"/>
        <v>#REF!</v>
      </c>
      <c r="CU25" s="44" t="e">
        <f t="shared" si="53"/>
        <v>#REF!</v>
      </c>
      <c r="CV25" s="44" t="e">
        <f t="shared" si="54"/>
        <v>#REF!</v>
      </c>
      <c r="CW25" s="44" t="e">
        <f t="shared" si="55"/>
        <v>#REF!</v>
      </c>
      <c r="CX25" s="44" t="e">
        <f t="shared" si="56"/>
        <v>#REF!</v>
      </c>
      <c r="CY25" s="44" t="e">
        <f t="shared" si="57"/>
        <v>#REF!</v>
      </c>
      <c r="CZ25" s="44" t="e">
        <f t="shared" si="58"/>
        <v>#REF!</v>
      </c>
      <c r="DA25" s="44" t="e">
        <f t="shared" si="59"/>
        <v>#REF!</v>
      </c>
      <c r="DB25" s="44" t="e">
        <f t="shared" si="60"/>
        <v>#REF!</v>
      </c>
      <c r="DC25" s="44" t="e">
        <f t="shared" si="61"/>
        <v>#REF!</v>
      </c>
      <c r="DD25" s="44" t="e">
        <f t="shared" si="62"/>
        <v>#REF!</v>
      </c>
      <c r="DE25" s="44" t="e">
        <f t="shared" si="63"/>
        <v>#REF!</v>
      </c>
      <c r="DF25" s="44" t="e">
        <f t="shared" si="64"/>
        <v>#REF!</v>
      </c>
      <c r="DG25" s="44" t="e">
        <f t="shared" si="65"/>
        <v>#REF!</v>
      </c>
      <c r="DH25" s="44" t="e">
        <f t="shared" si="66"/>
        <v>#REF!</v>
      </c>
      <c r="DI25" s="44" t="e">
        <f t="shared" si="67"/>
        <v>#REF!</v>
      </c>
      <c r="DJ25" s="44" t="e">
        <f t="shared" si="68"/>
        <v>#REF!</v>
      </c>
      <c r="DK25" s="44" t="e">
        <f t="shared" si="69"/>
        <v>#REF!</v>
      </c>
      <c r="DL25" s="44" t="e">
        <f t="shared" si="70"/>
        <v>#REF!</v>
      </c>
      <c r="DM25" s="44" t="e">
        <f t="shared" si="71"/>
        <v>#REF!</v>
      </c>
      <c r="DN25" s="44" t="e">
        <f t="shared" si="72"/>
        <v>#REF!</v>
      </c>
      <c r="DO25" s="44" t="e">
        <f t="shared" si="73"/>
        <v>#REF!</v>
      </c>
      <c r="DP25" s="44" t="e">
        <f t="shared" si="74"/>
        <v>#REF!</v>
      </c>
      <c r="DQ25" s="44" t="e">
        <f t="shared" si="75"/>
        <v>#REF!</v>
      </c>
      <c r="DS25" s="47">
        <v>24</v>
      </c>
      <c r="DT25" s="48" t="e">
        <f t="shared" si="87"/>
        <v>#REF!</v>
      </c>
      <c r="DU25" s="47" t="e">
        <f>DT25+COUNTIF(DT$2:$DT25,DT25)-1</f>
        <v>#REF!</v>
      </c>
      <c r="DV25" s="44" t="s">
        <v>960</v>
      </c>
      <c r="DW25" s="44">
        <f>AC243</f>
        <v>0</v>
      </c>
      <c r="DY25" s="48" t="e">
        <f t="shared" si="88"/>
        <v>#REF!</v>
      </c>
      <c r="DZ25" s="47" t="e">
        <f>DY25+COUNTIF(DY$2:$DY25,DY25)-1</f>
        <v>#REF!</v>
      </c>
      <c r="EA25" s="48">
        <v>24</v>
      </c>
      <c r="EB25" t="e">
        <f t="shared" si="89"/>
        <v>#REF!</v>
      </c>
      <c r="EC25" s="44" t="e">
        <f t="shared" si="90"/>
        <v>#REF!</v>
      </c>
      <c r="EE25" s="258" t="e">
        <f t="shared" si="76"/>
        <v>#REF!</v>
      </c>
      <c r="EG25" s="47">
        <v>24</v>
      </c>
      <c r="EH25" s="48" t="e">
        <f t="shared" si="91"/>
        <v>#REF!</v>
      </c>
      <c r="EI25" s="47" t="e">
        <f>EH25+COUNTIF($EH$2:EH25,EH25)-1</f>
        <v>#REF!</v>
      </c>
      <c r="EJ25" s="44" t="s">
        <v>960</v>
      </c>
      <c r="EK25" s="44" t="e">
        <f>$DQ$243</f>
        <v>#REF!</v>
      </c>
      <c r="EM25" s="48" t="e">
        <f t="shared" si="92"/>
        <v>#REF!</v>
      </c>
      <c r="EN25" s="47" t="e">
        <f>EM25+COUNTIF($EM$2:EM25,EM25)-1</f>
        <v>#REF!</v>
      </c>
      <c r="EO25" s="48">
        <v>24</v>
      </c>
      <c r="EP25" t="e">
        <f t="shared" si="93"/>
        <v>#REF!</v>
      </c>
      <c r="EQ25" s="44" t="e">
        <f t="shared" si="98"/>
        <v>#REF!</v>
      </c>
      <c r="FC25" s="64" t="s">
        <v>256</v>
      </c>
      <c r="FD25" s="1" t="str">
        <f>INDEX(Overview!$B:$B,MATCH($FC25,Overview!$A:$A,0))</f>
        <v>INREV Net Asset Value of Vehicle (INREV NAV)</v>
      </c>
      <c r="FE25" s="64" t="s">
        <v>1048</v>
      </c>
      <c r="FF25" s="49" t="e">
        <f>IF(FF21=0,NA(),IF(FF$20=1,FG25,SUMIF($FJ$20:$FM$20,FF$20,$FJ25:$FM25))/IF(FF21&gt;0,FF21,1))</f>
        <v>#N/A</v>
      </c>
      <c r="FG25" s="49" t="e">
        <f>IF(FG21=0,NA(),IF(FG$20=1,FH25,SUMIF($FJ$20:$FM$20,FG$20,$FJ25:$FM25))/IF(FG21&gt;0,FG21,1))</f>
        <v>#N/A</v>
      </c>
      <c r="FH25" s="49" t="e">
        <f>IF(FH21=0,NA(),IF(FH$20=1,FI25,SUMIF($FJ$20:$FM$20,FH$20,$FJ25:$FM25))/IF(FH21&gt;0,FH21,1))</f>
        <v>#N/A</v>
      </c>
      <c r="FI25" s="49" t="e">
        <f>IF(FI21=0,NA(),IF(FI$20=1,0,SUMIF($FJ$20:$FM$20,FI$20,$FJ25:$FM25))/IF(FI21&gt;0,FI21,1))</f>
        <v>#N/A</v>
      </c>
      <c r="FJ25" s="355">
        <f>IFERROR(INDEX(Overview!C:C,MATCH($FC25,Overview!$A:$A,0))/VLOOKUP($FC$26,Divide,4,FALSE),0)</f>
        <v>0</v>
      </c>
      <c r="FK25" s="355">
        <f>IFERROR(INDEX(Overview!D:D,MATCH($FC25,Overview!$A:$A,0))/VLOOKUP($FC$26,Divide,4,FALSE),0)</f>
        <v>0</v>
      </c>
      <c r="FL25" s="355">
        <f>IFERROR(INDEX(Overview!E:E,MATCH($FC25,Overview!$A:$A,0))/VLOOKUP($FC$26,Divide,4,FALSE),0)</f>
        <v>0</v>
      </c>
      <c r="FM25" s="355">
        <f>IFERROR(INDEX(Overview!F:F,MATCH($FC25,Overview!$A:$A,0))/VLOOKUP($FC$26,Divide,4,FALSE),0)</f>
        <v>0</v>
      </c>
    </row>
    <row r="26" spans="1:169">
      <c r="A26" s="239">
        <v>25</v>
      </c>
      <c r="B26" s="364" t="e">
        <f t="shared" si="78"/>
        <v>#REF!</v>
      </c>
      <c r="C26" s="365" t="e">
        <f>B26+COUNTIF(B$2:$B26,B26)-1</f>
        <v>#REF!</v>
      </c>
      <c r="D26" s="366" t="str">
        <f>Tables!AI26</f>
        <v>Bhutan</v>
      </c>
      <c r="E26" s="367" t="e">
        <f t="shared" si="79"/>
        <v>#REF!</v>
      </c>
      <c r="F26" s="46">
        <f>SUMIFS('Portfolio Allocation'!C$12:C$111,'Portfolio Allocation'!$A$12:$A$111,'Graph Tables'!$D26)</f>
        <v>0</v>
      </c>
      <c r="G26" s="46">
        <f>SUMIFS('Portfolio Allocation'!D$12:D$111,'Portfolio Allocation'!$A$12:$A$111,'Graph Tables'!$D26)</f>
        <v>0</v>
      </c>
      <c r="H26" s="46">
        <f>SUMIFS('Portfolio Allocation'!E$12:E$111,'Portfolio Allocation'!$A$12:$A$111,'Graph Tables'!$D26)</f>
        <v>0</v>
      </c>
      <c r="I26" s="46">
        <f>SUMIFS('Portfolio Allocation'!F$12:F$111,'Portfolio Allocation'!$A$12:$A$111,'Graph Tables'!$D26)</f>
        <v>0</v>
      </c>
      <c r="J26" s="46">
        <f>SUMIFS('Portfolio Allocation'!G$12:G$111,'Portfolio Allocation'!$A$12:$A$111,'Graph Tables'!$D26)</f>
        <v>0</v>
      </c>
      <c r="K26" s="46">
        <f>SUMIFS('Portfolio Allocation'!H$12:H$111,'Portfolio Allocation'!$A$12:$A$111,'Graph Tables'!$D26)</f>
        <v>0</v>
      </c>
      <c r="L26" s="46">
        <f>SUMIFS('Portfolio Allocation'!I$12:I$111,'Portfolio Allocation'!$A$12:$A$111,'Graph Tables'!$D26)</f>
        <v>0</v>
      </c>
      <c r="M26" s="46">
        <f>SUMIFS('Portfolio Allocation'!J$12:J$111,'Portfolio Allocation'!$A$12:$A$111,'Graph Tables'!$D26)</f>
        <v>0</v>
      </c>
      <c r="N26" s="46">
        <f>SUMIFS('Portfolio Allocation'!K$12:K$111,'Portfolio Allocation'!$A$12:$A$111,'Graph Tables'!$D26)</f>
        <v>0</v>
      </c>
      <c r="O26" s="46">
        <f>SUMIFS('Portfolio Allocation'!L$12:L$111,'Portfolio Allocation'!$A$12:$A$111,'Graph Tables'!$D26)</f>
        <v>0</v>
      </c>
      <c r="P26" s="46">
        <f>SUMIFS('Portfolio Allocation'!M$12:M$111,'Portfolio Allocation'!$A$12:$A$111,'Graph Tables'!$D26)</f>
        <v>0</v>
      </c>
      <c r="Q26" s="46" t="e">
        <f>SUMIFS('Portfolio Allocation'!#REF!,'Portfolio Allocation'!$A$12:$A$111,'Graph Tables'!$D26)</f>
        <v>#REF!</v>
      </c>
      <c r="R26" s="46">
        <f>SUMIFS('Portfolio Allocation'!Q$12:Q$111,'Portfolio Allocation'!$A$12:$A$111,'Graph Tables'!$D26)</f>
        <v>0</v>
      </c>
      <c r="S26" s="46">
        <f>SUMIFS('Portfolio Allocation'!R$12:R$111,'Portfolio Allocation'!$A$12:$A$111,'Graph Tables'!$D26)</f>
        <v>0</v>
      </c>
      <c r="T26" s="46">
        <f>SUMIFS('Portfolio Allocation'!S$12:S$111,'Portfolio Allocation'!$A$12:$A$111,'Graph Tables'!$D26)</f>
        <v>0</v>
      </c>
      <c r="U26" s="46">
        <f>SUMIFS('Portfolio Allocation'!T$12:T$111,'Portfolio Allocation'!$A$12:$A$111,'Graph Tables'!$D26)</f>
        <v>0</v>
      </c>
      <c r="V26" s="46">
        <f>SUMIFS('Portfolio Allocation'!U$12:U$111,'Portfolio Allocation'!$A$12:$A$111,'Graph Tables'!$D26)</f>
        <v>0</v>
      </c>
      <c r="W26" s="46">
        <f>SUMIFS('Portfolio Allocation'!V$12:V$111,'Portfolio Allocation'!$A$12:$A$111,'Graph Tables'!$D26)</f>
        <v>0</v>
      </c>
      <c r="X26" s="46">
        <f>SUMIFS('Portfolio Allocation'!W$12:W$111,'Portfolio Allocation'!$A$12:$A$111,'Graph Tables'!$D26)</f>
        <v>0</v>
      </c>
      <c r="Y26" s="46">
        <f>SUMIFS('Portfolio Allocation'!X$12:X$111,'Portfolio Allocation'!$A$12:$A$111,'Graph Tables'!$D26)</f>
        <v>0</v>
      </c>
      <c r="Z26" s="46">
        <f>SUMIFS('Portfolio Allocation'!Y$12:Y$111,'Portfolio Allocation'!$A$12:$A$111,'Graph Tables'!$D26)</f>
        <v>0</v>
      </c>
      <c r="AA26" s="46">
        <f>SUMIFS('Portfolio Allocation'!Z$12:Z$111,'Portfolio Allocation'!$A$12:$A$111,'Graph Tables'!$D26)</f>
        <v>0</v>
      </c>
      <c r="AB26" s="46">
        <f>SUMIFS('Portfolio Allocation'!AA$12:AA$111,'Portfolio Allocation'!$A$12:$A$111,'Graph Tables'!$D26)</f>
        <v>0</v>
      </c>
      <c r="AC26" s="46">
        <f>SUMIFS('Portfolio Allocation'!AD$12:AD$111,'Portfolio Allocation'!$A$12:$A$111,'Graph Tables'!$D26)</f>
        <v>0</v>
      </c>
      <c r="AD26" s="46"/>
      <c r="AE26" s="48">
        <v>25</v>
      </c>
      <c r="AF26" t="e">
        <f t="shared" si="80"/>
        <v>#REF!</v>
      </c>
      <c r="AG26" s="44" t="e">
        <f t="shared" si="96"/>
        <v>#REF!</v>
      </c>
      <c r="AH26" s="46"/>
      <c r="AI26" s="239" t="e">
        <f t="shared" si="81"/>
        <v>#REF!</v>
      </c>
      <c r="AJ26" s="239" t="e">
        <f>AI26+COUNTIF(AI$2:$AI26,AI26)-1</f>
        <v>#REF!</v>
      </c>
      <c r="AK26" s="241" t="str">
        <f t="shared" si="2"/>
        <v>Bhutan</v>
      </c>
      <c r="AL26" s="70" t="e">
        <f t="shared" si="82"/>
        <v>#REF!</v>
      </c>
      <c r="AM26" s="44" t="e">
        <f t="shared" si="3"/>
        <v>#REF!</v>
      </c>
      <c r="AN26" s="44" t="e">
        <f t="shared" si="4"/>
        <v>#REF!</v>
      </c>
      <c r="AO26" s="44" t="e">
        <f t="shared" si="5"/>
        <v>#REF!</v>
      </c>
      <c r="AP26" s="44" t="e">
        <f t="shared" si="6"/>
        <v>#REF!</v>
      </c>
      <c r="AQ26" s="44" t="e">
        <f t="shared" si="7"/>
        <v>#REF!</v>
      </c>
      <c r="AR26" s="44" t="e">
        <f t="shared" si="8"/>
        <v>#REF!</v>
      </c>
      <c r="AS26" s="44" t="e">
        <f t="shared" si="9"/>
        <v>#REF!</v>
      </c>
      <c r="AT26" s="44" t="e">
        <f t="shared" si="10"/>
        <v>#REF!</v>
      </c>
      <c r="AU26" s="44" t="e">
        <f t="shared" si="11"/>
        <v>#REF!</v>
      </c>
      <c r="AV26" s="44" t="e">
        <f t="shared" si="12"/>
        <v>#REF!</v>
      </c>
      <c r="AW26" s="44" t="e">
        <f t="shared" si="13"/>
        <v>#REF!</v>
      </c>
      <c r="AX26" s="44" t="e">
        <f t="shared" si="14"/>
        <v>#REF!</v>
      </c>
      <c r="AY26" s="44" t="e">
        <f t="shared" si="15"/>
        <v>#REF!</v>
      </c>
      <c r="AZ26" s="44" t="e">
        <f t="shared" si="16"/>
        <v>#REF!</v>
      </c>
      <c r="BA26" s="44" t="e">
        <f t="shared" si="17"/>
        <v>#REF!</v>
      </c>
      <c r="BB26" s="44" t="e">
        <f t="shared" si="18"/>
        <v>#REF!</v>
      </c>
      <c r="BC26" s="44" t="e">
        <f t="shared" si="19"/>
        <v>#REF!</v>
      </c>
      <c r="BD26" s="44" t="e">
        <f t="shared" si="20"/>
        <v>#REF!</v>
      </c>
      <c r="BE26" s="44" t="e">
        <f t="shared" si="21"/>
        <v>#REF!</v>
      </c>
      <c r="BF26" s="44" t="e">
        <f t="shared" si="22"/>
        <v>#REF!</v>
      </c>
      <c r="BG26" s="44" t="e">
        <f t="shared" si="23"/>
        <v>#REF!</v>
      </c>
      <c r="BH26" s="44" t="e">
        <f t="shared" si="24"/>
        <v>#REF!</v>
      </c>
      <c r="BI26" s="44" t="e">
        <f t="shared" si="25"/>
        <v>#REF!</v>
      </c>
      <c r="BJ26" s="44" t="e">
        <f t="shared" si="26"/>
        <v>#REF!</v>
      </c>
      <c r="BK26" s="44"/>
      <c r="BL26" s="48">
        <v>25</v>
      </c>
      <c r="BM26" t="e">
        <f t="shared" si="83"/>
        <v>#REF!</v>
      </c>
      <c r="BN26" s="44" t="e">
        <f t="shared" si="97"/>
        <v>#REF!</v>
      </c>
      <c r="BO26" s="44">
        <f t="shared" si="27"/>
        <v>0</v>
      </c>
      <c r="BP26" s="44">
        <f t="shared" si="28"/>
        <v>0</v>
      </c>
      <c r="BQ26" s="44">
        <f t="shared" si="29"/>
        <v>0</v>
      </c>
      <c r="BR26" s="44">
        <f t="shared" si="30"/>
        <v>0</v>
      </c>
      <c r="BS26" s="44">
        <f t="shared" si="31"/>
        <v>0</v>
      </c>
      <c r="BT26" s="44">
        <f t="shared" si="32"/>
        <v>0</v>
      </c>
      <c r="BU26" s="44">
        <f t="shared" si="33"/>
        <v>0</v>
      </c>
      <c r="BV26" s="44">
        <f t="shared" si="34"/>
        <v>0</v>
      </c>
      <c r="BW26" s="44">
        <f t="shared" si="35"/>
        <v>0</v>
      </c>
      <c r="BX26" s="44">
        <f t="shared" si="36"/>
        <v>0</v>
      </c>
      <c r="BY26" s="44">
        <f t="shared" si="37"/>
        <v>0</v>
      </c>
      <c r="BZ26" s="44">
        <f t="shared" si="38"/>
        <v>0</v>
      </c>
      <c r="CA26" s="44">
        <f t="shared" si="39"/>
        <v>0</v>
      </c>
      <c r="CB26" s="44">
        <f t="shared" si="40"/>
        <v>0</v>
      </c>
      <c r="CC26" s="44">
        <f t="shared" si="41"/>
        <v>0</v>
      </c>
      <c r="CD26" s="44">
        <f t="shared" si="42"/>
        <v>0</v>
      </c>
      <c r="CE26" s="44">
        <f t="shared" si="43"/>
        <v>0</v>
      </c>
      <c r="CF26" s="44">
        <f t="shared" si="44"/>
        <v>0</v>
      </c>
      <c r="CG26" s="44">
        <f t="shared" si="45"/>
        <v>0</v>
      </c>
      <c r="CH26" s="44">
        <f t="shared" si="46"/>
        <v>0</v>
      </c>
      <c r="CI26" s="44">
        <f t="shared" si="47"/>
        <v>0</v>
      </c>
      <c r="CJ26" s="44">
        <f t="shared" si="48"/>
        <v>0</v>
      </c>
      <c r="CK26" s="44">
        <f t="shared" si="49"/>
        <v>0</v>
      </c>
      <c r="CL26" s="44">
        <f t="shared" si="50"/>
        <v>0</v>
      </c>
      <c r="CM26" s="44"/>
      <c r="CN26" s="244" t="e">
        <f t="shared" si="84"/>
        <v>#REF!</v>
      </c>
      <c r="CO26" s="244">
        <v>25</v>
      </c>
      <c r="CP26" s="239" t="e">
        <f t="shared" si="85"/>
        <v>#REF!</v>
      </c>
      <c r="CQ26" s="239" t="e">
        <f>CP26+COUNTIF($CP$2:CP26,CP26)-1</f>
        <v>#REF!</v>
      </c>
      <c r="CR26" s="241" t="str">
        <f t="shared" si="51"/>
        <v>Bhutan</v>
      </c>
      <c r="CS26" s="70" t="e">
        <f t="shared" si="86"/>
        <v>#REF!</v>
      </c>
      <c r="CT26" s="44" t="e">
        <f t="shared" si="52"/>
        <v>#REF!</v>
      </c>
      <c r="CU26" s="44" t="e">
        <f t="shared" si="53"/>
        <v>#REF!</v>
      </c>
      <c r="CV26" s="44" t="e">
        <f t="shared" si="54"/>
        <v>#REF!</v>
      </c>
      <c r="CW26" s="44" t="e">
        <f t="shared" si="55"/>
        <v>#REF!</v>
      </c>
      <c r="CX26" s="44" t="e">
        <f t="shared" si="56"/>
        <v>#REF!</v>
      </c>
      <c r="CY26" s="44" t="e">
        <f t="shared" si="57"/>
        <v>#REF!</v>
      </c>
      <c r="CZ26" s="44" t="e">
        <f t="shared" si="58"/>
        <v>#REF!</v>
      </c>
      <c r="DA26" s="44" t="e">
        <f t="shared" si="59"/>
        <v>#REF!</v>
      </c>
      <c r="DB26" s="44" t="e">
        <f t="shared" si="60"/>
        <v>#REF!</v>
      </c>
      <c r="DC26" s="44" t="e">
        <f t="shared" si="61"/>
        <v>#REF!</v>
      </c>
      <c r="DD26" s="44" t="e">
        <f t="shared" si="62"/>
        <v>#REF!</v>
      </c>
      <c r="DE26" s="44" t="e">
        <f t="shared" si="63"/>
        <v>#REF!</v>
      </c>
      <c r="DF26" s="44" t="e">
        <f t="shared" si="64"/>
        <v>#REF!</v>
      </c>
      <c r="DG26" s="44" t="e">
        <f t="shared" si="65"/>
        <v>#REF!</v>
      </c>
      <c r="DH26" s="44" t="e">
        <f t="shared" si="66"/>
        <v>#REF!</v>
      </c>
      <c r="DI26" s="44" t="e">
        <f t="shared" si="67"/>
        <v>#REF!</v>
      </c>
      <c r="DJ26" s="44" t="e">
        <f t="shared" si="68"/>
        <v>#REF!</v>
      </c>
      <c r="DK26" s="44" t="e">
        <f t="shared" si="69"/>
        <v>#REF!</v>
      </c>
      <c r="DL26" s="44" t="e">
        <f t="shared" si="70"/>
        <v>#REF!</v>
      </c>
      <c r="DM26" s="44" t="e">
        <f t="shared" si="71"/>
        <v>#REF!</v>
      </c>
      <c r="DN26" s="44" t="e">
        <f t="shared" si="72"/>
        <v>#REF!</v>
      </c>
      <c r="DO26" s="44" t="e">
        <f t="shared" si="73"/>
        <v>#REF!</v>
      </c>
      <c r="DP26" s="44" t="e">
        <f t="shared" si="74"/>
        <v>#REF!</v>
      </c>
      <c r="DQ26" s="44" t="e">
        <f t="shared" si="75"/>
        <v>#REF!</v>
      </c>
      <c r="FC26">
        <v>1</v>
      </c>
      <c r="FE26" s="66" t="str">
        <f>CONCATENATE("Fair Value and NAV",IF(FC26&gt;1," ",""),IF(FC26&gt;1,VLOOKUP(FC26,Divide,2,FALSE),""))</f>
        <v>Fair Value and NAV</v>
      </c>
    </row>
    <row r="27" spans="1:169" ht="18" customHeight="1">
      <c r="A27" s="239">
        <v>26</v>
      </c>
      <c r="B27" s="364" t="e">
        <f t="shared" si="78"/>
        <v>#REF!</v>
      </c>
      <c r="C27" s="365" t="e">
        <f>B27+COUNTIF(B$2:$B27,B27)-1</f>
        <v>#REF!</v>
      </c>
      <c r="D27" s="366" t="str">
        <f>Tables!AI27</f>
        <v>Bolivia</v>
      </c>
      <c r="E27" s="367" t="e">
        <f t="shared" si="79"/>
        <v>#REF!</v>
      </c>
      <c r="F27" s="46">
        <f>SUMIFS('Portfolio Allocation'!C$12:C$111,'Portfolio Allocation'!$A$12:$A$111,'Graph Tables'!$D27)</f>
        <v>0</v>
      </c>
      <c r="G27" s="46">
        <f>SUMIFS('Portfolio Allocation'!D$12:D$111,'Portfolio Allocation'!$A$12:$A$111,'Graph Tables'!$D27)</f>
        <v>0</v>
      </c>
      <c r="H27" s="46">
        <f>SUMIFS('Portfolio Allocation'!E$12:E$111,'Portfolio Allocation'!$A$12:$A$111,'Graph Tables'!$D27)</f>
        <v>0</v>
      </c>
      <c r="I27" s="46">
        <f>SUMIFS('Portfolio Allocation'!F$12:F$111,'Portfolio Allocation'!$A$12:$A$111,'Graph Tables'!$D27)</f>
        <v>0</v>
      </c>
      <c r="J27" s="46">
        <f>SUMIFS('Portfolio Allocation'!G$12:G$111,'Portfolio Allocation'!$A$12:$A$111,'Graph Tables'!$D27)</f>
        <v>0</v>
      </c>
      <c r="K27" s="46">
        <f>SUMIFS('Portfolio Allocation'!H$12:H$111,'Portfolio Allocation'!$A$12:$A$111,'Graph Tables'!$D27)</f>
        <v>0</v>
      </c>
      <c r="L27" s="46">
        <f>SUMIFS('Portfolio Allocation'!I$12:I$111,'Portfolio Allocation'!$A$12:$A$111,'Graph Tables'!$D27)</f>
        <v>0</v>
      </c>
      <c r="M27" s="46">
        <f>SUMIFS('Portfolio Allocation'!J$12:J$111,'Portfolio Allocation'!$A$12:$A$111,'Graph Tables'!$D27)</f>
        <v>0</v>
      </c>
      <c r="N27" s="46">
        <f>SUMIFS('Portfolio Allocation'!K$12:K$111,'Portfolio Allocation'!$A$12:$A$111,'Graph Tables'!$D27)</f>
        <v>0</v>
      </c>
      <c r="O27" s="46">
        <f>SUMIFS('Portfolio Allocation'!L$12:L$111,'Portfolio Allocation'!$A$12:$A$111,'Graph Tables'!$D27)</f>
        <v>0</v>
      </c>
      <c r="P27" s="46">
        <f>SUMIFS('Portfolio Allocation'!M$12:M$111,'Portfolio Allocation'!$A$12:$A$111,'Graph Tables'!$D27)</f>
        <v>0</v>
      </c>
      <c r="Q27" s="46" t="e">
        <f>SUMIFS('Portfolio Allocation'!#REF!,'Portfolio Allocation'!$A$12:$A$111,'Graph Tables'!$D27)</f>
        <v>#REF!</v>
      </c>
      <c r="R27" s="46">
        <f>SUMIFS('Portfolio Allocation'!Q$12:Q$111,'Portfolio Allocation'!$A$12:$A$111,'Graph Tables'!$D27)</f>
        <v>0</v>
      </c>
      <c r="S27" s="46">
        <f>SUMIFS('Portfolio Allocation'!R$12:R$111,'Portfolio Allocation'!$A$12:$A$111,'Graph Tables'!$D27)</f>
        <v>0</v>
      </c>
      <c r="T27" s="46">
        <f>SUMIFS('Portfolio Allocation'!S$12:S$111,'Portfolio Allocation'!$A$12:$A$111,'Graph Tables'!$D27)</f>
        <v>0</v>
      </c>
      <c r="U27" s="46">
        <f>SUMIFS('Portfolio Allocation'!T$12:T$111,'Portfolio Allocation'!$A$12:$A$111,'Graph Tables'!$D27)</f>
        <v>0</v>
      </c>
      <c r="V27" s="46">
        <f>SUMIFS('Portfolio Allocation'!U$12:U$111,'Portfolio Allocation'!$A$12:$A$111,'Graph Tables'!$D27)</f>
        <v>0</v>
      </c>
      <c r="W27" s="46">
        <f>SUMIFS('Portfolio Allocation'!V$12:V$111,'Portfolio Allocation'!$A$12:$A$111,'Graph Tables'!$D27)</f>
        <v>0</v>
      </c>
      <c r="X27" s="46">
        <f>SUMIFS('Portfolio Allocation'!W$12:W$111,'Portfolio Allocation'!$A$12:$A$111,'Graph Tables'!$D27)</f>
        <v>0</v>
      </c>
      <c r="Y27" s="46">
        <f>SUMIFS('Portfolio Allocation'!X$12:X$111,'Portfolio Allocation'!$A$12:$A$111,'Graph Tables'!$D27)</f>
        <v>0</v>
      </c>
      <c r="Z27" s="46">
        <f>SUMIFS('Portfolio Allocation'!Y$12:Y$111,'Portfolio Allocation'!$A$12:$A$111,'Graph Tables'!$D27)</f>
        <v>0</v>
      </c>
      <c r="AA27" s="46">
        <f>SUMIFS('Portfolio Allocation'!Z$12:Z$111,'Portfolio Allocation'!$A$12:$A$111,'Graph Tables'!$D27)</f>
        <v>0</v>
      </c>
      <c r="AB27" s="46">
        <f>SUMIFS('Portfolio Allocation'!AA$12:AA$111,'Portfolio Allocation'!$A$12:$A$111,'Graph Tables'!$D27)</f>
        <v>0</v>
      </c>
      <c r="AC27" s="46">
        <f>SUMIFS('Portfolio Allocation'!AD$12:AD$111,'Portfolio Allocation'!$A$12:$A$111,'Graph Tables'!$D27)</f>
        <v>0</v>
      </c>
      <c r="AD27" s="46"/>
      <c r="AE27" s="48">
        <v>26</v>
      </c>
      <c r="AF27" t="e">
        <f t="shared" si="80"/>
        <v>#REF!</v>
      </c>
      <c r="AG27" s="44" t="e">
        <f t="shared" si="96"/>
        <v>#REF!</v>
      </c>
      <c r="AH27" s="46"/>
      <c r="AI27" s="239" t="e">
        <f t="shared" si="81"/>
        <v>#REF!</v>
      </c>
      <c r="AJ27" s="239" t="e">
        <f>AI27+COUNTIF(AI$2:$AI27,AI27)-1</f>
        <v>#REF!</v>
      </c>
      <c r="AK27" s="241" t="str">
        <f t="shared" si="2"/>
        <v>Bolivia</v>
      </c>
      <c r="AL27" s="70" t="e">
        <f t="shared" si="82"/>
        <v>#REF!</v>
      </c>
      <c r="AM27" s="44" t="e">
        <f t="shared" si="3"/>
        <v>#REF!</v>
      </c>
      <c r="AN27" s="44" t="e">
        <f t="shared" si="4"/>
        <v>#REF!</v>
      </c>
      <c r="AO27" s="44" t="e">
        <f t="shared" si="5"/>
        <v>#REF!</v>
      </c>
      <c r="AP27" s="44" t="e">
        <f t="shared" si="6"/>
        <v>#REF!</v>
      </c>
      <c r="AQ27" s="44" t="e">
        <f t="shared" si="7"/>
        <v>#REF!</v>
      </c>
      <c r="AR27" s="44" t="e">
        <f t="shared" si="8"/>
        <v>#REF!</v>
      </c>
      <c r="AS27" s="44" t="e">
        <f t="shared" si="9"/>
        <v>#REF!</v>
      </c>
      <c r="AT27" s="44" t="e">
        <f t="shared" si="10"/>
        <v>#REF!</v>
      </c>
      <c r="AU27" s="44" t="e">
        <f t="shared" si="11"/>
        <v>#REF!</v>
      </c>
      <c r="AV27" s="44" t="e">
        <f t="shared" si="12"/>
        <v>#REF!</v>
      </c>
      <c r="AW27" s="44" t="e">
        <f t="shared" si="13"/>
        <v>#REF!</v>
      </c>
      <c r="AX27" s="44" t="e">
        <f t="shared" si="14"/>
        <v>#REF!</v>
      </c>
      <c r="AY27" s="44" t="e">
        <f t="shared" si="15"/>
        <v>#REF!</v>
      </c>
      <c r="AZ27" s="44" t="e">
        <f t="shared" si="16"/>
        <v>#REF!</v>
      </c>
      <c r="BA27" s="44" t="e">
        <f t="shared" si="17"/>
        <v>#REF!</v>
      </c>
      <c r="BB27" s="44" t="e">
        <f t="shared" si="18"/>
        <v>#REF!</v>
      </c>
      <c r="BC27" s="44" t="e">
        <f t="shared" si="19"/>
        <v>#REF!</v>
      </c>
      <c r="BD27" s="44" t="e">
        <f t="shared" si="20"/>
        <v>#REF!</v>
      </c>
      <c r="BE27" s="44" t="e">
        <f t="shared" si="21"/>
        <v>#REF!</v>
      </c>
      <c r="BF27" s="44" t="e">
        <f t="shared" si="22"/>
        <v>#REF!</v>
      </c>
      <c r="BG27" s="44" t="e">
        <f t="shared" si="23"/>
        <v>#REF!</v>
      </c>
      <c r="BH27" s="44" t="e">
        <f t="shared" si="24"/>
        <v>#REF!</v>
      </c>
      <c r="BI27" s="44" t="e">
        <f t="shared" si="25"/>
        <v>#REF!</v>
      </c>
      <c r="BJ27" s="44" t="e">
        <f t="shared" si="26"/>
        <v>#REF!</v>
      </c>
      <c r="BK27" s="44"/>
      <c r="BL27" s="48">
        <v>26</v>
      </c>
      <c r="BM27" t="e">
        <f t="shared" si="83"/>
        <v>#REF!</v>
      </c>
      <c r="BN27" s="44" t="e">
        <f t="shared" si="97"/>
        <v>#REF!</v>
      </c>
      <c r="BO27" s="44">
        <f t="shared" si="27"/>
        <v>0</v>
      </c>
      <c r="BP27" s="44">
        <f t="shared" si="28"/>
        <v>0</v>
      </c>
      <c r="BQ27" s="44">
        <f t="shared" si="29"/>
        <v>0</v>
      </c>
      <c r="BR27" s="44">
        <f t="shared" si="30"/>
        <v>0</v>
      </c>
      <c r="BS27" s="44">
        <f t="shared" si="31"/>
        <v>0</v>
      </c>
      <c r="BT27" s="44">
        <f t="shared" si="32"/>
        <v>0</v>
      </c>
      <c r="BU27" s="44">
        <f t="shared" si="33"/>
        <v>0</v>
      </c>
      <c r="BV27" s="44">
        <f t="shared" si="34"/>
        <v>0</v>
      </c>
      <c r="BW27" s="44">
        <f t="shared" si="35"/>
        <v>0</v>
      </c>
      <c r="BX27" s="44">
        <f t="shared" si="36"/>
        <v>0</v>
      </c>
      <c r="BY27" s="44">
        <f t="shared" si="37"/>
        <v>0</v>
      </c>
      <c r="BZ27" s="44">
        <f t="shared" si="38"/>
        <v>0</v>
      </c>
      <c r="CA27" s="44">
        <f t="shared" si="39"/>
        <v>0</v>
      </c>
      <c r="CB27" s="44">
        <f t="shared" si="40"/>
        <v>0</v>
      </c>
      <c r="CC27" s="44">
        <f t="shared" si="41"/>
        <v>0</v>
      </c>
      <c r="CD27" s="44">
        <f t="shared" si="42"/>
        <v>0</v>
      </c>
      <c r="CE27" s="44">
        <f t="shared" si="43"/>
        <v>0</v>
      </c>
      <c r="CF27" s="44">
        <f t="shared" si="44"/>
        <v>0</v>
      </c>
      <c r="CG27" s="44">
        <f t="shared" si="45"/>
        <v>0</v>
      </c>
      <c r="CH27" s="44">
        <f t="shared" si="46"/>
        <v>0</v>
      </c>
      <c r="CI27" s="44">
        <f t="shared" si="47"/>
        <v>0</v>
      </c>
      <c r="CJ27" s="44">
        <f t="shared" si="48"/>
        <v>0</v>
      </c>
      <c r="CK27" s="44">
        <f t="shared" si="49"/>
        <v>0</v>
      </c>
      <c r="CL27" s="44">
        <f t="shared" si="50"/>
        <v>0</v>
      </c>
      <c r="CM27" s="44"/>
      <c r="CN27" s="244" t="e">
        <f t="shared" si="84"/>
        <v>#REF!</v>
      </c>
      <c r="CO27" s="244">
        <v>26</v>
      </c>
      <c r="CP27" s="239" t="e">
        <f t="shared" si="85"/>
        <v>#REF!</v>
      </c>
      <c r="CQ27" s="239" t="e">
        <f>CP27+COUNTIF($CP$2:CP27,CP27)-1</f>
        <v>#REF!</v>
      </c>
      <c r="CR27" s="241" t="str">
        <f t="shared" si="51"/>
        <v>Bolivia</v>
      </c>
      <c r="CS27" s="70" t="e">
        <f t="shared" si="86"/>
        <v>#REF!</v>
      </c>
      <c r="CT27" s="44" t="e">
        <f t="shared" si="52"/>
        <v>#REF!</v>
      </c>
      <c r="CU27" s="44" t="e">
        <f t="shared" si="53"/>
        <v>#REF!</v>
      </c>
      <c r="CV27" s="44" t="e">
        <f t="shared" si="54"/>
        <v>#REF!</v>
      </c>
      <c r="CW27" s="44" t="e">
        <f t="shared" si="55"/>
        <v>#REF!</v>
      </c>
      <c r="CX27" s="44" t="e">
        <f t="shared" si="56"/>
        <v>#REF!</v>
      </c>
      <c r="CY27" s="44" t="e">
        <f t="shared" si="57"/>
        <v>#REF!</v>
      </c>
      <c r="CZ27" s="44" t="e">
        <f t="shared" si="58"/>
        <v>#REF!</v>
      </c>
      <c r="DA27" s="44" t="e">
        <f t="shared" si="59"/>
        <v>#REF!</v>
      </c>
      <c r="DB27" s="44" t="e">
        <f t="shared" si="60"/>
        <v>#REF!</v>
      </c>
      <c r="DC27" s="44" t="e">
        <f t="shared" si="61"/>
        <v>#REF!</v>
      </c>
      <c r="DD27" s="44" t="e">
        <f t="shared" si="62"/>
        <v>#REF!</v>
      </c>
      <c r="DE27" s="44" t="e">
        <f t="shared" si="63"/>
        <v>#REF!</v>
      </c>
      <c r="DF27" s="44" t="e">
        <f t="shared" si="64"/>
        <v>#REF!</v>
      </c>
      <c r="DG27" s="44" t="e">
        <f t="shared" si="65"/>
        <v>#REF!</v>
      </c>
      <c r="DH27" s="44" t="e">
        <f t="shared" si="66"/>
        <v>#REF!</v>
      </c>
      <c r="DI27" s="44" t="e">
        <f t="shared" si="67"/>
        <v>#REF!</v>
      </c>
      <c r="DJ27" s="44" t="e">
        <f t="shared" si="68"/>
        <v>#REF!</v>
      </c>
      <c r="DK27" s="44" t="e">
        <f t="shared" si="69"/>
        <v>#REF!</v>
      </c>
      <c r="DL27" s="44" t="e">
        <f t="shared" si="70"/>
        <v>#REF!</v>
      </c>
      <c r="DM27" s="44" t="e">
        <f t="shared" si="71"/>
        <v>#REF!</v>
      </c>
      <c r="DN27" s="44" t="e">
        <f t="shared" si="72"/>
        <v>#REF!</v>
      </c>
      <c r="DO27" s="44" t="e">
        <f t="shared" si="73"/>
        <v>#REF!</v>
      </c>
      <c r="DP27" s="44" t="e">
        <f t="shared" si="74"/>
        <v>#REF!</v>
      </c>
      <c r="DQ27" s="44" t="e">
        <f t="shared" si="75"/>
        <v>#REF!</v>
      </c>
      <c r="EE27" s="261" t="s">
        <v>1049</v>
      </c>
      <c r="EP27" s="66" t="s">
        <v>1050</v>
      </c>
    </row>
    <row r="28" spans="1:169">
      <c r="A28" s="239">
        <v>27</v>
      </c>
      <c r="B28" s="364" t="e">
        <f t="shared" si="78"/>
        <v>#REF!</v>
      </c>
      <c r="C28" s="365" t="e">
        <f>B28+COUNTIF(B$2:$B28,B28)-1</f>
        <v>#REF!</v>
      </c>
      <c r="D28" s="366" t="str">
        <f>Tables!AI28</f>
        <v>Bosnia and Herzegovina</v>
      </c>
      <c r="E28" s="367" t="e">
        <f t="shared" si="79"/>
        <v>#REF!</v>
      </c>
      <c r="F28" s="46">
        <f>SUMIFS('Portfolio Allocation'!C$12:C$111,'Portfolio Allocation'!$A$12:$A$111,'Graph Tables'!$D28)</f>
        <v>0</v>
      </c>
      <c r="G28" s="46">
        <f>SUMIFS('Portfolio Allocation'!D$12:D$111,'Portfolio Allocation'!$A$12:$A$111,'Graph Tables'!$D28)</f>
        <v>0</v>
      </c>
      <c r="H28" s="46">
        <f>SUMIFS('Portfolio Allocation'!E$12:E$111,'Portfolio Allocation'!$A$12:$A$111,'Graph Tables'!$D28)</f>
        <v>0</v>
      </c>
      <c r="I28" s="46">
        <f>SUMIFS('Portfolio Allocation'!F$12:F$111,'Portfolio Allocation'!$A$12:$A$111,'Graph Tables'!$D28)</f>
        <v>0</v>
      </c>
      <c r="J28" s="46">
        <f>SUMIFS('Portfolio Allocation'!G$12:G$111,'Portfolio Allocation'!$A$12:$A$111,'Graph Tables'!$D28)</f>
        <v>0</v>
      </c>
      <c r="K28" s="46">
        <f>SUMIFS('Portfolio Allocation'!H$12:H$111,'Portfolio Allocation'!$A$12:$A$111,'Graph Tables'!$D28)</f>
        <v>0</v>
      </c>
      <c r="L28" s="46">
        <f>SUMIFS('Portfolio Allocation'!I$12:I$111,'Portfolio Allocation'!$A$12:$A$111,'Graph Tables'!$D28)</f>
        <v>0</v>
      </c>
      <c r="M28" s="46">
        <f>SUMIFS('Portfolio Allocation'!J$12:J$111,'Portfolio Allocation'!$A$12:$A$111,'Graph Tables'!$D28)</f>
        <v>0</v>
      </c>
      <c r="N28" s="46">
        <f>SUMIFS('Portfolio Allocation'!K$12:K$111,'Portfolio Allocation'!$A$12:$A$111,'Graph Tables'!$D28)</f>
        <v>0</v>
      </c>
      <c r="O28" s="46">
        <f>SUMIFS('Portfolio Allocation'!L$12:L$111,'Portfolio Allocation'!$A$12:$A$111,'Graph Tables'!$D28)</f>
        <v>0</v>
      </c>
      <c r="P28" s="46">
        <f>SUMIFS('Portfolio Allocation'!M$12:M$111,'Portfolio Allocation'!$A$12:$A$111,'Graph Tables'!$D28)</f>
        <v>0</v>
      </c>
      <c r="Q28" s="46" t="e">
        <f>SUMIFS('Portfolio Allocation'!#REF!,'Portfolio Allocation'!$A$12:$A$111,'Graph Tables'!$D28)</f>
        <v>#REF!</v>
      </c>
      <c r="R28" s="46">
        <f>SUMIFS('Portfolio Allocation'!Q$12:Q$111,'Portfolio Allocation'!$A$12:$A$111,'Graph Tables'!$D28)</f>
        <v>0</v>
      </c>
      <c r="S28" s="46">
        <f>SUMIFS('Portfolio Allocation'!R$12:R$111,'Portfolio Allocation'!$A$12:$A$111,'Graph Tables'!$D28)</f>
        <v>0</v>
      </c>
      <c r="T28" s="46">
        <f>SUMIFS('Portfolio Allocation'!S$12:S$111,'Portfolio Allocation'!$A$12:$A$111,'Graph Tables'!$D28)</f>
        <v>0</v>
      </c>
      <c r="U28" s="46">
        <f>SUMIFS('Portfolio Allocation'!T$12:T$111,'Portfolio Allocation'!$A$12:$A$111,'Graph Tables'!$D28)</f>
        <v>0</v>
      </c>
      <c r="V28" s="46">
        <f>SUMIFS('Portfolio Allocation'!U$12:U$111,'Portfolio Allocation'!$A$12:$A$111,'Graph Tables'!$D28)</f>
        <v>0</v>
      </c>
      <c r="W28" s="46">
        <f>SUMIFS('Portfolio Allocation'!V$12:V$111,'Portfolio Allocation'!$A$12:$A$111,'Graph Tables'!$D28)</f>
        <v>0</v>
      </c>
      <c r="X28" s="46">
        <f>SUMIFS('Portfolio Allocation'!W$12:W$111,'Portfolio Allocation'!$A$12:$A$111,'Graph Tables'!$D28)</f>
        <v>0</v>
      </c>
      <c r="Y28" s="46">
        <f>SUMIFS('Portfolio Allocation'!X$12:X$111,'Portfolio Allocation'!$A$12:$A$111,'Graph Tables'!$D28)</f>
        <v>0</v>
      </c>
      <c r="Z28" s="46">
        <f>SUMIFS('Portfolio Allocation'!Y$12:Y$111,'Portfolio Allocation'!$A$12:$A$111,'Graph Tables'!$D28)</f>
        <v>0</v>
      </c>
      <c r="AA28" s="46">
        <f>SUMIFS('Portfolio Allocation'!Z$12:Z$111,'Portfolio Allocation'!$A$12:$A$111,'Graph Tables'!$D28)</f>
        <v>0</v>
      </c>
      <c r="AB28" s="46">
        <f>SUMIFS('Portfolio Allocation'!AA$12:AA$111,'Portfolio Allocation'!$A$12:$A$111,'Graph Tables'!$D28)</f>
        <v>0</v>
      </c>
      <c r="AC28" s="46">
        <f>SUMIFS('Portfolio Allocation'!AD$12:AD$111,'Portfolio Allocation'!$A$12:$A$111,'Graph Tables'!$D28)</f>
        <v>0</v>
      </c>
      <c r="AD28" s="46"/>
      <c r="AE28" s="48">
        <v>27</v>
      </c>
      <c r="AF28" t="e">
        <f t="shared" si="80"/>
        <v>#REF!</v>
      </c>
      <c r="AG28" s="44" t="e">
        <f t="shared" si="96"/>
        <v>#REF!</v>
      </c>
      <c r="AH28" s="46"/>
      <c r="AI28" s="239" t="e">
        <f t="shared" si="81"/>
        <v>#REF!</v>
      </c>
      <c r="AJ28" s="239" t="e">
        <f>AI28+COUNTIF(AI$2:$AI28,AI28)-1</f>
        <v>#REF!</v>
      </c>
      <c r="AK28" s="241" t="str">
        <f t="shared" si="2"/>
        <v>Bosnia and Herzegovina</v>
      </c>
      <c r="AL28" s="70" t="e">
        <f t="shared" si="82"/>
        <v>#REF!</v>
      </c>
      <c r="AM28" s="44" t="e">
        <f t="shared" si="3"/>
        <v>#REF!</v>
      </c>
      <c r="AN28" s="44" t="e">
        <f t="shared" si="4"/>
        <v>#REF!</v>
      </c>
      <c r="AO28" s="44" t="e">
        <f t="shared" si="5"/>
        <v>#REF!</v>
      </c>
      <c r="AP28" s="44" t="e">
        <f t="shared" si="6"/>
        <v>#REF!</v>
      </c>
      <c r="AQ28" s="44" t="e">
        <f t="shared" si="7"/>
        <v>#REF!</v>
      </c>
      <c r="AR28" s="44" t="e">
        <f t="shared" si="8"/>
        <v>#REF!</v>
      </c>
      <c r="AS28" s="44" t="e">
        <f t="shared" si="9"/>
        <v>#REF!</v>
      </c>
      <c r="AT28" s="44" t="e">
        <f t="shared" si="10"/>
        <v>#REF!</v>
      </c>
      <c r="AU28" s="44" t="e">
        <f t="shared" si="11"/>
        <v>#REF!</v>
      </c>
      <c r="AV28" s="44" t="e">
        <f t="shared" si="12"/>
        <v>#REF!</v>
      </c>
      <c r="AW28" s="44" t="e">
        <f t="shared" si="13"/>
        <v>#REF!</v>
      </c>
      <c r="AX28" s="44" t="e">
        <f t="shared" si="14"/>
        <v>#REF!</v>
      </c>
      <c r="AY28" s="44" t="e">
        <f t="shared" si="15"/>
        <v>#REF!</v>
      </c>
      <c r="AZ28" s="44" t="e">
        <f t="shared" si="16"/>
        <v>#REF!</v>
      </c>
      <c r="BA28" s="44" t="e">
        <f t="shared" si="17"/>
        <v>#REF!</v>
      </c>
      <c r="BB28" s="44" t="e">
        <f t="shared" si="18"/>
        <v>#REF!</v>
      </c>
      <c r="BC28" s="44" t="e">
        <f t="shared" si="19"/>
        <v>#REF!</v>
      </c>
      <c r="BD28" s="44" t="e">
        <f t="shared" si="20"/>
        <v>#REF!</v>
      </c>
      <c r="BE28" s="44" t="e">
        <f t="shared" si="21"/>
        <v>#REF!</v>
      </c>
      <c r="BF28" s="44" t="e">
        <f t="shared" si="22"/>
        <v>#REF!</v>
      </c>
      <c r="BG28" s="44" t="e">
        <f t="shared" si="23"/>
        <v>#REF!</v>
      </c>
      <c r="BH28" s="44" t="e">
        <f t="shared" si="24"/>
        <v>#REF!</v>
      </c>
      <c r="BI28" s="44" t="e">
        <f t="shared" si="25"/>
        <v>#REF!</v>
      </c>
      <c r="BJ28" s="44" t="e">
        <f t="shared" si="26"/>
        <v>#REF!</v>
      </c>
      <c r="BK28" s="44"/>
      <c r="BL28" s="48">
        <v>27</v>
      </c>
      <c r="BM28" t="e">
        <f t="shared" si="83"/>
        <v>#REF!</v>
      </c>
      <c r="BN28" s="44" t="e">
        <f t="shared" si="97"/>
        <v>#REF!</v>
      </c>
      <c r="BO28" s="44">
        <f t="shared" si="27"/>
        <v>0</v>
      </c>
      <c r="BP28" s="44">
        <f t="shared" si="28"/>
        <v>0</v>
      </c>
      <c r="BQ28" s="44">
        <f t="shared" si="29"/>
        <v>0</v>
      </c>
      <c r="BR28" s="44">
        <f t="shared" si="30"/>
        <v>0</v>
      </c>
      <c r="BS28" s="44">
        <f t="shared" si="31"/>
        <v>0</v>
      </c>
      <c r="BT28" s="44">
        <f t="shared" si="32"/>
        <v>0</v>
      </c>
      <c r="BU28" s="44">
        <f t="shared" si="33"/>
        <v>0</v>
      </c>
      <c r="BV28" s="44">
        <f t="shared" si="34"/>
        <v>0</v>
      </c>
      <c r="BW28" s="44">
        <f t="shared" si="35"/>
        <v>0</v>
      </c>
      <c r="BX28" s="44">
        <f t="shared" si="36"/>
        <v>0</v>
      </c>
      <c r="BY28" s="44">
        <f t="shared" si="37"/>
        <v>0</v>
      </c>
      <c r="BZ28" s="44">
        <f t="shared" si="38"/>
        <v>0</v>
      </c>
      <c r="CA28" s="44">
        <f t="shared" si="39"/>
        <v>0</v>
      </c>
      <c r="CB28" s="44">
        <f t="shared" si="40"/>
        <v>0</v>
      </c>
      <c r="CC28" s="44">
        <f t="shared" si="41"/>
        <v>0</v>
      </c>
      <c r="CD28" s="44">
        <f t="shared" si="42"/>
        <v>0</v>
      </c>
      <c r="CE28" s="44">
        <f t="shared" si="43"/>
        <v>0</v>
      </c>
      <c r="CF28" s="44">
        <f t="shared" si="44"/>
        <v>0</v>
      </c>
      <c r="CG28" s="44">
        <f t="shared" si="45"/>
        <v>0</v>
      </c>
      <c r="CH28" s="44">
        <f t="shared" si="46"/>
        <v>0</v>
      </c>
      <c r="CI28" s="44">
        <f t="shared" si="47"/>
        <v>0</v>
      </c>
      <c r="CJ28" s="44">
        <f t="shared" si="48"/>
        <v>0</v>
      </c>
      <c r="CK28" s="44">
        <f t="shared" si="49"/>
        <v>0</v>
      </c>
      <c r="CL28" s="44">
        <f t="shared" si="50"/>
        <v>0</v>
      </c>
      <c r="CM28" s="44"/>
      <c r="CN28" s="244" t="e">
        <f t="shared" si="84"/>
        <v>#REF!</v>
      </c>
      <c r="CO28" s="244">
        <v>27</v>
      </c>
      <c r="CP28" s="239" t="e">
        <f t="shared" si="85"/>
        <v>#REF!</v>
      </c>
      <c r="CQ28" s="239" t="e">
        <f>CP28+COUNTIF($CP$2:CP28,CP28)-1</f>
        <v>#REF!</v>
      </c>
      <c r="CR28" s="241" t="str">
        <f t="shared" si="51"/>
        <v>Bosnia and Herzegovina</v>
      </c>
      <c r="CS28" s="70" t="e">
        <f t="shared" si="86"/>
        <v>#REF!</v>
      </c>
      <c r="CT28" s="44" t="e">
        <f t="shared" si="52"/>
        <v>#REF!</v>
      </c>
      <c r="CU28" s="44" t="e">
        <f t="shared" si="53"/>
        <v>#REF!</v>
      </c>
      <c r="CV28" s="44" t="e">
        <f t="shared" si="54"/>
        <v>#REF!</v>
      </c>
      <c r="CW28" s="44" t="e">
        <f t="shared" si="55"/>
        <v>#REF!</v>
      </c>
      <c r="CX28" s="44" t="e">
        <f t="shared" si="56"/>
        <v>#REF!</v>
      </c>
      <c r="CY28" s="44" t="e">
        <f t="shared" si="57"/>
        <v>#REF!</v>
      </c>
      <c r="CZ28" s="44" t="e">
        <f t="shared" si="58"/>
        <v>#REF!</v>
      </c>
      <c r="DA28" s="44" t="e">
        <f t="shared" si="59"/>
        <v>#REF!</v>
      </c>
      <c r="DB28" s="44" t="e">
        <f t="shared" si="60"/>
        <v>#REF!</v>
      </c>
      <c r="DC28" s="44" t="e">
        <f t="shared" si="61"/>
        <v>#REF!</v>
      </c>
      <c r="DD28" s="44" t="e">
        <f t="shared" si="62"/>
        <v>#REF!</v>
      </c>
      <c r="DE28" s="44" t="e">
        <f t="shared" si="63"/>
        <v>#REF!</v>
      </c>
      <c r="DF28" s="44" t="e">
        <f t="shared" si="64"/>
        <v>#REF!</v>
      </c>
      <c r="DG28" s="44" t="e">
        <f t="shared" si="65"/>
        <v>#REF!</v>
      </c>
      <c r="DH28" s="44" t="e">
        <f t="shared" si="66"/>
        <v>#REF!</v>
      </c>
      <c r="DI28" s="44" t="e">
        <f t="shared" si="67"/>
        <v>#REF!</v>
      </c>
      <c r="DJ28" s="44" t="e">
        <f t="shared" si="68"/>
        <v>#REF!</v>
      </c>
      <c r="DK28" s="44" t="e">
        <f t="shared" si="69"/>
        <v>#REF!</v>
      </c>
      <c r="DL28" s="44" t="e">
        <f t="shared" si="70"/>
        <v>#REF!</v>
      </c>
      <c r="DM28" s="44" t="e">
        <f t="shared" si="71"/>
        <v>#REF!</v>
      </c>
      <c r="DN28" s="44" t="e">
        <f t="shared" si="72"/>
        <v>#REF!</v>
      </c>
      <c r="DO28" s="44" t="e">
        <f t="shared" si="73"/>
        <v>#REF!</v>
      </c>
      <c r="DP28" s="44" t="e">
        <f t="shared" si="74"/>
        <v>#REF!</v>
      </c>
      <c r="DQ28" s="44" t="e">
        <f t="shared" si="75"/>
        <v>#REF!</v>
      </c>
      <c r="EE28" s="68">
        <v>8</v>
      </c>
      <c r="EP28" s="67">
        <v>2</v>
      </c>
    </row>
    <row r="29" spans="1:169">
      <c r="A29" s="239">
        <v>28</v>
      </c>
      <c r="B29" s="364" t="e">
        <f t="shared" si="78"/>
        <v>#REF!</v>
      </c>
      <c r="C29" s="365" t="e">
        <f>B29+COUNTIF(B$2:$B29,B29)-1</f>
        <v>#REF!</v>
      </c>
      <c r="D29" s="366" t="str">
        <f>Tables!AI29</f>
        <v>Botswana</v>
      </c>
      <c r="E29" s="367" t="e">
        <f t="shared" si="79"/>
        <v>#REF!</v>
      </c>
      <c r="F29" s="46">
        <f>SUMIFS('Portfolio Allocation'!C$12:C$111,'Portfolio Allocation'!$A$12:$A$111,'Graph Tables'!$D29)</f>
        <v>0</v>
      </c>
      <c r="G29" s="46">
        <f>SUMIFS('Portfolio Allocation'!D$12:D$111,'Portfolio Allocation'!$A$12:$A$111,'Graph Tables'!$D29)</f>
        <v>0</v>
      </c>
      <c r="H29" s="46">
        <f>SUMIFS('Portfolio Allocation'!E$12:E$111,'Portfolio Allocation'!$A$12:$A$111,'Graph Tables'!$D29)</f>
        <v>0</v>
      </c>
      <c r="I29" s="46">
        <f>SUMIFS('Portfolio Allocation'!F$12:F$111,'Portfolio Allocation'!$A$12:$A$111,'Graph Tables'!$D29)</f>
        <v>0</v>
      </c>
      <c r="J29" s="46">
        <f>SUMIFS('Portfolio Allocation'!G$12:G$111,'Portfolio Allocation'!$A$12:$A$111,'Graph Tables'!$D29)</f>
        <v>0</v>
      </c>
      <c r="K29" s="46">
        <f>SUMIFS('Portfolio Allocation'!H$12:H$111,'Portfolio Allocation'!$A$12:$A$111,'Graph Tables'!$D29)</f>
        <v>0</v>
      </c>
      <c r="L29" s="46">
        <f>SUMIFS('Portfolio Allocation'!I$12:I$111,'Portfolio Allocation'!$A$12:$A$111,'Graph Tables'!$D29)</f>
        <v>0</v>
      </c>
      <c r="M29" s="46">
        <f>SUMIFS('Portfolio Allocation'!J$12:J$111,'Portfolio Allocation'!$A$12:$A$111,'Graph Tables'!$D29)</f>
        <v>0</v>
      </c>
      <c r="N29" s="46">
        <f>SUMIFS('Portfolio Allocation'!K$12:K$111,'Portfolio Allocation'!$A$12:$A$111,'Graph Tables'!$D29)</f>
        <v>0</v>
      </c>
      <c r="O29" s="46">
        <f>SUMIFS('Portfolio Allocation'!L$12:L$111,'Portfolio Allocation'!$A$12:$A$111,'Graph Tables'!$D29)</f>
        <v>0</v>
      </c>
      <c r="P29" s="46">
        <f>SUMIFS('Portfolio Allocation'!M$12:M$111,'Portfolio Allocation'!$A$12:$A$111,'Graph Tables'!$D29)</f>
        <v>0</v>
      </c>
      <c r="Q29" s="46" t="e">
        <f>SUMIFS('Portfolio Allocation'!#REF!,'Portfolio Allocation'!$A$12:$A$111,'Graph Tables'!$D29)</f>
        <v>#REF!</v>
      </c>
      <c r="R29" s="46">
        <f>SUMIFS('Portfolio Allocation'!Q$12:Q$111,'Portfolio Allocation'!$A$12:$A$111,'Graph Tables'!$D29)</f>
        <v>0</v>
      </c>
      <c r="S29" s="46">
        <f>SUMIFS('Portfolio Allocation'!R$12:R$111,'Portfolio Allocation'!$A$12:$A$111,'Graph Tables'!$D29)</f>
        <v>0</v>
      </c>
      <c r="T29" s="46">
        <f>SUMIFS('Portfolio Allocation'!S$12:S$111,'Portfolio Allocation'!$A$12:$A$111,'Graph Tables'!$D29)</f>
        <v>0</v>
      </c>
      <c r="U29" s="46">
        <f>SUMIFS('Portfolio Allocation'!T$12:T$111,'Portfolio Allocation'!$A$12:$A$111,'Graph Tables'!$D29)</f>
        <v>0</v>
      </c>
      <c r="V29" s="46">
        <f>SUMIFS('Portfolio Allocation'!U$12:U$111,'Portfolio Allocation'!$A$12:$A$111,'Graph Tables'!$D29)</f>
        <v>0</v>
      </c>
      <c r="W29" s="46">
        <f>SUMIFS('Portfolio Allocation'!V$12:V$111,'Portfolio Allocation'!$A$12:$A$111,'Graph Tables'!$D29)</f>
        <v>0</v>
      </c>
      <c r="X29" s="46">
        <f>SUMIFS('Portfolio Allocation'!W$12:W$111,'Portfolio Allocation'!$A$12:$A$111,'Graph Tables'!$D29)</f>
        <v>0</v>
      </c>
      <c r="Y29" s="46">
        <f>SUMIFS('Portfolio Allocation'!X$12:X$111,'Portfolio Allocation'!$A$12:$A$111,'Graph Tables'!$D29)</f>
        <v>0</v>
      </c>
      <c r="Z29" s="46">
        <f>SUMIFS('Portfolio Allocation'!Y$12:Y$111,'Portfolio Allocation'!$A$12:$A$111,'Graph Tables'!$D29)</f>
        <v>0</v>
      </c>
      <c r="AA29" s="46">
        <f>SUMIFS('Portfolio Allocation'!Z$12:Z$111,'Portfolio Allocation'!$A$12:$A$111,'Graph Tables'!$D29)</f>
        <v>0</v>
      </c>
      <c r="AB29" s="46">
        <f>SUMIFS('Portfolio Allocation'!AA$12:AA$111,'Portfolio Allocation'!$A$12:$A$111,'Graph Tables'!$D29)</f>
        <v>0</v>
      </c>
      <c r="AC29" s="46">
        <f>SUMIFS('Portfolio Allocation'!AD$12:AD$111,'Portfolio Allocation'!$A$12:$A$111,'Graph Tables'!$D29)</f>
        <v>0</v>
      </c>
      <c r="AD29" s="46"/>
      <c r="AE29" s="48">
        <v>28</v>
      </c>
      <c r="AF29" t="e">
        <f t="shared" si="80"/>
        <v>#REF!</v>
      </c>
      <c r="AG29" s="44" t="e">
        <f t="shared" si="96"/>
        <v>#REF!</v>
      </c>
      <c r="AH29" s="46"/>
      <c r="AI29" s="239" t="e">
        <f t="shared" si="81"/>
        <v>#REF!</v>
      </c>
      <c r="AJ29" s="239" t="e">
        <f>AI29+COUNTIF(AI$2:$AI29,AI29)-1</f>
        <v>#REF!</v>
      </c>
      <c r="AK29" s="241" t="str">
        <f t="shared" si="2"/>
        <v>Botswana</v>
      </c>
      <c r="AL29" s="70" t="e">
        <f t="shared" si="82"/>
        <v>#REF!</v>
      </c>
      <c r="AM29" s="44" t="e">
        <f t="shared" si="3"/>
        <v>#REF!</v>
      </c>
      <c r="AN29" s="44" t="e">
        <f t="shared" si="4"/>
        <v>#REF!</v>
      </c>
      <c r="AO29" s="44" t="e">
        <f t="shared" si="5"/>
        <v>#REF!</v>
      </c>
      <c r="AP29" s="44" t="e">
        <f t="shared" si="6"/>
        <v>#REF!</v>
      </c>
      <c r="AQ29" s="44" t="e">
        <f t="shared" si="7"/>
        <v>#REF!</v>
      </c>
      <c r="AR29" s="44" t="e">
        <f t="shared" si="8"/>
        <v>#REF!</v>
      </c>
      <c r="AS29" s="44" t="e">
        <f t="shared" si="9"/>
        <v>#REF!</v>
      </c>
      <c r="AT29" s="44" t="e">
        <f t="shared" si="10"/>
        <v>#REF!</v>
      </c>
      <c r="AU29" s="44" t="e">
        <f t="shared" si="11"/>
        <v>#REF!</v>
      </c>
      <c r="AV29" s="44" t="e">
        <f t="shared" si="12"/>
        <v>#REF!</v>
      </c>
      <c r="AW29" s="44" t="e">
        <f t="shared" si="13"/>
        <v>#REF!</v>
      </c>
      <c r="AX29" s="44" t="e">
        <f t="shared" si="14"/>
        <v>#REF!</v>
      </c>
      <c r="AY29" s="44" t="e">
        <f t="shared" si="15"/>
        <v>#REF!</v>
      </c>
      <c r="AZ29" s="44" t="e">
        <f t="shared" si="16"/>
        <v>#REF!</v>
      </c>
      <c r="BA29" s="44" t="e">
        <f t="shared" si="17"/>
        <v>#REF!</v>
      </c>
      <c r="BB29" s="44" t="e">
        <f t="shared" si="18"/>
        <v>#REF!</v>
      </c>
      <c r="BC29" s="44" t="e">
        <f t="shared" si="19"/>
        <v>#REF!</v>
      </c>
      <c r="BD29" s="44" t="e">
        <f t="shared" si="20"/>
        <v>#REF!</v>
      </c>
      <c r="BE29" s="44" t="e">
        <f t="shared" si="21"/>
        <v>#REF!</v>
      </c>
      <c r="BF29" s="44" t="e">
        <f t="shared" si="22"/>
        <v>#REF!</v>
      </c>
      <c r="BG29" s="44" t="e">
        <f t="shared" si="23"/>
        <v>#REF!</v>
      </c>
      <c r="BH29" s="44" t="e">
        <f t="shared" si="24"/>
        <v>#REF!</v>
      </c>
      <c r="BI29" s="44" t="e">
        <f t="shared" si="25"/>
        <v>#REF!</v>
      </c>
      <c r="BJ29" s="44" t="e">
        <f t="shared" si="26"/>
        <v>#REF!</v>
      </c>
      <c r="BK29" s="44"/>
      <c r="BL29" s="48">
        <v>28</v>
      </c>
      <c r="BM29" t="e">
        <f t="shared" si="83"/>
        <v>#REF!</v>
      </c>
      <c r="BN29" s="44" t="e">
        <f t="shared" si="97"/>
        <v>#REF!</v>
      </c>
      <c r="BO29" s="44">
        <f t="shared" si="27"/>
        <v>0</v>
      </c>
      <c r="BP29" s="44">
        <f t="shared" si="28"/>
        <v>0</v>
      </c>
      <c r="BQ29" s="44">
        <f t="shared" si="29"/>
        <v>0</v>
      </c>
      <c r="BR29" s="44">
        <f t="shared" si="30"/>
        <v>0</v>
      </c>
      <c r="BS29" s="44">
        <f t="shared" si="31"/>
        <v>0</v>
      </c>
      <c r="BT29" s="44">
        <f t="shared" si="32"/>
        <v>0</v>
      </c>
      <c r="BU29" s="44">
        <f t="shared" si="33"/>
        <v>0</v>
      </c>
      <c r="BV29" s="44">
        <f t="shared" si="34"/>
        <v>0</v>
      </c>
      <c r="BW29" s="44">
        <f t="shared" si="35"/>
        <v>0</v>
      </c>
      <c r="BX29" s="44">
        <f t="shared" si="36"/>
        <v>0</v>
      </c>
      <c r="BY29" s="44">
        <f t="shared" si="37"/>
        <v>0</v>
      </c>
      <c r="BZ29" s="44">
        <f t="shared" si="38"/>
        <v>0</v>
      </c>
      <c r="CA29" s="44">
        <f t="shared" si="39"/>
        <v>0</v>
      </c>
      <c r="CB29" s="44">
        <f t="shared" si="40"/>
        <v>0</v>
      </c>
      <c r="CC29" s="44">
        <f t="shared" si="41"/>
        <v>0</v>
      </c>
      <c r="CD29" s="44">
        <f t="shared" si="42"/>
        <v>0</v>
      </c>
      <c r="CE29" s="44">
        <f t="shared" si="43"/>
        <v>0</v>
      </c>
      <c r="CF29" s="44">
        <f t="shared" si="44"/>
        <v>0</v>
      </c>
      <c r="CG29" s="44">
        <f t="shared" si="45"/>
        <v>0</v>
      </c>
      <c r="CH29" s="44">
        <f t="shared" si="46"/>
        <v>0</v>
      </c>
      <c r="CI29" s="44">
        <f t="shared" si="47"/>
        <v>0</v>
      </c>
      <c r="CJ29" s="44">
        <f t="shared" si="48"/>
        <v>0</v>
      </c>
      <c r="CK29" s="44">
        <f t="shared" si="49"/>
        <v>0</v>
      </c>
      <c r="CL29" s="44">
        <f t="shared" si="50"/>
        <v>0</v>
      </c>
      <c r="CM29" s="44"/>
      <c r="CN29" s="244" t="e">
        <f t="shared" si="84"/>
        <v>#REF!</v>
      </c>
      <c r="CO29" s="244">
        <v>28</v>
      </c>
      <c r="CP29" s="239" t="e">
        <f t="shared" si="85"/>
        <v>#REF!</v>
      </c>
      <c r="CQ29" s="239" t="e">
        <f>CP29+COUNTIF($CP$2:CP29,CP29)-1</f>
        <v>#REF!</v>
      </c>
      <c r="CR29" s="241" t="str">
        <f t="shared" si="51"/>
        <v>Botswana</v>
      </c>
      <c r="CS29" s="70" t="e">
        <f t="shared" si="86"/>
        <v>#REF!</v>
      </c>
      <c r="CT29" s="44" t="e">
        <f t="shared" si="52"/>
        <v>#REF!</v>
      </c>
      <c r="CU29" s="44" t="e">
        <f t="shared" si="53"/>
        <v>#REF!</v>
      </c>
      <c r="CV29" s="44" t="e">
        <f t="shared" si="54"/>
        <v>#REF!</v>
      </c>
      <c r="CW29" s="44" t="e">
        <f t="shared" si="55"/>
        <v>#REF!</v>
      </c>
      <c r="CX29" s="44" t="e">
        <f t="shared" si="56"/>
        <v>#REF!</v>
      </c>
      <c r="CY29" s="44" t="e">
        <f t="shared" si="57"/>
        <v>#REF!</v>
      </c>
      <c r="CZ29" s="44" t="e">
        <f t="shared" si="58"/>
        <v>#REF!</v>
      </c>
      <c r="DA29" s="44" t="e">
        <f t="shared" si="59"/>
        <v>#REF!</v>
      </c>
      <c r="DB29" s="44" t="e">
        <f t="shared" si="60"/>
        <v>#REF!</v>
      </c>
      <c r="DC29" s="44" t="e">
        <f t="shared" si="61"/>
        <v>#REF!</v>
      </c>
      <c r="DD29" s="44" t="e">
        <f t="shared" si="62"/>
        <v>#REF!</v>
      </c>
      <c r="DE29" s="44" t="e">
        <f t="shared" si="63"/>
        <v>#REF!</v>
      </c>
      <c r="DF29" s="44" t="e">
        <f t="shared" si="64"/>
        <v>#REF!</v>
      </c>
      <c r="DG29" s="44" t="e">
        <f t="shared" si="65"/>
        <v>#REF!</v>
      </c>
      <c r="DH29" s="44" t="e">
        <f t="shared" si="66"/>
        <v>#REF!</v>
      </c>
      <c r="DI29" s="44" t="e">
        <f t="shared" si="67"/>
        <v>#REF!</v>
      </c>
      <c r="DJ29" s="44" t="e">
        <f t="shared" si="68"/>
        <v>#REF!</v>
      </c>
      <c r="DK29" s="44" t="e">
        <f t="shared" si="69"/>
        <v>#REF!</v>
      </c>
      <c r="DL29" s="44" t="e">
        <f t="shared" si="70"/>
        <v>#REF!</v>
      </c>
      <c r="DM29" s="44" t="e">
        <f t="shared" si="71"/>
        <v>#REF!</v>
      </c>
      <c r="DN29" s="44" t="e">
        <f t="shared" si="72"/>
        <v>#REF!</v>
      </c>
      <c r="DO29" s="44" t="e">
        <f t="shared" si="73"/>
        <v>#REF!</v>
      </c>
      <c r="DP29" s="44" t="e">
        <f t="shared" si="74"/>
        <v>#REF!</v>
      </c>
      <c r="DQ29" s="44" t="e">
        <f t="shared" si="75"/>
        <v>#REF!</v>
      </c>
      <c r="EE29" s="67">
        <f>IF(EE28=1,999,EE28-1)</f>
        <v>7</v>
      </c>
      <c r="EP29" s="67">
        <f>IF(EP28=1,999,EP28-1)</f>
        <v>1</v>
      </c>
    </row>
    <row r="30" spans="1:169">
      <c r="A30" s="239">
        <v>29</v>
      </c>
      <c r="B30" s="364" t="e">
        <f t="shared" si="78"/>
        <v>#REF!</v>
      </c>
      <c r="C30" s="365" t="e">
        <f>B30+COUNTIF(B$2:$B30,B30)-1</f>
        <v>#REF!</v>
      </c>
      <c r="D30" s="366" t="str">
        <f>Tables!AI30</f>
        <v>Bouvet Island</v>
      </c>
      <c r="E30" s="367" t="e">
        <f t="shared" si="79"/>
        <v>#REF!</v>
      </c>
      <c r="F30" s="46">
        <f>SUMIFS('Portfolio Allocation'!C$12:C$111,'Portfolio Allocation'!$A$12:$A$111,'Graph Tables'!$D30)</f>
        <v>0</v>
      </c>
      <c r="G30" s="46">
        <f>SUMIFS('Portfolio Allocation'!D$12:D$111,'Portfolio Allocation'!$A$12:$A$111,'Graph Tables'!$D30)</f>
        <v>0</v>
      </c>
      <c r="H30" s="46">
        <f>SUMIFS('Portfolio Allocation'!E$12:E$111,'Portfolio Allocation'!$A$12:$A$111,'Graph Tables'!$D30)</f>
        <v>0</v>
      </c>
      <c r="I30" s="46">
        <f>SUMIFS('Portfolio Allocation'!F$12:F$111,'Portfolio Allocation'!$A$12:$A$111,'Graph Tables'!$D30)</f>
        <v>0</v>
      </c>
      <c r="J30" s="46">
        <f>SUMIFS('Portfolio Allocation'!G$12:G$111,'Portfolio Allocation'!$A$12:$A$111,'Graph Tables'!$D30)</f>
        <v>0</v>
      </c>
      <c r="K30" s="46">
        <f>SUMIFS('Portfolio Allocation'!H$12:H$111,'Portfolio Allocation'!$A$12:$A$111,'Graph Tables'!$D30)</f>
        <v>0</v>
      </c>
      <c r="L30" s="46">
        <f>SUMIFS('Portfolio Allocation'!I$12:I$111,'Portfolio Allocation'!$A$12:$A$111,'Graph Tables'!$D30)</f>
        <v>0</v>
      </c>
      <c r="M30" s="46">
        <f>SUMIFS('Portfolio Allocation'!J$12:J$111,'Portfolio Allocation'!$A$12:$A$111,'Graph Tables'!$D30)</f>
        <v>0</v>
      </c>
      <c r="N30" s="46">
        <f>SUMIFS('Portfolio Allocation'!K$12:K$111,'Portfolio Allocation'!$A$12:$A$111,'Graph Tables'!$D30)</f>
        <v>0</v>
      </c>
      <c r="O30" s="46">
        <f>SUMIFS('Portfolio Allocation'!L$12:L$111,'Portfolio Allocation'!$A$12:$A$111,'Graph Tables'!$D30)</f>
        <v>0</v>
      </c>
      <c r="P30" s="46">
        <f>SUMIFS('Portfolio Allocation'!M$12:M$111,'Portfolio Allocation'!$A$12:$A$111,'Graph Tables'!$D30)</f>
        <v>0</v>
      </c>
      <c r="Q30" s="46" t="e">
        <f>SUMIFS('Portfolio Allocation'!#REF!,'Portfolio Allocation'!$A$12:$A$111,'Graph Tables'!$D30)</f>
        <v>#REF!</v>
      </c>
      <c r="R30" s="46">
        <f>SUMIFS('Portfolio Allocation'!Q$12:Q$111,'Portfolio Allocation'!$A$12:$A$111,'Graph Tables'!$D30)</f>
        <v>0</v>
      </c>
      <c r="S30" s="46">
        <f>SUMIFS('Portfolio Allocation'!R$12:R$111,'Portfolio Allocation'!$A$12:$A$111,'Graph Tables'!$D30)</f>
        <v>0</v>
      </c>
      <c r="T30" s="46">
        <f>SUMIFS('Portfolio Allocation'!S$12:S$111,'Portfolio Allocation'!$A$12:$A$111,'Graph Tables'!$D30)</f>
        <v>0</v>
      </c>
      <c r="U30" s="46">
        <f>SUMIFS('Portfolio Allocation'!T$12:T$111,'Portfolio Allocation'!$A$12:$A$111,'Graph Tables'!$D30)</f>
        <v>0</v>
      </c>
      <c r="V30" s="46">
        <f>SUMIFS('Portfolio Allocation'!U$12:U$111,'Portfolio Allocation'!$A$12:$A$111,'Graph Tables'!$D30)</f>
        <v>0</v>
      </c>
      <c r="W30" s="46">
        <f>SUMIFS('Portfolio Allocation'!V$12:V$111,'Portfolio Allocation'!$A$12:$A$111,'Graph Tables'!$D30)</f>
        <v>0</v>
      </c>
      <c r="X30" s="46">
        <f>SUMIFS('Portfolio Allocation'!W$12:W$111,'Portfolio Allocation'!$A$12:$A$111,'Graph Tables'!$D30)</f>
        <v>0</v>
      </c>
      <c r="Y30" s="46">
        <f>SUMIFS('Portfolio Allocation'!X$12:X$111,'Portfolio Allocation'!$A$12:$A$111,'Graph Tables'!$D30)</f>
        <v>0</v>
      </c>
      <c r="Z30" s="46">
        <f>SUMIFS('Portfolio Allocation'!Y$12:Y$111,'Portfolio Allocation'!$A$12:$A$111,'Graph Tables'!$D30)</f>
        <v>0</v>
      </c>
      <c r="AA30" s="46">
        <f>SUMIFS('Portfolio Allocation'!Z$12:Z$111,'Portfolio Allocation'!$A$12:$A$111,'Graph Tables'!$D30)</f>
        <v>0</v>
      </c>
      <c r="AB30" s="46">
        <f>SUMIFS('Portfolio Allocation'!AA$12:AA$111,'Portfolio Allocation'!$A$12:$A$111,'Graph Tables'!$D30)</f>
        <v>0</v>
      </c>
      <c r="AC30" s="46">
        <f>SUMIFS('Portfolio Allocation'!AD$12:AD$111,'Portfolio Allocation'!$A$12:$A$111,'Graph Tables'!$D30)</f>
        <v>0</v>
      </c>
      <c r="AD30" s="46"/>
      <c r="AE30" s="48">
        <v>29</v>
      </c>
      <c r="AF30" t="e">
        <f t="shared" si="80"/>
        <v>#REF!</v>
      </c>
      <c r="AG30" s="44" t="e">
        <f t="shared" si="96"/>
        <v>#REF!</v>
      </c>
      <c r="AH30" s="46"/>
      <c r="AI30" s="239" t="e">
        <f t="shared" si="81"/>
        <v>#REF!</v>
      </c>
      <c r="AJ30" s="239" t="e">
        <f>AI30+COUNTIF(AI$2:$AI30,AI30)-1</f>
        <v>#REF!</v>
      </c>
      <c r="AK30" s="241" t="str">
        <f t="shared" si="2"/>
        <v>Bouvet Island</v>
      </c>
      <c r="AL30" s="70" t="e">
        <f t="shared" si="82"/>
        <v>#REF!</v>
      </c>
      <c r="AM30" s="44" t="e">
        <f t="shared" si="3"/>
        <v>#REF!</v>
      </c>
      <c r="AN30" s="44" t="e">
        <f t="shared" si="4"/>
        <v>#REF!</v>
      </c>
      <c r="AO30" s="44" t="e">
        <f t="shared" si="5"/>
        <v>#REF!</v>
      </c>
      <c r="AP30" s="44" t="e">
        <f t="shared" si="6"/>
        <v>#REF!</v>
      </c>
      <c r="AQ30" s="44" t="e">
        <f t="shared" si="7"/>
        <v>#REF!</v>
      </c>
      <c r="AR30" s="44" t="e">
        <f t="shared" si="8"/>
        <v>#REF!</v>
      </c>
      <c r="AS30" s="44" t="e">
        <f t="shared" si="9"/>
        <v>#REF!</v>
      </c>
      <c r="AT30" s="44" t="e">
        <f t="shared" si="10"/>
        <v>#REF!</v>
      </c>
      <c r="AU30" s="44" t="e">
        <f t="shared" si="11"/>
        <v>#REF!</v>
      </c>
      <c r="AV30" s="44" t="e">
        <f t="shared" si="12"/>
        <v>#REF!</v>
      </c>
      <c r="AW30" s="44" t="e">
        <f t="shared" si="13"/>
        <v>#REF!</v>
      </c>
      <c r="AX30" s="44" t="e">
        <f t="shared" si="14"/>
        <v>#REF!</v>
      </c>
      <c r="AY30" s="44" t="e">
        <f t="shared" si="15"/>
        <v>#REF!</v>
      </c>
      <c r="AZ30" s="44" t="e">
        <f t="shared" si="16"/>
        <v>#REF!</v>
      </c>
      <c r="BA30" s="44" t="e">
        <f t="shared" si="17"/>
        <v>#REF!</v>
      </c>
      <c r="BB30" s="44" t="e">
        <f t="shared" si="18"/>
        <v>#REF!</v>
      </c>
      <c r="BC30" s="44" t="e">
        <f t="shared" si="19"/>
        <v>#REF!</v>
      </c>
      <c r="BD30" s="44" t="e">
        <f t="shared" si="20"/>
        <v>#REF!</v>
      </c>
      <c r="BE30" s="44" t="e">
        <f t="shared" si="21"/>
        <v>#REF!</v>
      </c>
      <c r="BF30" s="44" t="e">
        <f t="shared" si="22"/>
        <v>#REF!</v>
      </c>
      <c r="BG30" s="44" t="e">
        <f t="shared" si="23"/>
        <v>#REF!</v>
      </c>
      <c r="BH30" s="44" t="e">
        <f t="shared" si="24"/>
        <v>#REF!</v>
      </c>
      <c r="BI30" s="44" t="e">
        <f t="shared" si="25"/>
        <v>#REF!</v>
      </c>
      <c r="BJ30" s="44" t="e">
        <f t="shared" si="26"/>
        <v>#REF!</v>
      </c>
      <c r="BK30" s="44"/>
      <c r="BL30" s="48">
        <v>29</v>
      </c>
      <c r="BM30" t="e">
        <f t="shared" si="83"/>
        <v>#REF!</v>
      </c>
      <c r="BN30" s="44" t="e">
        <f t="shared" si="97"/>
        <v>#REF!</v>
      </c>
      <c r="BO30" s="44">
        <f t="shared" si="27"/>
        <v>0</v>
      </c>
      <c r="BP30" s="44">
        <f t="shared" si="28"/>
        <v>0</v>
      </c>
      <c r="BQ30" s="44">
        <f t="shared" si="29"/>
        <v>0</v>
      </c>
      <c r="BR30" s="44">
        <f t="shared" si="30"/>
        <v>0</v>
      </c>
      <c r="BS30" s="44">
        <f t="shared" si="31"/>
        <v>0</v>
      </c>
      <c r="BT30" s="44">
        <f t="shared" si="32"/>
        <v>0</v>
      </c>
      <c r="BU30" s="44">
        <f t="shared" si="33"/>
        <v>0</v>
      </c>
      <c r="BV30" s="44">
        <f t="shared" si="34"/>
        <v>0</v>
      </c>
      <c r="BW30" s="44">
        <f t="shared" si="35"/>
        <v>0</v>
      </c>
      <c r="BX30" s="44">
        <f t="shared" si="36"/>
        <v>0</v>
      </c>
      <c r="BY30" s="44">
        <f t="shared" si="37"/>
        <v>0</v>
      </c>
      <c r="BZ30" s="44">
        <f t="shared" si="38"/>
        <v>0</v>
      </c>
      <c r="CA30" s="44">
        <f t="shared" si="39"/>
        <v>0</v>
      </c>
      <c r="CB30" s="44">
        <f t="shared" si="40"/>
        <v>0</v>
      </c>
      <c r="CC30" s="44">
        <f t="shared" si="41"/>
        <v>0</v>
      </c>
      <c r="CD30" s="44">
        <f t="shared" si="42"/>
        <v>0</v>
      </c>
      <c r="CE30" s="44">
        <f t="shared" si="43"/>
        <v>0</v>
      </c>
      <c r="CF30" s="44">
        <f t="shared" si="44"/>
        <v>0</v>
      </c>
      <c r="CG30" s="44">
        <f t="shared" si="45"/>
        <v>0</v>
      </c>
      <c r="CH30" s="44">
        <f t="shared" si="46"/>
        <v>0</v>
      </c>
      <c r="CI30" s="44">
        <f t="shared" si="47"/>
        <v>0</v>
      </c>
      <c r="CJ30" s="44">
        <f t="shared" si="48"/>
        <v>0</v>
      </c>
      <c r="CK30" s="44">
        <f t="shared" si="49"/>
        <v>0</v>
      </c>
      <c r="CL30" s="44">
        <f t="shared" si="50"/>
        <v>0</v>
      </c>
      <c r="CM30" s="44"/>
      <c r="CN30" s="244" t="e">
        <f t="shared" si="84"/>
        <v>#REF!</v>
      </c>
      <c r="CO30" s="244">
        <v>29</v>
      </c>
      <c r="CP30" s="239" t="e">
        <f t="shared" si="85"/>
        <v>#REF!</v>
      </c>
      <c r="CQ30" s="239" t="e">
        <f>CP30+COUNTIF($CP$2:CP30,CP30)-1</f>
        <v>#REF!</v>
      </c>
      <c r="CR30" s="241" t="str">
        <f t="shared" si="51"/>
        <v>Bouvet Island</v>
      </c>
      <c r="CS30" s="70" t="e">
        <f t="shared" si="86"/>
        <v>#REF!</v>
      </c>
      <c r="CT30" s="44" t="e">
        <f t="shared" si="52"/>
        <v>#REF!</v>
      </c>
      <c r="CU30" s="44" t="e">
        <f t="shared" si="53"/>
        <v>#REF!</v>
      </c>
      <c r="CV30" s="44" t="e">
        <f t="shared" si="54"/>
        <v>#REF!</v>
      </c>
      <c r="CW30" s="44" t="e">
        <f t="shared" si="55"/>
        <v>#REF!</v>
      </c>
      <c r="CX30" s="44" t="e">
        <f t="shared" si="56"/>
        <v>#REF!</v>
      </c>
      <c r="CY30" s="44" t="e">
        <f t="shared" si="57"/>
        <v>#REF!</v>
      </c>
      <c r="CZ30" s="44" t="e">
        <f t="shared" si="58"/>
        <v>#REF!</v>
      </c>
      <c r="DA30" s="44" t="e">
        <f t="shared" si="59"/>
        <v>#REF!</v>
      </c>
      <c r="DB30" s="44" t="e">
        <f t="shared" si="60"/>
        <v>#REF!</v>
      </c>
      <c r="DC30" s="44" t="e">
        <f t="shared" si="61"/>
        <v>#REF!</v>
      </c>
      <c r="DD30" s="44" t="e">
        <f t="shared" si="62"/>
        <v>#REF!</v>
      </c>
      <c r="DE30" s="44" t="e">
        <f t="shared" si="63"/>
        <v>#REF!</v>
      </c>
      <c r="DF30" s="44" t="e">
        <f t="shared" si="64"/>
        <v>#REF!</v>
      </c>
      <c r="DG30" s="44" t="e">
        <f t="shared" si="65"/>
        <v>#REF!</v>
      </c>
      <c r="DH30" s="44" t="e">
        <f t="shared" si="66"/>
        <v>#REF!</v>
      </c>
      <c r="DI30" s="44" t="e">
        <f t="shared" si="67"/>
        <v>#REF!</v>
      </c>
      <c r="DJ30" s="44" t="e">
        <f t="shared" si="68"/>
        <v>#REF!</v>
      </c>
      <c r="DK30" s="44" t="e">
        <f t="shared" si="69"/>
        <v>#REF!</v>
      </c>
      <c r="DL30" s="44" t="e">
        <f t="shared" si="70"/>
        <v>#REF!</v>
      </c>
      <c r="DM30" s="44" t="e">
        <f t="shared" si="71"/>
        <v>#REF!</v>
      </c>
      <c r="DN30" s="44" t="e">
        <f t="shared" si="72"/>
        <v>#REF!</v>
      </c>
      <c r="DO30" s="44" t="e">
        <f t="shared" si="73"/>
        <v>#REF!</v>
      </c>
      <c r="DP30" s="44" t="e">
        <f t="shared" si="74"/>
        <v>#REF!</v>
      </c>
      <c r="DQ30" s="44" t="e">
        <f t="shared" si="75"/>
        <v>#REF!</v>
      </c>
      <c r="EE30"/>
    </row>
    <row r="31" spans="1:169">
      <c r="A31" s="239">
        <v>30</v>
      </c>
      <c r="B31" s="364" t="e">
        <f t="shared" si="78"/>
        <v>#REF!</v>
      </c>
      <c r="C31" s="365" t="e">
        <f>B31+COUNTIF(B$2:$B31,B31)-1</f>
        <v>#REF!</v>
      </c>
      <c r="D31" s="366" t="str">
        <f>Tables!AI31</f>
        <v>Brazil</v>
      </c>
      <c r="E31" s="367" t="e">
        <f t="shared" si="79"/>
        <v>#REF!</v>
      </c>
      <c r="F31" s="46">
        <f>SUMIFS('Portfolio Allocation'!C$12:C$111,'Portfolio Allocation'!$A$12:$A$111,'Graph Tables'!$D31)</f>
        <v>0</v>
      </c>
      <c r="G31" s="46">
        <f>SUMIFS('Portfolio Allocation'!D$12:D$111,'Portfolio Allocation'!$A$12:$A$111,'Graph Tables'!$D31)</f>
        <v>0</v>
      </c>
      <c r="H31" s="46">
        <f>SUMIFS('Portfolio Allocation'!E$12:E$111,'Portfolio Allocation'!$A$12:$A$111,'Graph Tables'!$D31)</f>
        <v>0</v>
      </c>
      <c r="I31" s="46">
        <f>SUMIFS('Portfolio Allocation'!F$12:F$111,'Portfolio Allocation'!$A$12:$A$111,'Graph Tables'!$D31)</f>
        <v>0</v>
      </c>
      <c r="J31" s="46">
        <f>SUMIFS('Portfolio Allocation'!G$12:G$111,'Portfolio Allocation'!$A$12:$A$111,'Graph Tables'!$D31)</f>
        <v>0</v>
      </c>
      <c r="K31" s="46">
        <f>SUMIFS('Portfolio Allocation'!H$12:H$111,'Portfolio Allocation'!$A$12:$A$111,'Graph Tables'!$D31)</f>
        <v>0</v>
      </c>
      <c r="L31" s="46">
        <f>SUMIFS('Portfolio Allocation'!I$12:I$111,'Portfolio Allocation'!$A$12:$A$111,'Graph Tables'!$D31)</f>
        <v>0</v>
      </c>
      <c r="M31" s="46">
        <f>SUMIFS('Portfolio Allocation'!J$12:J$111,'Portfolio Allocation'!$A$12:$A$111,'Graph Tables'!$D31)</f>
        <v>0</v>
      </c>
      <c r="N31" s="46">
        <f>SUMIFS('Portfolio Allocation'!K$12:K$111,'Portfolio Allocation'!$A$12:$A$111,'Graph Tables'!$D31)</f>
        <v>0</v>
      </c>
      <c r="O31" s="46">
        <f>SUMIFS('Portfolio Allocation'!L$12:L$111,'Portfolio Allocation'!$A$12:$A$111,'Graph Tables'!$D31)</f>
        <v>0</v>
      </c>
      <c r="P31" s="46">
        <f>SUMIFS('Portfolio Allocation'!M$12:M$111,'Portfolio Allocation'!$A$12:$A$111,'Graph Tables'!$D31)</f>
        <v>0</v>
      </c>
      <c r="Q31" s="46" t="e">
        <f>SUMIFS('Portfolio Allocation'!#REF!,'Portfolio Allocation'!$A$12:$A$111,'Graph Tables'!$D31)</f>
        <v>#REF!</v>
      </c>
      <c r="R31" s="46">
        <f>SUMIFS('Portfolio Allocation'!Q$12:Q$111,'Portfolio Allocation'!$A$12:$A$111,'Graph Tables'!$D31)</f>
        <v>0</v>
      </c>
      <c r="S31" s="46">
        <f>SUMIFS('Portfolio Allocation'!R$12:R$111,'Portfolio Allocation'!$A$12:$A$111,'Graph Tables'!$D31)</f>
        <v>0</v>
      </c>
      <c r="T31" s="46">
        <f>SUMIFS('Portfolio Allocation'!S$12:S$111,'Portfolio Allocation'!$A$12:$A$111,'Graph Tables'!$D31)</f>
        <v>0</v>
      </c>
      <c r="U31" s="46">
        <f>SUMIFS('Portfolio Allocation'!T$12:T$111,'Portfolio Allocation'!$A$12:$A$111,'Graph Tables'!$D31)</f>
        <v>0</v>
      </c>
      <c r="V31" s="46">
        <f>SUMIFS('Portfolio Allocation'!U$12:U$111,'Portfolio Allocation'!$A$12:$A$111,'Graph Tables'!$D31)</f>
        <v>0</v>
      </c>
      <c r="W31" s="46">
        <f>SUMIFS('Portfolio Allocation'!V$12:V$111,'Portfolio Allocation'!$A$12:$A$111,'Graph Tables'!$D31)</f>
        <v>0</v>
      </c>
      <c r="X31" s="46">
        <f>SUMIFS('Portfolio Allocation'!W$12:W$111,'Portfolio Allocation'!$A$12:$A$111,'Graph Tables'!$D31)</f>
        <v>0</v>
      </c>
      <c r="Y31" s="46">
        <f>SUMIFS('Portfolio Allocation'!X$12:X$111,'Portfolio Allocation'!$A$12:$A$111,'Graph Tables'!$D31)</f>
        <v>0</v>
      </c>
      <c r="Z31" s="46">
        <f>SUMIFS('Portfolio Allocation'!Y$12:Y$111,'Portfolio Allocation'!$A$12:$A$111,'Graph Tables'!$D31)</f>
        <v>0</v>
      </c>
      <c r="AA31" s="46">
        <f>SUMIFS('Portfolio Allocation'!Z$12:Z$111,'Portfolio Allocation'!$A$12:$A$111,'Graph Tables'!$D31)</f>
        <v>0</v>
      </c>
      <c r="AB31" s="46">
        <f>SUMIFS('Portfolio Allocation'!AA$12:AA$111,'Portfolio Allocation'!$A$12:$A$111,'Graph Tables'!$D31)</f>
        <v>0</v>
      </c>
      <c r="AC31" s="46">
        <f>SUMIFS('Portfolio Allocation'!AD$12:AD$111,'Portfolio Allocation'!$A$12:$A$111,'Graph Tables'!$D31)</f>
        <v>0</v>
      </c>
      <c r="AD31" s="46"/>
      <c r="AE31" s="48">
        <v>30</v>
      </c>
      <c r="AF31" t="e">
        <f t="shared" si="80"/>
        <v>#REF!</v>
      </c>
      <c r="AG31" s="44" t="e">
        <f t="shared" si="96"/>
        <v>#REF!</v>
      </c>
      <c r="AH31" s="46"/>
      <c r="AI31" s="239" t="e">
        <f t="shared" si="81"/>
        <v>#REF!</v>
      </c>
      <c r="AJ31" s="239" t="e">
        <f>AI31+COUNTIF(AI$2:$AI31,AI31)-1</f>
        <v>#REF!</v>
      </c>
      <c r="AK31" s="241" t="str">
        <f t="shared" si="2"/>
        <v>Brazil</v>
      </c>
      <c r="AL31" s="70" t="e">
        <f t="shared" si="82"/>
        <v>#REF!</v>
      </c>
      <c r="AM31" s="44" t="e">
        <f t="shared" si="3"/>
        <v>#REF!</v>
      </c>
      <c r="AN31" s="44" t="e">
        <f t="shared" si="4"/>
        <v>#REF!</v>
      </c>
      <c r="AO31" s="44" t="e">
        <f t="shared" si="5"/>
        <v>#REF!</v>
      </c>
      <c r="AP31" s="44" t="e">
        <f t="shared" si="6"/>
        <v>#REF!</v>
      </c>
      <c r="AQ31" s="44" t="e">
        <f t="shared" si="7"/>
        <v>#REF!</v>
      </c>
      <c r="AR31" s="44" t="e">
        <f t="shared" si="8"/>
        <v>#REF!</v>
      </c>
      <c r="AS31" s="44" t="e">
        <f t="shared" si="9"/>
        <v>#REF!</v>
      </c>
      <c r="AT31" s="44" t="e">
        <f t="shared" si="10"/>
        <v>#REF!</v>
      </c>
      <c r="AU31" s="44" t="e">
        <f t="shared" si="11"/>
        <v>#REF!</v>
      </c>
      <c r="AV31" s="44" t="e">
        <f t="shared" si="12"/>
        <v>#REF!</v>
      </c>
      <c r="AW31" s="44" t="e">
        <f t="shared" si="13"/>
        <v>#REF!</v>
      </c>
      <c r="AX31" s="44" t="e">
        <f t="shared" si="14"/>
        <v>#REF!</v>
      </c>
      <c r="AY31" s="44" t="e">
        <f t="shared" si="15"/>
        <v>#REF!</v>
      </c>
      <c r="AZ31" s="44" t="e">
        <f t="shared" si="16"/>
        <v>#REF!</v>
      </c>
      <c r="BA31" s="44" t="e">
        <f t="shared" si="17"/>
        <v>#REF!</v>
      </c>
      <c r="BB31" s="44" t="e">
        <f t="shared" si="18"/>
        <v>#REF!</v>
      </c>
      <c r="BC31" s="44" t="e">
        <f t="shared" si="19"/>
        <v>#REF!</v>
      </c>
      <c r="BD31" s="44" t="e">
        <f t="shared" si="20"/>
        <v>#REF!</v>
      </c>
      <c r="BE31" s="44" t="e">
        <f t="shared" si="21"/>
        <v>#REF!</v>
      </c>
      <c r="BF31" s="44" t="e">
        <f t="shared" si="22"/>
        <v>#REF!</v>
      </c>
      <c r="BG31" s="44" t="e">
        <f t="shared" si="23"/>
        <v>#REF!</v>
      </c>
      <c r="BH31" s="44" t="e">
        <f t="shared" si="24"/>
        <v>#REF!</v>
      </c>
      <c r="BI31" s="44" t="e">
        <f t="shared" si="25"/>
        <v>#REF!</v>
      </c>
      <c r="BJ31" s="44" t="e">
        <f t="shared" si="26"/>
        <v>#REF!</v>
      </c>
      <c r="BK31" s="44"/>
      <c r="BL31" s="48">
        <v>30</v>
      </c>
      <c r="BM31" t="e">
        <f t="shared" si="83"/>
        <v>#REF!</v>
      </c>
      <c r="BN31" s="44" t="e">
        <f t="shared" si="97"/>
        <v>#REF!</v>
      </c>
      <c r="BO31" s="44">
        <f t="shared" si="27"/>
        <v>0</v>
      </c>
      <c r="BP31" s="44">
        <f t="shared" si="28"/>
        <v>0</v>
      </c>
      <c r="BQ31" s="44">
        <f t="shared" si="29"/>
        <v>0</v>
      </c>
      <c r="BR31" s="44">
        <f t="shared" si="30"/>
        <v>0</v>
      </c>
      <c r="BS31" s="44">
        <f t="shared" si="31"/>
        <v>0</v>
      </c>
      <c r="BT31" s="44">
        <f t="shared" si="32"/>
        <v>0</v>
      </c>
      <c r="BU31" s="44">
        <f t="shared" si="33"/>
        <v>0</v>
      </c>
      <c r="BV31" s="44">
        <f t="shared" si="34"/>
        <v>0</v>
      </c>
      <c r="BW31" s="44">
        <f t="shared" si="35"/>
        <v>0</v>
      </c>
      <c r="BX31" s="44">
        <f t="shared" si="36"/>
        <v>0</v>
      </c>
      <c r="BY31" s="44">
        <f t="shared" si="37"/>
        <v>0</v>
      </c>
      <c r="BZ31" s="44">
        <f t="shared" si="38"/>
        <v>0</v>
      </c>
      <c r="CA31" s="44">
        <f t="shared" si="39"/>
        <v>0</v>
      </c>
      <c r="CB31" s="44">
        <f t="shared" si="40"/>
        <v>0</v>
      </c>
      <c r="CC31" s="44">
        <f t="shared" si="41"/>
        <v>0</v>
      </c>
      <c r="CD31" s="44">
        <f t="shared" si="42"/>
        <v>0</v>
      </c>
      <c r="CE31" s="44">
        <f t="shared" si="43"/>
        <v>0</v>
      </c>
      <c r="CF31" s="44">
        <f t="shared" si="44"/>
        <v>0</v>
      </c>
      <c r="CG31" s="44">
        <f t="shared" si="45"/>
        <v>0</v>
      </c>
      <c r="CH31" s="44">
        <f t="shared" si="46"/>
        <v>0</v>
      </c>
      <c r="CI31" s="44">
        <f t="shared" si="47"/>
        <v>0</v>
      </c>
      <c r="CJ31" s="44">
        <f t="shared" si="48"/>
        <v>0</v>
      </c>
      <c r="CK31" s="44">
        <f t="shared" si="49"/>
        <v>0</v>
      </c>
      <c r="CL31" s="44">
        <f t="shared" si="50"/>
        <v>0</v>
      </c>
      <c r="CM31" s="44"/>
      <c r="CN31" s="244" t="e">
        <f t="shared" si="84"/>
        <v>#REF!</v>
      </c>
      <c r="CO31" s="244">
        <v>30</v>
      </c>
      <c r="CP31" s="239" t="e">
        <f t="shared" si="85"/>
        <v>#REF!</v>
      </c>
      <c r="CQ31" s="239" t="e">
        <f>CP31+COUNTIF($CP$2:CP31,CP31)-1</f>
        <v>#REF!</v>
      </c>
      <c r="CR31" s="241" t="str">
        <f t="shared" si="51"/>
        <v>Brazil</v>
      </c>
      <c r="CS31" s="70" t="e">
        <f t="shared" si="86"/>
        <v>#REF!</v>
      </c>
      <c r="CT31" s="44" t="e">
        <f t="shared" si="52"/>
        <v>#REF!</v>
      </c>
      <c r="CU31" s="44" t="e">
        <f t="shared" si="53"/>
        <v>#REF!</v>
      </c>
      <c r="CV31" s="44" t="e">
        <f t="shared" si="54"/>
        <v>#REF!</v>
      </c>
      <c r="CW31" s="44" t="e">
        <f t="shared" si="55"/>
        <v>#REF!</v>
      </c>
      <c r="CX31" s="44" t="e">
        <f t="shared" si="56"/>
        <v>#REF!</v>
      </c>
      <c r="CY31" s="44" t="e">
        <f t="shared" si="57"/>
        <v>#REF!</v>
      </c>
      <c r="CZ31" s="44" t="e">
        <f t="shared" si="58"/>
        <v>#REF!</v>
      </c>
      <c r="DA31" s="44" t="e">
        <f t="shared" si="59"/>
        <v>#REF!</v>
      </c>
      <c r="DB31" s="44" t="e">
        <f t="shared" si="60"/>
        <v>#REF!</v>
      </c>
      <c r="DC31" s="44" t="e">
        <f t="shared" si="61"/>
        <v>#REF!</v>
      </c>
      <c r="DD31" s="44" t="e">
        <f t="shared" si="62"/>
        <v>#REF!</v>
      </c>
      <c r="DE31" s="44" t="e">
        <f t="shared" si="63"/>
        <v>#REF!</v>
      </c>
      <c r="DF31" s="44" t="e">
        <f t="shared" si="64"/>
        <v>#REF!</v>
      </c>
      <c r="DG31" s="44" t="e">
        <f t="shared" si="65"/>
        <v>#REF!</v>
      </c>
      <c r="DH31" s="44" t="e">
        <f t="shared" si="66"/>
        <v>#REF!</v>
      </c>
      <c r="DI31" s="44" t="e">
        <f t="shared" si="67"/>
        <v>#REF!</v>
      </c>
      <c r="DJ31" s="44" t="e">
        <f t="shared" si="68"/>
        <v>#REF!</v>
      </c>
      <c r="DK31" s="44" t="e">
        <f t="shared" si="69"/>
        <v>#REF!</v>
      </c>
      <c r="DL31" s="44" t="e">
        <f t="shared" si="70"/>
        <v>#REF!</v>
      </c>
      <c r="DM31" s="44" t="e">
        <f t="shared" si="71"/>
        <v>#REF!</v>
      </c>
      <c r="DN31" s="44" t="e">
        <f t="shared" si="72"/>
        <v>#REF!</v>
      </c>
      <c r="DO31" s="44" t="e">
        <f t="shared" si="73"/>
        <v>#REF!</v>
      </c>
      <c r="DP31" s="44" t="e">
        <f t="shared" si="74"/>
        <v>#REF!</v>
      </c>
      <c r="DQ31" s="44" t="e">
        <f t="shared" si="75"/>
        <v>#REF!</v>
      </c>
      <c r="EE31"/>
    </row>
    <row r="32" spans="1:169">
      <c r="A32" s="239">
        <v>31</v>
      </c>
      <c r="B32" s="364" t="e">
        <f t="shared" si="78"/>
        <v>#REF!</v>
      </c>
      <c r="C32" s="365" t="e">
        <f>B32+COUNTIF(B$2:$B32,B32)-1</f>
        <v>#REF!</v>
      </c>
      <c r="D32" s="366" t="str">
        <f>Tables!AI32</f>
        <v>British Virgin Islands</v>
      </c>
      <c r="E32" s="367" t="e">
        <f t="shared" si="79"/>
        <v>#REF!</v>
      </c>
      <c r="F32" s="46">
        <f>SUMIFS('Portfolio Allocation'!C$12:C$111,'Portfolio Allocation'!$A$12:$A$111,'Graph Tables'!$D32)</f>
        <v>0</v>
      </c>
      <c r="G32" s="46">
        <f>SUMIFS('Portfolio Allocation'!D$12:D$111,'Portfolio Allocation'!$A$12:$A$111,'Graph Tables'!$D32)</f>
        <v>0</v>
      </c>
      <c r="H32" s="46">
        <f>SUMIFS('Portfolio Allocation'!E$12:E$111,'Portfolio Allocation'!$A$12:$A$111,'Graph Tables'!$D32)</f>
        <v>0</v>
      </c>
      <c r="I32" s="46">
        <f>SUMIFS('Portfolio Allocation'!F$12:F$111,'Portfolio Allocation'!$A$12:$A$111,'Graph Tables'!$D32)</f>
        <v>0</v>
      </c>
      <c r="J32" s="46">
        <f>SUMIFS('Portfolio Allocation'!G$12:G$111,'Portfolio Allocation'!$A$12:$A$111,'Graph Tables'!$D32)</f>
        <v>0</v>
      </c>
      <c r="K32" s="46">
        <f>SUMIFS('Portfolio Allocation'!H$12:H$111,'Portfolio Allocation'!$A$12:$A$111,'Graph Tables'!$D32)</f>
        <v>0</v>
      </c>
      <c r="L32" s="46">
        <f>SUMIFS('Portfolio Allocation'!I$12:I$111,'Portfolio Allocation'!$A$12:$A$111,'Graph Tables'!$D32)</f>
        <v>0</v>
      </c>
      <c r="M32" s="46">
        <f>SUMIFS('Portfolio Allocation'!J$12:J$111,'Portfolio Allocation'!$A$12:$A$111,'Graph Tables'!$D32)</f>
        <v>0</v>
      </c>
      <c r="N32" s="46">
        <f>SUMIFS('Portfolio Allocation'!K$12:K$111,'Portfolio Allocation'!$A$12:$A$111,'Graph Tables'!$D32)</f>
        <v>0</v>
      </c>
      <c r="O32" s="46">
        <f>SUMIFS('Portfolio Allocation'!L$12:L$111,'Portfolio Allocation'!$A$12:$A$111,'Graph Tables'!$D32)</f>
        <v>0</v>
      </c>
      <c r="P32" s="46">
        <f>SUMIFS('Portfolio Allocation'!M$12:M$111,'Portfolio Allocation'!$A$12:$A$111,'Graph Tables'!$D32)</f>
        <v>0</v>
      </c>
      <c r="Q32" s="46" t="e">
        <f>SUMIFS('Portfolio Allocation'!#REF!,'Portfolio Allocation'!$A$12:$A$111,'Graph Tables'!$D32)</f>
        <v>#REF!</v>
      </c>
      <c r="R32" s="46">
        <f>SUMIFS('Portfolio Allocation'!Q$12:Q$111,'Portfolio Allocation'!$A$12:$A$111,'Graph Tables'!$D32)</f>
        <v>0</v>
      </c>
      <c r="S32" s="46">
        <f>SUMIFS('Portfolio Allocation'!R$12:R$111,'Portfolio Allocation'!$A$12:$A$111,'Graph Tables'!$D32)</f>
        <v>0</v>
      </c>
      <c r="T32" s="46">
        <f>SUMIFS('Portfolio Allocation'!S$12:S$111,'Portfolio Allocation'!$A$12:$A$111,'Graph Tables'!$D32)</f>
        <v>0</v>
      </c>
      <c r="U32" s="46">
        <f>SUMIFS('Portfolio Allocation'!T$12:T$111,'Portfolio Allocation'!$A$12:$A$111,'Graph Tables'!$D32)</f>
        <v>0</v>
      </c>
      <c r="V32" s="46">
        <f>SUMIFS('Portfolio Allocation'!U$12:U$111,'Portfolio Allocation'!$A$12:$A$111,'Graph Tables'!$D32)</f>
        <v>0</v>
      </c>
      <c r="W32" s="46">
        <f>SUMIFS('Portfolio Allocation'!V$12:V$111,'Portfolio Allocation'!$A$12:$A$111,'Graph Tables'!$D32)</f>
        <v>0</v>
      </c>
      <c r="X32" s="46">
        <f>SUMIFS('Portfolio Allocation'!W$12:W$111,'Portfolio Allocation'!$A$12:$A$111,'Graph Tables'!$D32)</f>
        <v>0</v>
      </c>
      <c r="Y32" s="46">
        <f>SUMIFS('Portfolio Allocation'!X$12:X$111,'Portfolio Allocation'!$A$12:$A$111,'Graph Tables'!$D32)</f>
        <v>0</v>
      </c>
      <c r="Z32" s="46">
        <f>SUMIFS('Portfolio Allocation'!Y$12:Y$111,'Portfolio Allocation'!$A$12:$A$111,'Graph Tables'!$D32)</f>
        <v>0</v>
      </c>
      <c r="AA32" s="46">
        <f>SUMIFS('Portfolio Allocation'!Z$12:Z$111,'Portfolio Allocation'!$A$12:$A$111,'Graph Tables'!$D32)</f>
        <v>0</v>
      </c>
      <c r="AB32" s="46">
        <f>SUMIFS('Portfolio Allocation'!AA$12:AA$111,'Portfolio Allocation'!$A$12:$A$111,'Graph Tables'!$D32)</f>
        <v>0</v>
      </c>
      <c r="AC32" s="46">
        <f>SUMIFS('Portfolio Allocation'!AD$12:AD$111,'Portfolio Allocation'!$A$12:$A$111,'Graph Tables'!$D32)</f>
        <v>0</v>
      </c>
      <c r="AD32" s="46"/>
      <c r="AE32" s="48">
        <v>31</v>
      </c>
      <c r="AF32" t="e">
        <f t="shared" si="80"/>
        <v>#REF!</v>
      </c>
      <c r="AG32" s="44" t="e">
        <f t="shared" si="96"/>
        <v>#REF!</v>
      </c>
      <c r="AH32" s="46"/>
      <c r="AI32" s="239" t="e">
        <f t="shared" si="81"/>
        <v>#REF!</v>
      </c>
      <c r="AJ32" s="239" t="e">
        <f>AI32+COUNTIF(AI$2:$AI32,AI32)-1</f>
        <v>#REF!</v>
      </c>
      <c r="AK32" s="241" t="str">
        <f t="shared" si="2"/>
        <v>British Virgin Islands</v>
      </c>
      <c r="AL32" s="70" t="e">
        <f t="shared" si="82"/>
        <v>#REF!</v>
      </c>
      <c r="AM32" s="44" t="e">
        <f t="shared" si="3"/>
        <v>#REF!</v>
      </c>
      <c r="AN32" s="44" t="e">
        <f t="shared" si="4"/>
        <v>#REF!</v>
      </c>
      <c r="AO32" s="44" t="e">
        <f t="shared" si="5"/>
        <v>#REF!</v>
      </c>
      <c r="AP32" s="44" t="e">
        <f t="shared" si="6"/>
        <v>#REF!</v>
      </c>
      <c r="AQ32" s="44" t="e">
        <f t="shared" si="7"/>
        <v>#REF!</v>
      </c>
      <c r="AR32" s="44" t="e">
        <f t="shared" si="8"/>
        <v>#REF!</v>
      </c>
      <c r="AS32" s="44" t="e">
        <f t="shared" si="9"/>
        <v>#REF!</v>
      </c>
      <c r="AT32" s="44" t="e">
        <f t="shared" si="10"/>
        <v>#REF!</v>
      </c>
      <c r="AU32" s="44" t="e">
        <f t="shared" si="11"/>
        <v>#REF!</v>
      </c>
      <c r="AV32" s="44" t="e">
        <f t="shared" si="12"/>
        <v>#REF!</v>
      </c>
      <c r="AW32" s="44" t="e">
        <f t="shared" si="13"/>
        <v>#REF!</v>
      </c>
      <c r="AX32" s="44" t="e">
        <f t="shared" si="14"/>
        <v>#REF!</v>
      </c>
      <c r="AY32" s="44" t="e">
        <f t="shared" si="15"/>
        <v>#REF!</v>
      </c>
      <c r="AZ32" s="44" t="e">
        <f t="shared" si="16"/>
        <v>#REF!</v>
      </c>
      <c r="BA32" s="44" t="e">
        <f t="shared" si="17"/>
        <v>#REF!</v>
      </c>
      <c r="BB32" s="44" t="e">
        <f t="shared" si="18"/>
        <v>#REF!</v>
      </c>
      <c r="BC32" s="44" t="e">
        <f t="shared" si="19"/>
        <v>#REF!</v>
      </c>
      <c r="BD32" s="44" t="e">
        <f t="shared" si="20"/>
        <v>#REF!</v>
      </c>
      <c r="BE32" s="44" t="e">
        <f t="shared" si="21"/>
        <v>#REF!</v>
      </c>
      <c r="BF32" s="44" t="e">
        <f t="shared" si="22"/>
        <v>#REF!</v>
      </c>
      <c r="BG32" s="44" t="e">
        <f t="shared" si="23"/>
        <v>#REF!</v>
      </c>
      <c r="BH32" s="44" t="e">
        <f t="shared" si="24"/>
        <v>#REF!</v>
      </c>
      <c r="BI32" s="44" t="e">
        <f t="shared" si="25"/>
        <v>#REF!</v>
      </c>
      <c r="BJ32" s="44" t="e">
        <f t="shared" si="26"/>
        <v>#REF!</v>
      </c>
      <c r="BK32" s="44"/>
      <c r="BL32" s="48">
        <v>31</v>
      </c>
      <c r="BM32" t="e">
        <f t="shared" si="83"/>
        <v>#REF!</v>
      </c>
      <c r="BN32" s="44" t="e">
        <f t="shared" si="97"/>
        <v>#REF!</v>
      </c>
      <c r="BO32" s="44">
        <f t="shared" si="27"/>
        <v>0</v>
      </c>
      <c r="BP32" s="44">
        <f t="shared" si="28"/>
        <v>0</v>
      </c>
      <c r="BQ32" s="44">
        <f t="shared" si="29"/>
        <v>0</v>
      </c>
      <c r="BR32" s="44">
        <f t="shared" si="30"/>
        <v>0</v>
      </c>
      <c r="BS32" s="44">
        <f t="shared" si="31"/>
        <v>0</v>
      </c>
      <c r="BT32" s="44">
        <f t="shared" si="32"/>
        <v>0</v>
      </c>
      <c r="BU32" s="44">
        <f t="shared" si="33"/>
        <v>0</v>
      </c>
      <c r="BV32" s="44">
        <f t="shared" si="34"/>
        <v>0</v>
      </c>
      <c r="BW32" s="44">
        <f t="shared" si="35"/>
        <v>0</v>
      </c>
      <c r="BX32" s="44">
        <f t="shared" si="36"/>
        <v>0</v>
      </c>
      <c r="BY32" s="44">
        <f t="shared" si="37"/>
        <v>0</v>
      </c>
      <c r="BZ32" s="44">
        <f t="shared" si="38"/>
        <v>0</v>
      </c>
      <c r="CA32" s="44">
        <f t="shared" si="39"/>
        <v>0</v>
      </c>
      <c r="CB32" s="44">
        <f t="shared" si="40"/>
        <v>0</v>
      </c>
      <c r="CC32" s="44">
        <f t="shared" si="41"/>
        <v>0</v>
      </c>
      <c r="CD32" s="44">
        <f t="shared" si="42"/>
        <v>0</v>
      </c>
      <c r="CE32" s="44">
        <f t="shared" si="43"/>
        <v>0</v>
      </c>
      <c r="CF32" s="44">
        <f t="shared" si="44"/>
        <v>0</v>
      </c>
      <c r="CG32" s="44">
        <f t="shared" si="45"/>
        <v>0</v>
      </c>
      <c r="CH32" s="44">
        <f t="shared" si="46"/>
        <v>0</v>
      </c>
      <c r="CI32" s="44">
        <f t="shared" si="47"/>
        <v>0</v>
      </c>
      <c r="CJ32" s="44">
        <f t="shared" si="48"/>
        <v>0</v>
      </c>
      <c r="CK32" s="44">
        <f t="shared" si="49"/>
        <v>0</v>
      </c>
      <c r="CL32" s="44">
        <f t="shared" si="50"/>
        <v>0</v>
      </c>
      <c r="CM32" s="44"/>
      <c r="CN32" s="244" t="e">
        <f t="shared" si="84"/>
        <v>#REF!</v>
      </c>
      <c r="CO32" s="244">
        <v>31</v>
      </c>
      <c r="CP32" s="239" t="e">
        <f t="shared" si="85"/>
        <v>#REF!</v>
      </c>
      <c r="CQ32" s="239" t="e">
        <f>CP32+COUNTIF($CP$2:CP32,CP32)-1</f>
        <v>#REF!</v>
      </c>
      <c r="CR32" s="241" t="str">
        <f t="shared" si="51"/>
        <v>British Virgin Islands</v>
      </c>
      <c r="CS32" s="70" t="e">
        <f t="shared" si="86"/>
        <v>#REF!</v>
      </c>
      <c r="CT32" s="44" t="e">
        <f t="shared" si="52"/>
        <v>#REF!</v>
      </c>
      <c r="CU32" s="44" t="e">
        <f t="shared" si="53"/>
        <v>#REF!</v>
      </c>
      <c r="CV32" s="44" t="e">
        <f t="shared" si="54"/>
        <v>#REF!</v>
      </c>
      <c r="CW32" s="44" t="e">
        <f t="shared" si="55"/>
        <v>#REF!</v>
      </c>
      <c r="CX32" s="44" t="e">
        <f t="shared" si="56"/>
        <v>#REF!</v>
      </c>
      <c r="CY32" s="44" t="e">
        <f t="shared" si="57"/>
        <v>#REF!</v>
      </c>
      <c r="CZ32" s="44" t="e">
        <f t="shared" si="58"/>
        <v>#REF!</v>
      </c>
      <c r="DA32" s="44" t="e">
        <f t="shared" si="59"/>
        <v>#REF!</v>
      </c>
      <c r="DB32" s="44" t="e">
        <f t="shared" si="60"/>
        <v>#REF!</v>
      </c>
      <c r="DC32" s="44" t="e">
        <f t="shared" si="61"/>
        <v>#REF!</v>
      </c>
      <c r="DD32" s="44" t="e">
        <f t="shared" si="62"/>
        <v>#REF!</v>
      </c>
      <c r="DE32" s="44" t="e">
        <f t="shared" si="63"/>
        <v>#REF!</v>
      </c>
      <c r="DF32" s="44" t="e">
        <f t="shared" si="64"/>
        <v>#REF!</v>
      </c>
      <c r="DG32" s="44" t="e">
        <f t="shared" si="65"/>
        <v>#REF!</v>
      </c>
      <c r="DH32" s="44" t="e">
        <f t="shared" si="66"/>
        <v>#REF!</v>
      </c>
      <c r="DI32" s="44" t="e">
        <f t="shared" si="67"/>
        <v>#REF!</v>
      </c>
      <c r="DJ32" s="44" t="e">
        <f t="shared" si="68"/>
        <v>#REF!</v>
      </c>
      <c r="DK32" s="44" t="e">
        <f t="shared" si="69"/>
        <v>#REF!</v>
      </c>
      <c r="DL32" s="44" t="e">
        <f t="shared" si="70"/>
        <v>#REF!</v>
      </c>
      <c r="DM32" s="44" t="e">
        <f t="shared" si="71"/>
        <v>#REF!</v>
      </c>
      <c r="DN32" s="44" t="e">
        <f t="shared" si="72"/>
        <v>#REF!</v>
      </c>
      <c r="DO32" s="44" t="e">
        <f t="shared" si="73"/>
        <v>#REF!</v>
      </c>
      <c r="DP32" s="44" t="e">
        <f t="shared" si="74"/>
        <v>#REF!</v>
      </c>
      <c r="DQ32" s="44" t="e">
        <f t="shared" si="75"/>
        <v>#REF!</v>
      </c>
      <c r="EE32"/>
    </row>
    <row r="33" spans="1:143">
      <c r="A33" s="239">
        <v>32</v>
      </c>
      <c r="B33" s="364" t="e">
        <f t="shared" si="78"/>
        <v>#REF!</v>
      </c>
      <c r="C33" s="365" t="e">
        <f>B33+COUNTIF(B$2:$B33,B33)-1</f>
        <v>#REF!</v>
      </c>
      <c r="D33" s="366" t="str">
        <f>Tables!AI33</f>
        <v>Brunei Darussalam</v>
      </c>
      <c r="E33" s="367" t="e">
        <f t="shared" si="79"/>
        <v>#REF!</v>
      </c>
      <c r="F33" s="46">
        <f>SUMIFS('Portfolio Allocation'!C$12:C$111,'Portfolio Allocation'!$A$12:$A$111,'Graph Tables'!$D33)</f>
        <v>0</v>
      </c>
      <c r="G33" s="46">
        <f>SUMIFS('Portfolio Allocation'!D$12:D$111,'Portfolio Allocation'!$A$12:$A$111,'Graph Tables'!$D33)</f>
        <v>0</v>
      </c>
      <c r="H33" s="46">
        <f>SUMIFS('Portfolio Allocation'!E$12:E$111,'Portfolio Allocation'!$A$12:$A$111,'Graph Tables'!$D33)</f>
        <v>0</v>
      </c>
      <c r="I33" s="46">
        <f>SUMIFS('Portfolio Allocation'!F$12:F$111,'Portfolio Allocation'!$A$12:$A$111,'Graph Tables'!$D33)</f>
        <v>0</v>
      </c>
      <c r="J33" s="46">
        <f>SUMIFS('Portfolio Allocation'!G$12:G$111,'Portfolio Allocation'!$A$12:$A$111,'Graph Tables'!$D33)</f>
        <v>0</v>
      </c>
      <c r="K33" s="46">
        <f>SUMIFS('Portfolio Allocation'!H$12:H$111,'Portfolio Allocation'!$A$12:$A$111,'Graph Tables'!$D33)</f>
        <v>0</v>
      </c>
      <c r="L33" s="46">
        <f>SUMIFS('Portfolio Allocation'!I$12:I$111,'Portfolio Allocation'!$A$12:$A$111,'Graph Tables'!$D33)</f>
        <v>0</v>
      </c>
      <c r="M33" s="46">
        <f>SUMIFS('Portfolio Allocation'!J$12:J$111,'Portfolio Allocation'!$A$12:$A$111,'Graph Tables'!$D33)</f>
        <v>0</v>
      </c>
      <c r="N33" s="46">
        <f>SUMIFS('Portfolio Allocation'!K$12:K$111,'Portfolio Allocation'!$A$12:$A$111,'Graph Tables'!$D33)</f>
        <v>0</v>
      </c>
      <c r="O33" s="46">
        <f>SUMIFS('Portfolio Allocation'!L$12:L$111,'Portfolio Allocation'!$A$12:$A$111,'Graph Tables'!$D33)</f>
        <v>0</v>
      </c>
      <c r="P33" s="46">
        <f>SUMIFS('Portfolio Allocation'!M$12:M$111,'Portfolio Allocation'!$A$12:$A$111,'Graph Tables'!$D33)</f>
        <v>0</v>
      </c>
      <c r="Q33" s="46" t="e">
        <f>SUMIFS('Portfolio Allocation'!#REF!,'Portfolio Allocation'!$A$12:$A$111,'Graph Tables'!$D33)</f>
        <v>#REF!</v>
      </c>
      <c r="R33" s="46">
        <f>SUMIFS('Portfolio Allocation'!Q$12:Q$111,'Portfolio Allocation'!$A$12:$A$111,'Graph Tables'!$D33)</f>
        <v>0</v>
      </c>
      <c r="S33" s="46">
        <f>SUMIFS('Portfolio Allocation'!R$12:R$111,'Portfolio Allocation'!$A$12:$A$111,'Graph Tables'!$D33)</f>
        <v>0</v>
      </c>
      <c r="T33" s="46">
        <f>SUMIFS('Portfolio Allocation'!S$12:S$111,'Portfolio Allocation'!$A$12:$A$111,'Graph Tables'!$D33)</f>
        <v>0</v>
      </c>
      <c r="U33" s="46">
        <f>SUMIFS('Portfolio Allocation'!T$12:T$111,'Portfolio Allocation'!$A$12:$A$111,'Graph Tables'!$D33)</f>
        <v>0</v>
      </c>
      <c r="V33" s="46">
        <f>SUMIFS('Portfolio Allocation'!U$12:U$111,'Portfolio Allocation'!$A$12:$A$111,'Graph Tables'!$D33)</f>
        <v>0</v>
      </c>
      <c r="W33" s="46">
        <f>SUMIFS('Portfolio Allocation'!V$12:V$111,'Portfolio Allocation'!$A$12:$A$111,'Graph Tables'!$D33)</f>
        <v>0</v>
      </c>
      <c r="X33" s="46">
        <f>SUMIFS('Portfolio Allocation'!W$12:W$111,'Portfolio Allocation'!$A$12:$A$111,'Graph Tables'!$D33)</f>
        <v>0</v>
      </c>
      <c r="Y33" s="46">
        <f>SUMIFS('Portfolio Allocation'!X$12:X$111,'Portfolio Allocation'!$A$12:$A$111,'Graph Tables'!$D33)</f>
        <v>0</v>
      </c>
      <c r="Z33" s="46">
        <f>SUMIFS('Portfolio Allocation'!Y$12:Y$111,'Portfolio Allocation'!$A$12:$A$111,'Graph Tables'!$D33)</f>
        <v>0</v>
      </c>
      <c r="AA33" s="46">
        <f>SUMIFS('Portfolio Allocation'!Z$12:Z$111,'Portfolio Allocation'!$A$12:$A$111,'Graph Tables'!$D33)</f>
        <v>0</v>
      </c>
      <c r="AB33" s="46">
        <f>SUMIFS('Portfolio Allocation'!AA$12:AA$111,'Portfolio Allocation'!$A$12:$A$111,'Graph Tables'!$D33)</f>
        <v>0</v>
      </c>
      <c r="AC33" s="46">
        <f>SUMIFS('Portfolio Allocation'!AD$12:AD$111,'Portfolio Allocation'!$A$12:$A$111,'Graph Tables'!$D33)</f>
        <v>0</v>
      </c>
      <c r="AD33" s="46"/>
      <c r="AE33" s="48">
        <v>32</v>
      </c>
      <c r="AF33" t="e">
        <f t="shared" si="80"/>
        <v>#REF!</v>
      </c>
      <c r="AG33" s="44" t="e">
        <f t="shared" si="96"/>
        <v>#REF!</v>
      </c>
      <c r="AH33" s="46"/>
      <c r="AI33" s="239" t="e">
        <f t="shared" si="81"/>
        <v>#REF!</v>
      </c>
      <c r="AJ33" s="239" t="e">
        <f>AI33+COUNTIF(AI$2:$AI33,AI33)-1</f>
        <v>#REF!</v>
      </c>
      <c r="AK33" s="241" t="str">
        <f t="shared" si="2"/>
        <v>Brunei Darussalam</v>
      </c>
      <c r="AL33" s="70" t="e">
        <f t="shared" si="82"/>
        <v>#REF!</v>
      </c>
      <c r="AM33" s="44" t="e">
        <f t="shared" si="3"/>
        <v>#REF!</v>
      </c>
      <c r="AN33" s="44" t="e">
        <f t="shared" si="4"/>
        <v>#REF!</v>
      </c>
      <c r="AO33" s="44" t="e">
        <f t="shared" si="5"/>
        <v>#REF!</v>
      </c>
      <c r="AP33" s="44" t="e">
        <f t="shared" si="6"/>
        <v>#REF!</v>
      </c>
      <c r="AQ33" s="44" t="e">
        <f t="shared" si="7"/>
        <v>#REF!</v>
      </c>
      <c r="AR33" s="44" t="e">
        <f t="shared" si="8"/>
        <v>#REF!</v>
      </c>
      <c r="AS33" s="44" t="e">
        <f t="shared" si="9"/>
        <v>#REF!</v>
      </c>
      <c r="AT33" s="44" t="e">
        <f t="shared" si="10"/>
        <v>#REF!</v>
      </c>
      <c r="AU33" s="44" t="e">
        <f t="shared" si="11"/>
        <v>#REF!</v>
      </c>
      <c r="AV33" s="44" t="e">
        <f t="shared" si="12"/>
        <v>#REF!</v>
      </c>
      <c r="AW33" s="44" t="e">
        <f t="shared" si="13"/>
        <v>#REF!</v>
      </c>
      <c r="AX33" s="44" t="e">
        <f t="shared" si="14"/>
        <v>#REF!</v>
      </c>
      <c r="AY33" s="44" t="e">
        <f t="shared" si="15"/>
        <v>#REF!</v>
      </c>
      <c r="AZ33" s="44" t="e">
        <f t="shared" si="16"/>
        <v>#REF!</v>
      </c>
      <c r="BA33" s="44" t="e">
        <f t="shared" si="17"/>
        <v>#REF!</v>
      </c>
      <c r="BB33" s="44" t="e">
        <f t="shared" si="18"/>
        <v>#REF!</v>
      </c>
      <c r="BC33" s="44" t="e">
        <f t="shared" si="19"/>
        <v>#REF!</v>
      </c>
      <c r="BD33" s="44" t="e">
        <f t="shared" si="20"/>
        <v>#REF!</v>
      </c>
      <c r="BE33" s="44" t="e">
        <f t="shared" si="21"/>
        <v>#REF!</v>
      </c>
      <c r="BF33" s="44" t="e">
        <f t="shared" si="22"/>
        <v>#REF!</v>
      </c>
      <c r="BG33" s="44" t="e">
        <f t="shared" si="23"/>
        <v>#REF!</v>
      </c>
      <c r="BH33" s="44" t="e">
        <f t="shared" si="24"/>
        <v>#REF!</v>
      </c>
      <c r="BI33" s="44" t="e">
        <f t="shared" si="25"/>
        <v>#REF!</v>
      </c>
      <c r="BJ33" s="44" t="e">
        <f t="shared" si="26"/>
        <v>#REF!</v>
      </c>
      <c r="BK33" s="44"/>
      <c r="BL33" s="48">
        <v>32</v>
      </c>
      <c r="BM33" t="e">
        <f t="shared" si="83"/>
        <v>#REF!</v>
      </c>
      <c r="BN33" s="44" t="e">
        <f t="shared" si="97"/>
        <v>#REF!</v>
      </c>
      <c r="BO33" s="44">
        <f t="shared" si="27"/>
        <v>0</v>
      </c>
      <c r="BP33" s="44">
        <f t="shared" si="28"/>
        <v>0</v>
      </c>
      <c r="BQ33" s="44">
        <f t="shared" si="29"/>
        <v>0</v>
      </c>
      <c r="BR33" s="44">
        <f t="shared" si="30"/>
        <v>0</v>
      </c>
      <c r="BS33" s="44">
        <f t="shared" si="31"/>
        <v>0</v>
      </c>
      <c r="BT33" s="44">
        <f t="shared" si="32"/>
        <v>0</v>
      </c>
      <c r="BU33" s="44">
        <f t="shared" si="33"/>
        <v>0</v>
      </c>
      <c r="BV33" s="44">
        <f t="shared" si="34"/>
        <v>0</v>
      </c>
      <c r="BW33" s="44">
        <f t="shared" si="35"/>
        <v>0</v>
      </c>
      <c r="BX33" s="44">
        <f t="shared" si="36"/>
        <v>0</v>
      </c>
      <c r="BY33" s="44">
        <f t="shared" si="37"/>
        <v>0</v>
      </c>
      <c r="BZ33" s="44">
        <f t="shared" si="38"/>
        <v>0</v>
      </c>
      <c r="CA33" s="44">
        <f t="shared" si="39"/>
        <v>0</v>
      </c>
      <c r="CB33" s="44">
        <f t="shared" si="40"/>
        <v>0</v>
      </c>
      <c r="CC33" s="44">
        <f t="shared" si="41"/>
        <v>0</v>
      </c>
      <c r="CD33" s="44">
        <f t="shared" si="42"/>
        <v>0</v>
      </c>
      <c r="CE33" s="44">
        <f t="shared" si="43"/>
        <v>0</v>
      </c>
      <c r="CF33" s="44">
        <f t="shared" si="44"/>
        <v>0</v>
      </c>
      <c r="CG33" s="44">
        <f t="shared" si="45"/>
        <v>0</v>
      </c>
      <c r="CH33" s="44">
        <f t="shared" si="46"/>
        <v>0</v>
      </c>
      <c r="CI33" s="44">
        <f t="shared" si="47"/>
        <v>0</v>
      </c>
      <c r="CJ33" s="44">
        <f t="shared" si="48"/>
        <v>0</v>
      </c>
      <c r="CK33" s="44">
        <f t="shared" si="49"/>
        <v>0</v>
      </c>
      <c r="CL33" s="44">
        <f t="shared" si="50"/>
        <v>0</v>
      </c>
      <c r="CM33" s="44"/>
      <c r="CN33" s="244" t="e">
        <f t="shared" si="84"/>
        <v>#REF!</v>
      </c>
      <c r="CO33" s="244">
        <v>32</v>
      </c>
      <c r="CP33" s="239" t="e">
        <f t="shared" si="85"/>
        <v>#REF!</v>
      </c>
      <c r="CQ33" s="239" t="e">
        <f>CP33+COUNTIF($CP$2:CP33,CP33)-1</f>
        <v>#REF!</v>
      </c>
      <c r="CR33" s="241" t="str">
        <f t="shared" si="51"/>
        <v>Brunei Darussalam</v>
      </c>
      <c r="CS33" s="70" t="e">
        <f t="shared" si="86"/>
        <v>#REF!</v>
      </c>
      <c r="CT33" s="44" t="e">
        <f t="shared" si="52"/>
        <v>#REF!</v>
      </c>
      <c r="CU33" s="44" t="e">
        <f t="shared" si="53"/>
        <v>#REF!</v>
      </c>
      <c r="CV33" s="44" t="e">
        <f t="shared" si="54"/>
        <v>#REF!</v>
      </c>
      <c r="CW33" s="44" t="e">
        <f t="shared" si="55"/>
        <v>#REF!</v>
      </c>
      <c r="CX33" s="44" t="e">
        <f t="shared" si="56"/>
        <v>#REF!</v>
      </c>
      <c r="CY33" s="44" t="e">
        <f t="shared" si="57"/>
        <v>#REF!</v>
      </c>
      <c r="CZ33" s="44" t="e">
        <f t="shared" si="58"/>
        <v>#REF!</v>
      </c>
      <c r="DA33" s="44" t="e">
        <f t="shared" si="59"/>
        <v>#REF!</v>
      </c>
      <c r="DB33" s="44" t="e">
        <f t="shared" si="60"/>
        <v>#REF!</v>
      </c>
      <c r="DC33" s="44" t="e">
        <f t="shared" si="61"/>
        <v>#REF!</v>
      </c>
      <c r="DD33" s="44" t="e">
        <f t="shared" si="62"/>
        <v>#REF!</v>
      </c>
      <c r="DE33" s="44" t="e">
        <f t="shared" si="63"/>
        <v>#REF!</v>
      </c>
      <c r="DF33" s="44" t="e">
        <f t="shared" si="64"/>
        <v>#REF!</v>
      </c>
      <c r="DG33" s="44" t="e">
        <f t="shared" si="65"/>
        <v>#REF!</v>
      </c>
      <c r="DH33" s="44" t="e">
        <f t="shared" si="66"/>
        <v>#REF!</v>
      </c>
      <c r="DI33" s="44" t="e">
        <f t="shared" si="67"/>
        <v>#REF!</v>
      </c>
      <c r="DJ33" s="44" t="e">
        <f t="shared" si="68"/>
        <v>#REF!</v>
      </c>
      <c r="DK33" s="44" t="e">
        <f t="shared" si="69"/>
        <v>#REF!</v>
      </c>
      <c r="DL33" s="44" t="e">
        <f t="shared" si="70"/>
        <v>#REF!</v>
      </c>
      <c r="DM33" s="44" t="e">
        <f t="shared" si="71"/>
        <v>#REF!</v>
      </c>
      <c r="DN33" s="44" t="e">
        <f t="shared" si="72"/>
        <v>#REF!</v>
      </c>
      <c r="DO33" s="44" t="e">
        <f t="shared" si="73"/>
        <v>#REF!</v>
      </c>
      <c r="DP33" s="44" t="e">
        <f t="shared" si="74"/>
        <v>#REF!</v>
      </c>
      <c r="DQ33" s="44" t="e">
        <f t="shared" si="75"/>
        <v>#REF!</v>
      </c>
      <c r="EE33"/>
      <c r="EF33" s="65">
        <f>IF(EM33=100,1,0)</f>
        <v>1</v>
      </c>
      <c r="EG33" s="65" t="str">
        <f>IF(EF33=1,"No countries selected","")</f>
        <v>No countries selected</v>
      </c>
      <c r="EH33" s="65"/>
      <c r="EI33" s="65"/>
      <c r="EJ33" s="65"/>
      <c r="EK33" s="65"/>
      <c r="EL33" s="65"/>
      <c r="EM33" s="65">
        <f>COUNTBLANK('Portfolio Allocation'!A12:A111)</f>
        <v>100</v>
      </c>
    </row>
    <row r="34" spans="1:143">
      <c r="A34" s="239">
        <v>33</v>
      </c>
      <c r="B34" s="364" t="e">
        <f t="shared" si="78"/>
        <v>#REF!</v>
      </c>
      <c r="C34" s="365" t="e">
        <f>B34+COUNTIF(B$2:$B34,B34)-1</f>
        <v>#REF!</v>
      </c>
      <c r="D34" s="366" t="str">
        <f>Tables!AI34</f>
        <v>Bulgaria</v>
      </c>
      <c r="E34" s="367" t="e">
        <f t="shared" si="79"/>
        <v>#REF!</v>
      </c>
      <c r="F34" s="46">
        <f>SUMIFS('Portfolio Allocation'!C$12:C$111,'Portfolio Allocation'!$A$12:$A$111,'Graph Tables'!$D34)</f>
        <v>0</v>
      </c>
      <c r="G34" s="46">
        <f>SUMIFS('Portfolio Allocation'!D$12:D$111,'Portfolio Allocation'!$A$12:$A$111,'Graph Tables'!$D34)</f>
        <v>0</v>
      </c>
      <c r="H34" s="46">
        <f>SUMIFS('Portfolio Allocation'!E$12:E$111,'Portfolio Allocation'!$A$12:$A$111,'Graph Tables'!$D34)</f>
        <v>0</v>
      </c>
      <c r="I34" s="46">
        <f>SUMIFS('Portfolio Allocation'!F$12:F$111,'Portfolio Allocation'!$A$12:$A$111,'Graph Tables'!$D34)</f>
        <v>0</v>
      </c>
      <c r="J34" s="46">
        <f>SUMIFS('Portfolio Allocation'!G$12:G$111,'Portfolio Allocation'!$A$12:$A$111,'Graph Tables'!$D34)</f>
        <v>0</v>
      </c>
      <c r="K34" s="46">
        <f>SUMIFS('Portfolio Allocation'!H$12:H$111,'Portfolio Allocation'!$A$12:$A$111,'Graph Tables'!$D34)</f>
        <v>0</v>
      </c>
      <c r="L34" s="46">
        <f>SUMIFS('Portfolio Allocation'!I$12:I$111,'Portfolio Allocation'!$A$12:$A$111,'Graph Tables'!$D34)</f>
        <v>0</v>
      </c>
      <c r="M34" s="46">
        <f>SUMIFS('Portfolio Allocation'!J$12:J$111,'Portfolio Allocation'!$A$12:$A$111,'Graph Tables'!$D34)</f>
        <v>0</v>
      </c>
      <c r="N34" s="46">
        <f>SUMIFS('Portfolio Allocation'!K$12:K$111,'Portfolio Allocation'!$A$12:$A$111,'Graph Tables'!$D34)</f>
        <v>0</v>
      </c>
      <c r="O34" s="46">
        <f>SUMIFS('Portfolio Allocation'!L$12:L$111,'Portfolio Allocation'!$A$12:$A$111,'Graph Tables'!$D34)</f>
        <v>0</v>
      </c>
      <c r="P34" s="46">
        <f>SUMIFS('Portfolio Allocation'!M$12:M$111,'Portfolio Allocation'!$A$12:$A$111,'Graph Tables'!$D34)</f>
        <v>0</v>
      </c>
      <c r="Q34" s="46" t="e">
        <f>SUMIFS('Portfolio Allocation'!#REF!,'Portfolio Allocation'!$A$12:$A$111,'Graph Tables'!$D34)</f>
        <v>#REF!</v>
      </c>
      <c r="R34" s="46">
        <f>SUMIFS('Portfolio Allocation'!Q$12:Q$111,'Portfolio Allocation'!$A$12:$A$111,'Graph Tables'!$D34)</f>
        <v>0</v>
      </c>
      <c r="S34" s="46">
        <f>SUMIFS('Portfolio Allocation'!R$12:R$111,'Portfolio Allocation'!$A$12:$A$111,'Graph Tables'!$D34)</f>
        <v>0</v>
      </c>
      <c r="T34" s="46">
        <f>SUMIFS('Portfolio Allocation'!S$12:S$111,'Portfolio Allocation'!$A$12:$A$111,'Graph Tables'!$D34)</f>
        <v>0</v>
      </c>
      <c r="U34" s="46">
        <f>SUMIFS('Portfolio Allocation'!T$12:T$111,'Portfolio Allocation'!$A$12:$A$111,'Graph Tables'!$D34)</f>
        <v>0</v>
      </c>
      <c r="V34" s="46">
        <f>SUMIFS('Portfolio Allocation'!U$12:U$111,'Portfolio Allocation'!$A$12:$A$111,'Graph Tables'!$D34)</f>
        <v>0</v>
      </c>
      <c r="W34" s="46">
        <f>SUMIFS('Portfolio Allocation'!V$12:V$111,'Portfolio Allocation'!$A$12:$A$111,'Graph Tables'!$D34)</f>
        <v>0</v>
      </c>
      <c r="X34" s="46">
        <f>SUMIFS('Portfolio Allocation'!W$12:W$111,'Portfolio Allocation'!$A$12:$A$111,'Graph Tables'!$D34)</f>
        <v>0</v>
      </c>
      <c r="Y34" s="46">
        <f>SUMIFS('Portfolio Allocation'!X$12:X$111,'Portfolio Allocation'!$A$12:$A$111,'Graph Tables'!$D34)</f>
        <v>0</v>
      </c>
      <c r="Z34" s="46">
        <f>SUMIFS('Portfolio Allocation'!Y$12:Y$111,'Portfolio Allocation'!$A$12:$A$111,'Graph Tables'!$D34)</f>
        <v>0</v>
      </c>
      <c r="AA34" s="46">
        <f>SUMIFS('Portfolio Allocation'!Z$12:Z$111,'Portfolio Allocation'!$A$12:$A$111,'Graph Tables'!$D34)</f>
        <v>0</v>
      </c>
      <c r="AB34" s="46">
        <f>SUMIFS('Portfolio Allocation'!AA$12:AA$111,'Portfolio Allocation'!$A$12:$A$111,'Graph Tables'!$D34)</f>
        <v>0</v>
      </c>
      <c r="AC34" s="46">
        <f>SUMIFS('Portfolio Allocation'!AD$12:AD$111,'Portfolio Allocation'!$A$12:$A$111,'Graph Tables'!$D34)</f>
        <v>0</v>
      </c>
      <c r="AD34" s="46"/>
      <c r="AE34" s="48">
        <v>33</v>
      </c>
      <c r="AF34" t="e">
        <f t="shared" si="80"/>
        <v>#REF!</v>
      </c>
      <c r="AG34" s="44" t="e">
        <f t="shared" si="96"/>
        <v>#REF!</v>
      </c>
      <c r="AH34" s="46"/>
      <c r="AI34" s="239" t="e">
        <f t="shared" si="81"/>
        <v>#REF!</v>
      </c>
      <c r="AJ34" s="239" t="e">
        <f>AI34+COUNTIF(AI$2:$AI34,AI34)-1</f>
        <v>#REF!</v>
      </c>
      <c r="AK34" s="241" t="str">
        <f t="shared" si="2"/>
        <v>Bulgaria</v>
      </c>
      <c r="AL34" s="70" t="e">
        <f t="shared" si="82"/>
        <v>#REF!</v>
      </c>
      <c r="AM34" s="44" t="e">
        <f t="shared" si="3"/>
        <v>#REF!</v>
      </c>
      <c r="AN34" s="44" t="e">
        <f t="shared" si="4"/>
        <v>#REF!</v>
      </c>
      <c r="AO34" s="44" t="e">
        <f t="shared" si="5"/>
        <v>#REF!</v>
      </c>
      <c r="AP34" s="44" t="e">
        <f t="shared" si="6"/>
        <v>#REF!</v>
      </c>
      <c r="AQ34" s="44" t="e">
        <f t="shared" si="7"/>
        <v>#REF!</v>
      </c>
      <c r="AR34" s="44" t="e">
        <f t="shared" si="8"/>
        <v>#REF!</v>
      </c>
      <c r="AS34" s="44" t="e">
        <f t="shared" si="9"/>
        <v>#REF!</v>
      </c>
      <c r="AT34" s="44" t="e">
        <f t="shared" si="10"/>
        <v>#REF!</v>
      </c>
      <c r="AU34" s="44" t="e">
        <f t="shared" si="11"/>
        <v>#REF!</v>
      </c>
      <c r="AV34" s="44" t="e">
        <f t="shared" si="12"/>
        <v>#REF!</v>
      </c>
      <c r="AW34" s="44" t="e">
        <f t="shared" si="13"/>
        <v>#REF!</v>
      </c>
      <c r="AX34" s="44" t="e">
        <f t="shared" si="14"/>
        <v>#REF!</v>
      </c>
      <c r="AY34" s="44" t="e">
        <f t="shared" si="15"/>
        <v>#REF!</v>
      </c>
      <c r="AZ34" s="44" t="e">
        <f t="shared" si="16"/>
        <v>#REF!</v>
      </c>
      <c r="BA34" s="44" t="e">
        <f t="shared" si="17"/>
        <v>#REF!</v>
      </c>
      <c r="BB34" s="44" t="e">
        <f t="shared" si="18"/>
        <v>#REF!</v>
      </c>
      <c r="BC34" s="44" t="e">
        <f t="shared" si="19"/>
        <v>#REF!</v>
      </c>
      <c r="BD34" s="44" t="e">
        <f t="shared" si="20"/>
        <v>#REF!</v>
      </c>
      <c r="BE34" s="44" t="e">
        <f t="shared" si="21"/>
        <v>#REF!</v>
      </c>
      <c r="BF34" s="44" t="e">
        <f t="shared" si="22"/>
        <v>#REF!</v>
      </c>
      <c r="BG34" s="44" t="e">
        <f t="shared" si="23"/>
        <v>#REF!</v>
      </c>
      <c r="BH34" s="44" t="e">
        <f t="shared" si="24"/>
        <v>#REF!</v>
      </c>
      <c r="BI34" s="44" t="e">
        <f t="shared" si="25"/>
        <v>#REF!</v>
      </c>
      <c r="BJ34" s="44" t="e">
        <f t="shared" si="26"/>
        <v>#REF!</v>
      </c>
      <c r="BK34" s="44"/>
      <c r="BL34" s="48">
        <v>33</v>
      </c>
      <c r="BM34" t="e">
        <f t="shared" si="83"/>
        <v>#REF!</v>
      </c>
      <c r="BN34" s="44" t="e">
        <f t="shared" si="97"/>
        <v>#REF!</v>
      </c>
      <c r="BO34" s="44">
        <f t="shared" ref="BO34:BO65" si="101">SUMIFS(AM:AM,$AK:$AK,$BM34)</f>
        <v>0</v>
      </c>
      <c r="BP34" s="44">
        <f t="shared" ref="BP34:BP65" si="102">SUMIFS(AN:AN,$AK:$AK,$BM34)</f>
        <v>0</v>
      </c>
      <c r="BQ34" s="44">
        <f t="shared" ref="BQ34:BQ65" si="103">SUMIFS(AO:AO,$AK:$AK,$BM34)</f>
        <v>0</v>
      </c>
      <c r="BR34" s="44">
        <f t="shared" ref="BR34:BR65" si="104">SUMIFS(AP:AP,$AK:$AK,$BM34)</f>
        <v>0</v>
      </c>
      <c r="BS34" s="44">
        <f t="shared" ref="BS34:BS65" si="105">SUMIFS(AQ:AQ,$AK:$AK,$BM34)</f>
        <v>0</v>
      </c>
      <c r="BT34" s="44">
        <f t="shared" ref="BT34:BT65" si="106">SUMIFS(AR:AR,$AK:$AK,$BM34)</f>
        <v>0</v>
      </c>
      <c r="BU34" s="44">
        <f t="shared" ref="BU34:BU65" si="107">SUMIFS(AS:AS,$AK:$AK,$BM34)</f>
        <v>0</v>
      </c>
      <c r="BV34" s="44">
        <f t="shared" ref="BV34:BV65" si="108">SUMIFS(AT:AT,$AK:$AK,$BM34)</f>
        <v>0</v>
      </c>
      <c r="BW34" s="44">
        <f t="shared" ref="BW34:BW65" si="109">SUMIFS(AU:AU,$AK:$AK,$BM34)</f>
        <v>0</v>
      </c>
      <c r="BX34" s="44">
        <f t="shared" ref="BX34:BX65" si="110">SUMIFS(AV:AV,$AK:$AK,$BM34)</f>
        <v>0</v>
      </c>
      <c r="BY34" s="44">
        <f t="shared" ref="BY34:BY65" si="111">SUMIFS(AW:AW,$AK:$AK,$BM34)</f>
        <v>0</v>
      </c>
      <c r="BZ34" s="44">
        <f t="shared" ref="BZ34:BZ65" si="112">SUMIFS(AX:AX,$AK:$AK,$BM34)</f>
        <v>0</v>
      </c>
      <c r="CA34" s="44">
        <f t="shared" ref="CA34:CA65" si="113">SUMIFS(AY:AY,$AK:$AK,$BM34)</f>
        <v>0</v>
      </c>
      <c r="CB34" s="44">
        <f t="shared" ref="CB34:CB65" si="114">SUMIFS(AZ:AZ,$AK:$AK,$BM34)</f>
        <v>0</v>
      </c>
      <c r="CC34" s="44">
        <f t="shared" ref="CC34:CC65" si="115">SUMIFS(BA:BA,$AK:$AK,$BM34)</f>
        <v>0</v>
      </c>
      <c r="CD34" s="44">
        <f t="shared" ref="CD34:CD65" si="116">SUMIFS(BB:BB,$AK:$AK,$BM34)</f>
        <v>0</v>
      </c>
      <c r="CE34" s="44">
        <f t="shared" ref="CE34:CE65" si="117">SUMIFS(BC:BC,$AK:$AK,$BM34)</f>
        <v>0</v>
      </c>
      <c r="CF34" s="44">
        <f t="shared" ref="CF34:CF65" si="118">SUMIFS(BD:BD,$AK:$AK,$BM34)</f>
        <v>0</v>
      </c>
      <c r="CG34" s="44">
        <f t="shared" ref="CG34:CG65" si="119">SUMIFS(BE:BE,$AK:$AK,$BM34)</f>
        <v>0</v>
      </c>
      <c r="CH34" s="44">
        <f t="shared" ref="CH34:CH65" si="120">SUMIFS(BF:BF,$AK:$AK,$BM34)</f>
        <v>0</v>
      </c>
      <c r="CI34" s="44">
        <f t="shared" ref="CI34:CI65" si="121">SUMIFS(BG:BG,$AK:$AK,$BM34)</f>
        <v>0</v>
      </c>
      <c r="CJ34" s="44">
        <f t="shared" ref="CJ34:CJ65" si="122">SUMIFS(BH:BH,$AK:$AK,$BM34)</f>
        <v>0</v>
      </c>
      <c r="CK34" s="44">
        <f t="shared" ref="CK34:CK65" si="123">SUMIFS(BI:BI,$AK:$AK,$BM34)</f>
        <v>0</v>
      </c>
      <c r="CL34" s="44">
        <f t="shared" ref="CL34:CL65" si="124">SUMIFS(BJ:BJ,$AK:$AK,$BM34)</f>
        <v>0</v>
      </c>
      <c r="CM34" s="44"/>
      <c r="CN34" s="244" t="e">
        <f t="shared" si="84"/>
        <v>#REF!</v>
      </c>
      <c r="CO34" s="244">
        <v>33</v>
      </c>
      <c r="CP34" s="239" t="e">
        <f t="shared" si="85"/>
        <v>#REF!</v>
      </c>
      <c r="CQ34" s="239" t="e">
        <f>CP34+COUNTIF($CP$2:CP34,CP34)-1</f>
        <v>#REF!</v>
      </c>
      <c r="CR34" s="241" t="str">
        <f t="shared" si="51"/>
        <v>Bulgaria</v>
      </c>
      <c r="CS34" s="70" t="e">
        <f t="shared" si="86"/>
        <v>#REF!</v>
      </c>
      <c r="CT34" s="44" t="e">
        <f t="shared" si="52"/>
        <v>#REF!</v>
      </c>
      <c r="CU34" s="44" t="e">
        <f t="shared" si="53"/>
        <v>#REF!</v>
      </c>
      <c r="CV34" s="44" t="e">
        <f t="shared" si="54"/>
        <v>#REF!</v>
      </c>
      <c r="CW34" s="44" t="e">
        <f t="shared" si="55"/>
        <v>#REF!</v>
      </c>
      <c r="CX34" s="44" t="e">
        <f t="shared" si="56"/>
        <v>#REF!</v>
      </c>
      <c r="CY34" s="44" t="e">
        <f t="shared" si="57"/>
        <v>#REF!</v>
      </c>
      <c r="CZ34" s="44" t="e">
        <f t="shared" si="58"/>
        <v>#REF!</v>
      </c>
      <c r="DA34" s="44" t="e">
        <f t="shared" si="59"/>
        <v>#REF!</v>
      </c>
      <c r="DB34" s="44" t="e">
        <f t="shared" si="60"/>
        <v>#REF!</v>
      </c>
      <c r="DC34" s="44" t="e">
        <f t="shared" si="61"/>
        <v>#REF!</v>
      </c>
      <c r="DD34" s="44" t="e">
        <f t="shared" si="62"/>
        <v>#REF!</v>
      </c>
      <c r="DE34" s="44" t="e">
        <f t="shared" si="63"/>
        <v>#REF!</v>
      </c>
      <c r="DF34" s="44" t="e">
        <f t="shared" si="64"/>
        <v>#REF!</v>
      </c>
      <c r="DG34" s="44" t="e">
        <f t="shared" si="65"/>
        <v>#REF!</v>
      </c>
      <c r="DH34" s="44" t="e">
        <f t="shared" si="66"/>
        <v>#REF!</v>
      </c>
      <c r="DI34" s="44" t="e">
        <f t="shared" si="67"/>
        <v>#REF!</v>
      </c>
      <c r="DJ34" s="44" t="e">
        <f t="shared" si="68"/>
        <v>#REF!</v>
      </c>
      <c r="DK34" s="44" t="e">
        <f t="shared" si="69"/>
        <v>#REF!</v>
      </c>
      <c r="DL34" s="44" t="e">
        <f t="shared" si="70"/>
        <v>#REF!</v>
      </c>
      <c r="DM34" s="44" t="e">
        <f t="shared" si="71"/>
        <v>#REF!</v>
      </c>
      <c r="DN34" s="44" t="e">
        <f t="shared" si="72"/>
        <v>#REF!</v>
      </c>
      <c r="DO34" s="44" t="e">
        <f t="shared" si="73"/>
        <v>#REF!</v>
      </c>
      <c r="DP34" s="44" t="e">
        <f t="shared" si="74"/>
        <v>#REF!</v>
      </c>
      <c r="DQ34" s="44" t="e">
        <f t="shared" si="75"/>
        <v>#REF!</v>
      </c>
      <c r="EF34" s="65">
        <f>IF(SUM('Portfolio Allocation'!C12:AD111)=0,1,0)</f>
        <v>1</v>
      </c>
      <c r="EG34" s="65" t="str">
        <f>IF(EF34=1,"No input of percentages","")</f>
        <v>No input of percentages</v>
      </c>
      <c r="EH34" s="65"/>
      <c r="EI34" s="65"/>
      <c r="EJ34" s="65"/>
      <c r="EK34" s="65"/>
      <c r="EL34" s="65"/>
      <c r="EM34" s="65"/>
    </row>
    <row r="35" spans="1:143">
      <c r="A35" s="239">
        <v>34</v>
      </c>
      <c r="B35" s="364" t="e">
        <f t="shared" si="78"/>
        <v>#REF!</v>
      </c>
      <c r="C35" s="365" t="e">
        <f>B35+COUNTIF(B$2:$B35,B35)-1</f>
        <v>#REF!</v>
      </c>
      <c r="D35" s="366" t="str">
        <f>Tables!AI35</f>
        <v>Burkina Faso</v>
      </c>
      <c r="E35" s="367" t="e">
        <f t="shared" si="79"/>
        <v>#REF!</v>
      </c>
      <c r="F35" s="46">
        <f>SUMIFS('Portfolio Allocation'!C$12:C$111,'Portfolio Allocation'!$A$12:$A$111,'Graph Tables'!$D35)</f>
        <v>0</v>
      </c>
      <c r="G35" s="46">
        <f>SUMIFS('Portfolio Allocation'!D$12:D$111,'Portfolio Allocation'!$A$12:$A$111,'Graph Tables'!$D35)</f>
        <v>0</v>
      </c>
      <c r="H35" s="46">
        <f>SUMIFS('Portfolio Allocation'!E$12:E$111,'Portfolio Allocation'!$A$12:$A$111,'Graph Tables'!$D35)</f>
        <v>0</v>
      </c>
      <c r="I35" s="46">
        <f>SUMIFS('Portfolio Allocation'!F$12:F$111,'Portfolio Allocation'!$A$12:$A$111,'Graph Tables'!$D35)</f>
        <v>0</v>
      </c>
      <c r="J35" s="46">
        <f>SUMIFS('Portfolio Allocation'!G$12:G$111,'Portfolio Allocation'!$A$12:$A$111,'Graph Tables'!$D35)</f>
        <v>0</v>
      </c>
      <c r="K35" s="46">
        <f>SUMIFS('Portfolio Allocation'!H$12:H$111,'Portfolio Allocation'!$A$12:$A$111,'Graph Tables'!$D35)</f>
        <v>0</v>
      </c>
      <c r="L35" s="46">
        <f>SUMIFS('Portfolio Allocation'!I$12:I$111,'Portfolio Allocation'!$A$12:$A$111,'Graph Tables'!$D35)</f>
        <v>0</v>
      </c>
      <c r="M35" s="46">
        <f>SUMIFS('Portfolio Allocation'!J$12:J$111,'Portfolio Allocation'!$A$12:$A$111,'Graph Tables'!$D35)</f>
        <v>0</v>
      </c>
      <c r="N35" s="46">
        <f>SUMIFS('Portfolio Allocation'!K$12:K$111,'Portfolio Allocation'!$A$12:$A$111,'Graph Tables'!$D35)</f>
        <v>0</v>
      </c>
      <c r="O35" s="46">
        <f>SUMIFS('Portfolio Allocation'!L$12:L$111,'Portfolio Allocation'!$A$12:$A$111,'Graph Tables'!$D35)</f>
        <v>0</v>
      </c>
      <c r="P35" s="46">
        <f>SUMIFS('Portfolio Allocation'!M$12:M$111,'Portfolio Allocation'!$A$12:$A$111,'Graph Tables'!$D35)</f>
        <v>0</v>
      </c>
      <c r="Q35" s="46" t="e">
        <f>SUMIFS('Portfolio Allocation'!#REF!,'Portfolio Allocation'!$A$12:$A$111,'Graph Tables'!$D35)</f>
        <v>#REF!</v>
      </c>
      <c r="R35" s="46">
        <f>SUMIFS('Portfolio Allocation'!Q$12:Q$111,'Portfolio Allocation'!$A$12:$A$111,'Graph Tables'!$D35)</f>
        <v>0</v>
      </c>
      <c r="S35" s="46">
        <f>SUMIFS('Portfolio Allocation'!R$12:R$111,'Portfolio Allocation'!$A$12:$A$111,'Graph Tables'!$D35)</f>
        <v>0</v>
      </c>
      <c r="T35" s="46">
        <f>SUMIFS('Portfolio Allocation'!S$12:S$111,'Portfolio Allocation'!$A$12:$A$111,'Graph Tables'!$D35)</f>
        <v>0</v>
      </c>
      <c r="U35" s="46">
        <f>SUMIFS('Portfolio Allocation'!T$12:T$111,'Portfolio Allocation'!$A$12:$A$111,'Graph Tables'!$D35)</f>
        <v>0</v>
      </c>
      <c r="V35" s="46">
        <f>SUMIFS('Portfolio Allocation'!U$12:U$111,'Portfolio Allocation'!$A$12:$A$111,'Graph Tables'!$D35)</f>
        <v>0</v>
      </c>
      <c r="W35" s="46">
        <f>SUMIFS('Portfolio Allocation'!V$12:V$111,'Portfolio Allocation'!$A$12:$A$111,'Graph Tables'!$D35)</f>
        <v>0</v>
      </c>
      <c r="X35" s="46">
        <f>SUMIFS('Portfolio Allocation'!W$12:W$111,'Portfolio Allocation'!$A$12:$A$111,'Graph Tables'!$D35)</f>
        <v>0</v>
      </c>
      <c r="Y35" s="46">
        <f>SUMIFS('Portfolio Allocation'!X$12:X$111,'Portfolio Allocation'!$A$12:$A$111,'Graph Tables'!$D35)</f>
        <v>0</v>
      </c>
      <c r="Z35" s="46">
        <f>SUMIFS('Portfolio Allocation'!Y$12:Y$111,'Portfolio Allocation'!$A$12:$A$111,'Graph Tables'!$D35)</f>
        <v>0</v>
      </c>
      <c r="AA35" s="46">
        <f>SUMIFS('Portfolio Allocation'!Z$12:Z$111,'Portfolio Allocation'!$A$12:$A$111,'Graph Tables'!$D35)</f>
        <v>0</v>
      </c>
      <c r="AB35" s="46">
        <f>SUMIFS('Portfolio Allocation'!AA$12:AA$111,'Portfolio Allocation'!$A$12:$A$111,'Graph Tables'!$D35)</f>
        <v>0</v>
      </c>
      <c r="AC35" s="46">
        <f>SUMIFS('Portfolio Allocation'!AD$12:AD$111,'Portfolio Allocation'!$A$12:$A$111,'Graph Tables'!$D35)</f>
        <v>0</v>
      </c>
      <c r="AD35" s="46"/>
      <c r="AE35" s="48">
        <v>34</v>
      </c>
      <c r="AF35" t="e">
        <f t="shared" ref="AF35:AF66" si="125">IF(AG35&lt;&gt;0,VLOOKUP(AE35,Ranking7,2,FALSE)," ")</f>
        <v>#REF!</v>
      </c>
      <c r="AG35" s="44" t="e">
        <f t="shared" si="96"/>
        <v>#REF!</v>
      </c>
      <c r="AH35" s="46"/>
      <c r="AI35" s="239" t="e">
        <f t="shared" si="81"/>
        <v>#REF!</v>
      </c>
      <c r="AJ35" s="239" t="e">
        <f>AI35+COUNTIF(AI$2:$AI35,AI35)-1</f>
        <v>#REF!</v>
      </c>
      <c r="AK35" s="241" t="str">
        <f t="shared" si="2"/>
        <v>Burkina Faso</v>
      </c>
      <c r="AL35" s="70" t="e">
        <f t="shared" si="82"/>
        <v>#REF!</v>
      </c>
      <c r="AM35" s="44" t="e">
        <f t="shared" si="3"/>
        <v>#REF!</v>
      </c>
      <c r="AN35" s="44" t="e">
        <f t="shared" si="4"/>
        <v>#REF!</v>
      </c>
      <c r="AO35" s="44" t="e">
        <f t="shared" si="5"/>
        <v>#REF!</v>
      </c>
      <c r="AP35" s="44" t="e">
        <f t="shared" si="6"/>
        <v>#REF!</v>
      </c>
      <c r="AQ35" s="44" t="e">
        <f t="shared" si="7"/>
        <v>#REF!</v>
      </c>
      <c r="AR35" s="44" t="e">
        <f t="shared" si="8"/>
        <v>#REF!</v>
      </c>
      <c r="AS35" s="44" t="e">
        <f t="shared" si="9"/>
        <v>#REF!</v>
      </c>
      <c r="AT35" s="44" t="e">
        <f t="shared" si="10"/>
        <v>#REF!</v>
      </c>
      <c r="AU35" s="44" t="e">
        <f t="shared" si="11"/>
        <v>#REF!</v>
      </c>
      <c r="AV35" s="44" t="e">
        <f t="shared" si="12"/>
        <v>#REF!</v>
      </c>
      <c r="AW35" s="44" t="e">
        <f t="shared" si="13"/>
        <v>#REF!</v>
      </c>
      <c r="AX35" s="44" t="e">
        <f t="shared" si="14"/>
        <v>#REF!</v>
      </c>
      <c r="AY35" s="44" t="e">
        <f t="shared" si="15"/>
        <v>#REF!</v>
      </c>
      <c r="AZ35" s="44" t="e">
        <f t="shared" si="16"/>
        <v>#REF!</v>
      </c>
      <c r="BA35" s="44" t="e">
        <f t="shared" si="17"/>
        <v>#REF!</v>
      </c>
      <c r="BB35" s="44" t="e">
        <f t="shared" si="18"/>
        <v>#REF!</v>
      </c>
      <c r="BC35" s="44" t="e">
        <f t="shared" si="19"/>
        <v>#REF!</v>
      </c>
      <c r="BD35" s="44" t="e">
        <f t="shared" si="20"/>
        <v>#REF!</v>
      </c>
      <c r="BE35" s="44" t="e">
        <f t="shared" si="21"/>
        <v>#REF!</v>
      </c>
      <c r="BF35" s="44" t="e">
        <f t="shared" si="22"/>
        <v>#REF!</v>
      </c>
      <c r="BG35" s="44" t="e">
        <f t="shared" si="23"/>
        <v>#REF!</v>
      </c>
      <c r="BH35" s="44" t="e">
        <f t="shared" si="24"/>
        <v>#REF!</v>
      </c>
      <c r="BI35" s="44" t="e">
        <f t="shared" si="25"/>
        <v>#REF!</v>
      </c>
      <c r="BJ35" s="44" t="e">
        <f t="shared" si="26"/>
        <v>#REF!</v>
      </c>
      <c r="BK35" s="44"/>
      <c r="BL35" s="48">
        <v>34</v>
      </c>
      <c r="BM35" t="e">
        <f t="shared" ref="BM35:BM66" si="126">IF(BN35&lt;&gt;0,VLOOKUP(BL35,Ranking1,2,FALSE),0)</f>
        <v>#REF!</v>
      </c>
      <c r="BN35" s="44" t="e">
        <f t="shared" si="97"/>
        <v>#REF!</v>
      </c>
      <c r="BO35" s="44">
        <f t="shared" si="101"/>
        <v>0</v>
      </c>
      <c r="BP35" s="44">
        <f t="shared" si="102"/>
        <v>0</v>
      </c>
      <c r="BQ35" s="44">
        <f t="shared" si="103"/>
        <v>0</v>
      </c>
      <c r="BR35" s="44">
        <f t="shared" si="104"/>
        <v>0</v>
      </c>
      <c r="BS35" s="44">
        <f t="shared" si="105"/>
        <v>0</v>
      </c>
      <c r="BT35" s="44">
        <f t="shared" si="106"/>
        <v>0</v>
      </c>
      <c r="BU35" s="44">
        <f t="shared" si="107"/>
        <v>0</v>
      </c>
      <c r="BV35" s="44">
        <f t="shared" si="108"/>
        <v>0</v>
      </c>
      <c r="BW35" s="44">
        <f t="shared" si="109"/>
        <v>0</v>
      </c>
      <c r="BX35" s="44">
        <f t="shared" si="110"/>
        <v>0</v>
      </c>
      <c r="BY35" s="44">
        <f t="shared" si="111"/>
        <v>0</v>
      </c>
      <c r="BZ35" s="44">
        <f t="shared" si="112"/>
        <v>0</v>
      </c>
      <c r="CA35" s="44">
        <f t="shared" si="113"/>
        <v>0</v>
      </c>
      <c r="CB35" s="44">
        <f t="shared" si="114"/>
        <v>0</v>
      </c>
      <c r="CC35" s="44">
        <f t="shared" si="115"/>
        <v>0</v>
      </c>
      <c r="CD35" s="44">
        <f t="shared" si="116"/>
        <v>0</v>
      </c>
      <c r="CE35" s="44">
        <f t="shared" si="117"/>
        <v>0</v>
      </c>
      <c r="CF35" s="44">
        <f t="shared" si="118"/>
        <v>0</v>
      </c>
      <c r="CG35" s="44">
        <f t="shared" si="119"/>
        <v>0</v>
      </c>
      <c r="CH35" s="44">
        <f t="shared" si="120"/>
        <v>0</v>
      </c>
      <c r="CI35" s="44">
        <f t="shared" si="121"/>
        <v>0</v>
      </c>
      <c r="CJ35" s="44">
        <f t="shared" si="122"/>
        <v>0</v>
      </c>
      <c r="CK35" s="44">
        <f t="shared" si="123"/>
        <v>0</v>
      </c>
      <c r="CL35" s="44">
        <f t="shared" si="124"/>
        <v>0</v>
      </c>
      <c r="CM35" s="44"/>
      <c r="CN35" s="244" t="e">
        <f t="shared" si="84"/>
        <v>#REF!</v>
      </c>
      <c r="CO35" s="244">
        <v>34</v>
      </c>
      <c r="CP35" s="239" t="e">
        <f t="shared" si="85"/>
        <v>#REF!</v>
      </c>
      <c r="CQ35" s="239" t="e">
        <f>CP35+COUNTIF($CP$2:CP35,CP35)-1</f>
        <v>#REF!</v>
      </c>
      <c r="CR35" s="241" t="str">
        <f t="shared" si="51"/>
        <v>Burkina Faso</v>
      </c>
      <c r="CS35" s="70" t="e">
        <f t="shared" si="86"/>
        <v>#REF!</v>
      </c>
      <c r="CT35" s="44" t="e">
        <f t="shared" si="52"/>
        <v>#REF!</v>
      </c>
      <c r="CU35" s="44" t="e">
        <f t="shared" si="53"/>
        <v>#REF!</v>
      </c>
      <c r="CV35" s="44" t="e">
        <f t="shared" si="54"/>
        <v>#REF!</v>
      </c>
      <c r="CW35" s="44" t="e">
        <f t="shared" si="55"/>
        <v>#REF!</v>
      </c>
      <c r="CX35" s="44" t="e">
        <f t="shared" si="56"/>
        <v>#REF!</v>
      </c>
      <c r="CY35" s="44" t="e">
        <f t="shared" si="57"/>
        <v>#REF!</v>
      </c>
      <c r="CZ35" s="44" t="e">
        <f t="shared" si="58"/>
        <v>#REF!</v>
      </c>
      <c r="DA35" s="44" t="e">
        <f t="shared" si="59"/>
        <v>#REF!</v>
      </c>
      <c r="DB35" s="44" t="e">
        <f t="shared" si="60"/>
        <v>#REF!</v>
      </c>
      <c r="DC35" s="44" t="e">
        <f t="shared" si="61"/>
        <v>#REF!</v>
      </c>
      <c r="DD35" s="44" t="e">
        <f t="shared" si="62"/>
        <v>#REF!</v>
      </c>
      <c r="DE35" s="44" t="e">
        <f t="shared" si="63"/>
        <v>#REF!</v>
      </c>
      <c r="DF35" s="44" t="e">
        <f t="shared" si="64"/>
        <v>#REF!</v>
      </c>
      <c r="DG35" s="44" t="e">
        <f t="shared" si="65"/>
        <v>#REF!</v>
      </c>
      <c r="DH35" s="44" t="e">
        <f t="shared" si="66"/>
        <v>#REF!</v>
      </c>
      <c r="DI35" s="44" t="e">
        <f t="shared" si="67"/>
        <v>#REF!</v>
      </c>
      <c r="DJ35" s="44" t="e">
        <f t="shared" si="68"/>
        <v>#REF!</v>
      </c>
      <c r="DK35" s="44" t="e">
        <f t="shared" si="69"/>
        <v>#REF!</v>
      </c>
      <c r="DL35" s="44" t="e">
        <f t="shared" si="70"/>
        <v>#REF!</v>
      </c>
      <c r="DM35" s="44" t="e">
        <f t="shared" si="71"/>
        <v>#REF!</v>
      </c>
      <c r="DN35" s="44" t="e">
        <f t="shared" si="72"/>
        <v>#REF!</v>
      </c>
      <c r="DO35" s="44" t="e">
        <f t="shared" si="73"/>
        <v>#REF!</v>
      </c>
      <c r="DP35" s="44" t="e">
        <f t="shared" si="74"/>
        <v>#REF!</v>
      </c>
      <c r="DQ35" s="44" t="e">
        <f t="shared" si="75"/>
        <v>#REF!</v>
      </c>
      <c r="EF35" s="65">
        <f>IF((EF33+EF34)&gt;0,1,0)</f>
        <v>1</v>
      </c>
      <c r="EG35" s="65" t="str">
        <f>IF(EF35=1,"No countries or percentages specified","")</f>
        <v>No countries or percentages specified</v>
      </c>
      <c r="EH35" s="65"/>
      <c r="EI35" s="65"/>
      <c r="EJ35" s="65"/>
      <c r="EK35" s="65"/>
      <c r="EL35" s="65"/>
      <c r="EM35" s="65"/>
    </row>
    <row r="36" spans="1:143">
      <c r="A36" s="239">
        <v>35</v>
      </c>
      <c r="B36" s="364" t="e">
        <f t="shared" si="78"/>
        <v>#REF!</v>
      </c>
      <c r="C36" s="365" t="e">
        <f>B36+COUNTIF(B$2:$B36,B36)-1</f>
        <v>#REF!</v>
      </c>
      <c r="D36" s="366" t="str">
        <f>Tables!AI36</f>
        <v>Burundi</v>
      </c>
      <c r="E36" s="367" t="e">
        <f t="shared" si="79"/>
        <v>#REF!</v>
      </c>
      <c r="F36" s="46">
        <f>SUMIFS('Portfolio Allocation'!C$12:C$111,'Portfolio Allocation'!$A$12:$A$111,'Graph Tables'!$D36)</f>
        <v>0</v>
      </c>
      <c r="G36" s="46">
        <f>SUMIFS('Portfolio Allocation'!D$12:D$111,'Portfolio Allocation'!$A$12:$A$111,'Graph Tables'!$D36)</f>
        <v>0</v>
      </c>
      <c r="H36" s="46">
        <f>SUMIFS('Portfolio Allocation'!E$12:E$111,'Portfolio Allocation'!$A$12:$A$111,'Graph Tables'!$D36)</f>
        <v>0</v>
      </c>
      <c r="I36" s="46">
        <f>SUMIFS('Portfolio Allocation'!F$12:F$111,'Portfolio Allocation'!$A$12:$A$111,'Graph Tables'!$D36)</f>
        <v>0</v>
      </c>
      <c r="J36" s="46">
        <f>SUMIFS('Portfolio Allocation'!G$12:G$111,'Portfolio Allocation'!$A$12:$A$111,'Graph Tables'!$D36)</f>
        <v>0</v>
      </c>
      <c r="K36" s="46">
        <f>SUMIFS('Portfolio Allocation'!H$12:H$111,'Portfolio Allocation'!$A$12:$A$111,'Graph Tables'!$D36)</f>
        <v>0</v>
      </c>
      <c r="L36" s="46">
        <f>SUMIFS('Portfolio Allocation'!I$12:I$111,'Portfolio Allocation'!$A$12:$A$111,'Graph Tables'!$D36)</f>
        <v>0</v>
      </c>
      <c r="M36" s="46">
        <f>SUMIFS('Portfolio Allocation'!J$12:J$111,'Portfolio Allocation'!$A$12:$A$111,'Graph Tables'!$D36)</f>
        <v>0</v>
      </c>
      <c r="N36" s="46">
        <f>SUMIFS('Portfolio Allocation'!K$12:K$111,'Portfolio Allocation'!$A$12:$A$111,'Graph Tables'!$D36)</f>
        <v>0</v>
      </c>
      <c r="O36" s="46">
        <f>SUMIFS('Portfolio Allocation'!L$12:L$111,'Portfolio Allocation'!$A$12:$A$111,'Graph Tables'!$D36)</f>
        <v>0</v>
      </c>
      <c r="P36" s="46">
        <f>SUMIFS('Portfolio Allocation'!M$12:M$111,'Portfolio Allocation'!$A$12:$A$111,'Graph Tables'!$D36)</f>
        <v>0</v>
      </c>
      <c r="Q36" s="46" t="e">
        <f>SUMIFS('Portfolio Allocation'!#REF!,'Portfolio Allocation'!$A$12:$A$111,'Graph Tables'!$D36)</f>
        <v>#REF!</v>
      </c>
      <c r="R36" s="46">
        <f>SUMIFS('Portfolio Allocation'!Q$12:Q$111,'Portfolio Allocation'!$A$12:$A$111,'Graph Tables'!$D36)</f>
        <v>0</v>
      </c>
      <c r="S36" s="46">
        <f>SUMIFS('Portfolio Allocation'!R$12:R$111,'Portfolio Allocation'!$A$12:$A$111,'Graph Tables'!$D36)</f>
        <v>0</v>
      </c>
      <c r="T36" s="46">
        <f>SUMIFS('Portfolio Allocation'!S$12:S$111,'Portfolio Allocation'!$A$12:$A$111,'Graph Tables'!$D36)</f>
        <v>0</v>
      </c>
      <c r="U36" s="46">
        <f>SUMIFS('Portfolio Allocation'!T$12:T$111,'Portfolio Allocation'!$A$12:$A$111,'Graph Tables'!$D36)</f>
        <v>0</v>
      </c>
      <c r="V36" s="46">
        <f>SUMIFS('Portfolio Allocation'!U$12:U$111,'Portfolio Allocation'!$A$12:$A$111,'Graph Tables'!$D36)</f>
        <v>0</v>
      </c>
      <c r="W36" s="46">
        <f>SUMIFS('Portfolio Allocation'!V$12:V$111,'Portfolio Allocation'!$A$12:$A$111,'Graph Tables'!$D36)</f>
        <v>0</v>
      </c>
      <c r="X36" s="46">
        <f>SUMIFS('Portfolio Allocation'!W$12:W$111,'Portfolio Allocation'!$A$12:$A$111,'Graph Tables'!$D36)</f>
        <v>0</v>
      </c>
      <c r="Y36" s="46">
        <f>SUMIFS('Portfolio Allocation'!X$12:X$111,'Portfolio Allocation'!$A$12:$A$111,'Graph Tables'!$D36)</f>
        <v>0</v>
      </c>
      <c r="Z36" s="46">
        <f>SUMIFS('Portfolio Allocation'!Y$12:Y$111,'Portfolio Allocation'!$A$12:$A$111,'Graph Tables'!$D36)</f>
        <v>0</v>
      </c>
      <c r="AA36" s="46">
        <f>SUMIFS('Portfolio Allocation'!Z$12:Z$111,'Portfolio Allocation'!$A$12:$A$111,'Graph Tables'!$D36)</f>
        <v>0</v>
      </c>
      <c r="AB36" s="46">
        <f>SUMIFS('Portfolio Allocation'!AA$12:AA$111,'Portfolio Allocation'!$A$12:$A$111,'Graph Tables'!$D36)</f>
        <v>0</v>
      </c>
      <c r="AC36" s="46">
        <f>SUMIFS('Portfolio Allocation'!AD$12:AD$111,'Portfolio Allocation'!$A$12:$A$111,'Graph Tables'!$D36)</f>
        <v>0</v>
      </c>
      <c r="AD36" s="46"/>
      <c r="AE36" s="48">
        <v>35</v>
      </c>
      <c r="AF36" t="e">
        <f t="shared" si="125"/>
        <v>#REF!</v>
      </c>
      <c r="AG36" s="44" t="e">
        <f t="shared" si="96"/>
        <v>#REF!</v>
      </c>
      <c r="AH36" s="46"/>
      <c r="AI36" s="239" t="e">
        <f t="shared" si="81"/>
        <v>#REF!</v>
      </c>
      <c r="AJ36" s="239" t="e">
        <f>AI36+COUNTIF(AI$2:$AI36,AI36)-1</f>
        <v>#REF!</v>
      </c>
      <c r="AK36" s="241" t="str">
        <f t="shared" si="2"/>
        <v>Burundi</v>
      </c>
      <c r="AL36" s="70" t="e">
        <f t="shared" si="82"/>
        <v>#REF!</v>
      </c>
      <c r="AM36" s="44" t="e">
        <f t="shared" si="3"/>
        <v>#REF!</v>
      </c>
      <c r="AN36" s="44" t="e">
        <f t="shared" si="4"/>
        <v>#REF!</v>
      </c>
      <c r="AO36" s="44" t="e">
        <f t="shared" si="5"/>
        <v>#REF!</v>
      </c>
      <c r="AP36" s="44" t="e">
        <f t="shared" si="6"/>
        <v>#REF!</v>
      </c>
      <c r="AQ36" s="44" t="e">
        <f t="shared" si="7"/>
        <v>#REF!</v>
      </c>
      <c r="AR36" s="44" t="e">
        <f t="shared" si="8"/>
        <v>#REF!</v>
      </c>
      <c r="AS36" s="44" t="e">
        <f t="shared" si="9"/>
        <v>#REF!</v>
      </c>
      <c r="AT36" s="44" t="e">
        <f t="shared" si="10"/>
        <v>#REF!</v>
      </c>
      <c r="AU36" s="44" t="e">
        <f t="shared" si="11"/>
        <v>#REF!</v>
      </c>
      <c r="AV36" s="44" t="e">
        <f t="shared" si="12"/>
        <v>#REF!</v>
      </c>
      <c r="AW36" s="44" t="e">
        <f t="shared" si="13"/>
        <v>#REF!</v>
      </c>
      <c r="AX36" s="44" t="e">
        <f t="shared" si="14"/>
        <v>#REF!</v>
      </c>
      <c r="AY36" s="44" t="e">
        <f t="shared" si="15"/>
        <v>#REF!</v>
      </c>
      <c r="AZ36" s="44" t="e">
        <f t="shared" si="16"/>
        <v>#REF!</v>
      </c>
      <c r="BA36" s="44" t="e">
        <f t="shared" si="17"/>
        <v>#REF!</v>
      </c>
      <c r="BB36" s="44" t="e">
        <f t="shared" si="18"/>
        <v>#REF!</v>
      </c>
      <c r="BC36" s="44" t="e">
        <f t="shared" si="19"/>
        <v>#REF!</v>
      </c>
      <c r="BD36" s="44" t="e">
        <f t="shared" si="20"/>
        <v>#REF!</v>
      </c>
      <c r="BE36" s="44" t="e">
        <f t="shared" si="21"/>
        <v>#REF!</v>
      </c>
      <c r="BF36" s="44" t="e">
        <f t="shared" si="22"/>
        <v>#REF!</v>
      </c>
      <c r="BG36" s="44" t="e">
        <f t="shared" si="23"/>
        <v>#REF!</v>
      </c>
      <c r="BH36" s="44" t="e">
        <f t="shared" si="24"/>
        <v>#REF!</v>
      </c>
      <c r="BI36" s="44" t="e">
        <f t="shared" si="25"/>
        <v>#REF!</v>
      </c>
      <c r="BJ36" s="44" t="e">
        <f t="shared" si="26"/>
        <v>#REF!</v>
      </c>
      <c r="BK36" s="44"/>
      <c r="BL36" s="48">
        <v>35</v>
      </c>
      <c r="BM36" t="e">
        <f t="shared" si="126"/>
        <v>#REF!</v>
      </c>
      <c r="BN36" s="44" t="e">
        <f t="shared" si="97"/>
        <v>#REF!</v>
      </c>
      <c r="BO36" s="44">
        <f t="shared" si="101"/>
        <v>0</v>
      </c>
      <c r="BP36" s="44">
        <f t="shared" si="102"/>
        <v>0</v>
      </c>
      <c r="BQ36" s="44">
        <f t="shared" si="103"/>
        <v>0</v>
      </c>
      <c r="BR36" s="44">
        <f t="shared" si="104"/>
        <v>0</v>
      </c>
      <c r="BS36" s="44">
        <f t="shared" si="105"/>
        <v>0</v>
      </c>
      <c r="BT36" s="44">
        <f t="shared" si="106"/>
        <v>0</v>
      </c>
      <c r="BU36" s="44">
        <f t="shared" si="107"/>
        <v>0</v>
      </c>
      <c r="BV36" s="44">
        <f t="shared" si="108"/>
        <v>0</v>
      </c>
      <c r="BW36" s="44">
        <f t="shared" si="109"/>
        <v>0</v>
      </c>
      <c r="BX36" s="44">
        <f t="shared" si="110"/>
        <v>0</v>
      </c>
      <c r="BY36" s="44">
        <f t="shared" si="111"/>
        <v>0</v>
      </c>
      <c r="BZ36" s="44">
        <f t="shared" si="112"/>
        <v>0</v>
      </c>
      <c r="CA36" s="44">
        <f t="shared" si="113"/>
        <v>0</v>
      </c>
      <c r="CB36" s="44">
        <f t="shared" si="114"/>
        <v>0</v>
      </c>
      <c r="CC36" s="44">
        <f t="shared" si="115"/>
        <v>0</v>
      </c>
      <c r="CD36" s="44">
        <f t="shared" si="116"/>
        <v>0</v>
      </c>
      <c r="CE36" s="44">
        <f t="shared" si="117"/>
        <v>0</v>
      </c>
      <c r="CF36" s="44">
        <f t="shared" si="118"/>
        <v>0</v>
      </c>
      <c r="CG36" s="44">
        <f t="shared" si="119"/>
        <v>0</v>
      </c>
      <c r="CH36" s="44">
        <f t="shared" si="120"/>
        <v>0</v>
      </c>
      <c r="CI36" s="44">
        <f t="shared" si="121"/>
        <v>0</v>
      </c>
      <c r="CJ36" s="44">
        <f t="shared" si="122"/>
        <v>0</v>
      </c>
      <c r="CK36" s="44">
        <f t="shared" si="123"/>
        <v>0</v>
      </c>
      <c r="CL36" s="44">
        <f t="shared" si="124"/>
        <v>0</v>
      </c>
      <c r="CM36" s="44"/>
      <c r="CN36" s="244" t="e">
        <f t="shared" si="84"/>
        <v>#REF!</v>
      </c>
      <c r="CO36" s="244">
        <v>35</v>
      </c>
      <c r="CP36" s="239" t="e">
        <f t="shared" si="85"/>
        <v>#REF!</v>
      </c>
      <c r="CQ36" s="239" t="e">
        <f>CP36+COUNTIF($CP$2:CP36,CP36)-1</f>
        <v>#REF!</v>
      </c>
      <c r="CR36" s="241" t="str">
        <f t="shared" si="51"/>
        <v>Burundi</v>
      </c>
      <c r="CS36" s="70" t="e">
        <f t="shared" si="86"/>
        <v>#REF!</v>
      </c>
      <c r="CT36" s="44" t="e">
        <f t="shared" si="52"/>
        <v>#REF!</v>
      </c>
      <c r="CU36" s="44" t="e">
        <f t="shared" si="53"/>
        <v>#REF!</v>
      </c>
      <c r="CV36" s="44" t="e">
        <f t="shared" si="54"/>
        <v>#REF!</v>
      </c>
      <c r="CW36" s="44" t="e">
        <f t="shared" si="55"/>
        <v>#REF!</v>
      </c>
      <c r="CX36" s="44" t="e">
        <f t="shared" si="56"/>
        <v>#REF!</v>
      </c>
      <c r="CY36" s="44" t="e">
        <f t="shared" si="57"/>
        <v>#REF!</v>
      </c>
      <c r="CZ36" s="44" t="e">
        <f t="shared" si="58"/>
        <v>#REF!</v>
      </c>
      <c r="DA36" s="44" t="e">
        <f t="shared" si="59"/>
        <v>#REF!</v>
      </c>
      <c r="DB36" s="44" t="e">
        <f t="shared" si="60"/>
        <v>#REF!</v>
      </c>
      <c r="DC36" s="44" t="e">
        <f t="shared" si="61"/>
        <v>#REF!</v>
      </c>
      <c r="DD36" s="44" t="e">
        <f t="shared" si="62"/>
        <v>#REF!</v>
      </c>
      <c r="DE36" s="44" t="e">
        <f t="shared" si="63"/>
        <v>#REF!</v>
      </c>
      <c r="DF36" s="44" t="e">
        <f t="shared" si="64"/>
        <v>#REF!</v>
      </c>
      <c r="DG36" s="44" t="e">
        <f t="shared" si="65"/>
        <v>#REF!</v>
      </c>
      <c r="DH36" s="44" t="e">
        <f t="shared" si="66"/>
        <v>#REF!</v>
      </c>
      <c r="DI36" s="44" t="e">
        <f t="shared" si="67"/>
        <v>#REF!</v>
      </c>
      <c r="DJ36" s="44" t="e">
        <f t="shared" si="68"/>
        <v>#REF!</v>
      </c>
      <c r="DK36" s="44" t="e">
        <f t="shared" si="69"/>
        <v>#REF!</v>
      </c>
      <c r="DL36" s="44" t="e">
        <f t="shared" si="70"/>
        <v>#REF!</v>
      </c>
      <c r="DM36" s="44" t="e">
        <f t="shared" si="71"/>
        <v>#REF!</v>
      </c>
      <c r="DN36" s="44" t="e">
        <f t="shared" si="72"/>
        <v>#REF!</v>
      </c>
      <c r="DO36" s="44" t="e">
        <f t="shared" si="73"/>
        <v>#REF!</v>
      </c>
      <c r="DP36" s="44" t="e">
        <f t="shared" si="74"/>
        <v>#REF!</v>
      </c>
      <c r="DQ36" s="44" t="e">
        <f t="shared" si="75"/>
        <v>#REF!</v>
      </c>
    </row>
    <row r="37" spans="1:143">
      <c r="A37" s="239">
        <v>36</v>
      </c>
      <c r="B37" s="364" t="e">
        <f t="shared" si="78"/>
        <v>#REF!</v>
      </c>
      <c r="C37" s="365" t="e">
        <f>B37+COUNTIF(B$2:$B37,B37)-1</f>
        <v>#REF!</v>
      </c>
      <c r="D37" s="366" t="str">
        <f>Tables!AI37</f>
        <v>Cambodia</v>
      </c>
      <c r="E37" s="367" t="e">
        <f t="shared" si="79"/>
        <v>#REF!</v>
      </c>
      <c r="F37" s="46">
        <f>SUMIFS('Portfolio Allocation'!C$12:C$111,'Portfolio Allocation'!$A$12:$A$111,'Graph Tables'!$D37)</f>
        <v>0</v>
      </c>
      <c r="G37" s="46">
        <f>SUMIFS('Portfolio Allocation'!D$12:D$111,'Portfolio Allocation'!$A$12:$A$111,'Graph Tables'!$D37)</f>
        <v>0</v>
      </c>
      <c r="H37" s="46">
        <f>SUMIFS('Portfolio Allocation'!E$12:E$111,'Portfolio Allocation'!$A$12:$A$111,'Graph Tables'!$D37)</f>
        <v>0</v>
      </c>
      <c r="I37" s="46">
        <f>SUMIFS('Portfolio Allocation'!F$12:F$111,'Portfolio Allocation'!$A$12:$A$111,'Graph Tables'!$D37)</f>
        <v>0</v>
      </c>
      <c r="J37" s="46">
        <f>SUMIFS('Portfolio Allocation'!G$12:G$111,'Portfolio Allocation'!$A$12:$A$111,'Graph Tables'!$D37)</f>
        <v>0</v>
      </c>
      <c r="K37" s="46">
        <f>SUMIFS('Portfolio Allocation'!H$12:H$111,'Portfolio Allocation'!$A$12:$A$111,'Graph Tables'!$D37)</f>
        <v>0</v>
      </c>
      <c r="L37" s="46">
        <f>SUMIFS('Portfolio Allocation'!I$12:I$111,'Portfolio Allocation'!$A$12:$A$111,'Graph Tables'!$D37)</f>
        <v>0</v>
      </c>
      <c r="M37" s="46">
        <f>SUMIFS('Portfolio Allocation'!J$12:J$111,'Portfolio Allocation'!$A$12:$A$111,'Graph Tables'!$D37)</f>
        <v>0</v>
      </c>
      <c r="N37" s="46">
        <f>SUMIFS('Portfolio Allocation'!K$12:K$111,'Portfolio Allocation'!$A$12:$A$111,'Graph Tables'!$D37)</f>
        <v>0</v>
      </c>
      <c r="O37" s="46">
        <f>SUMIFS('Portfolio Allocation'!L$12:L$111,'Portfolio Allocation'!$A$12:$A$111,'Graph Tables'!$D37)</f>
        <v>0</v>
      </c>
      <c r="P37" s="46">
        <f>SUMIFS('Portfolio Allocation'!M$12:M$111,'Portfolio Allocation'!$A$12:$A$111,'Graph Tables'!$D37)</f>
        <v>0</v>
      </c>
      <c r="Q37" s="46" t="e">
        <f>SUMIFS('Portfolio Allocation'!#REF!,'Portfolio Allocation'!$A$12:$A$111,'Graph Tables'!$D37)</f>
        <v>#REF!</v>
      </c>
      <c r="R37" s="46">
        <f>SUMIFS('Portfolio Allocation'!Q$12:Q$111,'Portfolio Allocation'!$A$12:$A$111,'Graph Tables'!$D37)</f>
        <v>0</v>
      </c>
      <c r="S37" s="46">
        <f>SUMIFS('Portfolio Allocation'!R$12:R$111,'Portfolio Allocation'!$A$12:$A$111,'Graph Tables'!$D37)</f>
        <v>0</v>
      </c>
      <c r="T37" s="46">
        <f>SUMIFS('Portfolio Allocation'!S$12:S$111,'Portfolio Allocation'!$A$12:$A$111,'Graph Tables'!$D37)</f>
        <v>0</v>
      </c>
      <c r="U37" s="46">
        <f>SUMIFS('Portfolio Allocation'!T$12:T$111,'Portfolio Allocation'!$A$12:$A$111,'Graph Tables'!$D37)</f>
        <v>0</v>
      </c>
      <c r="V37" s="46">
        <f>SUMIFS('Portfolio Allocation'!U$12:U$111,'Portfolio Allocation'!$A$12:$A$111,'Graph Tables'!$D37)</f>
        <v>0</v>
      </c>
      <c r="W37" s="46">
        <f>SUMIFS('Portfolio Allocation'!V$12:V$111,'Portfolio Allocation'!$A$12:$A$111,'Graph Tables'!$D37)</f>
        <v>0</v>
      </c>
      <c r="X37" s="46">
        <f>SUMIFS('Portfolio Allocation'!W$12:W$111,'Portfolio Allocation'!$A$12:$A$111,'Graph Tables'!$D37)</f>
        <v>0</v>
      </c>
      <c r="Y37" s="46">
        <f>SUMIFS('Portfolio Allocation'!X$12:X$111,'Portfolio Allocation'!$A$12:$A$111,'Graph Tables'!$D37)</f>
        <v>0</v>
      </c>
      <c r="Z37" s="46">
        <f>SUMIFS('Portfolio Allocation'!Y$12:Y$111,'Portfolio Allocation'!$A$12:$A$111,'Graph Tables'!$D37)</f>
        <v>0</v>
      </c>
      <c r="AA37" s="46">
        <f>SUMIFS('Portfolio Allocation'!Z$12:Z$111,'Portfolio Allocation'!$A$12:$A$111,'Graph Tables'!$D37)</f>
        <v>0</v>
      </c>
      <c r="AB37" s="46">
        <f>SUMIFS('Portfolio Allocation'!AA$12:AA$111,'Portfolio Allocation'!$A$12:$A$111,'Graph Tables'!$D37)</f>
        <v>0</v>
      </c>
      <c r="AC37" s="46">
        <f>SUMIFS('Portfolio Allocation'!AD$12:AD$111,'Portfolio Allocation'!$A$12:$A$111,'Graph Tables'!$D37)</f>
        <v>0</v>
      </c>
      <c r="AD37" s="46"/>
      <c r="AE37" s="48">
        <v>36</v>
      </c>
      <c r="AF37" t="e">
        <f t="shared" si="125"/>
        <v>#REF!</v>
      </c>
      <c r="AG37" s="44" t="e">
        <f t="shared" si="96"/>
        <v>#REF!</v>
      </c>
      <c r="AH37" s="46"/>
      <c r="AI37" s="239" t="e">
        <f t="shared" si="81"/>
        <v>#REF!</v>
      </c>
      <c r="AJ37" s="239" t="e">
        <f>AI37+COUNTIF(AI$2:$AI37,AI37)-1</f>
        <v>#REF!</v>
      </c>
      <c r="AK37" s="241" t="str">
        <f t="shared" si="2"/>
        <v>Cambodia</v>
      </c>
      <c r="AL37" s="70" t="e">
        <f t="shared" si="82"/>
        <v>#REF!</v>
      </c>
      <c r="AM37" s="44" t="e">
        <f t="shared" si="3"/>
        <v>#REF!</v>
      </c>
      <c r="AN37" s="44" t="e">
        <f t="shared" si="4"/>
        <v>#REF!</v>
      </c>
      <c r="AO37" s="44" t="e">
        <f t="shared" si="5"/>
        <v>#REF!</v>
      </c>
      <c r="AP37" s="44" t="e">
        <f t="shared" si="6"/>
        <v>#REF!</v>
      </c>
      <c r="AQ37" s="44" t="e">
        <f t="shared" si="7"/>
        <v>#REF!</v>
      </c>
      <c r="AR37" s="44" t="e">
        <f t="shared" si="8"/>
        <v>#REF!</v>
      </c>
      <c r="AS37" s="44" t="e">
        <f t="shared" si="9"/>
        <v>#REF!</v>
      </c>
      <c r="AT37" s="44" t="e">
        <f t="shared" si="10"/>
        <v>#REF!</v>
      </c>
      <c r="AU37" s="44" t="e">
        <f t="shared" si="11"/>
        <v>#REF!</v>
      </c>
      <c r="AV37" s="44" t="e">
        <f t="shared" si="12"/>
        <v>#REF!</v>
      </c>
      <c r="AW37" s="44" t="e">
        <f t="shared" si="13"/>
        <v>#REF!</v>
      </c>
      <c r="AX37" s="44" t="e">
        <f t="shared" si="14"/>
        <v>#REF!</v>
      </c>
      <c r="AY37" s="44" t="e">
        <f t="shared" si="15"/>
        <v>#REF!</v>
      </c>
      <c r="AZ37" s="44" t="e">
        <f t="shared" si="16"/>
        <v>#REF!</v>
      </c>
      <c r="BA37" s="44" t="e">
        <f t="shared" si="17"/>
        <v>#REF!</v>
      </c>
      <c r="BB37" s="44" t="e">
        <f t="shared" si="18"/>
        <v>#REF!</v>
      </c>
      <c r="BC37" s="44" t="e">
        <f t="shared" si="19"/>
        <v>#REF!</v>
      </c>
      <c r="BD37" s="44" t="e">
        <f t="shared" si="20"/>
        <v>#REF!</v>
      </c>
      <c r="BE37" s="44" t="e">
        <f t="shared" si="21"/>
        <v>#REF!</v>
      </c>
      <c r="BF37" s="44" t="e">
        <f t="shared" si="22"/>
        <v>#REF!</v>
      </c>
      <c r="BG37" s="44" t="e">
        <f t="shared" si="23"/>
        <v>#REF!</v>
      </c>
      <c r="BH37" s="44" t="e">
        <f t="shared" si="24"/>
        <v>#REF!</v>
      </c>
      <c r="BI37" s="44" t="e">
        <f t="shared" si="25"/>
        <v>#REF!</v>
      </c>
      <c r="BJ37" s="44" t="e">
        <f t="shared" si="26"/>
        <v>#REF!</v>
      </c>
      <c r="BK37" s="44"/>
      <c r="BL37" s="48">
        <v>36</v>
      </c>
      <c r="BM37" t="e">
        <f t="shared" si="126"/>
        <v>#REF!</v>
      </c>
      <c r="BN37" s="44" t="e">
        <f t="shared" si="97"/>
        <v>#REF!</v>
      </c>
      <c r="BO37" s="44">
        <f t="shared" si="101"/>
        <v>0</v>
      </c>
      <c r="BP37" s="44">
        <f t="shared" si="102"/>
        <v>0</v>
      </c>
      <c r="BQ37" s="44">
        <f t="shared" si="103"/>
        <v>0</v>
      </c>
      <c r="BR37" s="44">
        <f t="shared" si="104"/>
        <v>0</v>
      </c>
      <c r="BS37" s="44">
        <f t="shared" si="105"/>
        <v>0</v>
      </c>
      <c r="BT37" s="44">
        <f t="shared" si="106"/>
        <v>0</v>
      </c>
      <c r="BU37" s="44">
        <f t="shared" si="107"/>
        <v>0</v>
      </c>
      <c r="BV37" s="44">
        <f t="shared" si="108"/>
        <v>0</v>
      </c>
      <c r="BW37" s="44">
        <f t="shared" si="109"/>
        <v>0</v>
      </c>
      <c r="BX37" s="44">
        <f t="shared" si="110"/>
        <v>0</v>
      </c>
      <c r="BY37" s="44">
        <f t="shared" si="111"/>
        <v>0</v>
      </c>
      <c r="BZ37" s="44">
        <f t="shared" si="112"/>
        <v>0</v>
      </c>
      <c r="CA37" s="44">
        <f t="shared" si="113"/>
        <v>0</v>
      </c>
      <c r="CB37" s="44">
        <f t="shared" si="114"/>
        <v>0</v>
      </c>
      <c r="CC37" s="44">
        <f t="shared" si="115"/>
        <v>0</v>
      </c>
      <c r="CD37" s="44">
        <f t="shared" si="116"/>
        <v>0</v>
      </c>
      <c r="CE37" s="44">
        <f t="shared" si="117"/>
        <v>0</v>
      </c>
      <c r="CF37" s="44">
        <f t="shared" si="118"/>
        <v>0</v>
      </c>
      <c r="CG37" s="44">
        <f t="shared" si="119"/>
        <v>0</v>
      </c>
      <c r="CH37" s="44">
        <f t="shared" si="120"/>
        <v>0</v>
      </c>
      <c r="CI37" s="44">
        <f t="shared" si="121"/>
        <v>0</v>
      </c>
      <c r="CJ37" s="44">
        <f t="shared" si="122"/>
        <v>0</v>
      </c>
      <c r="CK37" s="44">
        <f t="shared" si="123"/>
        <v>0</v>
      </c>
      <c r="CL37" s="44">
        <f t="shared" si="124"/>
        <v>0</v>
      </c>
      <c r="CM37" s="44"/>
      <c r="CN37" s="244" t="e">
        <f t="shared" si="84"/>
        <v>#REF!</v>
      </c>
      <c r="CO37" s="244">
        <v>36</v>
      </c>
      <c r="CP37" s="239" t="e">
        <f t="shared" si="85"/>
        <v>#REF!</v>
      </c>
      <c r="CQ37" s="239" t="e">
        <f>CP37+COUNTIF($CP$2:CP37,CP37)-1</f>
        <v>#REF!</v>
      </c>
      <c r="CR37" s="241" t="str">
        <f t="shared" si="51"/>
        <v>Cambodia</v>
      </c>
      <c r="CS37" s="70" t="e">
        <f t="shared" si="86"/>
        <v>#REF!</v>
      </c>
      <c r="CT37" s="44" t="e">
        <f t="shared" si="52"/>
        <v>#REF!</v>
      </c>
      <c r="CU37" s="44" t="e">
        <f t="shared" si="53"/>
        <v>#REF!</v>
      </c>
      <c r="CV37" s="44" t="e">
        <f t="shared" si="54"/>
        <v>#REF!</v>
      </c>
      <c r="CW37" s="44" t="e">
        <f t="shared" si="55"/>
        <v>#REF!</v>
      </c>
      <c r="CX37" s="44" t="e">
        <f t="shared" si="56"/>
        <v>#REF!</v>
      </c>
      <c r="CY37" s="44" t="e">
        <f t="shared" si="57"/>
        <v>#REF!</v>
      </c>
      <c r="CZ37" s="44" t="e">
        <f t="shared" si="58"/>
        <v>#REF!</v>
      </c>
      <c r="DA37" s="44" t="e">
        <f t="shared" si="59"/>
        <v>#REF!</v>
      </c>
      <c r="DB37" s="44" t="e">
        <f t="shared" si="60"/>
        <v>#REF!</v>
      </c>
      <c r="DC37" s="44" t="e">
        <f t="shared" si="61"/>
        <v>#REF!</v>
      </c>
      <c r="DD37" s="44" t="e">
        <f t="shared" si="62"/>
        <v>#REF!</v>
      </c>
      <c r="DE37" s="44" t="e">
        <f t="shared" si="63"/>
        <v>#REF!</v>
      </c>
      <c r="DF37" s="44" t="e">
        <f t="shared" si="64"/>
        <v>#REF!</v>
      </c>
      <c r="DG37" s="44" t="e">
        <f t="shared" si="65"/>
        <v>#REF!</v>
      </c>
      <c r="DH37" s="44" t="e">
        <f t="shared" si="66"/>
        <v>#REF!</v>
      </c>
      <c r="DI37" s="44" t="e">
        <f t="shared" si="67"/>
        <v>#REF!</v>
      </c>
      <c r="DJ37" s="44" t="e">
        <f t="shared" si="68"/>
        <v>#REF!</v>
      </c>
      <c r="DK37" s="44" t="e">
        <f t="shared" si="69"/>
        <v>#REF!</v>
      </c>
      <c r="DL37" s="44" t="e">
        <f t="shared" si="70"/>
        <v>#REF!</v>
      </c>
      <c r="DM37" s="44" t="e">
        <f t="shared" si="71"/>
        <v>#REF!</v>
      </c>
      <c r="DN37" s="44" t="e">
        <f t="shared" si="72"/>
        <v>#REF!</v>
      </c>
      <c r="DO37" s="44" t="e">
        <f t="shared" si="73"/>
        <v>#REF!</v>
      </c>
      <c r="DP37" s="44" t="e">
        <f t="shared" si="74"/>
        <v>#REF!</v>
      </c>
      <c r="DQ37" s="44" t="e">
        <f t="shared" si="75"/>
        <v>#REF!</v>
      </c>
    </row>
    <row r="38" spans="1:143">
      <c r="A38" s="239">
        <v>37</v>
      </c>
      <c r="B38" s="364" t="e">
        <f t="shared" si="78"/>
        <v>#REF!</v>
      </c>
      <c r="C38" s="365" t="e">
        <f>B38+COUNTIF(B$2:$B38,B38)-1</f>
        <v>#REF!</v>
      </c>
      <c r="D38" s="366" t="str">
        <f>Tables!AI38</f>
        <v>Cameroon</v>
      </c>
      <c r="E38" s="367" t="e">
        <f t="shared" si="79"/>
        <v>#REF!</v>
      </c>
      <c r="F38" s="46">
        <f>SUMIFS('Portfolio Allocation'!C$12:C$111,'Portfolio Allocation'!$A$12:$A$111,'Graph Tables'!$D38)</f>
        <v>0</v>
      </c>
      <c r="G38" s="46">
        <f>SUMIFS('Portfolio Allocation'!D$12:D$111,'Portfolio Allocation'!$A$12:$A$111,'Graph Tables'!$D38)</f>
        <v>0</v>
      </c>
      <c r="H38" s="46">
        <f>SUMIFS('Portfolio Allocation'!E$12:E$111,'Portfolio Allocation'!$A$12:$A$111,'Graph Tables'!$D38)</f>
        <v>0</v>
      </c>
      <c r="I38" s="46">
        <f>SUMIFS('Portfolio Allocation'!F$12:F$111,'Portfolio Allocation'!$A$12:$A$111,'Graph Tables'!$D38)</f>
        <v>0</v>
      </c>
      <c r="J38" s="46">
        <f>SUMIFS('Portfolio Allocation'!G$12:G$111,'Portfolio Allocation'!$A$12:$A$111,'Graph Tables'!$D38)</f>
        <v>0</v>
      </c>
      <c r="K38" s="46">
        <f>SUMIFS('Portfolio Allocation'!H$12:H$111,'Portfolio Allocation'!$A$12:$A$111,'Graph Tables'!$D38)</f>
        <v>0</v>
      </c>
      <c r="L38" s="46">
        <f>SUMIFS('Portfolio Allocation'!I$12:I$111,'Portfolio Allocation'!$A$12:$A$111,'Graph Tables'!$D38)</f>
        <v>0</v>
      </c>
      <c r="M38" s="46">
        <f>SUMIFS('Portfolio Allocation'!J$12:J$111,'Portfolio Allocation'!$A$12:$A$111,'Graph Tables'!$D38)</f>
        <v>0</v>
      </c>
      <c r="N38" s="46">
        <f>SUMIFS('Portfolio Allocation'!K$12:K$111,'Portfolio Allocation'!$A$12:$A$111,'Graph Tables'!$D38)</f>
        <v>0</v>
      </c>
      <c r="O38" s="46">
        <f>SUMIFS('Portfolio Allocation'!L$12:L$111,'Portfolio Allocation'!$A$12:$A$111,'Graph Tables'!$D38)</f>
        <v>0</v>
      </c>
      <c r="P38" s="46">
        <f>SUMIFS('Portfolio Allocation'!M$12:M$111,'Portfolio Allocation'!$A$12:$A$111,'Graph Tables'!$D38)</f>
        <v>0</v>
      </c>
      <c r="Q38" s="46" t="e">
        <f>SUMIFS('Portfolio Allocation'!#REF!,'Portfolio Allocation'!$A$12:$A$111,'Graph Tables'!$D38)</f>
        <v>#REF!</v>
      </c>
      <c r="R38" s="46">
        <f>SUMIFS('Portfolio Allocation'!Q$12:Q$111,'Portfolio Allocation'!$A$12:$A$111,'Graph Tables'!$D38)</f>
        <v>0</v>
      </c>
      <c r="S38" s="46">
        <f>SUMIFS('Portfolio Allocation'!R$12:R$111,'Portfolio Allocation'!$A$12:$A$111,'Graph Tables'!$D38)</f>
        <v>0</v>
      </c>
      <c r="T38" s="46">
        <f>SUMIFS('Portfolio Allocation'!S$12:S$111,'Portfolio Allocation'!$A$12:$A$111,'Graph Tables'!$D38)</f>
        <v>0</v>
      </c>
      <c r="U38" s="46">
        <f>SUMIFS('Portfolio Allocation'!T$12:T$111,'Portfolio Allocation'!$A$12:$A$111,'Graph Tables'!$D38)</f>
        <v>0</v>
      </c>
      <c r="V38" s="46">
        <f>SUMIFS('Portfolio Allocation'!U$12:U$111,'Portfolio Allocation'!$A$12:$A$111,'Graph Tables'!$D38)</f>
        <v>0</v>
      </c>
      <c r="W38" s="46">
        <f>SUMIFS('Portfolio Allocation'!V$12:V$111,'Portfolio Allocation'!$A$12:$A$111,'Graph Tables'!$D38)</f>
        <v>0</v>
      </c>
      <c r="X38" s="46">
        <f>SUMIFS('Portfolio Allocation'!W$12:W$111,'Portfolio Allocation'!$A$12:$A$111,'Graph Tables'!$D38)</f>
        <v>0</v>
      </c>
      <c r="Y38" s="46">
        <f>SUMIFS('Portfolio Allocation'!X$12:X$111,'Portfolio Allocation'!$A$12:$A$111,'Graph Tables'!$D38)</f>
        <v>0</v>
      </c>
      <c r="Z38" s="46">
        <f>SUMIFS('Portfolio Allocation'!Y$12:Y$111,'Portfolio Allocation'!$A$12:$A$111,'Graph Tables'!$D38)</f>
        <v>0</v>
      </c>
      <c r="AA38" s="46">
        <f>SUMIFS('Portfolio Allocation'!Z$12:Z$111,'Portfolio Allocation'!$A$12:$A$111,'Graph Tables'!$D38)</f>
        <v>0</v>
      </c>
      <c r="AB38" s="46">
        <f>SUMIFS('Portfolio Allocation'!AA$12:AA$111,'Portfolio Allocation'!$A$12:$A$111,'Graph Tables'!$D38)</f>
        <v>0</v>
      </c>
      <c r="AC38" s="46">
        <f>SUMIFS('Portfolio Allocation'!AD$12:AD$111,'Portfolio Allocation'!$A$12:$A$111,'Graph Tables'!$D38)</f>
        <v>0</v>
      </c>
      <c r="AD38" s="46"/>
      <c r="AE38" s="48">
        <v>37</v>
      </c>
      <c r="AF38" t="e">
        <f t="shared" si="125"/>
        <v>#REF!</v>
      </c>
      <c r="AG38" s="44" t="e">
        <f t="shared" si="96"/>
        <v>#REF!</v>
      </c>
      <c r="AH38" s="46"/>
      <c r="AI38" s="239" t="e">
        <f t="shared" si="81"/>
        <v>#REF!</v>
      </c>
      <c r="AJ38" s="239" t="e">
        <f>AI38+COUNTIF(AI$2:$AI38,AI38)-1</f>
        <v>#REF!</v>
      </c>
      <c r="AK38" s="241" t="str">
        <f t="shared" si="2"/>
        <v>Cameroon</v>
      </c>
      <c r="AL38" s="70" t="e">
        <f t="shared" si="82"/>
        <v>#REF!</v>
      </c>
      <c r="AM38" s="44" t="e">
        <f t="shared" si="3"/>
        <v>#REF!</v>
      </c>
      <c r="AN38" s="44" t="e">
        <f t="shared" si="4"/>
        <v>#REF!</v>
      </c>
      <c r="AO38" s="44" t="e">
        <f t="shared" si="5"/>
        <v>#REF!</v>
      </c>
      <c r="AP38" s="44" t="e">
        <f t="shared" si="6"/>
        <v>#REF!</v>
      </c>
      <c r="AQ38" s="44" t="e">
        <f t="shared" si="7"/>
        <v>#REF!</v>
      </c>
      <c r="AR38" s="44" t="e">
        <f t="shared" si="8"/>
        <v>#REF!</v>
      </c>
      <c r="AS38" s="44" t="e">
        <f t="shared" si="9"/>
        <v>#REF!</v>
      </c>
      <c r="AT38" s="44" t="e">
        <f t="shared" si="10"/>
        <v>#REF!</v>
      </c>
      <c r="AU38" s="44" t="e">
        <f t="shared" si="11"/>
        <v>#REF!</v>
      </c>
      <c r="AV38" s="44" t="e">
        <f t="shared" si="12"/>
        <v>#REF!</v>
      </c>
      <c r="AW38" s="44" t="e">
        <f t="shared" si="13"/>
        <v>#REF!</v>
      </c>
      <c r="AX38" s="44" t="e">
        <f t="shared" si="14"/>
        <v>#REF!</v>
      </c>
      <c r="AY38" s="44" t="e">
        <f t="shared" si="15"/>
        <v>#REF!</v>
      </c>
      <c r="AZ38" s="44" t="e">
        <f t="shared" si="16"/>
        <v>#REF!</v>
      </c>
      <c r="BA38" s="44" t="e">
        <f t="shared" si="17"/>
        <v>#REF!</v>
      </c>
      <c r="BB38" s="44" t="e">
        <f t="shared" si="18"/>
        <v>#REF!</v>
      </c>
      <c r="BC38" s="44" t="e">
        <f t="shared" si="19"/>
        <v>#REF!</v>
      </c>
      <c r="BD38" s="44" t="e">
        <f t="shared" si="20"/>
        <v>#REF!</v>
      </c>
      <c r="BE38" s="44" t="e">
        <f t="shared" si="21"/>
        <v>#REF!</v>
      </c>
      <c r="BF38" s="44" t="e">
        <f t="shared" si="22"/>
        <v>#REF!</v>
      </c>
      <c r="BG38" s="44" t="e">
        <f t="shared" si="23"/>
        <v>#REF!</v>
      </c>
      <c r="BH38" s="44" t="e">
        <f t="shared" si="24"/>
        <v>#REF!</v>
      </c>
      <c r="BI38" s="44" t="e">
        <f t="shared" si="25"/>
        <v>#REF!</v>
      </c>
      <c r="BJ38" s="44" t="e">
        <f t="shared" si="26"/>
        <v>#REF!</v>
      </c>
      <c r="BK38" s="44"/>
      <c r="BL38" s="48">
        <v>37</v>
      </c>
      <c r="BM38" t="e">
        <f t="shared" si="126"/>
        <v>#REF!</v>
      </c>
      <c r="BN38" s="44" t="e">
        <f t="shared" si="97"/>
        <v>#REF!</v>
      </c>
      <c r="BO38" s="44">
        <f t="shared" si="101"/>
        <v>0</v>
      </c>
      <c r="BP38" s="44">
        <f t="shared" si="102"/>
        <v>0</v>
      </c>
      <c r="BQ38" s="44">
        <f t="shared" si="103"/>
        <v>0</v>
      </c>
      <c r="BR38" s="44">
        <f t="shared" si="104"/>
        <v>0</v>
      </c>
      <c r="BS38" s="44">
        <f t="shared" si="105"/>
        <v>0</v>
      </c>
      <c r="BT38" s="44">
        <f t="shared" si="106"/>
        <v>0</v>
      </c>
      <c r="BU38" s="44">
        <f t="shared" si="107"/>
        <v>0</v>
      </c>
      <c r="BV38" s="44">
        <f t="shared" si="108"/>
        <v>0</v>
      </c>
      <c r="BW38" s="44">
        <f t="shared" si="109"/>
        <v>0</v>
      </c>
      <c r="BX38" s="44">
        <f t="shared" si="110"/>
        <v>0</v>
      </c>
      <c r="BY38" s="44">
        <f t="shared" si="111"/>
        <v>0</v>
      </c>
      <c r="BZ38" s="44">
        <f t="shared" si="112"/>
        <v>0</v>
      </c>
      <c r="CA38" s="44">
        <f t="shared" si="113"/>
        <v>0</v>
      </c>
      <c r="CB38" s="44">
        <f t="shared" si="114"/>
        <v>0</v>
      </c>
      <c r="CC38" s="44">
        <f t="shared" si="115"/>
        <v>0</v>
      </c>
      <c r="CD38" s="44">
        <f t="shared" si="116"/>
        <v>0</v>
      </c>
      <c r="CE38" s="44">
        <f t="shared" si="117"/>
        <v>0</v>
      </c>
      <c r="CF38" s="44">
        <f t="shared" si="118"/>
        <v>0</v>
      </c>
      <c r="CG38" s="44">
        <f t="shared" si="119"/>
        <v>0</v>
      </c>
      <c r="CH38" s="44">
        <f t="shared" si="120"/>
        <v>0</v>
      </c>
      <c r="CI38" s="44">
        <f t="shared" si="121"/>
        <v>0</v>
      </c>
      <c r="CJ38" s="44">
        <f t="shared" si="122"/>
        <v>0</v>
      </c>
      <c r="CK38" s="44">
        <f t="shared" si="123"/>
        <v>0</v>
      </c>
      <c r="CL38" s="44">
        <f t="shared" si="124"/>
        <v>0</v>
      </c>
      <c r="CM38" s="44"/>
      <c r="CN38" s="244" t="e">
        <f t="shared" si="84"/>
        <v>#REF!</v>
      </c>
      <c r="CO38" s="244">
        <v>37</v>
      </c>
      <c r="CP38" s="239" t="e">
        <f t="shared" si="85"/>
        <v>#REF!</v>
      </c>
      <c r="CQ38" s="239" t="e">
        <f>CP38+COUNTIF($CP$2:CP38,CP38)-1</f>
        <v>#REF!</v>
      </c>
      <c r="CR38" s="241" t="str">
        <f t="shared" si="51"/>
        <v>Cameroon</v>
      </c>
      <c r="CS38" s="70" t="e">
        <f t="shared" si="86"/>
        <v>#REF!</v>
      </c>
      <c r="CT38" s="44" t="e">
        <f t="shared" si="52"/>
        <v>#REF!</v>
      </c>
      <c r="CU38" s="44" t="e">
        <f t="shared" si="53"/>
        <v>#REF!</v>
      </c>
      <c r="CV38" s="44" t="e">
        <f t="shared" si="54"/>
        <v>#REF!</v>
      </c>
      <c r="CW38" s="44" t="e">
        <f t="shared" si="55"/>
        <v>#REF!</v>
      </c>
      <c r="CX38" s="44" t="e">
        <f t="shared" si="56"/>
        <v>#REF!</v>
      </c>
      <c r="CY38" s="44" t="e">
        <f t="shared" si="57"/>
        <v>#REF!</v>
      </c>
      <c r="CZ38" s="44" t="e">
        <f t="shared" si="58"/>
        <v>#REF!</v>
      </c>
      <c r="DA38" s="44" t="e">
        <f t="shared" si="59"/>
        <v>#REF!</v>
      </c>
      <c r="DB38" s="44" t="e">
        <f t="shared" si="60"/>
        <v>#REF!</v>
      </c>
      <c r="DC38" s="44" t="e">
        <f t="shared" si="61"/>
        <v>#REF!</v>
      </c>
      <c r="DD38" s="44" t="e">
        <f t="shared" si="62"/>
        <v>#REF!</v>
      </c>
      <c r="DE38" s="44" t="e">
        <f t="shared" si="63"/>
        <v>#REF!</v>
      </c>
      <c r="DF38" s="44" t="e">
        <f t="shared" si="64"/>
        <v>#REF!</v>
      </c>
      <c r="DG38" s="44" t="e">
        <f t="shared" si="65"/>
        <v>#REF!</v>
      </c>
      <c r="DH38" s="44" t="e">
        <f t="shared" si="66"/>
        <v>#REF!</v>
      </c>
      <c r="DI38" s="44" t="e">
        <f t="shared" si="67"/>
        <v>#REF!</v>
      </c>
      <c r="DJ38" s="44" t="e">
        <f t="shared" si="68"/>
        <v>#REF!</v>
      </c>
      <c r="DK38" s="44" t="e">
        <f t="shared" si="69"/>
        <v>#REF!</v>
      </c>
      <c r="DL38" s="44" t="e">
        <f t="shared" si="70"/>
        <v>#REF!</v>
      </c>
      <c r="DM38" s="44" t="e">
        <f t="shared" si="71"/>
        <v>#REF!</v>
      </c>
      <c r="DN38" s="44" t="e">
        <f t="shared" si="72"/>
        <v>#REF!</v>
      </c>
      <c r="DO38" s="44" t="e">
        <f t="shared" si="73"/>
        <v>#REF!</v>
      </c>
      <c r="DP38" s="44" t="e">
        <f t="shared" si="74"/>
        <v>#REF!</v>
      </c>
      <c r="DQ38" s="44" t="e">
        <f t="shared" si="75"/>
        <v>#REF!</v>
      </c>
    </row>
    <row r="39" spans="1:143">
      <c r="A39" s="239">
        <v>38</v>
      </c>
      <c r="B39" s="364" t="e">
        <f t="shared" si="78"/>
        <v>#REF!</v>
      </c>
      <c r="C39" s="365" t="e">
        <f>B39+COUNTIF(B$2:$B39,B39)-1</f>
        <v>#REF!</v>
      </c>
      <c r="D39" s="366" t="str">
        <f>Tables!AI39</f>
        <v>Canada</v>
      </c>
      <c r="E39" s="367" t="e">
        <f t="shared" si="79"/>
        <v>#REF!</v>
      </c>
      <c r="F39" s="46">
        <f>SUMIFS('Portfolio Allocation'!C$12:C$111,'Portfolio Allocation'!$A$12:$A$111,'Graph Tables'!$D39)</f>
        <v>0</v>
      </c>
      <c r="G39" s="46">
        <f>SUMIFS('Portfolio Allocation'!D$12:D$111,'Portfolio Allocation'!$A$12:$A$111,'Graph Tables'!$D39)</f>
        <v>0</v>
      </c>
      <c r="H39" s="46">
        <f>SUMIFS('Portfolio Allocation'!E$12:E$111,'Portfolio Allocation'!$A$12:$A$111,'Graph Tables'!$D39)</f>
        <v>0</v>
      </c>
      <c r="I39" s="46">
        <f>SUMIFS('Portfolio Allocation'!F$12:F$111,'Portfolio Allocation'!$A$12:$A$111,'Graph Tables'!$D39)</f>
        <v>0</v>
      </c>
      <c r="J39" s="46">
        <f>SUMIFS('Portfolio Allocation'!G$12:G$111,'Portfolio Allocation'!$A$12:$A$111,'Graph Tables'!$D39)</f>
        <v>0</v>
      </c>
      <c r="K39" s="46">
        <f>SUMIFS('Portfolio Allocation'!H$12:H$111,'Portfolio Allocation'!$A$12:$A$111,'Graph Tables'!$D39)</f>
        <v>0</v>
      </c>
      <c r="L39" s="46">
        <f>SUMIFS('Portfolio Allocation'!I$12:I$111,'Portfolio Allocation'!$A$12:$A$111,'Graph Tables'!$D39)</f>
        <v>0</v>
      </c>
      <c r="M39" s="46">
        <f>SUMIFS('Portfolio Allocation'!J$12:J$111,'Portfolio Allocation'!$A$12:$A$111,'Graph Tables'!$D39)</f>
        <v>0</v>
      </c>
      <c r="N39" s="46">
        <f>SUMIFS('Portfolio Allocation'!K$12:K$111,'Portfolio Allocation'!$A$12:$A$111,'Graph Tables'!$D39)</f>
        <v>0</v>
      </c>
      <c r="O39" s="46">
        <f>SUMIFS('Portfolio Allocation'!L$12:L$111,'Portfolio Allocation'!$A$12:$A$111,'Graph Tables'!$D39)</f>
        <v>0</v>
      </c>
      <c r="P39" s="46">
        <f>SUMIFS('Portfolio Allocation'!M$12:M$111,'Portfolio Allocation'!$A$12:$A$111,'Graph Tables'!$D39)</f>
        <v>0</v>
      </c>
      <c r="Q39" s="46" t="e">
        <f>SUMIFS('Portfolio Allocation'!#REF!,'Portfolio Allocation'!$A$12:$A$111,'Graph Tables'!$D39)</f>
        <v>#REF!</v>
      </c>
      <c r="R39" s="46">
        <f>SUMIFS('Portfolio Allocation'!Q$12:Q$111,'Portfolio Allocation'!$A$12:$A$111,'Graph Tables'!$D39)</f>
        <v>0</v>
      </c>
      <c r="S39" s="46">
        <f>SUMIFS('Portfolio Allocation'!R$12:R$111,'Portfolio Allocation'!$A$12:$A$111,'Graph Tables'!$D39)</f>
        <v>0</v>
      </c>
      <c r="T39" s="46">
        <f>SUMIFS('Portfolio Allocation'!S$12:S$111,'Portfolio Allocation'!$A$12:$A$111,'Graph Tables'!$D39)</f>
        <v>0</v>
      </c>
      <c r="U39" s="46">
        <f>SUMIFS('Portfolio Allocation'!T$12:T$111,'Portfolio Allocation'!$A$12:$A$111,'Graph Tables'!$D39)</f>
        <v>0</v>
      </c>
      <c r="V39" s="46">
        <f>SUMIFS('Portfolio Allocation'!U$12:U$111,'Portfolio Allocation'!$A$12:$A$111,'Graph Tables'!$D39)</f>
        <v>0</v>
      </c>
      <c r="W39" s="46">
        <f>SUMIFS('Portfolio Allocation'!V$12:V$111,'Portfolio Allocation'!$A$12:$A$111,'Graph Tables'!$D39)</f>
        <v>0</v>
      </c>
      <c r="X39" s="46">
        <f>SUMIFS('Portfolio Allocation'!W$12:W$111,'Portfolio Allocation'!$A$12:$A$111,'Graph Tables'!$D39)</f>
        <v>0</v>
      </c>
      <c r="Y39" s="46">
        <f>SUMIFS('Portfolio Allocation'!X$12:X$111,'Portfolio Allocation'!$A$12:$A$111,'Graph Tables'!$D39)</f>
        <v>0</v>
      </c>
      <c r="Z39" s="46">
        <f>SUMIFS('Portfolio Allocation'!Y$12:Y$111,'Portfolio Allocation'!$A$12:$A$111,'Graph Tables'!$D39)</f>
        <v>0</v>
      </c>
      <c r="AA39" s="46">
        <f>SUMIFS('Portfolio Allocation'!Z$12:Z$111,'Portfolio Allocation'!$A$12:$A$111,'Graph Tables'!$D39)</f>
        <v>0</v>
      </c>
      <c r="AB39" s="46">
        <f>SUMIFS('Portfolio Allocation'!AA$12:AA$111,'Portfolio Allocation'!$A$12:$A$111,'Graph Tables'!$D39)</f>
        <v>0</v>
      </c>
      <c r="AC39" s="46">
        <f>SUMIFS('Portfolio Allocation'!AD$12:AD$111,'Portfolio Allocation'!$A$12:$A$111,'Graph Tables'!$D39)</f>
        <v>0</v>
      </c>
      <c r="AD39" s="46"/>
      <c r="AE39" s="48">
        <v>38</v>
      </c>
      <c r="AF39" t="e">
        <f t="shared" si="125"/>
        <v>#REF!</v>
      </c>
      <c r="AG39" s="44" t="e">
        <f t="shared" si="96"/>
        <v>#REF!</v>
      </c>
      <c r="AH39" s="46"/>
      <c r="AI39" s="239" t="e">
        <f t="shared" si="81"/>
        <v>#REF!</v>
      </c>
      <c r="AJ39" s="239" t="e">
        <f>AI39+COUNTIF(AI$2:$AI39,AI39)-1</f>
        <v>#REF!</v>
      </c>
      <c r="AK39" s="241" t="str">
        <f t="shared" si="2"/>
        <v>Canada</v>
      </c>
      <c r="AL39" s="70" t="e">
        <f t="shared" si="82"/>
        <v>#REF!</v>
      </c>
      <c r="AM39" s="44" t="e">
        <f t="shared" si="3"/>
        <v>#REF!</v>
      </c>
      <c r="AN39" s="44" t="e">
        <f t="shared" si="4"/>
        <v>#REF!</v>
      </c>
      <c r="AO39" s="44" t="e">
        <f t="shared" si="5"/>
        <v>#REF!</v>
      </c>
      <c r="AP39" s="44" t="e">
        <f t="shared" si="6"/>
        <v>#REF!</v>
      </c>
      <c r="AQ39" s="44" t="e">
        <f t="shared" si="7"/>
        <v>#REF!</v>
      </c>
      <c r="AR39" s="44" t="e">
        <f t="shared" si="8"/>
        <v>#REF!</v>
      </c>
      <c r="AS39" s="44" t="e">
        <f t="shared" si="9"/>
        <v>#REF!</v>
      </c>
      <c r="AT39" s="44" t="e">
        <f t="shared" si="10"/>
        <v>#REF!</v>
      </c>
      <c r="AU39" s="44" t="e">
        <f t="shared" si="11"/>
        <v>#REF!</v>
      </c>
      <c r="AV39" s="44" t="e">
        <f t="shared" si="12"/>
        <v>#REF!</v>
      </c>
      <c r="AW39" s="44" t="e">
        <f t="shared" si="13"/>
        <v>#REF!</v>
      </c>
      <c r="AX39" s="44" t="e">
        <f t="shared" si="14"/>
        <v>#REF!</v>
      </c>
      <c r="AY39" s="44" t="e">
        <f t="shared" si="15"/>
        <v>#REF!</v>
      </c>
      <c r="AZ39" s="44" t="e">
        <f t="shared" si="16"/>
        <v>#REF!</v>
      </c>
      <c r="BA39" s="44" t="e">
        <f t="shared" si="17"/>
        <v>#REF!</v>
      </c>
      <c r="BB39" s="44" t="e">
        <f t="shared" si="18"/>
        <v>#REF!</v>
      </c>
      <c r="BC39" s="44" t="e">
        <f t="shared" si="19"/>
        <v>#REF!</v>
      </c>
      <c r="BD39" s="44" t="e">
        <f t="shared" si="20"/>
        <v>#REF!</v>
      </c>
      <c r="BE39" s="44" t="e">
        <f t="shared" si="21"/>
        <v>#REF!</v>
      </c>
      <c r="BF39" s="44" t="e">
        <f t="shared" si="22"/>
        <v>#REF!</v>
      </c>
      <c r="BG39" s="44" t="e">
        <f t="shared" si="23"/>
        <v>#REF!</v>
      </c>
      <c r="BH39" s="44" t="e">
        <f t="shared" si="24"/>
        <v>#REF!</v>
      </c>
      <c r="BI39" s="44" t="e">
        <f t="shared" si="25"/>
        <v>#REF!</v>
      </c>
      <c r="BJ39" s="44" t="e">
        <f t="shared" si="26"/>
        <v>#REF!</v>
      </c>
      <c r="BK39" s="44"/>
      <c r="BL39" s="48">
        <v>38</v>
      </c>
      <c r="BM39" t="e">
        <f t="shared" si="126"/>
        <v>#REF!</v>
      </c>
      <c r="BN39" s="44" t="e">
        <f t="shared" si="97"/>
        <v>#REF!</v>
      </c>
      <c r="BO39" s="44">
        <f t="shared" si="101"/>
        <v>0</v>
      </c>
      <c r="BP39" s="44">
        <f t="shared" si="102"/>
        <v>0</v>
      </c>
      <c r="BQ39" s="44">
        <f t="shared" si="103"/>
        <v>0</v>
      </c>
      <c r="BR39" s="44">
        <f t="shared" si="104"/>
        <v>0</v>
      </c>
      <c r="BS39" s="44">
        <f t="shared" si="105"/>
        <v>0</v>
      </c>
      <c r="BT39" s="44">
        <f t="shared" si="106"/>
        <v>0</v>
      </c>
      <c r="BU39" s="44">
        <f t="shared" si="107"/>
        <v>0</v>
      </c>
      <c r="BV39" s="44">
        <f t="shared" si="108"/>
        <v>0</v>
      </c>
      <c r="BW39" s="44">
        <f t="shared" si="109"/>
        <v>0</v>
      </c>
      <c r="BX39" s="44">
        <f t="shared" si="110"/>
        <v>0</v>
      </c>
      <c r="BY39" s="44">
        <f t="shared" si="111"/>
        <v>0</v>
      </c>
      <c r="BZ39" s="44">
        <f t="shared" si="112"/>
        <v>0</v>
      </c>
      <c r="CA39" s="44">
        <f t="shared" si="113"/>
        <v>0</v>
      </c>
      <c r="CB39" s="44">
        <f t="shared" si="114"/>
        <v>0</v>
      </c>
      <c r="CC39" s="44">
        <f t="shared" si="115"/>
        <v>0</v>
      </c>
      <c r="CD39" s="44">
        <f t="shared" si="116"/>
        <v>0</v>
      </c>
      <c r="CE39" s="44">
        <f t="shared" si="117"/>
        <v>0</v>
      </c>
      <c r="CF39" s="44">
        <f t="shared" si="118"/>
        <v>0</v>
      </c>
      <c r="CG39" s="44">
        <f t="shared" si="119"/>
        <v>0</v>
      </c>
      <c r="CH39" s="44">
        <f t="shared" si="120"/>
        <v>0</v>
      </c>
      <c r="CI39" s="44">
        <f t="shared" si="121"/>
        <v>0</v>
      </c>
      <c r="CJ39" s="44">
        <f t="shared" si="122"/>
        <v>0</v>
      </c>
      <c r="CK39" s="44">
        <f t="shared" si="123"/>
        <v>0</v>
      </c>
      <c r="CL39" s="44">
        <f t="shared" si="124"/>
        <v>0</v>
      </c>
      <c r="CM39" s="44"/>
      <c r="CN39" s="244" t="e">
        <f t="shared" si="84"/>
        <v>#REF!</v>
      </c>
      <c r="CO39" s="244">
        <v>38</v>
      </c>
      <c r="CP39" s="239" t="e">
        <f t="shared" si="85"/>
        <v>#REF!</v>
      </c>
      <c r="CQ39" s="239" t="e">
        <f>CP39+COUNTIF($CP$2:CP39,CP39)-1</f>
        <v>#REF!</v>
      </c>
      <c r="CR39" s="241" t="str">
        <f t="shared" si="51"/>
        <v>Canada</v>
      </c>
      <c r="CS39" s="70" t="e">
        <f t="shared" si="86"/>
        <v>#REF!</v>
      </c>
      <c r="CT39" s="44" t="e">
        <f t="shared" si="52"/>
        <v>#REF!</v>
      </c>
      <c r="CU39" s="44" t="e">
        <f t="shared" si="53"/>
        <v>#REF!</v>
      </c>
      <c r="CV39" s="44" t="e">
        <f t="shared" si="54"/>
        <v>#REF!</v>
      </c>
      <c r="CW39" s="44" t="e">
        <f t="shared" si="55"/>
        <v>#REF!</v>
      </c>
      <c r="CX39" s="44" t="e">
        <f t="shared" si="56"/>
        <v>#REF!</v>
      </c>
      <c r="CY39" s="44" t="e">
        <f t="shared" si="57"/>
        <v>#REF!</v>
      </c>
      <c r="CZ39" s="44" t="e">
        <f t="shared" si="58"/>
        <v>#REF!</v>
      </c>
      <c r="DA39" s="44" t="e">
        <f t="shared" si="59"/>
        <v>#REF!</v>
      </c>
      <c r="DB39" s="44" t="e">
        <f t="shared" si="60"/>
        <v>#REF!</v>
      </c>
      <c r="DC39" s="44" t="e">
        <f t="shared" si="61"/>
        <v>#REF!</v>
      </c>
      <c r="DD39" s="44" t="e">
        <f t="shared" si="62"/>
        <v>#REF!</v>
      </c>
      <c r="DE39" s="44" t="e">
        <f t="shared" si="63"/>
        <v>#REF!</v>
      </c>
      <c r="DF39" s="44" t="e">
        <f t="shared" si="64"/>
        <v>#REF!</v>
      </c>
      <c r="DG39" s="44" t="e">
        <f t="shared" si="65"/>
        <v>#REF!</v>
      </c>
      <c r="DH39" s="44" t="e">
        <f t="shared" si="66"/>
        <v>#REF!</v>
      </c>
      <c r="DI39" s="44" t="e">
        <f t="shared" si="67"/>
        <v>#REF!</v>
      </c>
      <c r="DJ39" s="44" t="e">
        <f t="shared" si="68"/>
        <v>#REF!</v>
      </c>
      <c r="DK39" s="44" t="e">
        <f t="shared" si="69"/>
        <v>#REF!</v>
      </c>
      <c r="DL39" s="44" t="e">
        <f t="shared" si="70"/>
        <v>#REF!</v>
      </c>
      <c r="DM39" s="44" t="e">
        <f t="shared" si="71"/>
        <v>#REF!</v>
      </c>
      <c r="DN39" s="44" t="e">
        <f t="shared" si="72"/>
        <v>#REF!</v>
      </c>
      <c r="DO39" s="44" t="e">
        <f t="shared" si="73"/>
        <v>#REF!</v>
      </c>
      <c r="DP39" s="44" t="e">
        <f t="shared" si="74"/>
        <v>#REF!</v>
      </c>
      <c r="DQ39" s="44" t="e">
        <f t="shared" si="75"/>
        <v>#REF!</v>
      </c>
    </row>
    <row r="40" spans="1:143">
      <c r="A40" s="239">
        <v>39</v>
      </c>
      <c r="B40" s="364" t="e">
        <f t="shared" si="78"/>
        <v>#REF!</v>
      </c>
      <c r="C40" s="365" t="e">
        <f>B40+COUNTIF(B$2:$B40,B40)-1</f>
        <v>#REF!</v>
      </c>
      <c r="D40" s="366" t="str">
        <f>Tables!AI40</f>
        <v>Cape Verde</v>
      </c>
      <c r="E40" s="367" t="e">
        <f t="shared" si="79"/>
        <v>#REF!</v>
      </c>
      <c r="F40" s="46">
        <f>SUMIFS('Portfolio Allocation'!C$12:C$111,'Portfolio Allocation'!$A$12:$A$111,'Graph Tables'!$D40)</f>
        <v>0</v>
      </c>
      <c r="G40" s="46">
        <f>SUMIFS('Portfolio Allocation'!D$12:D$111,'Portfolio Allocation'!$A$12:$A$111,'Graph Tables'!$D40)</f>
        <v>0</v>
      </c>
      <c r="H40" s="46">
        <f>SUMIFS('Portfolio Allocation'!E$12:E$111,'Portfolio Allocation'!$A$12:$A$111,'Graph Tables'!$D40)</f>
        <v>0</v>
      </c>
      <c r="I40" s="46">
        <f>SUMIFS('Portfolio Allocation'!F$12:F$111,'Portfolio Allocation'!$A$12:$A$111,'Graph Tables'!$D40)</f>
        <v>0</v>
      </c>
      <c r="J40" s="46">
        <f>SUMIFS('Portfolio Allocation'!G$12:G$111,'Portfolio Allocation'!$A$12:$A$111,'Graph Tables'!$D40)</f>
        <v>0</v>
      </c>
      <c r="K40" s="46">
        <f>SUMIFS('Portfolio Allocation'!H$12:H$111,'Portfolio Allocation'!$A$12:$A$111,'Graph Tables'!$D40)</f>
        <v>0</v>
      </c>
      <c r="L40" s="46">
        <f>SUMIFS('Portfolio Allocation'!I$12:I$111,'Portfolio Allocation'!$A$12:$A$111,'Graph Tables'!$D40)</f>
        <v>0</v>
      </c>
      <c r="M40" s="46">
        <f>SUMIFS('Portfolio Allocation'!J$12:J$111,'Portfolio Allocation'!$A$12:$A$111,'Graph Tables'!$D40)</f>
        <v>0</v>
      </c>
      <c r="N40" s="46">
        <f>SUMIFS('Portfolio Allocation'!K$12:K$111,'Portfolio Allocation'!$A$12:$A$111,'Graph Tables'!$D40)</f>
        <v>0</v>
      </c>
      <c r="O40" s="46">
        <f>SUMIFS('Portfolio Allocation'!L$12:L$111,'Portfolio Allocation'!$A$12:$A$111,'Graph Tables'!$D40)</f>
        <v>0</v>
      </c>
      <c r="P40" s="46">
        <f>SUMIFS('Portfolio Allocation'!M$12:M$111,'Portfolio Allocation'!$A$12:$A$111,'Graph Tables'!$D40)</f>
        <v>0</v>
      </c>
      <c r="Q40" s="46" t="e">
        <f>SUMIFS('Portfolio Allocation'!#REF!,'Portfolio Allocation'!$A$12:$A$111,'Graph Tables'!$D40)</f>
        <v>#REF!</v>
      </c>
      <c r="R40" s="46">
        <f>SUMIFS('Portfolio Allocation'!Q$12:Q$111,'Portfolio Allocation'!$A$12:$A$111,'Graph Tables'!$D40)</f>
        <v>0</v>
      </c>
      <c r="S40" s="46">
        <f>SUMIFS('Portfolio Allocation'!R$12:R$111,'Portfolio Allocation'!$A$12:$A$111,'Graph Tables'!$D40)</f>
        <v>0</v>
      </c>
      <c r="T40" s="46">
        <f>SUMIFS('Portfolio Allocation'!S$12:S$111,'Portfolio Allocation'!$A$12:$A$111,'Graph Tables'!$D40)</f>
        <v>0</v>
      </c>
      <c r="U40" s="46">
        <f>SUMIFS('Portfolio Allocation'!T$12:T$111,'Portfolio Allocation'!$A$12:$A$111,'Graph Tables'!$D40)</f>
        <v>0</v>
      </c>
      <c r="V40" s="46">
        <f>SUMIFS('Portfolio Allocation'!U$12:U$111,'Portfolio Allocation'!$A$12:$A$111,'Graph Tables'!$D40)</f>
        <v>0</v>
      </c>
      <c r="W40" s="46">
        <f>SUMIFS('Portfolio Allocation'!V$12:V$111,'Portfolio Allocation'!$A$12:$A$111,'Graph Tables'!$D40)</f>
        <v>0</v>
      </c>
      <c r="X40" s="46">
        <f>SUMIFS('Portfolio Allocation'!W$12:W$111,'Portfolio Allocation'!$A$12:$A$111,'Graph Tables'!$D40)</f>
        <v>0</v>
      </c>
      <c r="Y40" s="46">
        <f>SUMIFS('Portfolio Allocation'!X$12:X$111,'Portfolio Allocation'!$A$12:$A$111,'Graph Tables'!$D40)</f>
        <v>0</v>
      </c>
      <c r="Z40" s="46">
        <f>SUMIFS('Portfolio Allocation'!Y$12:Y$111,'Portfolio Allocation'!$A$12:$A$111,'Graph Tables'!$D40)</f>
        <v>0</v>
      </c>
      <c r="AA40" s="46">
        <f>SUMIFS('Portfolio Allocation'!Z$12:Z$111,'Portfolio Allocation'!$A$12:$A$111,'Graph Tables'!$D40)</f>
        <v>0</v>
      </c>
      <c r="AB40" s="46">
        <f>SUMIFS('Portfolio Allocation'!AA$12:AA$111,'Portfolio Allocation'!$A$12:$A$111,'Graph Tables'!$D40)</f>
        <v>0</v>
      </c>
      <c r="AC40" s="46">
        <f>SUMIFS('Portfolio Allocation'!AD$12:AD$111,'Portfolio Allocation'!$A$12:$A$111,'Graph Tables'!$D40)</f>
        <v>0</v>
      </c>
      <c r="AD40" s="46"/>
      <c r="AE40" s="48">
        <v>39</v>
      </c>
      <c r="AF40" t="e">
        <f t="shared" si="125"/>
        <v>#REF!</v>
      </c>
      <c r="AG40" s="44" t="e">
        <f t="shared" si="96"/>
        <v>#REF!</v>
      </c>
      <c r="AH40" s="46"/>
      <c r="AI40" s="239" t="e">
        <f t="shared" si="81"/>
        <v>#REF!</v>
      </c>
      <c r="AJ40" s="239" t="e">
        <f>AI40+COUNTIF(AI$2:$AI40,AI40)-1</f>
        <v>#REF!</v>
      </c>
      <c r="AK40" s="241" t="str">
        <f t="shared" si="2"/>
        <v>Cape Verde</v>
      </c>
      <c r="AL40" s="70" t="e">
        <f t="shared" si="82"/>
        <v>#REF!</v>
      </c>
      <c r="AM40" s="44" t="e">
        <f t="shared" si="3"/>
        <v>#REF!</v>
      </c>
      <c r="AN40" s="44" t="e">
        <f t="shared" si="4"/>
        <v>#REF!</v>
      </c>
      <c r="AO40" s="44" t="e">
        <f t="shared" si="5"/>
        <v>#REF!</v>
      </c>
      <c r="AP40" s="44" t="e">
        <f t="shared" si="6"/>
        <v>#REF!</v>
      </c>
      <c r="AQ40" s="44" t="e">
        <f t="shared" si="7"/>
        <v>#REF!</v>
      </c>
      <c r="AR40" s="44" t="e">
        <f t="shared" si="8"/>
        <v>#REF!</v>
      </c>
      <c r="AS40" s="44" t="e">
        <f t="shared" si="9"/>
        <v>#REF!</v>
      </c>
      <c r="AT40" s="44" t="e">
        <f t="shared" si="10"/>
        <v>#REF!</v>
      </c>
      <c r="AU40" s="44" t="e">
        <f t="shared" si="11"/>
        <v>#REF!</v>
      </c>
      <c r="AV40" s="44" t="e">
        <f t="shared" si="12"/>
        <v>#REF!</v>
      </c>
      <c r="AW40" s="44" t="e">
        <f t="shared" si="13"/>
        <v>#REF!</v>
      </c>
      <c r="AX40" s="44" t="e">
        <f t="shared" si="14"/>
        <v>#REF!</v>
      </c>
      <c r="AY40" s="44" t="e">
        <f t="shared" si="15"/>
        <v>#REF!</v>
      </c>
      <c r="AZ40" s="44" t="e">
        <f t="shared" si="16"/>
        <v>#REF!</v>
      </c>
      <c r="BA40" s="44" t="e">
        <f t="shared" si="17"/>
        <v>#REF!</v>
      </c>
      <c r="BB40" s="44" t="e">
        <f t="shared" si="18"/>
        <v>#REF!</v>
      </c>
      <c r="BC40" s="44" t="e">
        <f t="shared" si="19"/>
        <v>#REF!</v>
      </c>
      <c r="BD40" s="44" t="e">
        <f t="shared" si="20"/>
        <v>#REF!</v>
      </c>
      <c r="BE40" s="44" t="e">
        <f t="shared" si="21"/>
        <v>#REF!</v>
      </c>
      <c r="BF40" s="44" t="e">
        <f t="shared" si="22"/>
        <v>#REF!</v>
      </c>
      <c r="BG40" s="44" t="e">
        <f t="shared" si="23"/>
        <v>#REF!</v>
      </c>
      <c r="BH40" s="44" t="e">
        <f t="shared" si="24"/>
        <v>#REF!</v>
      </c>
      <c r="BI40" s="44" t="e">
        <f t="shared" si="25"/>
        <v>#REF!</v>
      </c>
      <c r="BJ40" s="44" t="e">
        <f t="shared" si="26"/>
        <v>#REF!</v>
      </c>
      <c r="BK40" s="44"/>
      <c r="BL40" s="48">
        <v>39</v>
      </c>
      <c r="BM40" t="e">
        <f t="shared" si="126"/>
        <v>#REF!</v>
      </c>
      <c r="BN40" s="44" t="e">
        <f t="shared" si="97"/>
        <v>#REF!</v>
      </c>
      <c r="BO40" s="44">
        <f t="shared" si="101"/>
        <v>0</v>
      </c>
      <c r="BP40" s="44">
        <f t="shared" si="102"/>
        <v>0</v>
      </c>
      <c r="BQ40" s="44">
        <f t="shared" si="103"/>
        <v>0</v>
      </c>
      <c r="BR40" s="44">
        <f t="shared" si="104"/>
        <v>0</v>
      </c>
      <c r="BS40" s="44">
        <f t="shared" si="105"/>
        <v>0</v>
      </c>
      <c r="BT40" s="44">
        <f t="shared" si="106"/>
        <v>0</v>
      </c>
      <c r="BU40" s="44">
        <f t="shared" si="107"/>
        <v>0</v>
      </c>
      <c r="BV40" s="44">
        <f t="shared" si="108"/>
        <v>0</v>
      </c>
      <c r="BW40" s="44">
        <f t="shared" si="109"/>
        <v>0</v>
      </c>
      <c r="BX40" s="44">
        <f t="shared" si="110"/>
        <v>0</v>
      </c>
      <c r="BY40" s="44">
        <f t="shared" si="111"/>
        <v>0</v>
      </c>
      <c r="BZ40" s="44">
        <f t="shared" si="112"/>
        <v>0</v>
      </c>
      <c r="CA40" s="44">
        <f t="shared" si="113"/>
        <v>0</v>
      </c>
      <c r="CB40" s="44">
        <f t="shared" si="114"/>
        <v>0</v>
      </c>
      <c r="CC40" s="44">
        <f t="shared" si="115"/>
        <v>0</v>
      </c>
      <c r="CD40" s="44">
        <f t="shared" si="116"/>
        <v>0</v>
      </c>
      <c r="CE40" s="44">
        <f t="shared" si="117"/>
        <v>0</v>
      </c>
      <c r="CF40" s="44">
        <f t="shared" si="118"/>
        <v>0</v>
      </c>
      <c r="CG40" s="44">
        <f t="shared" si="119"/>
        <v>0</v>
      </c>
      <c r="CH40" s="44">
        <f t="shared" si="120"/>
        <v>0</v>
      </c>
      <c r="CI40" s="44">
        <f t="shared" si="121"/>
        <v>0</v>
      </c>
      <c r="CJ40" s="44">
        <f t="shared" si="122"/>
        <v>0</v>
      </c>
      <c r="CK40" s="44">
        <f t="shared" si="123"/>
        <v>0</v>
      </c>
      <c r="CL40" s="44">
        <f t="shared" si="124"/>
        <v>0</v>
      </c>
      <c r="CM40" s="44"/>
      <c r="CN40" s="244" t="e">
        <f t="shared" si="84"/>
        <v>#REF!</v>
      </c>
      <c r="CO40" s="244">
        <v>39</v>
      </c>
      <c r="CP40" s="239" t="e">
        <f t="shared" si="85"/>
        <v>#REF!</v>
      </c>
      <c r="CQ40" s="239" t="e">
        <f>CP40+COUNTIF($CP$2:CP40,CP40)-1</f>
        <v>#REF!</v>
      </c>
      <c r="CR40" s="241" t="str">
        <f t="shared" si="51"/>
        <v>Cape Verde</v>
      </c>
      <c r="CS40" s="70" t="e">
        <f t="shared" si="86"/>
        <v>#REF!</v>
      </c>
      <c r="CT40" s="44" t="e">
        <f t="shared" si="52"/>
        <v>#REF!</v>
      </c>
      <c r="CU40" s="44" t="e">
        <f t="shared" si="53"/>
        <v>#REF!</v>
      </c>
      <c r="CV40" s="44" t="e">
        <f t="shared" si="54"/>
        <v>#REF!</v>
      </c>
      <c r="CW40" s="44" t="e">
        <f t="shared" si="55"/>
        <v>#REF!</v>
      </c>
      <c r="CX40" s="44" t="e">
        <f t="shared" si="56"/>
        <v>#REF!</v>
      </c>
      <c r="CY40" s="44" t="e">
        <f t="shared" si="57"/>
        <v>#REF!</v>
      </c>
      <c r="CZ40" s="44" t="e">
        <f t="shared" si="58"/>
        <v>#REF!</v>
      </c>
      <c r="DA40" s="44" t="e">
        <f t="shared" si="59"/>
        <v>#REF!</v>
      </c>
      <c r="DB40" s="44" t="e">
        <f t="shared" si="60"/>
        <v>#REF!</v>
      </c>
      <c r="DC40" s="44" t="e">
        <f t="shared" si="61"/>
        <v>#REF!</v>
      </c>
      <c r="DD40" s="44" t="e">
        <f t="shared" si="62"/>
        <v>#REF!</v>
      </c>
      <c r="DE40" s="44" t="e">
        <f t="shared" si="63"/>
        <v>#REF!</v>
      </c>
      <c r="DF40" s="44" t="e">
        <f t="shared" si="64"/>
        <v>#REF!</v>
      </c>
      <c r="DG40" s="44" t="e">
        <f t="shared" si="65"/>
        <v>#REF!</v>
      </c>
      <c r="DH40" s="44" t="e">
        <f t="shared" si="66"/>
        <v>#REF!</v>
      </c>
      <c r="DI40" s="44" t="e">
        <f t="shared" si="67"/>
        <v>#REF!</v>
      </c>
      <c r="DJ40" s="44" t="e">
        <f t="shared" si="68"/>
        <v>#REF!</v>
      </c>
      <c r="DK40" s="44" t="e">
        <f t="shared" si="69"/>
        <v>#REF!</v>
      </c>
      <c r="DL40" s="44" t="e">
        <f t="shared" si="70"/>
        <v>#REF!</v>
      </c>
      <c r="DM40" s="44" t="e">
        <f t="shared" si="71"/>
        <v>#REF!</v>
      </c>
      <c r="DN40" s="44" t="e">
        <f t="shared" si="72"/>
        <v>#REF!</v>
      </c>
      <c r="DO40" s="44" t="e">
        <f t="shared" si="73"/>
        <v>#REF!</v>
      </c>
      <c r="DP40" s="44" t="e">
        <f t="shared" si="74"/>
        <v>#REF!</v>
      </c>
      <c r="DQ40" s="44" t="e">
        <f t="shared" si="75"/>
        <v>#REF!</v>
      </c>
    </row>
    <row r="41" spans="1:143">
      <c r="A41" s="239">
        <v>40</v>
      </c>
      <c r="B41" s="364" t="e">
        <f t="shared" si="78"/>
        <v>#REF!</v>
      </c>
      <c r="C41" s="365" t="e">
        <f>B41+COUNTIF(B$2:$B41,B41)-1</f>
        <v>#REF!</v>
      </c>
      <c r="D41" s="366" t="str">
        <f>Tables!AI41</f>
        <v>Cayman Islands</v>
      </c>
      <c r="E41" s="367" t="e">
        <f t="shared" si="79"/>
        <v>#REF!</v>
      </c>
      <c r="F41" s="46">
        <f>SUMIFS('Portfolio Allocation'!C$12:C$111,'Portfolio Allocation'!$A$12:$A$111,'Graph Tables'!$D41)</f>
        <v>0</v>
      </c>
      <c r="G41" s="46">
        <f>SUMIFS('Portfolio Allocation'!D$12:D$111,'Portfolio Allocation'!$A$12:$A$111,'Graph Tables'!$D41)</f>
        <v>0</v>
      </c>
      <c r="H41" s="46">
        <f>SUMIFS('Portfolio Allocation'!E$12:E$111,'Portfolio Allocation'!$A$12:$A$111,'Graph Tables'!$D41)</f>
        <v>0</v>
      </c>
      <c r="I41" s="46">
        <f>SUMIFS('Portfolio Allocation'!F$12:F$111,'Portfolio Allocation'!$A$12:$A$111,'Graph Tables'!$D41)</f>
        <v>0</v>
      </c>
      <c r="J41" s="46">
        <f>SUMIFS('Portfolio Allocation'!G$12:G$111,'Portfolio Allocation'!$A$12:$A$111,'Graph Tables'!$D41)</f>
        <v>0</v>
      </c>
      <c r="K41" s="46">
        <f>SUMIFS('Portfolio Allocation'!H$12:H$111,'Portfolio Allocation'!$A$12:$A$111,'Graph Tables'!$D41)</f>
        <v>0</v>
      </c>
      <c r="L41" s="46">
        <f>SUMIFS('Portfolio Allocation'!I$12:I$111,'Portfolio Allocation'!$A$12:$A$111,'Graph Tables'!$D41)</f>
        <v>0</v>
      </c>
      <c r="M41" s="46">
        <f>SUMIFS('Portfolio Allocation'!J$12:J$111,'Portfolio Allocation'!$A$12:$A$111,'Graph Tables'!$D41)</f>
        <v>0</v>
      </c>
      <c r="N41" s="46">
        <f>SUMIFS('Portfolio Allocation'!K$12:K$111,'Portfolio Allocation'!$A$12:$A$111,'Graph Tables'!$D41)</f>
        <v>0</v>
      </c>
      <c r="O41" s="46">
        <f>SUMIFS('Portfolio Allocation'!L$12:L$111,'Portfolio Allocation'!$A$12:$A$111,'Graph Tables'!$D41)</f>
        <v>0</v>
      </c>
      <c r="P41" s="46">
        <f>SUMIFS('Portfolio Allocation'!M$12:M$111,'Portfolio Allocation'!$A$12:$A$111,'Graph Tables'!$D41)</f>
        <v>0</v>
      </c>
      <c r="Q41" s="46" t="e">
        <f>SUMIFS('Portfolio Allocation'!#REF!,'Portfolio Allocation'!$A$12:$A$111,'Graph Tables'!$D41)</f>
        <v>#REF!</v>
      </c>
      <c r="R41" s="46">
        <f>SUMIFS('Portfolio Allocation'!Q$12:Q$111,'Portfolio Allocation'!$A$12:$A$111,'Graph Tables'!$D41)</f>
        <v>0</v>
      </c>
      <c r="S41" s="46">
        <f>SUMIFS('Portfolio Allocation'!R$12:R$111,'Portfolio Allocation'!$A$12:$A$111,'Graph Tables'!$D41)</f>
        <v>0</v>
      </c>
      <c r="T41" s="46">
        <f>SUMIFS('Portfolio Allocation'!S$12:S$111,'Portfolio Allocation'!$A$12:$A$111,'Graph Tables'!$D41)</f>
        <v>0</v>
      </c>
      <c r="U41" s="46">
        <f>SUMIFS('Portfolio Allocation'!T$12:T$111,'Portfolio Allocation'!$A$12:$A$111,'Graph Tables'!$D41)</f>
        <v>0</v>
      </c>
      <c r="V41" s="46">
        <f>SUMIFS('Portfolio Allocation'!U$12:U$111,'Portfolio Allocation'!$A$12:$A$111,'Graph Tables'!$D41)</f>
        <v>0</v>
      </c>
      <c r="W41" s="46">
        <f>SUMIFS('Portfolio Allocation'!V$12:V$111,'Portfolio Allocation'!$A$12:$A$111,'Graph Tables'!$D41)</f>
        <v>0</v>
      </c>
      <c r="X41" s="46">
        <f>SUMIFS('Portfolio Allocation'!W$12:W$111,'Portfolio Allocation'!$A$12:$A$111,'Graph Tables'!$D41)</f>
        <v>0</v>
      </c>
      <c r="Y41" s="46">
        <f>SUMIFS('Portfolio Allocation'!X$12:X$111,'Portfolio Allocation'!$A$12:$A$111,'Graph Tables'!$D41)</f>
        <v>0</v>
      </c>
      <c r="Z41" s="46">
        <f>SUMIFS('Portfolio Allocation'!Y$12:Y$111,'Portfolio Allocation'!$A$12:$A$111,'Graph Tables'!$D41)</f>
        <v>0</v>
      </c>
      <c r="AA41" s="46">
        <f>SUMIFS('Portfolio Allocation'!Z$12:Z$111,'Portfolio Allocation'!$A$12:$A$111,'Graph Tables'!$D41)</f>
        <v>0</v>
      </c>
      <c r="AB41" s="46">
        <f>SUMIFS('Portfolio Allocation'!AA$12:AA$111,'Portfolio Allocation'!$A$12:$A$111,'Graph Tables'!$D41)</f>
        <v>0</v>
      </c>
      <c r="AC41" s="46">
        <f>SUMIFS('Portfolio Allocation'!AD$12:AD$111,'Portfolio Allocation'!$A$12:$A$111,'Graph Tables'!$D41)</f>
        <v>0</v>
      </c>
      <c r="AD41" s="46"/>
      <c r="AE41" s="48">
        <v>40</v>
      </c>
      <c r="AF41" t="e">
        <f t="shared" si="125"/>
        <v>#REF!</v>
      </c>
      <c r="AG41" s="44" t="e">
        <f t="shared" si="96"/>
        <v>#REF!</v>
      </c>
      <c r="AH41" s="46"/>
      <c r="AI41" s="239" t="e">
        <f t="shared" si="81"/>
        <v>#REF!</v>
      </c>
      <c r="AJ41" s="239" t="e">
        <f>AI41+COUNTIF(AI$2:$AI41,AI41)-1</f>
        <v>#REF!</v>
      </c>
      <c r="AK41" s="241" t="str">
        <f t="shared" si="2"/>
        <v>Cayman Islands</v>
      </c>
      <c r="AL41" s="70" t="e">
        <f t="shared" si="82"/>
        <v>#REF!</v>
      </c>
      <c r="AM41" s="44" t="e">
        <f t="shared" si="3"/>
        <v>#REF!</v>
      </c>
      <c r="AN41" s="44" t="e">
        <f t="shared" si="4"/>
        <v>#REF!</v>
      </c>
      <c r="AO41" s="44" t="e">
        <f t="shared" si="5"/>
        <v>#REF!</v>
      </c>
      <c r="AP41" s="44" t="e">
        <f t="shared" si="6"/>
        <v>#REF!</v>
      </c>
      <c r="AQ41" s="44" t="e">
        <f t="shared" si="7"/>
        <v>#REF!</v>
      </c>
      <c r="AR41" s="44" t="e">
        <f t="shared" si="8"/>
        <v>#REF!</v>
      </c>
      <c r="AS41" s="44" t="e">
        <f t="shared" si="9"/>
        <v>#REF!</v>
      </c>
      <c r="AT41" s="44" t="e">
        <f t="shared" si="10"/>
        <v>#REF!</v>
      </c>
      <c r="AU41" s="44" t="e">
        <f t="shared" si="11"/>
        <v>#REF!</v>
      </c>
      <c r="AV41" s="44" t="e">
        <f t="shared" si="12"/>
        <v>#REF!</v>
      </c>
      <c r="AW41" s="44" t="e">
        <f t="shared" si="13"/>
        <v>#REF!</v>
      </c>
      <c r="AX41" s="44" t="e">
        <f t="shared" si="14"/>
        <v>#REF!</v>
      </c>
      <c r="AY41" s="44" t="e">
        <f t="shared" si="15"/>
        <v>#REF!</v>
      </c>
      <c r="AZ41" s="44" t="e">
        <f t="shared" si="16"/>
        <v>#REF!</v>
      </c>
      <c r="BA41" s="44" t="e">
        <f t="shared" si="17"/>
        <v>#REF!</v>
      </c>
      <c r="BB41" s="44" t="e">
        <f t="shared" si="18"/>
        <v>#REF!</v>
      </c>
      <c r="BC41" s="44" t="e">
        <f t="shared" si="19"/>
        <v>#REF!</v>
      </c>
      <c r="BD41" s="44" t="e">
        <f t="shared" si="20"/>
        <v>#REF!</v>
      </c>
      <c r="BE41" s="44" t="e">
        <f t="shared" si="21"/>
        <v>#REF!</v>
      </c>
      <c r="BF41" s="44" t="e">
        <f t="shared" si="22"/>
        <v>#REF!</v>
      </c>
      <c r="BG41" s="44" t="e">
        <f t="shared" si="23"/>
        <v>#REF!</v>
      </c>
      <c r="BH41" s="44" t="e">
        <f t="shared" si="24"/>
        <v>#REF!</v>
      </c>
      <c r="BI41" s="44" t="e">
        <f t="shared" si="25"/>
        <v>#REF!</v>
      </c>
      <c r="BJ41" s="44" t="e">
        <f t="shared" si="26"/>
        <v>#REF!</v>
      </c>
      <c r="BK41" s="44"/>
      <c r="BL41" s="48">
        <v>40</v>
      </c>
      <c r="BM41" t="e">
        <f t="shared" si="126"/>
        <v>#REF!</v>
      </c>
      <c r="BN41" s="44" t="e">
        <f t="shared" si="97"/>
        <v>#REF!</v>
      </c>
      <c r="BO41" s="44">
        <f t="shared" si="101"/>
        <v>0</v>
      </c>
      <c r="BP41" s="44">
        <f t="shared" si="102"/>
        <v>0</v>
      </c>
      <c r="BQ41" s="44">
        <f t="shared" si="103"/>
        <v>0</v>
      </c>
      <c r="BR41" s="44">
        <f t="shared" si="104"/>
        <v>0</v>
      </c>
      <c r="BS41" s="44">
        <f t="shared" si="105"/>
        <v>0</v>
      </c>
      <c r="BT41" s="44">
        <f t="shared" si="106"/>
        <v>0</v>
      </c>
      <c r="BU41" s="44">
        <f t="shared" si="107"/>
        <v>0</v>
      </c>
      <c r="BV41" s="44">
        <f t="shared" si="108"/>
        <v>0</v>
      </c>
      <c r="BW41" s="44">
        <f t="shared" si="109"/>
        <v>0</v>
      </c>
      <c r="BX41" s="44">
        <f t="shared" si="110"/>
        <v>0</v>
      </c>
      <c r="BY41" s="44">
        <f t="shared" si="111"/>
        <v>0</v>
      </c>
      <c r="BZ41" s="44">
        <f t="shared" si="112"/>
        <v>0</v>
      </c>
      <c r="CA41" s="44">
        <f t="shared" si="113"/>
        <v>0</v>
      </c>
      <c r="CB41" s="44">
        <f t="shared" si="114"/>
        <v>0</v>
      </c>
      <c r="CC41" s="44">
        <f t="shared" si="115"/>
        <v>0</v>
      </c>
      <c r="CD41" s="44">
        <f t="shared" si="116"/>
        <v>0</v>
      </c>
      <c r="CE41" s="44">
        <f t="shared" si="117"/>
        <v>0</v>
      </c>
      <c r="CF41" s="44">
        <f t="shared" si="118"/>
        <v>0</v>
      </c>
      <c r="CG41" s="44">
        <f t="shared" si="119"/>
        <v>0</v>
      </c>
      <c r="CH41" s="44">
        <f t="shared" si="120"/>
        <v>0</v>
      </c>
      <c r="CI41" s="44">
        <f t="shared" si="121"/>
        <v>0</v>
      </c>
      <c r="CJ41" s="44">
        <f t="shared" si="122"/>
        <v>0</v>
      </c>
      <c r="CK41" s="44">
        <f t="shared" si="123"/>
        <v>0</v>
      </c>
      <c r="CL41" s="44">
        <f t="shared" si="124"/>
        <v>0</v>
      </c>
      <c r="CM41" s="44"/>
      <c r="CN41" s="244" t="e">
        <f t="shared" si="84"/>
        <v>#REF!</v>
      </c>
      <c r="CO41" s="244">
        <v>40</v>
      </c>
      <c r="CP41" s="239" t="e">
        <f t="shared" si="85"/>
        <v>#REF!</v>
      </c>
      <c r="CQ41" s="239" t="e">
        <f>CP41+COUNTIF($CP$2:CP41,CP41)-1</f>
        <v>#REF!</v>
      </c>
      <c r="CR41" s="241" t="str">
        <f t="shared" si="51"/>
        <v>Cayman Islands</v>
      </c>
      <c r="CS41" s="70" t="e">
        <f t="shared" si="86"/>
        <v>#REF!</v>
      </c>
      <c r="CT41" s="44" t="e">
        <f t="shared" si="52"/>
        <v>#REF!</v>
      </c>
      <c r="CU41" s="44" t="e">
        <f t="shared" si="53"/>
        <v>#REF!</v>
      </c>
      <c r="CV41" s="44" t="e">
        <f t="shared" si="54"/>
        <v>#REF!</v>
      </c>
      <c r="CW41" s="44" t="e">
        <f t="shared" si="55"/>
        <v>#REF!</v>
      </c>
      <c r="CX41" s="44" t="e">
        <f t="shared" si="56"/>
        <v>#REF!</v>
      </c>
      <c r="CY41" s="44" t="e">
        <f t="shared" si="57"/>
        <v>#REF!</v>
      </c>
      <c r="CZ41" s="44" t="e">
        <f t="shared" si="58"/>
        <v>#REF!</v>
      </c>
      <c r="DA41" s="44" t="e">
        <f t="shared" si="59"/>
        <v>#REF!</v>
      </c>
      <c r="DB41" s="44" t="e">
        <f t="shared" si="60"/>
        <v>#REF!</v>
      </c>
      <c r="DC41" s="44" t="e">
        <f t="shared" si="61"/>
        <v>#REF!</v>
      </c>
      <c r="DD41" s="44" t="e">
        <f t="shared" si="62"/>
        <v>#REF!</v>
      </c>
      <c r="DE41" s="44" t="e">
        <f t="shared" si="63"/>
        <v>#REF!</v>
      </c>
      <c r="DF41" s="44" t="e">
        <f t="shared" si="64"/>
        <v>#REF!</v>
      </c>
      <c r="DG41" s="44" t="e">
        <f t="shared" si="65"/>
        <v>#REF!</v>
      </c>
      <c r="DH41" s="44" t="e">
        <f t="shared" si="66"/>
        <v>#REF!</v>
      </c>
      <c r="DI41" s="44" t="e">
        <f t="shared" si="67"/>
        <v>#REF!</v>
      </c>
      <c r="DJ41" s="44" t="e">
        <f t="shared" si="68"/>
        <v>#REF!</v>
      </c>
      <c r="DK41" s="44" t="e">
        <f t="shared" si="69"/>
        <v>#REF!</v>
      </c>
      <c r="DL41" s="44" t="e">
        <f t="shared" si="70"/>
        <v>#REF!</v>
      </c>
      <c r="DM41" s="44" t="e">
        <f t="shared" si="71"/>
        <v>#REF!</v>
      </c>
      <c r="DN41" s="44" t="e">
        <f t="shared" si="72"/>
        <v>#REF!</v>
      </c>
      <c r="DO41" s="44" t="e">
        <f t="shared" si="73"/>
        <v>#REF!</v>
      </c>
      <c r="DP41" s="44" t="e">
        <f t="shared" si="74"/>
        <v>#REF!</v>
      </c>
      <c r="DQ41" s="44" t="e">
        <f t="shared" si="75"/>
        <v>#REF!</v>
      </c>
    </row>
    <row r="42" spans="1:143">
      <c r="A42" s="239">
        <v>41</v>
      </c>
      <c r="B42" s="364" t="e">
        <f t="shared" si="78"/>
        <v>#REF!</v>
      </c>
      <c r="C42" s="365" t="e">
        <f>B42+COUNTIF(B$2:$B42,B42)-1</f>
        <v>#REF!</v>
      </c>
      <c r="D42" s="366" t="str">
        <f>Tables!AI42</f>
        <v>Central African Republic</v>
      </c>
      <c r="E42" s="367" t="e">
        <f t="shared" si="79"/>
        <v>#REF!</v>
      </c>
      <c r="F42" s="46">
        <f>SUMIFS('Portfolio Allocation'!C$12:C$111,'Portfolio Allocation'!$A$12:$A$111,'Graph Tables'!$D42)</f>
        <v>0</v>
      </c>
      <c r="G42" s="46">
        <f>SUMIFS('Portfolio Allocation'!D$12:D$111,'Portfolio Allocation'!$A$12:$A$111,'Graph Tables'!$D42)</f>
        <v>0</v>
      </c>
      <c r="H42" s="46">
        <f>SUMIFS('Portfolio Allocation'!E$12:E$111,'Portfolio Allocation'!$A$12:$A$111,'Graph Tables'!$D42)</f>
        <v>0</v>
      </c>
      <c r="I42" s="46">
        <f>SUMIFS('Portfolio Allocation'!F$12:F$111,'Portfolio Allocation'!$A$12:$A$111,'Graph Tables'!$D42)</f>
        <v>0</v>
      </c>
      <c r="J42" s="46">
        <f>SUMIFS('Portfolio Allocation'!G$12:G$111,'Portfolio Allocation'!$A$12:$A$111,'Graph Tables'!$D42)</f>
        <v>0</v>
      </c>
      <c r="K42" s="46">
        <f>SUMIFS('Portfolio Allocation'!H$12:H$111,'Portfolio Allocation'!$A$12:$A$111,'Graph Tables'!$D42)</f>
        <v>0</v>
      </c>
      <c r="L42" s="46">
        <f>SUMIFS('Portfolio Allocation'!I$12:I$111,'Portfolio Allocation'!$A$12:$A$111,'Graph Tables'!$D42)</f>
        <v>0</v>
      </c>
      <c r="M42" s="46">
        <f>SUMIFS('Portfolio Allocation'!J$12:J$111,'Portfolio Allocation'!$A$12:$A$111,'Graph Tables'!$D42)</f>
        <v>0</v>
      </c>
      <c r="N42" s="46">
        <f>SUMIFS('Portfolio Allocation'!K$12:K$111,'Portfolio Allocation'!$A$12:$A$111,'Graph Tables'!$D42)</f>
        <v>0</v>
      </c>
      <c r="O42" s="46">
        <f>SUMIFS('Portfolio Allocation'!L$12:L$111,'Portfolio Allocation'!$A$12:$A$111,'Graph Tables'!$D42)</f>
        <v>0</v>
      </c>
      <c r="P42" s="46">
        <f>SUMIFS('Portfolio Allocation'!M$12:M$111,'Portfolio Allocation'!$A$12:$A$111,'Graph Tables'!$D42)</f>
        <v>0</v>
      </c>
      <c r="Q42" s="46" t="e">
        <f>SUMIFS('Portfolio Allocation'!#REF!,'Portfolio Allocation'!$A$12:$A$111,'Graph Tables'!$D42)</f>
        <v>#REF!</v>
      </c>
      <c r="R42" s="46">
        <f>SUMIFS('Portfolio Allocation'!Q$12:Q$111,'Portfolio Allocation'!$A$12:$A$111,'Graph Tables'!$D42)</f>
        <v>0</v>
      </c>
      <c r="S42" s="46">
        <f>SUMIFS('Portfolio Allocation'!R$12:R$111,'Portfolio Allocation'!$A$12:$A$111,'Graph Tables'!$D42)</f>
        <v>0</v>
      </c>
      <c r="T42" s="46">
        <f>SUMIFS('Portfolio Allocation'!S$12:S$111,'Portfolio Allocation'!$A$12:$A$111,'Graph Tables'!$D42)</f>
        <v>0</v>
      </c>
      <c r="U42" s="46">
        <f>SUMIFS('Portfolio Allocation'!T$12:T$111,'Portfolio Allocation'!$A$12:$A$111,'Graph Tables'!$D42)</f>
        <v>0</v>
      </c>
      <c r="V42" s="46">
        <f>SUMIFS('Portfolio Allocation'!U$12:U$111,'Portfolio Allocation'!$A$12:$A$111,'Graph Tables'!$D42)</f>
        <v>0</v>
      </c>
      <c r="W42" s="46">
        <f>SUMIFS('Portfolio Allocation'!V$12:V$111,'Portfolio Allocation'!$A$12:$A$111,'Graph Tables'!$D42)</f>
        <v>0</v>
      </c>
      <c r="X42" s="46">
        <f>SUMIFS('Portfolio Allocation'!W$12:W$111,'Portfolio Allocation'!$A$12:$A$111,'Graph Tables'!$D42)</f>
        <v>0</v>
      </c>
      <c r="Y42" s="46">
        <f>SUMIFS('Portfolio Allocation'!X$12:X$111,'Portfolio Allocation'!$A$12:$A$111,'Graph Tables'!$D42)</f>
        <v>0</v>
      </c>
      <c r="Z42" s="46">
        <f>SUMIFS('Portfolio Allocation'!Y$12:Y$111,'Portfolio Allocation'!$A$12:$A$111,'Graph Tables'!$D42)</f>
        <v>0</v>
      </c>
      <c r="AA42" s="46">
        <f>SUMIFS('Portfolio Allocation'!Z$12:Z$111,'Portfolio Allocation'!$A$12:$A$111,'Graph Tables'!$D42)</f>
        <v>0</v>
      </c>
      <c r="AB42" s="46">
        <f>SUMIFS('Portfolio Allocation'!AA$12:AA$111,'Portfolio Allocation'!$A$12:$A$111,'Graph Tables'!$D42)</f>
        <v>0</v>
      </c>
      <c r="AC42" s="46">
        <f>SUMIFS('Portfolio Allocation'!AD$12:AD$111,'Portfolio Allocation'!$A$12:$A$111,'Graph Tables'!$D42)</f>
        <v>0</v>
      </c>
      <c r="AD42" s="46"/>
      <c r="AE42" s="48">
        <v>41</v>
      </c>
      <c r="AF42" t="e">
        <f t="shared" si="125"/>
        <v>#REF!</v>
      </c>
      <c r="AG42" s="44" t="e">
        <f t="shared" si="96"/>
        <v>#REF!</v>
      </c>
      <c r="AH42" s="46"/>
      <c r="AI42" s="239" t="e">
        <f t="shared" si="81"/>
        <v>#REF!</v>
      </c>
      <c r="AJ42" s="239" t="e">
        <f>AI42+COUNTIF(AI$2:$AI42,AI42)-1</f>
        <v>#REF!</v>
      </c>
      <c r="AK42" s="241" t="str">
        <f t="shared" si="2"/>
        <v>Central African Republic</v>
      </c>
      <c r="AL42" s="70" t="e">
        <f t="shared" si="82"/>
        <v>#REF!</v>
      </c>
      <c r="AM42" s="44" t="e">
        <f t="shared" si="3"/>
        <v>#REF!</v>
      </c>
      <c r="AN42" s="44" t="e">
        <f t="shared" si="4"/>
        <v>#REF!</v>
      </c>
      <c r="AO42" s="44" t="e">
        <f t="shared" si="5"/>
        <v>#REF!</v>
      </c>
      <c r="AP42" s="44" t="e">
        <f t="shared" si="6"/>
        <v>#REF!</v>
      </c>
      <c r="AQ42" s="44" t="e">
        <f t="shared" si="7"/>
        <v>#REF!</v>
      </c>
      <c r="AR42" s="44" t="e">
        <f t="shared" si="8"/>
        <v>#REF!</v>
      </c>
      <c r="AS42" s="44" t="e">
        <f t="shared" si="9"/>
        <v>#REF!</v>
      </c>
      <c r="AT42" s="44" t="e">
        <f t="shared" si="10"/>
        <v>#REF!</v>
      </c>
      <c r="AU42" s="44" t="e">
        <f t="shared" si="11"/>
        <v>#REF!</v>
      </c>
      <c r="AV42" s="44" t="e">
        <f t="shared" si="12"/>
        <v>#REF!</v>
      </c>
      <c r="AW42" s="44" t="e">
        <f t="shared" si="13"/>
        <v>#REF!</v>
      </c>
      <c r="AX42" s="44" t="e">
        <f t="shared" si="14"/>
        <v>#REF!</v>
      </c>
      <c r="AY42" s="44" t="e">
        <f t="shared" si="15"/>
        <v>#REF!</v>
      </c>
      <c r="AZ42" s="44" t="e">
        <f t="shared" si="16"/>
        <v>#REF!</v>
      </c>
      <c r="BA42" s="44" t="e">
        <f t="shared" si="17"/>
        <v>#REF!</v>
      </c>
      <c r="BB42" s="44" t="e">
        <f t="shared" si="18"/>
        <v>#REF!</v>
      </c>
      <c r="BC42" s="44" t="e">
        <f t="shared" si="19"/>
        <v>#REF!</v>
      </c>
      <c r="BD42" s="44" t="e">
        <f t="shared" si="20"/>
        <v>#REF!</v>
      </c>
      <c r="BE42" s="44" t="e">
        <f t="shared" si="21"/>
        <v>#REF!</v>
      </c>
      <c r="BF42" s="44" t="e">
        <f t="shared" si="22"/>
        <v>#REF!</v>
      </c>
      <c r="BG42" s="44" t="e">
        <f t="shared" si="23"/>
        <v>#REF!</v>
      </c>
      <c r="BH42" s="44" t="e">
        <f t="shared" si="24"/>
        <v>#REF!</v>
      </c>
      <c r="BI42" s="44" t="e">
        <f t="shared" si="25"/>
        <v>#REF!</v>
      </c>
      <c r="BJ42" s="44" t="e">
        <f t="shared" si="26"/>
        <v>#REF!</v>
      </c>
      <c r="BK42" s="44"/>
      <c r="BL42" s="48">
        <v>41</v>
      </c>
      <c r="BM42" t="e">
        <f t="shared" si="126"/>
        <v>#REF!</v>
      </c>
      <c r="BN42" s="44" t="e">
        <f t="shared" si="97"/>
        <v>#REF!</v>
      </c>
      <c r="BO42" s="44">
        <f t="shared" si="101"/>
        <v>0</v>
      </c>
      <c r="BP42" s="44">
        <f t="shared" si="102"/>
        <v>0</v>
      </c>
      <c r="BQ42" s="44">
        <f t="shared" si="103"/>
        <v>0</v>
      </c>
      <c r="BR42" s="44">
        <f t="shared" si="104"/>
        <v>0</v>
      </c>
      <c r="BS42" s="44">
        <f t="shared" si="105"/>
        <v>0</v>
      </c>
      <c r="BT42" s="44">
        <f t="shared" si="106"/>
        <v>0</v>
      </c>
      <c r="BU42" s="44">
        <f t="shared" si="107"/>
        <v>0</v>
      </c>
      <c r="BV42" s="44">
        <f t="shared" si="108"/>
        <v>0</v>
      </c>
      <c r="BW42" s="44">
        <f t="shared" si="109"/>
        <v>0</v>
      </c>
      <c r="BX42" s="44">
        <f t="shared" si="110"/>
        <v>0</v>
      </c>
      <c r="BY42" s="44">
        <f t="shared" si="111"/>
        <v>0</v>
      </c>
      <c r="BZ42" s="44">
        <f t="shared" si="112"/>
        <v>0</v>
      </c>
      <c r="CA42" s="44">
        <f t="shared" si="113"/>
        <v>0</v>
      </c>
      <c r="CB42" s="44">
        <f t="shared" si="114"/>
        <v>0</v>
      </c>
      <c r="CC42" s="44">
        <f t="shared" si="115"/>
        <v>0</v>
      </c>
      <c r="CD42" s="44">
        <f t="shared" si="116"/>
        <v>0</v>
      </c>
      <c r="CE42" s="44">
        <f t="shared" si="117"/>
        <v>0</v>
      </c>
      <c r="CF42" s="44">
        <f t="shared" si="118"/>
        <v>0</v>
      </c>
      <c r="CG42" s="44">
        <f t="shared" si="119"/>
        <v>0</v>
      </c>
      <c r="CH42" s="44">
        <f t="shared" si="120"/>
        <v>0</v>
      </c>
      <c r="CI42" s="44">
        <f t="shared" si="121"/>
        <v>0</v>
      </c>
      <c r="CJ42" s="44">
        <f t="shared" si="122"/>
        <v>0</v>
      </c>
      <c r="CK42" s="44">
        <f t="shared" si="123"/>
        <v>0</v>
      </c>
      <c r="CL42" s="44">
        <f t="shared" si="124"/>
        <v>0</v>
      </c>
      <c r="CM42" s="44"/>
      <c r="CN42" s="244" t="e">
        <f t="shared" si="84"/>
        <v>#REF!</v>
      </c>
      <c r="CO42" s="244">
        <v>41</v>
      </c>
      <c r="CP42" s="239" t="e">
        <f t="shared" si="85"/>
        <v>#REF!</v>
      </c>
      <c r="CQ42" s="239" t="e">
        <f>CP42+COUNTIF($CP$2:CP42,CP42)-1</f>
        <v>#REF!</v>
      </c>
      <c r="CR42" s="241" t="str">
        <f t="shared" si="51"/>
        <v>Central African Republic</v>
      </c>
      <c r="CS42" s="70" t="e">
        <f t="shared" si="86"/>
        <v>#REF!</v>
      </c>
      <c r="CT42" s="44" t="e">
        <f t="shared" si="52"/>
        <v>#REF!</v>
      </c>
      <c r="CU42" s="44" t="e">
        <f t="shared" si="53"/>
        <v>#REF!</v>
      </c>
      <c r="CV42" s="44" t="e">
        <f t="shared" si="54"/>
        <v>#REF!</v>
      </c>
      <c r="CW42" s="44" t="e">
        <f t="shared" si="55"/>
        <v>#REF!</v>
      </c>
      <c r="CX42" s="44" t="e">
        <f t="shared" si="56"/>
        <v>#REF!</v>
      </c>
      <c r="CY42" s="44" t="e">
        <f t="shared" si="57"/>
        <v>#REF!</v>
      </c>
      <c r="CZ42" s="44" t="e">
        <f t="shared" si="58"/>
        <v>#REF!</v>
      </c>
      <c r="DA42" s="44" t="e">
        <f t="shared" si="59"/>
        <v>#REF!</v>
      </c>
      <c r="DB42" s="44" t="e">
        <f t="shared" si="60"/>
        <v>#REF!</v>
      </c>
      <c r="DC42" s="44" t="e">
        <f t="shared" si="61"/>
        <v>#REF!</v>
      </c>
      <c r="DD42" s="44" t="e">
        <f t="shared" si="62"/>
        <v>#REF!</v>
      </c>
      <c r="DE42" s="44" t="e">
        <f t="shared" si="63"/>
        <v>#REF!</v>
      </c>
      <c r="DF42" s="44" t="e">
        <f t="shared" si="64"/>
        <v>#REF!</v>
      </c>
      <c r="DG42" s="44" t="e">
        <f t="shared" si="65"/>
        <v>#REF!</v>
      </c>
      <c r="DH42" s="44" t="e">
        <f t="shared" si="66"/>
        <v>#REF!</v>
      </c>
      <c r="DI42" s="44" t="e">
        <f t="shared" si="67"/>
        <v>#REF!</v>
      </c>
      <c r="DJ42" s="44" t="e">
        <f t="shared" si="68"/>
        <v>#REF!</v>
      </c>
      <c r="DK42" s="44" t="e">
        <f t="shared" si="69"/>
        <v>#REF!</v>
      </c>
      <c r="DL42" s="44" t="e">
        <f t="shared" si="70"/>
        <v>#REF!</v>
      </c>
      <c r="DM42" s="44" t="e">
        <f t="shared" si="71"/>
        <v>#REF!</v>
      </c>
      <c r="DN42" s="44" t="e">
        <f t="shared" si="72"/>
        <v>#REF!</v>
      </c>
      <c r="DO42" s="44" t="e">
        <f t="shared" si="73"/>
        <v>#REF!</v>
      </c>
      <c r="DP42" s="44" t="e">
        <f t="shared" si="74"/>
        <v>#REF!</v>
      </c>
      <c r="DQ42" s="44" t="e">
        <f t="shared" si="75"/>
        <v>#REF!</v>
      </c>
    </row>
    <row r="43" spans="1:143">
      <c r="A43" s="239">
        <v>42</v>
      </c>
      <c r="B43" s="364" t="e">
        <f t="shared" si="78"/>
        <v>#REF!</v>
      </c>
      <c r="C43" s="365" t="e">
        <f>B43+COUNTIF(B$2:$B43,B43)-1</f>
        <v>#REF!</v>
      </c>
      <c r="D43" s="366" t="str">
        <f>Tables!AI43</f>
        <v>Chad</v>
      </c>
      <c r="E43" s="367" t="e">
        <f t="shared" si="79"/>
        <v>#REF!</v>
      </c>
      <c r="F43" s="46">
        <f>SUMIFS('Portfolio Allocation'!C$12:C$111,'Portfolio Allocation'!$A$12:$A$111,'Graph Tables'!$D43)</f>
        <v>0</v>
      </c>
      <c r="G43" s="46">
        <f>SUMIFS('Portfolio Allocation'!D$12:D$111,'Portfolio Allocation'!$A$12:$A$111,'Graph Tables'!$D43)</f>
        <v>0</v>
      </c>
      <c r="H43" s="46">
        <f>SUMIFS('Portfolio Allocation'!E$12:E$111,'Portfolio Allocation'!$A$12:$A$111,'Graph Tables'!$D43)</f>
        <v>0</v>
      </c>
      <c r="I43" s="46">
        <f>SUMIFS('Portfolio Allocation'!F$12:F$111,'Portfolio Allocation'!$A$12:$A$111,'Graph Tables'!$D43)</f>
        <v>0</v>
      </c>
      <c r="J43" s="46">
        <f>SUMIFS('Portfolio Allocation'!G$12:G$111,'Portfolio Allocation'!$A$12:$A$111,'Graph Tables'!$D43)</f>
        <v>0</v>
      </c>
      <c r="K43" s="46">
        <f>SUMIFS('Portfolio Allocation'!H$12:H$111,'Portfolio Allocation'!$A$12:$A$111,'Graph Tables'!$D43)</f>
        <v>0</v>
      </c>
      <c r="L43" s="46">
        <f>SUMIFS('Portfolio Allocation'!I$12:I$111,'Portfolio Allocation'!$A$12:$A$111,'Graph Tables'!$D43)</f>
        <v>0</v>
      </c>
      <c r="M43" s="46">
        <f>SUMIFS('Portfolio Allocation'!J$12:J$111,'Portfolio Allocation'!$A$12:$A$111,'Graph Tables'!$D43)</f>
        <v>0</v>
      </c>
      <c r="N43" s="46">
        <f>SUMIFS('Portfolio Allocation'!K$12:K$111,'Portfolio Allocation'!$A$12:$A$111,'Graph Tables'!$D43)</f>
        <v>0</v>
      </c>
      <c r="O43" s="46">
        <f>SUMIFS('Portfolio Allocation'!L$12:L$111,'Portfolio Allocation'!$A$12:$A$111,'Graph Tables'!$D43)</f>
        <v>0</v>
      </c>
      <c r="P43" s="46">
        <f>SUMIFS('Portfolio Allocation'!M$12:M$111,'Portfolio Allocation'!$A$12:$A$111,'Graph Tables'!$D43)</f>
        <v>0</v>
      </c>
      <c r="Q43" s="46" t="e">
        <f>SUMIFS('Portfolio Allocation'!#REF!,'Portfolio Allocation'!$A$12:$A$111,'Graph Tables'!$D43)</f>
        <v>#REF!</v>
      </c>
      <c r="R43" s="46">
        <f>SUMIFS('Portfolio Allocation'!Q$12:Q$111,'Portfolio Allocation'!$A$12:$A$111,'Graph Tables'!$D43)</f>
        <v>0</v>
      </c>
      <c r="S43" s="46">
        <f>SUMIFS('Portfolio Allocation'!R$12:R$111,'Portfolio Allocation'!$A$12:$A$111,'Graph Tables'!$D43)</f>
        <v>0</v>
      </c>
      <c r="T43" s="46">
        <f>SUMIFS('Portfolio Allocation'!S$12:S$111,'Portfolio Allocation'!$A$12:$A$111,'Graph Tables'!$D43)</f>
        <v>0</v>
      </c>
      <c r="U43" s="46">
        <f>SUMIFS('Portfolio Allocation'!T$12:T$111,'Portfolio Allocation'!$A$12:$A$111,'Graph Tables'!$D43)</f>
        <v>0</v>
      </c>
      <c r="V43" s="46">
        <f>SUMIFS('Portfolio Allocation'!U$12:U$111,'Portfolio Allocation'!$A$12:$A$111,'Graph Tables'!$D43)</f>
        <v>0</v>
      </c>
      <c r="W43" s="46">
        <f>SUMIFS('Portfolio Allocation'!V$12:V$111,'Portfolio Allocation'!$A$12:$A$111,'Graph Tables'!$D43)</f>
        <v>0</v>
      </c>
      <c r="X43" s="46">
        <f>SUMIFS('Portfolio Allocation'!W$12:W$111,'Portfolio Allocation'!$A$12:$A$111,'Graph Tables'!$D43)</f>
        <v>0</v>
      </c>
      <c r="Y43" s="46">
        <f>SUMIFS('Portfolio Allocation'!X$12:X$111,'Portfolio Allocation'!$A$12:$A$111,'Graph Tables'!$D43)</f>
        <v>0</v>
      </c>
      <c r="Z43" s="46">
        <f>SUMIFS('Portfolio Allocation'!Y$12:Y$111,'Portfolio Allocation'!$A$12:$A$111,'Graph Tables'!$D43)</f>
        <v>0</v>
      </c>
      <c r="AA43" s="46">
        <f>SUMIFS('Portfolio Allocation'!Z$12:Z$111,'Portfolio Allocation'!$A$12:$A$111,'Graph Tables'!$D43)</f>
        <v>0</v>
      </c>
      <c r="AB43" s="46">
        <f>SUMIFS('Portfolio Allocation'!AA$12:AA$111,'Portfolio Allocation'!$A$12:$A$111,'Graph Tables'!$D43)</f>
        <v>0</v>
      </c>
      <c r="AC43" s="46">
        <f>SUMIFS('Portfolio Allocation'!AD$12:AD$111,'Portfolio Allocation'!$A$12:$A$111,'Graph Tables'!$D43)</f>
        <v>0</v>
      </c>
      <c r="AD43" s="46"/>
      <c r="AE43" s="48">
        <v>42</v>
      </c>
      <c r="AF43" t="e">
        <f t="shared" si="125"/>
        <v>#REF!</v>
      </c>
      <c r="AG43" s="44" t="e">
        <f t="shared" si="96"/>
        <v>#REF!</v>
      </c>
      <c r="AH43" s="46"/>
      <c r="AI43" s="239" t="e">
        <f t="shared" si="81"/>
        <v>#REF!</v>
      </c>
      <c r="AJ43" s="239" t="e">
        <f>AI43+COUNTIF(AI$2:$AI43,AI43)-1</f>
        <v>#REF!</v>
      </c>
      <c r="AK43" s="241" t="str">
        <f t="shared" si="2"/>
        <v>Chad</v>
      </c>
      <c r="AL43" s="70" t="e">
        <f t="shared" si="82"/>
        <v>#REF!</v>
      </c>
      <c r="AM43" s="44" t="e">
        <f t="shared" si="3"/>
        <v>#REF!</v>
      </c>
      <c r="AN43" s="44" t="e">
        <f t="shared" si="4"/>
        <v>#REF!</v>
      </c>
      <c r="AO43" s="44" t="e">
        <f t="shared" si="5"/>
        <v>#REF!</v>
      </c>
      <c r="AP43" s="44" t="e">
        <f t="shared" si="6"/>
        <v>#REF!</v>
      </c>
      <c r="AQ43" s="44" t="e">
        <f t="shared" si="7"/>
        <v>#REF!</v>
      </c>
      <c r="AR43" s="44" t="e">
        <f t="shared" si="8"/>
        <v>#REF!</v>
      </c>
      <c r="AS43" s="44" t="e">
        <f t="shared" si="9"/>
        <v>#REF!</v>
      </c>
      <c r="AT43" s="44" t="e">
        <f t="shared" si="10"/>
        <v>#REF!</v>
      </c>
      <c r="AU43" s="44" t="e">
        <f t="shared" si="11"/>
        <v>#REF!</v>
      </c>
      <c r="AV43" s="44" t="e">
        <f t="shared" si="12"/>
        <v>#REF!</v>
      </c>
      <c r="AW43" s="44" t="e">
        <f t="shared" si="13"/>
        <v>#REF!</v>
      </c>
      <c r="AX43" s="44" t="e">
        <f t="shared" si="14"/>
        <v>#REF!</v>
      </c>
      <c r="AY43" s="44" t="e">
        <f t="shared" si="15"/>
        <v>#REF!</v>
      </c>
      <c r="AZ43" s="44" t="e">
        <f t="shared" si="16"/>
        <v>#REF!</v>
      </c>
      <c r="BA43" s="44" t="e">
        <f t="shared" si="17"/>
        <v>#REF!</v>
      </c>
      <c r="BB43" s="44" t="e">
        <f t="shared" si="18"/>
        <v>#REF!</v>
      </c>
      <c r="BC43" s="44" t="e">
        <f t="shared" si="19"/>
        <v>#REF!</v>
      </c>
      <c r="BD43" s="44" t="e">
        <f t="shared" si="20"/>
        <v>#REF!</v>
      </c>
      <c r="BE43" s="44" t="e">
        <f t="shared" si="21"/>
        <v>#REF!</v>
      </c>
      <c r="BF43" s="44" t="e">
        <f t="shared" si="22"/>
        <v>#REF!</v>
      </c>
      <c r="BG43" s="44" t="e">
        <f t="shared" si="23"/>
        <v>#REF!</v>
      </c>
      <c r="BH43" s="44" t="e">
        <f t="shared" si="24"/>
        <v>#REF!</v>
      </c>
      <c r="BI43" s="44" t="e">
        <f t="shared" si="25"/>
        <v>#REF!</v>
      </c>
      <c r="BJ43" s="44" t="e">
        <f t="shared" si="26"/>
        <v>#REF!</v>
      </c>
      <c r="BK43" s="44"/>
      <c r="BL43" s="48">
        <v>42</v>
      </c>
      <c r="BM43" t="e">
        <f t="shared" si="126"/>
        <v>#REF!</v>
      </c>
      <c r="BN43" s="44" t="e">
        <f t="shared" si="97"/>
        <v>#REF!</v>
      </c>
      <c r="BO43" s="44">
        <f t="shared" si="101"/>
        <v>0</v>
      </c>
      <c r="BP43" s="44">
        <f t="shared" si="102"/>
        <v>0</v>
      </c>
      <c r="BQ43" s="44">
        <f t="shared" si="103"/>
        <v>0</v>
      </c>
      <c r="BR43" s="44">
        <f t="shared" si="104"/>
        <v>0</v>
      </c>
      <c r="BS43" s="44">
        <f t="shared" si="105"/>
        <v>0</v>
      </c>
      <c r="BT43" s="44">
        <f t="shared" si="106"/>
        <v>0</v>
      </c>
      <c r="BU43" s="44">
        <f t="shared" si="107"/>
        <v>0</v>
      </c>
      <c r="BV43" s="44">
        <f t="shared" si="108"/>
        <v>0</v>
      </c>
      <c r="BW43" s="44">
        <f t="shared" si="109"/>
        <v>0</v>
      </c>
      <c r="BX43" s="44">
        <f t="shared" si="110"/>
        <v>0</v>
      </c>
      <c r="BY43" s="44">
        <f t="shared" si="111"/>
        <v>0</v>
      </c>
      <c r="BZ43" s="44">
        <f t="shared" si="112"/>
        <v>0</v>
      </c>
      <c r="CA43" s="44">
        <f t="shared" si="113"/>
        <v>0</v>
      </c>
      <c r="CB43" s="44">
        <f t="shared" si="114"/>
        <v>0</v>
      </c>
      <c r="CC43" s="44">
        <f t="shared" si="115"/>
        <v>0</v>
      </c>
      <c r="CD43" s="44">
        <f t="shared" si="116"/>
        <v>0</v>
      </c>
      <c r="CE43" s="44">
        <f t="shared" si="117"/>
        <v>0</v>
      </c>
      <c r="CF43" s="44">
        <f t="shared" si="118"/>
        <v>0</v>
      </c>
      <c r="CG43" s="44">
        <f t="shared" si="119"/>
        <v>0</v>
      </c>
      <c r="CH43" s="44">
        <f t="shared" si="120"/>
        <v>0</v>
      </c>
      <c r="CI43" s="44">
        <f t="shared" si="121"/>
        <v>0</v>
      </c>
      <c r="CJ43" s="44">
        <f t="shared" si="122"/>
        <v>0</v>
      </c>
      <c r="CK43" s="44">
        <f t="shared" si="123"/>
        <v>0</v>
      </c>
      <c r="CL43" s="44">
        <f t="shared" si="124"/>
        <v>0</v>
      </c>
      <c r="CM43" s="44"/>
      <c r="CN43" s="244" t="e">
        <f t="shared" si="84"/>
        <v>#REF!</v>
      </c>
      <c r="CO43" s="244">
        <v>42</v>
      </c>
      <c r="CP43" s="239" t="e">
        <f t="shared" si="85"/>
        <v>#REF!</v>
      </c>
      <c r="CQ43" s="239" t="e">
        <f>CP43+COUNTIF($CP$2:CP43,CP43)-1</f>
        <v>#REF!</v>
      </c>
      <c r="CR43" s="241" t="str">
        <f t="shared" si="51"/>
        <v>Chad</v>
      </c>
      <c r="CS43" s="70" t="e">
        <f t="shared" si="86"/>
        <v>#REF!</v>
      </c>
      <c r="CT43" s="44" t="e">
        <f t="shared" si="52"/>
        <v>#REF!</v>
      </c>
      <c r="CU43" s="44" t="e">
        <f t="shared" si="53"/>
        <v>#REF!</v>
      </c>
      <c r="CV43" s="44" t="e">
        <f t="shared" si="54"/>
        <v>#REF!</v>
      </c>
      <c r="CW43" s="44" t="e">
        <f t="shared" si="55"/>
        <v>#REF!</v>
      </c>
      <c r="CX43" s="44" t="e">
        <f t="shared" si="56"/>
        <v>#REF!</v>
      </c>
      <c r="CY43" s="44" t="e">
        <f t="shared" si="57"/>
        <v>#REF!</v>
      </c>
      <c r="CZ43" s="44" t="e">
        <f t="shared" si="58"/>
        <v>#REF!</v>
      </c>
      <c r="DA43" s="44" t="e">
        <f t="shared" si="59"/>
        <v>#REF!</v>
      </c>
      <c r="DB43" s="44" t="e">
        <f t="shared" si="60"/>
        <v>#REF!</v>
      </c>
      <c r="DC43" s="44" t="e">
        <f t="shared" si="61"/>
        <v>#REF!</v>
      </c>
      <c r="DD43" s="44" t="e">
        <f t="shared" si="62"/>
        <v>#REF!</v>
      </c>
      <c r="DE43" s="44" t="e">
        <f t="shared" si="63"/>
        <v>#REF!</v>
      </c>
      <c r="DF43" s="44" t="e">
        <f t="shared" si="64"/>
        <v>#REF!</v>
      </c>
      <c r="DG43" s="44" t="e">
        <f t="shared" si="65"/>
        <v>#REF!</v>
      </c>
      <c r="DH43" s="44" t="e">
        <f t="shared" si="66"/>
        <v>#REF!</v>
      </c>
      <c r="DI43" s="44" t="e">
        <f t="shared" si="67"/>
        <v>#REF!</v>
      </c>
      <c r="DJ43" s="44" t="e">
        <f t="shared" si="68"/>
        <v>#REF!</v>
      </c>
      <c r="DK43" s="44" t="e">
        <f t="shared" si="69"/>
        <v>#REF!</v>
      </c>
      <c r="DL43" s="44" t="e">
        <f t="shared" si="70"/>
        <v>#REF!</v>
      </c>
      <c r="DM43" s="44" t="e">
        <f t="shared" si="71"/>
        <v>#REF!</v>
      </c>
      <c r="DN43" s="44" t="e">
        <f t="shared" si="72"/>
        <v>#REF!</v>
      </c>
      <c r="DO43" s="44" t="e">
        <f t="shared" si="73"/>
        <v>#REF!</v>
      </c>
      <c r="DP43" s="44" t="e">
        <f t="shared" si="74"/>
        <v>#REF!</v>
      </c>
      <c r="DQ43" s="44" t="e">
        <f t="shared" si="75"/>
        <v>#REF!</v>
      </c>
    </row>
    <row r="44" spans="1:143">
      <c r="A44" s="239">
        <v>43</v>
      </c>
      <c r="B44" s="364" t="e">
        <f t="shared" si="78"/>
        <v>#REF!</v>
      </c>
      <c r="C44" s="365" t="e">
        <f>B44+COUNTIF(B$2:$B44,B44)-1</f>
        <v>#REF!</v>
      </c>
      <c r="D44" s="366" t="str">
        <f>Tables!AI44</f>
        <v>Chile</v>
      </c>
      <c r="E44" s="367" t="e">
        <f t="shared" si="79"/>
        <v>#REF!</v>
      </c>
      <c r="F44" s="46">
        <f>SUMIFS('Portfolio Allocation'!C$12:C$111,'Portfolio Allocation'!$A$12:$A$111,'Graph Tables'!$D44)</f>
        <v>0</v>
      </c>
      <c r="G44" s="46">
        <f>SUMIFS('Portfolio Allocation'!D$12:D$111,'Portfolio Allocation'!$A$12:$A$111,'Graph Tables'!$D44)</f>
        <v>0</v>
      </c>
      <c r="H44" s="46">
        <f>SUMIFS('Portfolio Allocation'!E$12:E$111,'Portfolio Allocation'!$A$12:$A$111,'Graph Tables'!$D44)</f>
        <v>0</v>
      </c>
      <c r="I44" s="46">
        <f>SUMIFS('Portfolio Allocation'!F$12:F$111,'Portfolio Allocation'!$A$12:$A$111,'Graph Tables'!$D44)</f>
        <v>0</v>
      </c>
      <c r="J44" s="46">
        <f>SUMIFS('Portfolio Allocation'!G$12:G$111,'Portfolio Allocation'!$A$12:$A$111,'Graph Tables'!$D44)</f>
        <v>0</v>
      </c>
      <c r="K44" s="46">
        <f>SUMIFS('Portfolio Allocation'!H$12:H$111,'Portfolio Allocation'!$A$12:$A$111,'Graph Tables'!$D44)</f>
        <v>0</v>
      </c>
      <c r="L44" s="46">
        <f>SUMIFS('Portfolio Allocation'!I$12:I$111,'Portfolio Allocation'!$A$12:$A$111,'Graph Tables'!$D44)</f>
        <v>0</v>
      </c>
      <c r="M44" s="46">
        <f>SUMIFS('Portfolio Allocation'!J$12:J$111,'Portfolio Allocation'!$A$12:$A$111,'Graph Tables'!$D44)</f>
        <v>0</v>
      </c>
      <c r="N44" s="46">
        <f>SUMIFS('Portfolio Allocation'!K$12:K$111,'Portfolio Allocation'!$A$12:$A$111,'Graph Tables'!$D44)</f>
        <v>0</v>
      </c>
      <c r="O44" s="46">
        <f>SUMIFS('Portfolio Allocation'!L$12:L$111,'Portfolio Allocation'!$A$12:$A$111,'Graph Tables'!$D44)</f>
        <v>0</v>
      </c>
      <c r="P44" s="46">
        <f>SUMIFS('Portfolio Allocation'!M$12:M$111,'Portfolio Allocation'!$A$12:$A$111,'Graph Tables'!$D44)</f>
        <v>0</v>
      </c>
      <c r="Q44" s="46" t="e">
        <f>SUMIFS('Portfolio Allocation'!#REF!,'Portfolio Allocation'!$A$12:$A$111,'Graph Tables'!$D44)</f>
        <v>#REF!</v>
      </c>
      <c r="R44" s="46">
        <f>SUMIFS('Portfolio Allocation'!Q$12:Q$111,'Portfolio Allocation'!$A$12:$A$111,'Graph Tables'!$D44)</f>
        <v>0</v>
      </c>
      <c r="S44" s="46">
        <f>SUMIFS('Portfolio Allocation'!R$12:R$111,'Portfolio Allocation'!$A$12:$A$111,'Graph Tables'!$D44)</f>
        <v>0</v>
      </c>
      <c r="T44" s="46">
        <f>SUMIFS('Portfolio Allocation'!S$12:S$111,'Portfolio Allocation'!$A$12:$A$111,'Graph Tables'!$D44)</f>
        <v>0</v>
      </c>
      <c r="U44" s="46">
        <f>SUMIFS('Portfolio Allocation'!T$12:T$111,'Portfolio Allocation'!$A$12:$A$111,'Graph Tables'!$D44)</f>
        <v>0</v>
      </c>
      <c r="V44" s="46">
        <f>SUMIFS('Portfolio Allocation'!U$12:U$111,'Portfolio Allocation'!$A$12:$A$111,'Graph Tables'!$D44)</f>
        <v>0</v>
      </c>
      <c r="W44" s="46">
        <f>SUMIFS('Portfolio Allocation'!V$12:V$111,'Portfolio Allocation'!$A$12:$A$111,'Graph Tables'!$D44)</f>
        <v>0</v>
      </c>
      <c r="X44" s="46">
        <f>SUMIFS('Portfolio Allocation'!W$12:W$111,'Portfolio Allocation'!$A$12:$A$111,'Graph Tables'!$D44)</f>
        <v>0</v>
      </c>
      <c r="Y44" s="46">
        <f>SUMIFS('Portfolio Allocation'!X$12:X$111,'Portfolio Allocation'!$A$12:$A$111,'Graph Tables'!$D44)</f>
        <v>0</v>
      </c>
      <c r="Z44" s="46">
        <f>SUMIFS('Portfolio Allocation'!Y$12:Y$111,'Portfolio Allocation'!$A$12:$A$111,'Graph Tables'!$D44)</f>
        <v>0</v>
      </c>
      <c r="AA44" s="46">
        <f>SUMIFS('Portfolio Allocation'!Z$12:Z$111,'Portfolio Allocation'!$A$12:$A$111,'Graph Tables'!$D44)</f>
        <v>0</v>
      </c>
      <c r="AB44" s="46">
        <f>SUMIFS('Portfolio Allocation'!AA$12:AA$111,'Portfolio Allocation'!$A$12:$A$111,'Graph Tables'!$D44)</f>
        <v>0</v>
      </c>
      <c r="AC44" s="46">
        <f>SUMIFS('Portfolio Allocation'!AD$12:AD$111,'Portfolio Allocation'!$A$12:$A$111,'Graph Tables'!$D44)</f>
        <v>0</v>
      </c>
      <c r="AD44" s="46"/>
      <c r="AE44" s="48">
        <v>43</v>
      </c>
      <c r="AF44" t="e">
        <f t="shared" si="125"/>
        <v>#REF!</v>
      </c>
      <c r="AG44" s="44" t="e">
        <f t="shared" si="96"/>
        <v>#REF!</v>
      </c>
      <c r="AH44" s="46"/>
      <c r="AI44" s="239" t="e">
        <f t="shared" si="81"/>
        <v>#REF!</v>
      </c>
      <c r="AJ44" s="239" t="e">
        <f>AI44+COUNTIF(AI$2:$AI44,AI44)-1</f>
        <v>#REF!</v>
      </c>
      <c r="AK44" s="241" t="str">
        <f t="shared" si="2"/>
        <v>Chile</v>
      </c>
      <c r="AL44" s="70" t="e">
        <f t="shared" si="82"/>
        <v>#REF!</v>
      </c>
      <c r="AM44" s="44" t="e">
        <f t="shared" si="3"/>
        <v>#REF!</v>
      </c>
      <c r="AN44" s="44" t="e">
        <f t="shared" si="4"/>
        <v>#REF!</v>
      </c>
      <c r="AO44" s="44" t="e">
        <f t="shared" si="5"/>
        <v>#REF!</v>
      </c>
      <c r="AP44" s="44" t="e">
        <f t="shared" si="6"/>
        <v>#REF!</v>
      </c>
      <c r="AQ44" s="44" t="e">
        <f t="shared" si="7"/>
        <v>#REF!</v>
      </c>
      <c r="AR44" s="44" t="e">
        <f t="shared" si="8"/>
        <v>#REF!</v>
      </c>
      <c r="AS44" s="44" t="e">
        <f t="shared" si="9"/>
        <v>#REF!</v>
      </c>
      <c r="AT44" s="44" t="e">
        <f t="shared" si="10"/>
        <v>#REF!</v>
      </c>
      <c r="AU44" s="44" t="e">
        <f t="shared" si="11"/>
        <v>#REF!</v>
      </c>
      <c r="AV44" s="44" t="e">
        <f t="shared" si="12"/>
        <v>#REF!</v>
      </c>
      <c r="AW44" s="44" t="e">
        <f t="shared" si="13"/>
        <v>#REF!</v>
      </c>
      <c r="AX44" s="44" t="e">
        <f t="shared" si="14"/>
        <v>#REF!</v>
      </c>
      <c r="AY44" s="44" t="e">
        <f t="shared" si="15"/>
        <v>#REF!</v>
      </c>
      <c r="AZ44" s="44" t="e">
        <f t="shared" si="16"/>
        <v>#REF!</v>
      </c>
      <c r="BA44" s="44" t="e">
        <f t="shared" si="17"/>
        <v>#REF!</v>
      </c>
      <c r="BB44" s="44" t="e">
        <f t="shared" si="18"/>
        <v>#REF!</v>
      </c>
      <c r="BC44" s="44" t="e">
        <f t="shared" si="19"/>
        <v>#REF!</v>
      </c>
      <c r="BD44" s="44" t="e">
        <f t="shared" si="20"/>
        <v>#REF!</v>
      </c>
      <c r="BE44" s="44" t="e">
        <f t="shared" si="21"/>
        <v>#REF!</v>
      </c>
      <c r="BF44" s="44" t="e">
        <f t="shared" si="22"/>
        <v>#REF!</v>
      </c>
      <c r="BG44" s="44" t="e">
        <f t="shared" si="23"/>
        <v>#REF!</v>
      </c>
      <c r="BH44" s="44" t="e">
        <f t="shared" si="24"/>
        <v>#REF!</v>
      </c>
      <c r="BI44" s="44" t="e">
        <f t="shared" si="25"/>
        <v>#REF!</v>
      </c>
      <c r="BJ44" s="44" t="e">
        <f t="shared" si="26"/>
        <v>#REF!</v>
      </c>
      <c r="BK44" s="44"/>
      <c r="BL44" s="48">
        <v>43</v>
      </c>
      <c r="BM44" t="e">
        <f t="shared" si="126"/>
        <v>#REF!</v>
      </c>
      <c r="BN44" s="44" t="e">
        <f t="shared" si="97"/>
        <v>#REF!</v>
      </c>
      <c r="BO44" s="44">
        <f t="shared" si="101"/>
        <v>0</v>
      </c>
      <c r="BP44" s="44">
        <f t="shared" si="102"/>
        <v>0</v>
      </c>
      <c r="BQ44" s="44">
        <f t="shared" si="103"/>
        <v>0</v>
      </c>
      <c r="BR44" s="44">
        <f t="shared" si="104"/>
        <v>0</v>
      </c>
      <c r="BS44" s="44">
        <f t="shared" si="105"/>
        <v>0</v>
      </c>
      <c r="BT44" s="44">
        <f t="shared" si="106"/>
        <v>0</v>
      </c>
      <c r="BU44" s="44">
        <f t="shared" si="107"/>
        <v>0</v>
      </c>
      <c r="BV44" s="44">
        <f t="shared" si="108"/>
        <v>0</v>
      </c>
      <c r="BW44" s="44">
        <f t="shared" si="109"/>
        <v>0</v>
      </c>
      <c r="BX44" s="44">
        <f t="shared" si="110"/>
        <v>0</v>
      </c>
      <c r="BY44" s="44">
        <f t="shared" si="111"/>
        <v>0</v>
      </c>
      <c r="BZ44" s="44">
        <f t="shared" si="112"/>
        <v>0</v>
      </c>
      <c r="CA44" s="44">
        <f t="shared" si="113"/>
        <v>0</v>
      </c>
      <c r="CB44" s="44">
        <f t="shared" si="114"/>
        <v>0</v>
      </c>
      <c r="CC44" s="44">
        <f t="shared" si="115"/>
        <v>0</v>
      </c>
      <c r="CD44" s="44">
        <f t="shared" si="116"/>
        <v>0</v>
      </c>
      <c r="CE44" s="44">
        <f t="shared" si="117"/>
        <v>0</v>
      </c>
      <c r="CF44" s="44">
        <f t="shared" si="118"/>
        <v>0</v>
      </c>
      <c r="CG44" s="44">
        <f t="shared" si="119"/>
        <v>0</v>
      </c>
      <c r="CH44" s="44">
        <f t="shared" si="120"/>
        <v>0</v>
      </c>
      <c r="CI44" s="44">
        <f t="shared" si="121"/>
        <v>0</v>
      </c>
      <c r="CJ44" s="44">
        <f t="shared" si="122"/>
        <v>0</v>
      </c>
      <c r="CK44" s="44">
        <f t="shared" si="123"/>
        <v>0</v>
      </c>
      <c r="CL44" s="44">
        <f t="shared" si="124"/>
        <v>0</v>
      </c>
      <c r="CM44" s="44"/>
      <c r="CN44" s="244" t="e">
        <f t="shared" si="84"/>
        <v>#REF!</v>
      </c>
      <c r="CO44" s="244">
        <v>43</v>
      </c>
      <c r="CP44" s="239" t="e">
        <f t="shared" si="85"/>
        <v>#REF!</v>
      </c>
      <c r="CQ44" s="239" t="e">
        <f>CP44+COUNTIF($CP$2:CP44,CP44)-1</f>
        <v>#REF!</v>
      </c>
      <c r="CR44" s="241" t="str">
        <f t="shared" si="51"/>
        <v>Chile</v>
      </c>
      <c r="CS44" s="70" t="e">
        <f t="shared" si="86"/>
        <v>#REF!</v>
      </c>
      <c r="CT44" s="44" t="e">
        <f t="shared" si="52"/>
        <v>#REF!</v>
      </c>
      <c r="CU44" s="44" t="e">
        <f t="shared" si="53"/>
        <v>#REF!</v>
      </c>
      <c r="CV44" s="44" t="e">
        <f t="shared" si="54"/>
        <v>#REF!</v>
      </c>
      <c r="CW44" s="44" t="e">
        <f t="shared" si="55"/>
        <v>#REF!</v>
      </c>
      <c r="CX44" s="44" t="e">
        <f t="shared" si="56"/>
        <v>#REF!</v>
      </c>
      <c r="CY44" s="44" t="e">
        <f t="shared" si="57"/>
        <v>#REF!</v>
      </c>
      <c r="CZ44" s="44" t="e">
        <f t="shared" si="58"/>
        <v>#REF!</v>
      </c>
      <c r="DA44" s="44" t="e">
        <f t="shared" si="59"/>
        <v>#REF!</v>
      </c>
      <c r="DB44" s="44" t="e">
        <f t="shared" si="60"/>
        <v>#REF!</v>
      </c>
      <c r="DC44" s="44" t="e">
        <f t="shared" si="61"/>
        <v>#REF!</v>
      </c>
      <c r="DD44" s="44" t="e">
        <f t="shared" si="62"/>
        <v>#REF!</v>
      </c>
      <c r="DE44" s="44" t="e">
        <f t="shared" si="63"/>
        <v>#REF!</v>
      </c>
      <c r="DF44" s="44" t="e">
        <f t="shared" si="64"/>
        <v>#REF!</v>
      </c>
      <c r="DG44" s="44" t="e">
        <f t="shared" si="65"/>
        <v>#REF!</v>
      </c>
      <c r="DH44" s="44" t="e">
        <f t="shared" si="66"/>
        <v>#REF!</v>
      </c>
      <c r="DI44" s="44" t="e">
        <f t="shared" si="67"/>
        <v>#REF!</v>
      </c>
      <c r="DJ44" s="44" t="e">
        <f t="shared" si="68"/>
        <v>#REF!</v>
      </c>
      <c r="DK44" s="44" t="e">
        <f t="shared" si="69"/>
        <v>#REF!</v>
      </c>
      <c r="DL44" s="44" t="e">
        <f t="shared" si="70"/>
        <v>#REF!</v>
      </c>
      <c r="DM44" s="44" t="e">
        <f t="shared" si="71"/>
        <v>#REF!</v>
      </c>
      <c r="DN44" s="44" t="e">
        <f t="shared" si="72"/>
        <v>#REF!</v>
      </c>
      <c r="DO44" s="44" t="e">
        <f t="shared" si="73"/>
        <v>#REF!</v>
      </c>
      <c r="DP44" s="44" t="e">
        <f t="shared" si="74"/>
        <v>#REF!</v>
      </c>
      <c r="DQ44" s="44" t="e">
        <f t="shared" si="75"/>
        <v>#REF!</v>
      </c>
    </row>
    <row r="45" spans="1:143">
      <c r="A45" s="239">
        <v>44</v>
      </c>
      <c r="B45" s="364" t="e">
        <f t="shared" si="78"/>
        <v>#REF!</v>
      </c>
      <c r="C45" s="365" t="e">
        <f>B45+COUNTIF(B$2:$B45,B45)-1</f>
        <v>#REF!</v>
      </c>
      <c r="D45" s="366" t="str">
        <f>Tables!AI45</f>
        <v>China</v>
      </c>
      <c r="E45" s="367" t="e">
        <f t="shared" si="79"/>
        <v>#REF!</v>
      </c>
      <c r="F45" s="46">
        <f>SUMIFS('Portfolio Allocation'!C$12:C$111,'Portfolio Allocation'!$A$12:$A$111,'Graph Tables'!$D45)</f>
        <v>0</v>
      </c>
      <c r="G45" s="46">
        <f>SUMIFS('Portfolio Allocation'!D$12:D$111,'Portfolio Allocation'!$A$12:$A$111,'Graph Tables'!$D45)</f>
        <v>0</v>
      </c>
      <c r="H45" s="46">
        <f>SUMIFS('Portfolio Allocation'!E$12:E$111,'Portfolio Allocation'!$A$12:$A$111,'Graph Tables'!$D45)</f>
        <v>0</v>
      </c>
      <c r="I45" s="46">
        <f>SUMIFS('Portfolio Allocation'!F$12:F$111,'Portfolio Allocation'!$A$12:$A$111,'Graph Tables'!$D45)</f>
        <v>0</v>
      </c>
      <c r="J45" s="46">
        <f>SUMIFS('Portfolio Allocation'!G$12:G$111,'Portfolio Allocation'!$A$12:$A$111,'Graph Tables'!$D45)</f>
        <v>0</v>
      </c>
      <c r="K45" s="46">
        <f>SUMIFS('Portfolio Allocation'!H$12:H$111,'Portfolio Allocation'!$A$12:$A$111,'Graph Tables'!$D45)</f>
        <v>0</v>
      </c>
      <c r="L45" s="46">
        <f>SUMIFS('Portfolio Allocation'!I$12:I$111,'Portfolio Allocation'!$A$12:$A$111,'Graph Tables'!$D45)</f>
        <v>0</v>
      </c>
      <c r="M45" s="46">
        <f>SUMIFS('Portfolio Allocation'!J$12:J$111,'Portfolio Allocation'!$A$12:$A$111,'Graph Tables'!$D45)</f>
        <v>0</v>
      </c>
      <c r="N45" s="46">
        <f>SUMIFS('Portfolio Allocation'!K$12:K$111,'Portfolio Allocation'!$A$12:$A$111,'Graph Tables'!$D45)</f>
        <v>0</v>
      </c>
      <c r="O45" s="46">
        <f>SUMIFS('Portfolio Allocation'!L$12:L$111,'Portfolio Allocation'!$A$12:$A$111,'Graph Tables'!$D45)</f>
        <v>0</v>
      </c>
      <c r="P45" s="46">
        <f>SUMIFS('Portfolio Allocation'!M$12:M$111,'Portfolio Allocation'!$A$12:$A$111,'Graph Tables'!$D45)</f>
        <v>0</v>
      </c>
      <c r="Q45" s="46" t="e">
        <f>SUMIFS('Portfolio Allocation'!#REF!,'Portfolio Allocation'!$A$12:$A$111,'Graph Tables'!$D45)</f>
        <v>#REF!</v>
      </c>
      <c r="R45" s="46">
        <f>SUMIFS('Portfolio Allocation'!Q$12:Q$111,'Portfolio Allocation'!$A$12:$A$111,'Graph Tables'!$D45)</f>
        <v>0</v>
      </c>
      <c r="S45" s="46">
        <f>SUMIFS('Portfolio Allocation'!R$12:R$111,'Portfolio Allocation'!$A$12:$A$111,'Graph Tables'!$D45)</f>
        <v>0</v>
      </c>
      <c r="T45" s="46">
        <f>SUMIFS('Portfolio Allocation'!S$12:S$111,'Portfolio Allocation'!$A$12:$A$111,'Graph Tables'!$D45)</f>
        <v>0</v>
      </c>
      <c r="U45" s="46">
        <f>SUMIFS('Portfolio Allocation'!T$12:T$111,'Portfolio Allocation'!$A$12:$A$111,'Graph Tables'!$D45)</f>
        <v>0</v>
      </c>
      <c r="V45" s="46">
        <f>SUMIFS('Portfolio Allocation'!U$12:U$111,'Portfolio Allocation'!$A$12:$A$111,'Graph Tables'!$D45)</f>
        <v>0</v>
      </c>
      <c r="W45" s="46">
        <f>SUMIFS('Portfolio Allocation'!V$12:V$111,'Portfolio Allocation'!$A$12:$A$111,'Graph Tables'!$D45)</f>
        <v>0</v>
      </c>
      <c r="X45" s="46">
        <f>SUMIFS('Portfolio Allocation'!W$12:W$111,'Portfolio Allocation'!$A$12:$A$111,'Graph Tables'!$D45)</f>
        <v>0</v>
      </c>
      <c r="Y45" s="46">
        <f>SUMIFS('Portfolio Allocation'!X$12:X$111,'Portfolio Allocation'!$A$12:$A$111,'Graph Tables'!$D45)</f>
        <v>0</v>
      </c>
      <c r="Z45" s="46">
        <f>SUMIFS('Portfolio Allocation'!Y$12:Y$111,'Portfolio Allocation'!$A$12:$A$111,'Graph Tables'!$D45)</f>
        <v>0</v>
      </c>
      <c r="AA45" s="46">
        <f>SUMIFS('Portfolio Allocation'!Z$12:Z$111,'Portfolio Allocation'!$A$12:$A$111,'Graph Tables'!$D45)</f>
        <v>0</v>
      </c>
      <c r="AB45" s="46">
        <f>SUMIFS('Portfolio Allocation'!AA$12:AA$111,'Portfolio Allocation'!$A$12:$A$111,'Graph Tables'!$D45)</f>
        <v>0</v>
      </c>
      <c r="AC45" s="46">
        <f>SUMIFS('Portfolio Allocation'!AD$12:AD$111,'Portfolio Allocation'!$A$12:$A$111,'Graph Tables'!$D45)</f>
        <v>0</v>
      </c>
      <c r="AD45" s="46"/>
      <c r="AE45" s="48">
        <v>44</v>
      </c>
      <c r="AF45" t="e">
        <f t="shared" si="125"/>
        <v>#REF!</v>
      </c>
      <c r="AG45" s="44" t="e">
        <f t="shared" si="96"/>
        <v>#REF!</v>
      </c>
      <c r="AH45" s="46"/>
      <c r="AI45" s="239" t="e">
        <f t="shared" si="81"/>
        <v>#REF!</v>
      </c>
      <c r="AJ45" s="239" t="e">
        <f>AI45+COUNTIF(AI$2:$AI45,AI45)-1</f>
        <v>#REF!</v>
      </c>
      <c r="AK45" s="241" t="str">
        <f t="shared" si="2"/>
        <v>China</v>
      </c>
      <c r="AL45" s="70" t="e">
        <f t="shared" si="82"/>
        <v>#REF!</v>
      </c>
      <c r="AM45" s="44" t="e">
        <f t="shared" si="3"/>
        <v>#REF!</v>
      </c>
      <c r="AN45" s="44" t="e">
        <f t="shared" si="4"/>
        <v>#REF!</v>
      </c>
      <c r="AO45" s="44" t="e">
        <f t="shared" si="5"/>
        <v>#REF!</v>
      </c>
      <c r="AP45" s="44" t="e">
        <f t="shared" si="6"/>
        <v>#REF!</v>
      </c>
      <c r="AQ45" s="44" t="e">
        <f t="shared" si="7"/>
        <v>#REF!</v>
      </c>
      <c r="AR45" s="44" t="e">
        <f t="shared" si="8"/>
        <v>#REF!</v>
      </c>
      <c r="AS45" s="44" t="e">
        <f t="shared" si="9"/>
        <v>#REF!</v>
      </c>
      <c r="AT45" s="44" t="e">
        <f t="shared" si="10"/>
        <v>#REF!</v>
      </c>
      <c r="AU45" s="44" t="e">
        <f t="shared" si="11"/>
        <v>#REF!</v>
      </c>
      <c r="AV45" s="44" t="e">
        <f t="shared" si="12"/>
        <v>#REF!</v>
      </c>
      <c r="AW45" s="44" t="e">
        <f t="shared" si="13"/>
        <v>#REF!</v>
      </c>
      <c r="AX45" s="44" t="e">
        <f t="shared" si="14"/>
        <v>#REF!</v>
      </c>
      <c r="AY45" s="44" t="e">
        <f t="shared" si="15"/>
        <v>#REF!</v>
      </c>
      <c r="AZ45" s="44" t="e">
        <f t="shared" si="16"/>
        <v>#REF!</v>
      </c>
      <c r="BA45" s="44" t="e">
        <f t="shared" si="17"/>
        <v>#REF!</v>
      </c>
      <c r="BB45" s="44" t="e">
        <f t="shared" si="18"/>
        <v>#REF!</v>
      </c>
      <c r="BC45" s="44" t="e">
        <f t="shared" si="19"/>
        <v>#REF!</v>
      </c>
      <c r="BD45" s="44" t="e">
        <f t="shared" si="20"/>
        <v>#REF!</v>
      </c>
      <c r="BE45" s="44" t="e">
        <f t="shared" si="21"/>
        <v>#REF!</v>
      </c>
      <c r="BF45" s="44" t="e">
        <f t="shared" si="22"/>
        <v>#REF!</v>
      </c>
      <c r="BG45" s="44" t="e">
        <f t="shared" si="23"/>
        <v>#REF!</v>
      </c>
      <c r="BH45" s="44" t="e">
        <f t="shared" si="24"/>
        <v>#REF!</v>
      </c>
      <c r="BI45" s="44" t="e">
        <f t="shared" si="25"/>
        <v>#REF!</v>
      </c>
      <c r="BJ45" s="44" t="e">
        <f t="shared" si="26"/>
        <v>#REF!</v>
      </c>
      <c r="BK45" s="44"/>
      <c r="BL45" s="48">
        <v>44</v>
      </c>
      <c r="BM45" t="e">
        <f t="shared" si="126"/>
        <v>#REF!</v>
      </c>
      <c r="BN45" s="44" t="e">
        <f t="shared" si="97"/>
        <v>#REF!</v>
      </c>
      <c r="BO45" s="44">
        <f t="shared" si="101"/>
        <v>0</v>
      </c>
      <c r="BP45" s="44">
        <f t="shared" si="102"/>
        <v>0</v>
      </c>
      <c r="BQ45" s="44">
        <f t="shared" si="103"/>
        <v>0</v>
      </c>
      <c r="BR45" s="44">
        <f t="shared" si="104"/>
        <v>0</v>
      </c>
      <c r="BS45" s="44">
        <f t="shared" si="105"/>
        <v>0</v>
      </c>
      <c r="BT45" s="44">
        <f t="shared" si="106"/>
        <v>0</v>
      </c>
      <c r="BU45" s="44">
        <f t="shared" si="107"/>
        <v>0</v>
      </c>
      <c r="BV45" s="44">
        <f t="shared" si="108"/>
        <v>0</v>
      </c>
      <c r="BW45" s="44">
        <f t="shared" si="109"/>
        <v>0</v>
      </c>
      <c r="BX45" s="44">
        <f t="shared" si="110"/>
        <v>0</v>
      </c>
      <c r="BY45" s="44">
        <f t="shared" si="111"/>
        <v>0</v>
      </c>
      <c r="BZ45" s="44">
        <f t="shared" si="112"/>
        <v>0</v>
      </c>
      <c r="CA45" s="44">
        <f t="shared" si="113"/>
        <v>0</v>
      </c>
      <c r="CB45" s="44">
        <f t="shared" si="114"/>
        <v>0</v>
      </c>
      <c r="CC45" s="44">
        <f t="shared" si="115"/>
        <v>0</v>
      </c>
      <c r="CD45" s="44">
        <f t="shared" si="116"/>
        <v>0</v>
      </c>
      <c r="CE45" s="44">
        <f t="shared" si="117"/>
        <v>0</v>
      </c>
      <c r="CF45" s="44">
        <f t="shared" si="118"/>
        <v>0</v>
      </c>
      <c r="CG45" s="44">
        <f t="shared" si="119"/>
        <v>0</v>
      </c>
      <c r="CH45" s="44">
        <f t="shared" si="120"/>
        <v>0</v>
      </c>
      <c r="CI45" s="44">
        <f t="shared" si="121"/>
        <v>0</v>
      </c>
      <c r="CJ45" s="44">
        <f t="shared" si="122"/>
        <v>0</v>
      </c>
      <c r="CK45" s="44">
        <f t="shared" si="123"/>
        <v>0</v>
      </c>
      <c r="CL45" s="44">
        <f t="shared" si="124"/>
        <v>0</v>
      </c>
      <c r="CM45" s="44"/>
      <c r="CN45" s="244" t="e">
        <f t="shared" si="84"/>
        <v>#REF!</v>
      </c>
      <c r="CO45" s="244">
        <v>44</v>
      </c>
      <c r="CP45" s="239" t="e">
        <f t="shared" si="85"/>
        <v>#REF!</v>
      </c>
      <c r="CQ45" s="239" t="e">
        <f>CP45+COUNTIF($CP$2:CP45,CP45)-1</f>
        <v>#REF!</v>
      </c>
      <c r="CR45" s="241" t="str">
        <f t="shared" si="51"/>
        <v>China</v>
      </c>
      <c r="CS45" s="70" t="e">
        <f t="shared" si="86"/>
        <v>#REF!</v>
      </c>
      <c r="CT45" s="44" t="e">
        <f t="shared" si="52"/>
        <v>#REF!</v>
      </c>
      <c r="CU45" s="44" t="e">
        <f t="shared" si="53"/>
        <v>#REF!</v>
      </c>
      <c r="CV45" s="44" t="e">
        <f t="shared" si="54"/>
        <v>#REF!</v>
      </c>
      <c r="CW45" s="44" t="e">
        <f t="shared" si="55"/>
        <v>#REF!</v>
      </c>
      <c r="CX45" s="44" t="e">
        <f t="shared" si="56"/>
        <v>#REF!</v>
      </c>
      <c r="CY45" s="44" t="e">
        <f t="shared" si="57"/>
        <v>#REF!</v>
      </c>
      <c r="CZ45" s="44" t="e">
        <f t="shared" si="58"/>
        <v>#REF!</v>
      </c>
      <c r="DA45" s="44" t="e">
        <f t="shared" si="59"/>
        <v>#REF!</v>
      </c>
      <c r="DB45" s="44" t="e">
        <f t="shared" si="60"/>
        <v>#REF!</v>
      </c>
      <c r="DC45" s="44" t="e">
        <f t="shared" si="61"/>
        <v>#REF!</v>
      </c>
      <c r="DD45" s="44" t="e">
        <f t="shared" si="62"/>
        <v>#REF!</v>
      </c>
      <c r="DE45" s="44" t="e">
        <f t="shared" si="63"/>
        <v>#REF!</v>
      </c>
      <c r="DF45" s="44" t="e">
        <f t="shared" si="64"/>
        <v>#REF!</v>
      </c>
      <c r="DG45" s="44" t="e">
        <f t="shared" si="65"/>
        <v>#REF!</v>
      </c>
      <c r="DH45" s="44" t="e">
        <f t="shared" si="66"/>
        <v>#REF!</v>
      </c>
      <c r="DI45" s="44" t="e">
        <f t="shared" si="67"/>
        <v>#REF!</v>
      </c>
      <c r="DJ45" s="44" t="e">
        <f t="shared" si="68"/>
        <v>#REF!</v>
      </c>
      <c r="DK45" s="44" t="e">
        <f t="shared" si="69"/>
        <v>#REF!</v>
      </c>
      <c r="DL45" s="44" t="e">
        <f t="shared" si="70"/>
        <v>#REF!</v>
      </c>
      <c r="DM45" s="44" t="e">
        <f t="shared" si="71"/>
        <v>#REF!</v>
      </c>
      <c r="DN45" s="44" t="e">
        <f t="shared" si="72"/>
        <v>#REF!</v>
      </c>
      <c r="DO45" s="44" t="e">
        <f t="shared" si="73"/>
        <v>#REF!</v>
      </c>
      <c r="DP45" s="44" t="e">
        <f t="shared" si="74"/>
        <v>#REF!</v>
      </c>
      <c r="DQ45" s="44" t="e">
        <f t="shared" si="75"/>
        <v>#REF!</v>
      </c>
    </row>
    <row r="46" spans="1:143">
      <c r="A46" s="239">
        <v>45</v>
      </c>
      <c r="B46" s="364" t="e">
        <f t="shared" si="78"/>
        <v>#REF!</v>
      </c>
      <c r="C46" s="365" t="e">
        <f>B46+COUNTIF(B$2:$B46,B46)-1</f>
        <v>#REF!</v>
      </c>
      <c r="D46" s="366" t="str">
        <f>Tables!AI46</f>
        <v>Christmas Island</v>
      </c>
      <c r="E46" s="367" t="e">
        <f t="shared" si="79"/>
        <v>#REF!</v>
      </c>
      <c r="F46" s="46">
        <f>SUMIFS('Portfolio Allocation'!C$12:C$111,'Portfolio Allocation'!$A$12:$A$111,'Graph Tables'!$D46)</f>
        <v>0</v>
      </c>
      <c r="G46" s="46">
        <f>SUMIFS('Portfolio Allocation'!D$12:D$111,'Portfolio Allocation'!$A$12:$A$111,'Graph Tables'!$D46)</f>
        <v>0</v>
      </c>
      <c r="H46" s="46">
        <f>SUMIFS('Portfolio Allocation'!E$12:E$111,'Portfolio Allocation'!$A$12:$A$111,'Graph Tables'!$D46)</f>
        <v>0</v>
      </c>
      <c r="I46" s="46">
        <f>SUMIFS('Portfolio Allocation'!F$12:F$111,'Portfolio Allocation'!$A$12:$A$111,'Graph Tables'!$D46)</f>
        <v>0</v>
      </c>
      <c r="J46" s="46">
        <f>SUMIFS('Portfolio Allocation'!G$12:G$111,'Portfolio Allocation'!$A$12:$A$111,'Graph Tables'!$D46)</f>
        <v>0</v>
      </c>
      <c r="K46" s="46">
        <f>SUMIFS('Portfolio Allocation'!H$12:H$111,'Portfolio Allocation'!$A$12:$A$111,'Graph Tables'!$D46)</f>
        <v>0</v>
      </c>
      <c r="L46" s="46">
        <f>SUMIFS('Portfolio Allocation'!I$12:I$111,'Portfolio Allocation'!$A$12:$A$111,'Graph Tables'!$D46)</f>
        <v>0</v>
      </c>
      <c r="M46" s="46">
        <f>SUMIFS('Portfolio Allocation'!J$12:J$111,'Portfolio Allocation'!$A$12:$A$111,'Graph Tables'!$D46)</f>
        <v>0</v>
      </c>
      <c r="N46" s="46">
        <f>SUMIFS('Portfolio Allocation'!K$12:K$111,'Portfolio Allocation'!$A$12:$A$111,'Graph Tables'!$D46)</f>
        <v>0</v>
      </c>
      <c r="O46" s="46">
        <f>SUMIFS('Portfolio Allocation'!L$12:L$111,'Portfolio Allocation'!$A$12:$A$111,'Graph Tables'!$D46)</f>
        <v>0</v>
      </c>
      <c r="P46" s="46">
        <f>SUMIFS('Portfolio Allocation'!M$12:M$111,'Portfolio Allocation'!$A$12:$A$111,'Graph Tables'!$D46)</f>
        <v>0</v>
      </c>
      <c r="Q46" s="46" t="e">
        <f>SUMIFS('Portfolio Allocation'!#REF!,'Portfolio Allocation'!$A$12:$A$111,'Graph Tables'!$D46)</f>
        <v>#REF!</v>
      </c>
      <c r="R46" s="46">
        <f>SUMIFS('Portfolio Allocation'!Q$12:Q$111,'Portfolio Allocation'!$A$12:$A$111,'Graph Tables'!$D46)</f>
        <v>0</v>
      </c>
      <c r="S46" s="46">
        <f>SUMIFS('Portfolio Allocation'!R$12:R$111,'Portfolio Allocation'!$A$12:$A$111,'Graph Tables'!$D46)</f>
        <v>0</v>
      </c>
      <c r="T46" s="46">
        <f>SUMIFS('Portfolio Allocation'!S$12:S$111,'Portfolio Allocation'!$A$12:$A$111,'Graph Tables'!$D46)</f>
        <v>0</v>
      </c>
      <c r="U46" s="46">
        <f>SUMIFS('Portfolio Allocation'!T$12:T$111,'Portfolio Allocation'!$A$12:$A$111,'Graph Tables'!$D46)</f>
        <v>0</v>
      </c>
      <c r="V46" s="46">
        <f>SUMIFS('Portfolio Allocation'!U$12:U$111,'Portfolio Allocation'!$A$12:$A$111,'Graph Tables'!$D46)</f>
        <v>0</v>
      </c>
      <c r="W46" s="46">
        <f>SUMIFS('Portfolio Allocation'!V$12:V$111,'Portfolio Allocation'!$A$12:$A$111,'Graph Tables'!$D46)</f>
        <v>0</v>
      </c>
      <c r="X46" s="46">
        <f>SUMIFS('Portfolio Allocation'!W$12:W$111,'Portfolio Allocation'!$A$12:$A$111,'Graph Tables'!$D46)</f>
        <v>0</v>
      </c>
      <c r="Y46" s="46">
        <f>SUMIFS('Portfolio Allocation'!X$12:X$111,'Portfolio Allocation'!$A$12:$A$111,'Graph Tables'!$D46)</f>
        <v>0</v>
      </c>
      <c r="Z46" s="46">
        <f>SUMIFS('Portfolio Allocation'!Y$12:Y$111,'Portfolio Allocation'!$A$12:$A$111,'Graph Tables'!$D46)</f>
        <v>0</v>
      </c>
      <c r="AA46" s="46">
        <f>SUMIFS('Portfolio Allocation'!Z$12:Z$111,'Portfolio Allocation'!$A$12:$A$111,'Graph Tables'!$D46)</f>
        <v>0</v>
      </c>
      <c r="AB46" s="46">
        <f>SUMIFS('Portfolio Allocation'!AA$12:AA$111,'Portfolio Allocation'!$A$12:$A$111,'Graph Tables'!$D46)</f>
        <v>0</v>
      </c>
      <c r="AC46" s="46">
        <f>SUMIFS('Portfolio Allocation'!AD$12:AD$111,'Portfolio Allocation'!$A$12:$A$111,'Graph Tables'!$D46)</f>
        <v>0</v>
      </c>
      <c r="AD46" s="46"/>
      <c r="AE46" s="48">
        <v>45</v>
      </c>
      <c r="AF46" t="e">
        <f t="shared" si="125"/>
        <v>#REF!</v>
      </c>
      <c r="AG46" s="44" t="e">
        <f t="shared" si="96"/>
        <v>#REF!</v>
      </c>
      <c r="AH46" s="46"/>
      <c r="AI46" s="239" t="e">
        <f t="shared" si="81"/>
        <v>#REF!</v>
      </c>
      <c r="AJ46" s="239" t="e">
        <f>AI46+COUNTIF(AI$2:$AI46,AI46)-1</f>
        <v>#REF!</v>
      </c>
      <c r="AK46" s="241" t="str">
        <f t="shared" si="2"/>
        <v>Christmas Island</v>
      </c>
      <c r="AL46" s="70" t="e">
        <f t="shared" si="82"/>
        <v>#REF!</v>
      </c>
      <c r="AM46" s="44" t="e">
        <f t="shared" si="3"/>
        <v>#REF!</v>
      </c>
      <c r="AN46" s="44" t="e">
        <f t="shared" si="4"/>
        <v>#REF!</v>
      </c>
      <c r="AO46" s="44" t="e">
        <f t="shared" si="5"/>
        <v>#REF!</v>
      </c>
      <c r="AP46" s="44" t="e">
        <f t="shared" si="6"/>
        <v>#REF!</v>
      </c>
      <c r="AQ46" s="44" t="e">
        <f t="shared" si="7"/>
        <v>#REF!</v>
      </c>
      <c r="AR46" s="44" t="e">
        <f t="shared" si="8"/>
        <v>#REF!</v>
      </c>
      <c r="AS46" s="44" t="e">
        <f t="shared" si="9"/>
        <v>#REF!</v>
      </c>
      <c r="AT46" s="44" t="e">
        <f t="shared" si="10"/>
        <v>#REF!</v>
      </c>
      <c r="AU46" s="44" t="e">
        <f t="shared" si="11"/>
        <v>#REF!</v>
      </c>
      <c r="AV46" s="44" t="e">
        <f t="shared" si="12"/>
        <v>#REF!</v>
      </c>
      <c r="AW46" s="44" t="e">
        <f t="shared" si="13"/>
        <v>#REF!</v>
      </c>
      <c r="AX46" s="44" t="e">
        <f t="shared" si="14"/>
        <v>#REF!</v>
      </c>
      <c r="AY46" s="44" t="e">
        <f t="shared" si="15"/>
        <v>#REF!</v>
      </c>
      <c r="AZ46" s="44" t="e">
        <f t="shared" si="16"/>
        <v>#REF!</v>
      </c>
      <c r="BA46" s="44" t="e">
        <f t="shared" si="17"/>
        <v>#REF!</v>
      </c>
      <c r="BB46" s="44" t="e">
        <f t="shared" si="18"/>
        <v>#REF!</v>
      </c>
      <c r="BC46" s="44" t="e">
        <f t="shared" si="19"/>
        <v>#REF!</v>
      </c>
      <c r="BD46" s="44" t="e">
        <f t="shared" si="20"/>
        <v>#REF!</v>
      </c>
      <c r="BE46" s="44" t="e">
        <f t="shared" si="21"/>
        <v>#REF!</v>
      </c>
      <c r="BF46" s="44" t="e">
        <f t="shared" si="22"/>
        <v>#REF!</v>
      </c>
      <c r="BG46" s="44" t="e">
        <f t="shared" si="23"/>
        <v>#REF!</v>
      </c>
      <c r="BH46" s="44" t="e">
        <f t="shared" si="24"/>
        <v>#REF!</v>
      </c>
      <c r="BI46" s="44" t="e">
        <f t="shared" si="25"/>
        <v>#REF!</v>
      </c>
      <c r="BJ46" s="44" t="e">
        <f t="shared" si="26"/>
        <v>#REF!</v>
      </c>
      <c r="BK46" s="44"/>
      <c r="BL46" s="48">
        <v>45</v>
      </c>
      <c r="BM46" t="e">
        <f t="shared" si="126"/>
        <v>#REF!</v>
      </c>
      <c r="BN46" s="44" t="e">
        <f t="shared" si="97"/>
        <v>#REF!</v>
      </c>
      <c r="BO46" s="44">
        <f t="shared" si="101"/>
        <v>0</v>
      </c>
      <c r="BP46" s="44">
        <f t="shared" si="102"/>
        <v>0</v>
      </c>
      <c r="BQ46" s="44">
        <f t="shared" si="103"/>
        <v>0</v>
      </c>
      <c r="BR46" s="44">
        <f t="shared" si="104"/>
        <v>0</v>
      </c>
      <c r="BS46" s="44">
        <f t="shared" si="105"/>
        <v>0</v>
      </c>
      <c r="BT46" s="44">
        <f t="shared" si="106"/>
        <v>0</v>
      </c>
      <c r="BU46" s="44">
        <f t="shared" si="107"/>
        <v>0</v>
      </c>
      <c r="BV46" s="44">
        <f t="shared" si="108"/>
        <v>0</v>
      </c>
      <c r="BW46" s="44">
        <f t="shared" si="109"/>
        <v>0</v>
      </c>
      <c r="BX46" s="44">
        <f t="shared" si="110"/>
        <v>0</v>
      </c>
      <c r="BY46" s="44">
        <f t="shared" si="111"/>
        <v>0</v>
      </c>
      <c r="BZ46" s="44">
        <f t="shared" si="112"/>
        <v>0</v>
      </c>
      <c r="CA46" s="44">
        <f t="shared" si="113"/>
        <v>0</v>
      </c>
      <c r="CB46" s="44">
        <f t="shared" si="114"/>
        <v>0</v>
      </c>
      <c r="CC46" s="44">
        <f t="shared" si="115"/>
        <v>0</v>
      </c>
      <c r="CD46" s="44">
        <f t="shared" si="116"/>
        <v>0</v>
      </c>
      <c r="CE46" s="44">
        <f t="shared" si="117"/>
        <v>0</v>
      </c>
      <c r="CF46" s="44">
        <f t="shared" si="118"/>
        <v>0</v>
      </c>
      <c r="CG46" s="44">
        <f t="shared" si="119"/>
        <v>0</v>
      </c>
      <c r="CH46" s="44">
        <f t="shared" si="120"/>
        <v>0</v>
      </c>
      <c r="CI46" s="44">
        <f t="shared" si="121"/>
        <v>0</v>
      </c>
      <c r="CJ46" s="44">
        <f t="shared" si="122"/>
        <v>0</v>
      </c>
      <c r="CK46" s="44">
        <f t="shared" si="123"/>
        <v>0</v>
      </c>
      <c r="CL46" s="44">
        <f t="shared" si="124"/>
        <v>0</v>
      </c>
      <c r="CM46" s="44"/>
      <c r="CN46" s="244" t="e">
        <f t="shared" si="84"/>
        <v>#REF!</v>
      </c>
      <c r="CO46" s="244">
        <v>45</v>
      </c>
      <c r="CP46" s="239" t="e">
        <f t="shared" si="85"/>
        <v>#REF!</v>
      </c>
      <c r="CQ46" s="239" t="e">
        <f>CP46+COUNTIF($CP$2:CP46,CP46)-1</f>
        <v>#REF!</v>
      </c>
      <c r="CR46" s="241" t="str">
        <f t="shared" si="51"/>
        <v>Christmas Island</v>
      </c>
      <c r="CS46" s="70" t="e">
        <f t="shared" si="86"/>
        <v>#REF!</v>
      </c>
      <c r="CT46" s="44" t="e">
        <f t="shared" si="52"/>
        <v>#REF!</v>
      </c>
      <c r="CU46" s="44" t="e">
        <f t="shared" si="53"/>
        <v>#REF!</v>
      </c>
      <c r="CV46" s="44" t="e">
        <f t="shared" si="54"/>
        <v>#REF!</v>
      </c>
      <c r="CW46" s="44" t="e">
        <f t="shared" si="55"/>
        <v>#REF!</v>
      </c>
      <c r="CX46" s="44" t="e">
        <f t="shared" si="56"/>
        <v>#REF!</v>
      </c>
      <c r="CY46" s="44" t="e">
        <f t="shared" si="57"/>
        <v>#REF!</v>
      </c>
      <c r="CZ46" s="44" t="e">
        <f t="shared" si="58"/>
        <v>#REF!</v>
      </c>
      <c r="DA46" s="44" t="e">
        <f t="shared" si="59"/>
        <v>#REF!</v>
      </c>
      <c r="DB46" s="44" t="e">
        <f t="shared" si="60"/>
        <v>#REF!</v>
      </c>
      <c r="DC46" s="44" t="e">
        <f t="shared" si="61"/>
        <v>#REF!</v>
      </c>
      <c r="DD46" s="44" t="e">
        <f t="shared" si="62"/>
        <v>#REF!</v>
      </c>
      <c r="DE46" s="44" t="e">
        <f t="shared" si="63"/>
        <v>#REF!</v>
      </c>
      <c r="DF46" s="44" t="e">
        <f t="shared" si="64"/>
        <v>#REF!</v>
      </c>
      <c r="DG46" s="44" t="e">
        <f t="shared" si="65"/>
        <v>#REF!</v>
      </c>
      <c r="DH46" s="44" t="e">
        <f t="shared" si="66"/>
        <v>#REF!</v>
      </c>
      <c r="DI46" s="44" t="e">
        <f t="shared" si="67"/>
        <v>#REF!</v>
      </c>
      <c r="DJ46" s="44" t="e">
        <f t="shared" si="68"/>
        <v>#REF!</v>
      </c>
      <c r="DK46" s="44" t="e">
        <f t="shared" si="69"/>
        <v>#REF!</v>
      </c>
      <c r="DL46" s="44" t="e">
        <f t="shared" si="70"/>
        <v>#REF!</v>
      </c>
      <c r="DM46" s="44" t="e">
        <f t="shared" si="71"/>
        <v>#REF!</v>
      </c>
      <c r="DN46" s="44" t="e">
        <f t="shared" si="72"/>
        <v>#REF!</v>
      </c>
      <c r="DO46" s="44" t="e">
        <f t="shared" si="73"/>
        <v>#REF!</v>
      </c>
      <c r="DP46" s="44" t="e">
        <f t="shared" si="74"/>
        <v>#REF!</v>
      </c>
      <c r="DQ46" s="44" t="e">
        <f t="shared" si="75"/>
        <v>#REF!</v>
      </c>
    </row>
    <row r="47" spans="1:143">
      <c r="A47" s="239">
        <v>46</v>
      </c>
      <c r="B47" s="364" t="e">
        <f t="shared" si="78"/>
        <v>#REF!</v>
      </c>
      <c r="C47" s="365" t="e">
        <f>B47+COUNTIF(B$2:$B47,B47)-1</f>
        <v>#REF!</v>
      </c>
      <c r="D47" s="366" t="str">
        <f>Tables!AI47</f>
        <v>Cocos (Keeling) Islands</v>
      </c>
      <c r="E47" s="367" t="e">
        <f t="shared" si="79"/>
        <v>#REF!</v>
      </c>
      <c r="F47" s="46">
        <f>SUMIFS('Portfolio Allocation'!C$12:C$111,'Portfolio Allocation'!$A$12:$A$111,'Graph Tables'!$D47)</f>
        <v>0</v>
      </c>
      <c r="G47" s="46">
        <f>SUMIFS('Portfolio Allocation'!D$12:D$111,'Portfolio Allocation'!$A$12:$A$111,'Graph Tables'!$D47)</f>
        <v>0</v>
      </c>
      <c r="H47" s="46">
        <f>SUMIFS('Portfolio Allocation'!E$12:E$111,'Portfolio Allocation'!$A$12:$A$111,'Graph Tables'!$D47)</f>
        <v>0</v>
      </c>
      <c r="I47" s="46">
        <f>SUMIFS('Portfolio Allocation'!F$12:F$111,'Portfolio Allocation'!$A$12:$A$111,'Graph Tables'!$D47)</f>
        <v>0</v>
      </c>
      <c r="J47" s="46">
        <f>SUMIFS('Portfolio Allocation'!G$12:G$111,'Portfolio Allocation'!$A$12:$A$111,'Graph Tables'!$D47)</f>
        <v>0</v>
      </c>
      <c r="K47" s="46">
        <f>SUMIFS('Portfolio Allocation'!H$12:H$111,'Portfolio Allocation'!$A$12:$A$111,'Graph Tables'!$D47)</f>
        <v>0</v>
      </c>
      <c r="L47" s="46">
        <f>SUMIFS('Portfolio Allocation'!I$12:I$111,'Portfolio Allocation'!$A$12:$A$111,'Graph Tables'!$D47)</f>
        <v>0</v>
      </c>
      <c r="M47" s="46">
        <f>SUMIFS('Portfolio Allocation'!J$12:J$111,'Portfolio Allocation'!$A$12:$A$111,'Graph Tables'!$D47)</f>
        <v>0</v>
      </c>
      <c r="N47" s="46">
        <f>SUMIFS('Portfolio Allocation'!K$12:K$111,'Portfolio Allocation'!$A$12:$A$111,'Graph Tables'!$D47)</f>
        <v>0</v>
      </c>
      <c r="O47" s="46">
        <f>SUMIFS('Portfolio Allocation'!L$12:L$111,'Portfolio Allocation'!$A$12:$A$111,'Graph Tables'!$D47)</f>
        <v>0</v>
      </c>
      <c r="P47" s="46">
        <f>SUMIFS('Portfolio Allocation'!M$12:M$111,'Portfolio Allocation'!$A$12:$A$111,'Graph Tables'!$D47)</f>
        <v>0</v>
      </c>
      <c r="Q47" s="46" t="e">
        <f>SUMIFS('Portfolio Allocation'!#REF!,'Portfolio Allocation'!$A$12:$A$111,'Graph Tables'!$D47)</f>
        <v>#REF!</v>
      </c>
      <c r="R47" s="46">
        <f>SUMIFS('Portfolio Allocation'!Q$12:Q$111,'Portfolio Allocation'!$A$12:$A$111,'Graph Tables'!$D47)</f>
        <v>0</v>
      </c>
      <c r="S47" s="46">
        <f>SUMIFS('Portfolio Allocation'!R$12:R$111,'Portfolio Allocation'!$A$12:$A$111,'Graph Tables'!$D47)</f>
        <v>0</v>
      </c>
      <c r="T47" s="46">
        <f>SUMIFS('Portfolio Allocation'!S$12:S$111,'Portfolio Allocation'!$A$12:$A$111,'Graph Tables'!$D47)</f>
        <v>0</v>
      </c>
      <c r="U47" s="46">
        <f>SUMIFS('Portfolio Allocation'!T$12:T$111,'Portfolio Allocation'!$A$12:$A$111,'Graph Tables'!$D47)</f>
        <v>0</v>
      </c>
      <c r="V47" s="46">
        <f>SUMIFS('Portfolio Allocation'!U$12:U$111,'Portfolio Allocation'!$A$12:$A$111,'Graph Tables'!$D47)</f>
        <v>0</v>
      </c>
      <c r="W47" s="46">
        <f>SUMIFS('Portfolio Allocation'!V$12:V$111,'Portfolio Allocation'!$A$12:$A$111,'Graph Tables'!$D47)</f>
        <v>0</v>
      </c>
      <c r="X47" s="46">
        <f>SUMIFS('Portfolio Allocation'!W$12:W$111,'Portfolio Allocation'!$A$12:$A$111,'Graph Tables'!$D47)</f>
        <v>0</v>
      </c>
      <c r="Y47" s="46">
        <f>SUMIFS('Portfolio Allocation'!X$12:X$111,'Portfolio Allocation'!$A$12:$A$111,'Graph Tables'!$D47)</f>
        <v>0</v>
      </c>
      <c r="Z47" s="46">
        <f>SUMIFS('Portfolio Allocation'!Y$12:Y$111,'Portfolio Allocation'!$A$12:$A$111,'Graph Tables'!$D47)</f>
        <v>0</v>
      </c>
      <c r="AA47" s="46">
        <f>SUMIFS('Portfolio Allocation'!Z$12:Z$111,'Portfolio Allocation'!$A$12:$A$111,'Graph Tables'!$D47)</f>
        <v>0</v>
      </c>
      <c r="AB47" s="46">
        <f>SUMIFS('Portfolio Allocation'!AA$12:AA$111,'Portfolio Allocation'!$A$12:$A$111,'Graph Tables'!$D47)</f>
        <v>0</v>
      </c>
      <c r="AC47" s="46">
        <f>SUMIFS('Portfolio Allocation'!AD$12:AD$111,'Portfolio Allocation'!$A$12:$A$111,'Graph Tables'!$D47)</f>
        <v>0</v>
      </c>
      <c r="AD47" s="46"/>
      <c r="AE47" s="48">
        <v>46</v>
      </c>
      <c r="AF47" t="e">
        <f t="shared" si="125"/>
        <v>#REF!</v>
      </c>
      <c r="AG47" s="44" t="e">
        <f t="shared" si="96"/>
        <v>#REF!</v>
      </c>
      <c r="AH47" s="46"/>
      <c r="AI47" s="239" t="e">
        <f t="shared" si="81"/>
        <v>#REF!</v>
      </c>
      <c r="AJ47" s="239" t="e">
        <f>AI47+COUNTIF(AI$2:$AI47,AI47)-1</f>
        <v>#REF!</v>
      </c>
      <c r="AK47" s="241" t="str">
        <f t="shared" si="2"/>
        <v>Cocos (Keeling) Islands</v>
      </c>
      <c r="AL47" s="70" t="e">
        <f t="shared" si="82"/>
        <v>#REF!</v>
      </c>
      <c r="AM47" s="44" t="e">
        <f t="shared" si="3"/>
        <v>#REF!</v>
      </c>
      <c r="AN47" s="44" t="e">
        <f t="shared" si="4"/>
        <v>#REF!</v>
      </c>
      <c r="AO47" s="44" t="e">
        <f t="shared" si="5"/>
        <v>#REF!</v>
      </c>
      <c r="AP47" s="44" t="e">
        <f t="shared" si="6"/>
        <v>#REF!</v>
      </c>
      <c r="AQ47" s="44" t="e">
        <f t="shared" si="7"/>
        <v>#REF!</v>
      </c>
      <c r="AR47" s="44" t="e">
        <f t="shared" si="8"/>
        <v>#REF!</v>
      </c>
      <c r="AS47" s="44" t="e">
        <f t="shared" si="9"/>
        <v>#REF!</v>
      </c>
      <c r="AT47" s="44" t="e">
        <f t="shared" si="10"/>
        <v>#REF!</v>
      </c>
      <c r="AU47" s="44" t="e">
        <f t="shared" si="11"/>
        <v>#REF!</v>
      </c>
      <c r="AV47" s="44" t="e">
        <f t="shared" si="12"/>
        <v>#REF!</v>
      </c>
      <c r="AW47" s="44" t="e">
        <f t="shared" si="13"/>
        <v>#REF!</v>
      </c>
      <c r="AX47" s="44" t="e">
        <f t="shared" si="14"/>
        <v>#REF!</v>
      </c>
      <c r="AY47" s="44" t="e">
        <f t="shared" si="15"/>
        <v>#REF!</v>
      </c>
      <c r="AZ47" s="44" t="e">
        <f t="shared" si="16"/>
        <v>#REF!</v>
      </c>
      <c r="BA47" s="44" t="e">
        <f t="shared" si="17"/>
        <v>#REF!</v>
      </c>
      <c r="BB47" s="44" t="e">
        <f t="shared" si="18"/>
        <v>#REF!</v>
      </c>
      <c r="BC47" s="44" t="e">
        <f t="shared" si="19"/>
        <v>#REF!</v>
      </c>
      <c r="BD47" s="44" t="e">
        <f t="shared" si="20"/>
        <v>#REF!</v>
      </c>
      <c r="BE47" s="44" t="e">
        <f t="shared" si="21"/>
        <v>#REF!</v>
      </c>
      <c r="BF47" s="44" t="e">
        <f t="shared" si="22"/>
        <v>#REF!</v>
      </c>
      <c r="BG47" s="44" t="e">
        <f t="shared" si="23"/>
        <v>#REF!</v>
      </c>
      <c r="BH47" s="44" t="e">
        <f t="shared" si="24"/>
        <v>#REF!</v>
      </c>
      <c r="BI47" s="44" t="e">
        <f t="shared" si="25"/>
        <v>#REF!</v>
      </c>
      <c r="BJ47" s="44" t="e">
        <f t="shared" si="26"/>
        <v>#REF!</v>
      </c>
      <c r="BK47" s="44"/>
      <c r="BL47" s="48">
        <v>46</v>
      </c>
      <c r="BM47" t="e">
        <f t="shared" si="126"/>
        <v>#REF!</v>
      </c>
      <c r="BN47" s="44" t="e">
        <f t="shared" si="97"/>
        <v>#REF!</v>
      </c>
      <c r="BO47" s="44">
        <f t="shared" si="101"/>
        <v>0</v>
      </c>
      <c r="BP47" s="44">
        <f t="shared" si="102"/>
        <v>0</v>
      </c>
      <c r="BQ47" s="44">
        <f t="shared" si="103"/>
        <v>0</v>
      </c>
      <c r="BR47" s="44">
        <f t="shared" si="104"/>
        <v>0</v>
      </c>
      <c r="BS47" s="44">
        <f t="shared" si="105"/>
        <v>0</v>
      </c>
      <c r="BT47" s="44">
        <f t="shared" si="106"/>
        <v>0</v>
      </c>
      <c r="BU47" s="44">
        <f t="shared" si="107"/>
        <v>0</v>
      </c>
      <c r="BV47" s="44">
        <f t="shared" si="108"/>
        <v>0</v>
      </c>
      <c r="BW47" s="44">
        <f t="shared" si="109"/>
        <v>0</v>
      </c>
      <c r="BX47" s="44">
        <f t="shared" si="110"/>
        <v>0</v>
      </c>
      <c r="BY47" s="44">
        <f t="shared" si="111"/>
        <v>0</v>
      </c>
      <c r="BZ47" s="44">
        <f t="shared" si="112"/>
        <v>0</v>
      </c>
      <c r="CA47" s="44">
        <f t="shared" si="113"/>
        <v>0</v>
      </c>
      <c r="CB47" s="44">
        <f t="shared" si="114"/>
        <v>0</v>
      </c>
      <c r="CC47" s="44">
        <f t="shared" si="115"/>
        <v>0</v>
      </c>
      <c r="CD47" s="44">
        <f t="shared" si="116"/>
        <v>0</v>
      </c>
      <c r="CE47" s="44">
        <f t="shared" si="117"/>
        <v>0</v>
      </c>
      <c r="CF47" s="44">
        <f t="shared" si="118"/>
        <v>0</v>
      </c>
      <c r="CG47" s="44">
        <f t="shared" si="119"/>
        <v>0</v>
      </c>
      <c r="CH47" s="44">
        <f t="shared" si="120"/>
        <v>0</v>
      </c>
      <c r="CI47" s="44">
        <f t="shared" si="121"/>
        <v>0</v>
      </c>
      <c r="CJ47" s="44">
        <f t="shared" si="122"/>
        <v>0</v>
      </c>
      <c r="CK47" s="44">
        <f t="shared" si="123"/>
        <v>0</v>
      </c>
      <c r="CL47" s="44">
        <f t="shared" si="124"/>
        <v>0</v>
      </c>
      <c r="CM47" s="44"/>
      <c r="CN47" s="244" t="e">
        <f t="shared" si="84"/>
        <v>#REF!</v>
      </c>
      <c r="CO47" s="244">
        <v>46</v>
      </c>
      <c r="CP47" s="239" t="e">
        <f t="shared" si="85"/>
        <v>#REF!</v>
      </c>
      <c r="CQ47" s="239" t="e">
        <f>CP47+COUNTIF($CP$2:CP47,CP47)-1</f>
        <v>#REF!</v>
      </c>
      <c r="CR47" s="241" t="str">
        <f t="shared" si="51"/>
        <v>Cocos (Keeling) Islands</v>
      </c>
      <c r="CS47" s="70" t="e">
        <f t="shared" si="86"/>
        <v>#REF!</v>
      </c>
      <c r="CT47" s="44" t="e">
        <f t="shared" si="52"/>
        <v>#REF!</v>
      </c>
      <c r="CU47" s="44" t="e">
        <f t="shared" si="53"/>
        <v>#REF!</v>
      </c>
      <c r="CV47" s="44" t="e">
        <f t="shared" si="54"/>
        <v>#REF!</v>
      </c>
      <c r="CW47" s="44" t="e">
        <f t="shared" si="55"/>
        <v>#REF!</v>
      </c>
      <c r="CX47" s="44" t="e">
        <f t="shared" si="56"/>
        <v>#REF!</v>
      </c>
      <c r="CY47" s="44" t="e">
        <f t="shared" si="57"/>
        <v>#REF!</v>
      </c>
      <c r="CZ47" s="44" t="e">
        <f t="shared" si="58"/>
        <v>#REF!</v>
      </c>
      <c r="DA47" s="44" t="e">
        <f t="shared" si="59"/>
        <v>#REF!</v>
      </c>
      <c r="DB47" s="44" t="e">
        <f t="shared" si="60"/>
        <v>#REF!</v>
      </c>
      <c r="DC47" s="44" t="e">
        <f t="shared" si="61"/>
        <v>#REF!</v>
      </c>
      <c r="DD47" s="44" t="e">
        <f t="shared" si="62"/>
        <v>#REF!</v>
      </c>
      <c r="DE47" s="44" t="e">
        <f t="shared" si="63"/>
        <v>#REF!</v>
      </c>
      <c r="DF47" s="44" t="e">
        <f t="shared" si="64"/>
        <v>#REF!</v>
      </c>
      <c r="DG47" s="44" t="e">
        <f t="shared" si="65"/>
        <v>#REF!</v>
      </c>
      <c r="DH47" s="44" t="e">
        <f t="shared" si="66"/>
        <v>#REF!</v>
      </c>
      <c r="DI47" s="44" t="e">
        <f t="shared" si="67"/>
        <v>#REF!</v>
      </c>
      <c r="DJ47" s="44" t="e">
        <f t="shared" si="68"/>
        <v>#REF!</v>
      </c>
      <c r="DK47" s="44" t="e">
        <f t="shared" si="69"/>
        <v>#REF!</v>
      </c>
      <c r="DL47" s="44" t="e">
        <f t="shared" si="70"/>
        <v>#REF!</v>
      </c>
      <c r="DM47" s="44" t="e">
        <f t="shared" si="71"/>
        <v>#REF!</v>
      </c>
      <c r="DN47" s="44" t="e">
        <f t="shared" si="72"/>
        <v>#REF!</v>
      </c>
      <c r="DO47" s="44" t="e">
        <f t="shared" si="73"/>
        <v>#REF!</v>
      </c>
      <c r="DP47" s="44" t="e">
        <f t="shared" si="74"/>
        <v>#REF!</v>
      </c>
      <c r="DQ47" s="44" t="e">
        <f t="shared" si="75"/>
        <v>#REF!</v>
      </c>
    </row>
    <row r="48" spans="1:143">
      <c r="A48" s="239">
        <v>47</v>
      </c>
      <c r="B48" s="364" t="e">
        <f t="shared" si="78"/>
        <v>#REF!</v>
      </c>
      <c r="C48" s="365" t="e">
        <f>B48+COUNTIF(B$2:$B48,B48)-1</f>
        <v>#REF!</v>
      </c>
      <c r="D48" s="366" t="str">
        <f>Tables!AI48</f>
        <v>Colombia</v>
      </c>
      <c r="E48" s="367" t="e">
        <f t="shared" si="79"/>
        <v>#REF!</v>
      </c>
      <c r="F48" s="46">
        <f>SUMIFS('Portfolio Allocation'!C$12:C$111,'Portfolio Allocation'!$A$12:$A$111,'Graph Tables'!$D48)</f>
        <v>0</v>
      </c>
      <c r="G48" s="46">
        <f>SUMIFS('Portfolio Allocation'!D$12:D$111,'Portfolio Allocation'!$A$12:$A$111,'Graph Tables'!$D48)</f>
        <v>0</v>
      </c>
      <c r="H48" s="46">
        <f>SUMIFS('Portfolio Allocation'!E$12:E$111,'Portfolio Allocation'!$A$12:$A$111,'Graph Tables'!$D48)</f>
        <v>0</v>
      </c>
      <c r="I48" s="46">
        <f>SUMIFS('Portfolio Allocation'!F$12:F$111,'Portfolio Allocation'!$A$12:$A$111,'Graph Tables'!$D48)</f>
        <v>0</v>
      </c>
      <c r="J48" s="46">
        <f>SUMIFS('Portfolio Allocation'!G$12:G$111,'Portfolio Allocation'!$A$12:$A$111,'Graph Tables'!$D48)</f>
        <v>0</v>
      </c>
      <c r="K48" s="46">
        <f>SUMIFS('Portfolio Allocation'!H$12:H$111,'Portfolio Allocation'!$A$12:$A$111,'Graph Tables'!$D48)</f>
        <v>0</v>
      </c>
      <c r="L48" s="46">
        <f>SUMIFS('Portfolio Allocation'!I$12:I$111,'Portfolio Allocation'!$A$12:$A$111,'Graph Tables'!$D48)</f>
        <v>0</v>
      </c>
      <c r="M48" s="46">
        <f>SUMIFS('Portfolio Allocation'!J$12:J$111,'Portfolio Allocation'!$A$12:$A$111,'Graph Tables'!$D48)</f>
        <v>0</v>
      </c>
      <c r="N48" s="46">
        <f>SUMIFS('Portfolio Allocation'!K$12:K$111,'Portfolio Allocation'!$A$12:$A$111,'Graph Tables'!$D48)</f>
        <v>0</v>
      </c>
      <c r="O48" s="46">
        <f>SUMIFS('Portfolio Allocation'!L$12:L$111,'Portfolio Allocation'!$A$12:$A$111,'Graph Tables'!$D48)</f>
        <v>0</v>
      </c>
      <c r="P48" s="46">
        <f>SUMIFS('Portfolio Allocation'!M$12:M$111,'Portfolio Allocation'!$A$12:$A$111,'Graph Tables'!$D48)</f>
        <v>0</v>
      </c>
      <c r="Q48" s="46" t="e">
        <f>SUMIFS('Portfolio Allocation'!#REF!,'Portfolio Allocation'!$A$12:$A$111,'Graph Tables'!$D48)</f>
        <v>#REF!</v>
      </c>
      <c r="R48" s="46">
        <f>SUMIFS('Portfolio Allocation'!Q$12:Q$111,'Portfolio Allocation'!$A$12:$A$111,'Graph Tables'!$D48)</f>
        <v>0</v>
      </c>
      <c r="S48" s="46">
        <f>SUMIFS('Portfolio Allocation'!R$12:R$111,'Portfolio Allocation'!$A$12:$A$111,'Graph Tables'!$D48)</f>
        <v>0</v>
      </c>
      <c r="T48" s="46">
        <f>SUMIFS('Portfolio Allocation'!S$12:S$111,'Portfolio Allocation'!$A$12:$A$111,'Graph Tables'!$D48)</f>
        <v>0</v>
      </c>
      <c r="U48" s="46">
        <f>SUMIFS('Portfolio Allocation'!T$12:T$111,'Portfolio Allocation'!$A$12:$A$111,'Graph Tables'!$D48)</f>
        <v>0</v>
      </c>
      <c r="V48" s="46">
        <f>SUMIFS('Portfolio Allocation'!U$12:U$111,'Portfolio Allocation'!$A$12:$A$111,'Graph Tables'!$D48)</f>
        <v>0</v>
      </c>
      <c r="W48" s="46">
        <f>SUMIFS('Portfolio Allocation'!V$12:V$111,'Portfolio Allocation'!$A$12:$A$111,'Graph Tables'!$D48)</f>
        <v>0</v>
      </c>
      <c r="X48" s="46">
        <f>SUMIFS('Portfolio Allocation'!W$12:W$111,'Portfolio Allocation'!$A$12:$A$111,'Graph Tables'!$D48)</f>
        <v>0</v>
      </c>
      <c r="Y48" s="46">
        <f>SUMIFS('Portfolio Allocation'!X$12:X$111,'Portfolio Allocation'!$A$12:$A$111,'Graph Tables'!$D48)</f>
        <v>0</v>
      </c>
      <c r="Z48" s="46">
        <f>SUMIFS('Portfolio Allocation'!Y$12:Y$111,'Portfolio Allocation'!$A$12:$A$111,'Graph Tables'!$D48)</f>
        <v>0</v>
      </c>
      <c r="AA48" s="46">
        <f>SUMIFS('Portfolio Allocation'!Z$12:Z$111,'Portfolio Allocation'!$A$12:$A$111,'Graph Tables'!$D48)</f>
        <v>0</v>
      </c>
      <c r="AB48" s="46">
        <f>SUMIFS('Portfolio Allocation'!AA$12:AA$111,'Portfolio Allocation'!$A$12:$A$111,'Graph Tables'!$D48)</f>
        <v>0</v>
      </c>
      <c r="AC48" s="46">
        <f>SUMIFS('Portfolio Allocation'!AD$12:AD$111,'Portfolio Allocation'!$A$12:$A$111,'Graph Tables'!$D48)</f>
        <v>0</v>
      </c>
      <c r="AD48" s="46"/>
      <c r="AE48" s="48">
        <v>47</v>
      </c>
      <c r="AF48" t="e">
        <f t="shared" si="125"/>
        <v>#REF!</v>
      </c>
      <c r="AG48" s="44" t="e">
        <f t="shared" si="96"/>
        <v>#REF!</v>
      </c>
      <c r="AH48" s="46"/>
      <c r="AI48" s="239" t="e">
        <f t="shared" si="81"/>
        <v>#REF!</v>
      </c>
      <c r="AJ48" s="239" t="e">
        <f>AI48+COUNTIF(AI$2:$AI48,AI48)-1</f>
        <v>#REF!</v>
      </c>
      <c r="AK48" s="241" t="str">
        <f t="shared" si="2"/>
        <v>Colombia</v>
      </c>
      <c r="AL48" s="70" t="e">
        <f t="shared" si="82"/>
        <v>#REF!</v>
      </c>
      <c r="AM48" s="44" t="e">
        <f t="shared" si="3"/>
        <v>#REF!</v>
      </c>
      <c r="AN48" s="44" t="e">
        <f t="shared" si="4"/>
        <v>#REF!</v>
      </c>
      <c r="AO48" s="44" t="e">
        <f t="shared" si="5"/>
        <v>#REF!</v>
      </c>
      <c r="AP48" s="44" t="e">
        <f t="shared" si="6"/>
        <v>#REF!</v>
      </c>
      <c r="AQ48" s="44" t="e">
        <f t="shared" si="7"/>
        <v>#REF!</v>
      </c>
      <c r="AR48" s="44" t="e">
        <f t="shared" si="8"/>
        <v>#REF!</v>
      </c>
      <c r="AS48" s="44" t="e">
        <f t="shared" si="9"/>
        <v>#REF!</v>
      </c>
      <c r="AT48" s="44" t="e">
        <f t="shared" si="10"/>
        <v>#REF!</v>
      </c>
      <c r="AU48" s="44" t="e">
        <f t="shared" si="11"/>
        <v>#REF!</v>
      </c>
      <c r="AV48" s="44" t="e">
        <f t="shared" si="12"/>
        <v>#REF!</v>
      </c>
      <c r="AW48" s="44" t="e">
        <f t="shared" si="13"/>
        <v>#REF!</v>
      </c>
      <c r="AX48" s="44" t="e">
        <f t="shared" si="14"/>
        <v>#REF!</v>
      </c>
      <c r="AY48" s="44" t="e">
        <f t="shared" si="15"/>
        <v>#REF!</v>
      </c>
      <c r="AZ48" s="44" t="e">
        <f t="shared" si="16"/>
        <v>#REF!</v>
      </c>
      <c r="BA48" s="44" t="e">
        <f t="shared" si="17"/>
        <v>#REF!</v>
      </c>
      <c r="BB48" s="44" t="e">
        <f t="shared" si="18"/>
        <v>#REF!</v>
      </c>
      <c r="BC48" s="44" t="e">
        <f t="shared" si="19"/>
        <v>#REF!</v>
      </c>
      <c r="BD48" s="44" t="e">
        <f t="shared" si="20"/>
        <v>#REF!</v>
      </c>
      <c r="BE48" s="44" t="e">
        <f t="shared" si="21"/>
        <v>#REF!</v>
      </c>
      <c r="BF48" s="44" t="e">
        <f t="shared" si="22"/>
        <v>#REF!</v>
      </c>
      <c r="BG48" s="44" t="e">
        <f t="shared" si="23"/>
        <v>#REF!</v>
      </c>
      <c r="BH48" s="44" t="e">
        <f t="shared" si="24"/>
        <v>#REF!</v>
      </c>
      <c r="BI48" s="44" t="e">
        <f t="shared" si="25"/>
        <v>#REF!</v>
      </c>
      <c r="BJ48" s="44" t="e">
        <f t="shared" si="26"/>
        <v>#REF!</v>
      </c>
      <c r="BK48" s="44"/>
      <c r="BL48" s="48">
        <v>47</v>
      </c>
      <c r="BM48" t="e">
        <f t="shared" si="126"/>
        <v>#REF!</v>
      </c>
      <c r="BN48" s="44" t="e">
        <f t="shared" si="97"/>
        <v>#REF!</v>
      </c>
      <c r="BO48" s="44">
        <f t="shared" si="101"/>
        <v>0</v>
      </c>
      <c r="BP48" s="44">
        <f t="shared" si="102"/>
        <v>0</v>
      </c>
      <c r="BQ48" s="44">
        <f t="shared" si="103"/>
        <v>0</v>
      </c>
      <c r="BR48" s="44">
        <f t="shared" si="104"/>
        <v>0</v>
      </c>
      <c r="BS48" s="44">
        <f t="shared" si="105"/>
        <v>0</v>
      </c>
      <c r="BT48" s="44">
        <f t="shared" si="106"/>
        <v>0</v>
      </c>
      <c r="BU48" s="44">
        <f t="shared" si="107"/>
        <v>0</v>
      </c>
      <c r="BV48" s="44">
        <f t="shared" si="108"/>
        <v>0</v>
      </c>
      <c r="BW48" s="44">
        <f t="shared" si="109"/>
        <v>0</v>
      </c>
      <c r="BX48" s="44">
        <f t="shared" si="110"/>
        <v>0</v>
      </c>
      <c r="BY48" s="44">
        <f t="shared" si="111"/>
        <v>0</v>
      </c>
      <c r="BZ48" s="44">
        <f t="shared" si="112"/>
        <v>0</v>
      </c>
      <c r="CA48" s="44">
        <f t="shared" si="113"/>
        <v>0</v>
      </c>
      <c r="CB48" s="44">
        <f t="shared" si="114"/>
        <v>0</v>
      </c>
      <c r="CC48" s="44">
        <f t="shared" si="115"/>
        <v>0</v>
      </c>
      <c r="CD48" s="44">
        <f t="shared" si="116"/>
        <v>0</v>
      </c>
      <c r="CE48" s="44">
        <f t="shared" si="117"/>
        <v>0</v>
      </c>
      <c r="CF48" s="44">
        <f t="shared" si="118"/>
        <v>0</v>
      </c>
      <c r="CG48" s="44">
        <f t="shared" si="119"/>
        <v>0</v>
      </c>
      <c r="CH48" s="44">
        <f t="shared" si="120"/>
        <v>0</v>
      </c>
      <c r="CI48" s="44">
        <f t="shared" si="121"/>
        <v>0</v>
      </c>
      <c r="CJ48" s="44">
        <f t="shared" si="122"/>
        <v>0</v>
      </c>
      <c r="CK48" s="44">
        <f t="shared" si="123"/>
        <v>0</v>
      </c>
      <c r="CL48" s="44">
        <f t="shared" si="124"/>
        <v>0</v>
      </c>
      <c r="CM48" s="44"/>
      <c r="CN48" s="244" t="e">
        <f t="shared" si="84"/>
        <v>#REF!</v>
      </c>
      <c r="CO48" s="244">
        <v>47</v>
      </c>
      <c r="CP48" s="239" t="e">
        <f t="shared" si="85"/>
        <v>#REF!</v>
      </c>
      <c r="CQ48" s="239" t="e">
        <f>CP48+COUNTIF($CP$2:CP48,CP48)-1</f>
        <v>#REF!</v>
      </c>
      <c r="CR48" s="241" t="str">
        <f t="shared" si="51"/>
        <v>Colombia</v>
      </c>
      <c r="CS48" s="70" t="e">
        <f t="shared" si="86"/>
        <v>#REF!</v>
      </c>
      <c r="CT48" s="44" t="e">
        <f t="shared" si="52"/>
        <v>#REF!</v>
      </c>
      <c r="CU48" s="44" t="e">
        <f t="shared" si="53"/>
        <v>#REF!</v>
      </c>
      <c r="CV48" s="44" t="e">
        <f t="shared" si="54"/>
        <v>#REF!</v>
      </c>
      <c r="CW48" s="44" t="e">
        <f t="shared" si="55"/>
        <v>#REF!</v>
      </c>
      <c r="CX48" s="44" t="e">
        <f t="shared" si="56"/>
        <v>#REF!</v>
      </c>
      <c r="CY48" s="44" t="e">
        <f t="shared" si="57"/>
        <v>#REF!</v>
      </c>
      <c r="CZ48" s="44" t="e">
        <f t="shared" si="58"/>
        <v>#REF!</v>
      </c>
      <c r="DA48" s="44" t="e">
        <f t="shared" si="59"/>
        <v>#REF!</v>
      </c>
      <c r="DB48" s="44" t="e">
        <f t="shared" si="60"/>
        <v>#REF!</v>
      </c>
      <c r="DC48" s="44" t="e">
        <f t="shared" si="61"/>
        <v>#REF!</v>
      </c>
      <c r="DD48" s="44" t="e">
        <f t="shared" si="62"/>
        <v>#REF!</v>
      </c>
      <c r="DE48" s="44" t="e">
        <f t="shared" si="63"/>
        <v>#REF!</v>
      </c>
      <c r="DF48" s="44" t="e">
        <f t="shared" si="64"/>
        <v>#REF!</v>
      </c>
      <c r="DG48" s="44" t="e">
        <f t="shared" si="65"/>
        <v>#REF!</v>
      </c>
      <c r="DH48" s="44" t="e">
        <f t="shared" si="66"/>
        <v>#REF!</v>
      </c>
      <c r="DI48" s="44" t="e">
        <f t="shared" si="67"/>
        <v>#REF!</v>
      </c>
      <c r="DJ48" s="44" t="e">
        <f t="shared" si="68"/>
        <v>#REF!</v>
      </c>
      <c r="DK48" s="44" t="e">
        <f t="shared" si="69"/>
        <v>#REF!</v>
      </c>
      <c r="DL48" s="44" t="e">
        <f t="shared" si="70"/>
        <v>#REF!</v>
      </c>
      <c r="DM48" s="44" t="e">
        <f t="shared" si="71"/>
        <v>#REF!</v>
      </c>
      <c r="DN48" s="44" t="e">
        <f t="shared" si="72"/>
        <v>#REF!</v>
      </c>
      <c r="DO48" s="44" t="e">
        <f t="shared" si="73"/>
        <v>#REF!</v>
      </c>
      <c r="DP48" s="44" t="e">
        <f t="shared" si="74"/>
        <v>#REF!</v>
      </c>
      <c r="DQ48" s="44" t="e">
        <f t="shared" si="75"/>
        <v>#REF!</v>
      </c>
    </row>
    <row r="49" spans="1:121">
      <c r="A49" s="239">
        <v>48</v>
      </c>
      <c r="B49" s="364" t="e">
        <f t="shared" si="78"/>
        <v>#REF!</v>
      </c>
      <c r="C49" s="365" t="e">
        <f>B49+COUNTIF(B$2:$B49,B49)-1</f>
        <v>#REF!</v>
      </c>
      <c r="D49" s="366" t="str">
        <f>Tables!AI49</f>
        <v>Comoros, Union of the</v>
      </c>
      <c r="E49" s="367" t="e">
        <f t="shared" si="79"/>
        <v>#REF!</v>
      </c>
      <c r="F49" s="46">
        <f>SUMIFS('Portfolio Allocation'!C$12:C$111,'Portfolio Allocation'!$A$12:$A$111,'Graph Tables'!$D49)</f>
        <v>0</v>
      </c>
      <c r="G49" s="46">
        <f>SUMIFS('Portfolio Allocation'!D$12:D$111,'Portfolio Allocation'!$A$12:$A$111,'Graph Tables'!$D49)</f>
        <v>0</v>
      </c>
      <c r="H49" s="46">
        <f>SUMIFS('Portfolio Allocation'!E$12:E$111,'Portfolio Allocation'!$A$12:$A$111,'Graph Tables'!$D49)</f>
        <v>0</v>
      </c>
      <c r="I49" s="46">
        <f>SUMIFS('Portfolio Allocation'!F$12:F$111,'Portfolio Allocation'!$A$12:$A$111,'Graph Tables'!$D49)</f>
        <v>0</v>
      </c>
      <c r="J49" s="46">
        <f>SUMIFS('Portfolio Allocation'!G$12:G$111,'Portfolio Allocation'!$A$12:$A$111,'Graph Tables'!$D49)</f>
        <v>0</v>
      </c>
      <c r="K49" s="46">
        <f>SUMIFS('Portfolio Allocation'!H$12:H$111,'Portfolio Allocation'!$A$12:$A$111,'Graph Tables'!$D49)</f>
        <v>0</v>
      </c>
      <c r="L49" s="46">
        <f>SUMIFS('Portfolio Allocation'!I$12:I$111,'Portfolio Allocation'!$A$12:$A$111,'Graph Tables'!$D49)</f>
        <v>0</v>
      </c>
      <c r="M49" s="46">
        <f>SUMIFS('Portfolio Allocation'!J$12:J$111,'Portfolio Allocation'!$A$12:$A$111,'Graph Tables'!$D49)</f>
        <v>0</v>
      </c>
      <c r="N49" s="46">
        <f>SUMIFS('Portfolio Allocation'!K$12:K$111,'Portfolio Allocation'!$A$12:$A$111,'Graph Tables'!$D49)</f>
        <v>0</v>
      </c>
      <c r="O49" s="46">
        <f>SUMIFS('Portfolio Allocation'!L$12:L$111,'Portfolio Allocation'!$A$12:$A$111,'Graph Tables'!$D49)</f>
        <v>0</v>
      </c>
      <c r="P49" s="46">
        <f>SUMIFS('Portfolio Allocation'!M$12:M$111,'Portfolio Allocation'!$A$12:$A$111,'Graph Tables'!$D49)</f>
        <v>0</v>
      </c>
      <c r="Q49" s="46" t="e">
        <f>SUMIFS('Portfolio Allocation'!#REF!,'Portfolio Allocation'!$A$12:$A$111,'Graph Tables'!$D49)</f>
        <v>#REF!</v>
      </c>
      <c r="R49" s="46">
        <f>SUMIFS('Portfolio Allocation'!Q$12:Q$111,'Portfolio Allocation'!$A$12:$A$111,'Graph Tables'!$D49)</f>
        <v>0</v>
      </c>
      <c r="S49" s="46">
        <f>SUMIFS('Portfolio Allocation'!R$12:R$111,'Portfolio Allocation'!$A$12:$A$111,'Graph Tables'!$D49)</f>
        <v>0</v>
      </c>
      <c r="T49" s="46">
        <f>SUMIFS('Portfolio Allocation'!S$12:S$111,'Portfolio Allocation'!$A$12:$A$111,'Graph Tables'!$D49)</f>
        <v>0</v>
      </c>
      <c r="U49" s="46">
        <f>SUMIFS('Portfolio Allocation'!T$12:T$111,'Portfolio Allocation'!$A$12:$A$111,'Graph Tables'!$D49)</f>
        <v>0</v>
      </c>
      <c r="V49" s="46">
        <f>SUMIFS('Portfolio Allocation'!U$12:U$111,'Portfolio Allocation'!$A$12:$A$111,'Graph Tables'!$D49)</f>
        <v>0</v>
      </c>
      <c r="W49" s="46">
        <f>SUMIFS('Portfolio Allocation'!V$12:V$111,'Portfolio Allocation'!$A$12:$A$111,'Graph Tables'!$D49)</f>
        <v>0</v>
      </c>
      <c r="X49" s="46">
        <f>SUMIFS('Portfolio Allocation'!W$12:W$111,'Portfolio Allocation'!$A$12:$A$111,'Graph Tables'!$D49)</f>
        <v>0</v>
      </c>
      <c r="Y49" s="46">
        <f>SUMIFS('Portfolio Allocation'!X$12:X$111,'Portfolio Allocation'!$A$12:$A$111,'Graph Tables'!$D49)</f>
        <v>0</v>
      </c>
      <c r="Z49" s="46">
        <f>SUMIFS('Portfolio Allocation'!Y$12:Y$111,'Portfolio Allocation'!$A$12:$A$111,'Graph Tables'!$D49)</f>
        <v>0</v>
      </c>
      <c r="AA49" s="46">
        <f>SUMIFS('Portfolio Allocation'!Z$12:Z$111,'Portfolio Allocation'!$A$12:$A$111,'Graph Tables'!$D49)</f>
        <v>0</v>
      </c>
      <c r="AB49" s="46">
        <f>SUMIFS('Portfolio Allocation'!AA$12:AA$111,'Portfolio Allocation'!$A$12:$A$111,'Graph Tables'!$D49)</f>
        <v>0</v>
      </c>
      <c r="AC49" s="46">
        <f>SUMIFS('Portfolio Allocation'!AD$12:AD$111,'Portfolio Allocation'!$A$12:$A$111,'Graph Tables'!$D49)</f>
        <v>0</v>
      </c>
      <c r="AD49" s="46"/>
      <c r="AE49" s="48">
        <v>48</v>
      </c>
      <c r="AF49" t="e">
        <f t="shared" si="125"/>
        <v>#REF!</v>
      </c>
      <c r="AG49" s="44" t="e">
        <f t="shared" si="96"/>
        <v>#REF!</v>
      </c>
      <c r="AH49" s="46"/>
      <c r="AI49" s="239" t="e">
        <f t="shared" si="81"/>
        <v>#REF!</v>
      </c>
      <c r="AJ49" s="239" t="e">
        <f>AI49+COUNTIF(AI$2:$AI49,AI49)-1</f>
        <v>#REF!</v>
      </c>
      <c r="AK49" s="241" t="str">
        <f t="shared" si="2"/>
        <v>Comoros, Union of the</v>
      </c>
      <c r="AL49" s="70" t="e">
        <f t="shared" si="82"/>
        <v>#REF!</v>
      </c>
      <c r="AM49" s="44" t="e">
        <f t="shared" si="3"/>
        <v>#REF!</v>
      </c>
      <c r="AN49" s="44" t="e">
        <f t="shared" si="4"/>
        <v>#REF!</v>
      </c>
      <c r="AO49" s="44" t="e">
        <f t="shared" si="5"/>
        <v>#REF!</v>
      </c>
      <c r="AP49" s="44" t="e">
        <f t="shared" si="6"/>
        <v>#REF!</v>
      </c>
      <c r="AQ49" s="44" t="e">
        <f t="shared" si="7"/>
        <v>#REF!</v>
      </c>
      <c r="AR49" s="44" t="e">
        <f t="shared" si="8"/>
        <v>#REF!</v>
      </c>
      <c r="AS49" s="44" t="e">
        <f t="shared" si="9"/>
        <v>#REF!</v>
      </c>
      <c r="AT49" s="44" t="e">
        <f t="shared" si="10"/>
        <v>#REF!</v>
      </c>
      <c r="AU49" s="44" t="e">
        <f t="shared" si="11"/>
        <v>#REF!</v>
      </c>
      <c r="AV49" s="44" t="e">
        <f t="shared" si="12"/>
        <v>#REF!</v>
      </c>
      <c r="AW49" s="44" t="e">
        <f t="shared" si="13"/>
        <v>#REF!</v>
      </c>
      <c r="AX49" s="44" t="e">
        <f t="shared" si="14"/>
        <v>#REF!</v>
      </c>
      <c r="AY49" s="44" t="e">
        <f t="shared" si="15"/>
        <v>#REF!</v>
      </c>
      <c r="AZ49" s="44" t="e">
        <f t="shared" si="16"/>
        <v>#REF!</v>
      </c>
      <c r="BA49" s="44" t="e">
        <f t="shared" si="17"/>
        <v>#REF!</v>
      </c>
      <c r="BB49" s="44" t="e">
        <f t="shared" si="18"/>
        <v>#REF!</v>
      </c>
      <c r="BC49" s="44" t="e">
        <f t="shared" si="19"/>
        <v>#REF!</v>
      </c>
      <c r="BD49" s="44" t="e">
        <f t="shared" si="20"/>
        <v>#REF!</v>
      </c>
      <c r="BE49" s="44" t="e">
        <f t="shared" si="21"/>
        <v>#REF!</v>
      </c>
      <c r="BF49" s="44" t="e">
        <f t="shared" si="22"/>
        <v>#REF!</v>
      </c>
      <c r="BG49" s="44" t="e">
        <f t="shared" si="23"/>
        <v>#REF!</v>
      </c>
      <c r="BH49" s="44" t="e">
        <f t="shared" si="24"/>
        <v>#REF!</v>
      </c>
      <c r="BI49" s="44" t="e">
        <f t="shared" si="25"/>
        <v>#REF!</v>
      </c>
      <c r="BJ49" s="44" t="e">
        <f t="shared" si="26"/>
        <v>#REF!</v>
      </c>
      <c r="BK49" s="44"/>
      <c r="BL49" s="48">
        <v>48</v>
      </c>
      <c r="BM49" t="e">
        <f t="shared" si="126"/>
        <v>#REF!</v>
      </c>
      <c r="BN49" s="44" t="e">
        <f t="shared" si="97"/>
        <v>#REF!</v>
      </c>
      <c r="BO49" s="44">
        <f t="shared" si="101"/>
        <v>0</v>
      </c>
      <c r="BP49" s="44">
        <f t="shared" si="102"/>
        <v>0</v>
      </c>
      <c r="BQ49" s="44">
        <f t="shared" si="103"/>
        <v>0</v>
      </c>
      <c r="BR49" s="44">
        <f t="shared" si="104"/>
        <v>0</v>
      </c>
      <c r="BS49" s="44">
        <f t="shared" si="105"/>
        <v>0</v>
      </c>
      <c r="BT49" s="44">
        <f t="shared" si="106"/>
        <v>0</v>
      </c>
      <c r="BU49" s="44">
        <f t="shared" si="107"/>
        <v>0</v>
      </c>
      <c r="BV49" s="44">
        <f t="shared" si="108"/>
        <v>0</v>
      </c>
      <c r="BW49" s="44">
        <f t="shared" si="109"/>
        <v>0</v>
      </c>
      <c r="BX49" s="44">
        <f t="shared" si="110"/>
        <v>0</v>
      </c>
      <c r="BY49" s="44">
        <f t="shared" si="111"/>
        <v>0</v>
      </c>
      <c r="BZ49" s="44">
        <f t="shared" si="112"/>
        <v>0</v>
      </c>
      <c r="CA49" s="44">
        <f t="shared" si="113"/>
        <v>0</v>
      </c>
      <c r="CB49" s="44">
        <f t="shared" si="114"/>
        <v>0</v>
      </c>
      <c r="CC49" s="44">
        <f t="shared" si="115"/>
        <v>0</v>
      </c>
      <c r="CD49" s="44">
        <f t="shared" si="116"/>
        <v>0</v>
      </c>
      <c r="CE49" s="44">
        <f t="shared" si="117"/>
        <v>0</v>
      </c>
      <c r="CF49" s="44">
        <f t="shared" si="118"/>
        <v>0</v>
      </c>
      <c r="CG49" s="44">
        <f t="shared" si="119"/>
        <v>0</v>
      </c>
      <c r="CH49" s="44">
        <f t="shared" si="120"/>
        <v>0</v>
      </c>
      <c r="CI49" s="44">
        <f t="shared" si="121"/>
        <v>0</v>
      </c>
      <c r="CJ49" s="44">
        <f t="shared" si="122"/>
        <v>0</v>
      </c>
      <c r="CK49" s="44">
        <f t="shared" si="123"/>
        <v>0</v>
      </c>
      <c r="CL49" s="44">
        <f t="shared" si="124"/>
        <v>0</v>
      </c>
      <c r="CM49" s="44"/>
      <c r="CN49" s="244" t="e">
        <f t="shared" si="84"/>
        <v>#REF!</v>
      </c>
      <c r="CO49" s="244">
        <v>48</v>
      </c>
      <c r="CP49" s="239" t="e">
        <f t="shared" si="85"/>
        <v>#REF!</v>
      </c>
      <c r="CQ49" s="239" t="e">
        <f>CP49+COUNTIF($CP$2:CP49,CP49)-1</f>
        <v>#REF!</v>
      </c>
      <c r="CR49" s="241" t="str">
        <f t="shared" si="51"/>
        <v>Comoros, Union of the</v>
      </c>
      <c r="CS49" s="70" t="e">
        <f t="shared" si="86"/>
        <v>#REF!</v>
      </c>
      <c r="CT49" s="44" t="e">
        <f t="shared" si="52"/>
        <v>#REF!</v>
      </c>
      <c r="CU49" s="44" t="e">
        <f t="shared" si="53"/>
        <v>#REF!</v>
      </c>
      <c r="CV49" s="44" t="e">
        <f t="shared" si="54"/>
        <v>#REF!</v>
      </c>
      <c r="CW49" s="44" t="e">
        <f t="shared" si="55"/>
        <v>#REF!</v>
      </c>
      <c r="CX49" s="44" t="e">
        <f t="shared" si="56"/>
        <v>#REF!</v>
      </c>
      <c r="CY49" s="44" t="e">
        <f t="shared" si="57"/>
        <v>#REF!</v>
      </c>
      <c r="CZ49" s="44" t="e">
        <f t="shared" si="58"/>
        <v>#REF!</v>
      </c>
      <c r="DA49" s="44" t="e">
        <f t="shared" si="59"/>
        <v>#REF!</v>
      </c>
      <c r="DB49" s="44" t="e">
        <f t="shared" si="60"/>
        <v>#REF!</v>
      </c>
      <c r="DC49" s="44" t="e">
        <f t="shared" si="61"/>
        <v>#REF!</v>
      </c>
      <c r="DD49" s="44" t="e">
        <f t="shared" si="62"/>
        <v>#REF!</v>
      </c>
      <c r="DE49" s="44" t="e">
        <f t="shared" si="63"/>
        <v>#REF!</v>
      </c>
      <c r="DF49" s="44" t="e">
        <f t="shared" si="64"/>
        <v>#REF!</v>
      </c>
      <c r="DG49" s="44" t="e">
        <f t="shared" si="65"/>
        <v>#REF!</v>
      </c>
      <c r="DH49" s="44" t="e">
        <f t="shared" si="66"/>
        <v>#REF!</v>
      </c>
      <c r="DI49" s="44" t="e">
        <f t="shared" si="67"/>
        <v>#REF!</v>
      </c>
      <c r="DJ49" s="44" t="e">
        <f t="shared" si="68"/>
        <v>#REF!</v>
      </c>
      <c r="DK49" s="44" t="e">
        <f t="shared" si="69"/>
        <v>#REF!</v>
      </c>
      <c r="DL49" s="44" t="e">
        <f t="shared" si="70"/>
        <v>#REF!</v>
      </c>
      <c r="DM49" s="44" t="e">
        <f t="shared" si="71"/>
        <v>#REF!</v>
      </c>
      <c r="DN49" s="44" t="e">
        <f t="shared" si="72"/>
        <v>#REF!</v>
      </c>
      <c r="DO49" s="44" t="e">
        <f t="shared" si="73"/>
        <v>#REF!</v>
      </c>
      <c r="DP49" s="44" t="e">
        <f t="shared" si="74"/>
        <v>#REF!</v>
      </c>
      <c r="DQ49" s="44" t="e">
        <f t="shared" si="75"/>
        <v>#REF!</v>
      </c>
    </row>
    <row r="50" spans="1:121">
      <c r="A50" s="239">
        <v>49</v>
      </c>
      <c r="B50" s="364" t="e">
        <f t="shared" si="78"/>
        <v>#REF!</v>
      </c>
      <c r="C50" s="365" t="e">
        <f>B50+COUNTIF(B$2:$B50,B50)-1</f>
        <v>#REF!</v>
      </c>
      <c r="D50" s="366" t="str">
        <f>Tables!AI50</f>
        <v>Congo</v>
      </c>
      <c r="E50" s="367" t="e">
        <f t="shared" si="79"/>
        <v>#REF!</v>
      </c>
      <c r="F50" s="46">
        <f>SUMIFS('Portfolio Allocation'!C$12:C$111,'Portfolio Allocation'!$A$12:$A$111,'Graph Tables'!$D50)</f>
        <v>0</v>
      </c>
      <c r="G50" s="46">
        <f>SUMIFS('Portfolio Allocation'!D$12:D$111,'Portfolio Allocation'!$A$12:$A$111,'Graph Tables'!$D50)</f>
        <v>0</v>
      </c>
      <c r="H50" s="46">
        <f>SUMIFS('Portfolio Allocation'!E$12:E$111,'Portfolio Allocation'!$A$12:$A$111,'Graph Tables'!$D50)</f>
        <v>0</v>
      </c>
      <c r="I50" s="46">
        <f>SUMIFS('Portfolio Allocation'!F$12:F$111,'Portfolio Allocation'!$A$12:$A$111,'Graph Tables'!$D50)</f>
        <v>0</v>
      </c>
      <c r="J50" s="46">
        <f>SUMIFS('Portfolio Allocation'!G$12:G$111,'Portfolio Allocation'!$A$12:$A$111,'Graph Tables'!$D50)</f>
        <v>0</v>
      </c>
      <c r="K50" s="46">
        <f>SUMIFS('Portfolio Allocation'!H$12:H$111,'Portfolio Allocation'!$A$12:$A$111,'Graph Tables'!$D50)</f>
        <v>0</v>
      </c>
      <c r="L50" s="46">
        <f>SUMIFS('Portfolio Allocation'!I$12:I$111,'Portfolio Allocation'!$A$12:$A$111,'Graph Tables'!$D50)</f>
        <v>0</v>
      </c>
      <c r="M50" s="46">
        <f>SUMIFS('Portfolio Allocation'!J$12:J$111,'Portfolio Allocation'!$A$12:$A$111,'Graph Tables'!$D50)</f>
        <v>0</v>
      </c>
      <c r="N50" s="46">
        <f>SUMIFS('Portfolio Allocation'!K$12:K$111,'Portfolio Allocation'!$A$12:$A$111,'Graph Tables'!$D50)</f>
        <v>0</v>
      </c>
      <c r="O50" s="46">
        <f>SUMIFS('Portfolio Allocation'!L$12:L$111,'Portfolio Allocation'!$A$12:$A$111,'Graph Tables'!$D50)</f>
        <v>0</v>
      </c>
      <c r="P50" s="46">
        <f>SUMIFS('Portfolio Allocation'!M$12:M$111,'Portfolio Allocation'!$A$12:$A$111,'Graph Tables'!$D50)</f>
        <v>0</v>
      </c>
      <c r="Q50" s="46" t="e">
        <f>SUMIFS('Portfolio Allocation'!#REF!,'Portfolio Allocation'!$A$12:$A$111,'Graph Tables'!$D50)</f>
        <v>#REF!</v>
      </c>
      <c r="R50" s="46">
        <f>SUMIFS('Portfolio Allocation'!Q$12:Q$111,'Portfolio Allocation'!$A$12:$A$111,'Graph Tables'!$D50)</f>
        <v>0</v>
      </c>
      <c r="S50" s="46">
        <f>SUMIFS('Portfolio Allocation'!R$12:R$111,'Portfolio Allocation'!$A$12:$A$111,'Graph Tables'!$D50)</f>
        <v>0</v>
      </c>
      <c r="T50" s="46">
        <f>SUMIFS('Portfolio Allocation'!S$12:S$111,'Portfolio Allocation'!$A$12:$A$111,'Graph Tables'!$D50)</f>
        <v>0</v>
      </c>
      <c r="U50" s="46">
        <f>SUMIFS('Portfolio Allocation'!T$12:T$111,'Portfolio Allocation'!$A$12:$A$111,'Graph Tables'!$D50)</f>
        <v>0</v>
      </c>
      <c r="V50" s="46">
        <f>SUMIFS('Portfolio Allocation'!U$12:U$111,'Portfolio Allocation'!$A$12:$A$111,'Graph Tables'!$D50)</f>
        <v>0</v>
      </c>
      <c r="W50" s="46">
        <f>SUMIFS('Portfolio Allocation'!V$12:V$111,'Portfolio Allocation'!$A$12:$A$111,'Graph Tables'!$D50)</f>
        <v>0</v>
      </c>
      <c r="X50" s="46">
        <f>SUMIFS('Portfolio Allocation'!W$12:W$111,'Portfolio Allocation'!$A$12:$A$111,'Graph Tables'!$D50)</f>
        <v>0</v>
      </c>
      <c r="Y50" s="46">
        <f>SUMIFS('Portfolio Allocation'!X$12:X$111,'Portfolio Allocation'!$A$12:$A$111,'Graph Tables'!$D50)</f>
        <v>0</v>
      </c>
      <c r="Z50" s="46">
        <f>SUMIFS('Portfolio Allocation'!Y$12:Y$111,'Portfolio Allocation'!$A$12:$A$111,'Graph Tables'!$D50)</f>
        <v>0</v>
      </c>
      <c r="AA50" s="46">
        <f>SUMIFS('Portfolio Allocation'!Z$12:Z$111,'Portfolio Allocation'!$A$12:$A$111,'Graph Tables'!$D50)</f>
        <v>0</v>
      </c>
      <c r="AB50" s="46">
        <f>SUMIFS('Portfolio Allocation'!AA$12:AA$111,'Portfolio Allocation'!$A$12:$A$111,'Graph Tables'!$D50)</f>
        <v>0</v>
      </c>
      <c r="AC50" s="46">
        <f>SUMIFS('Portfolio Allocation'!AD$12:AD$111,'Portfolio Allocation'!$A$12:$A$111,'Graph Tables'!$D50)</f>
        <v>0</v>
      </c>
      <c r="AD50" s="46"/>
      <c r="AE50" s="48">
        <v>49</v>
      </c>
      <c r="AF50" t="e">
        <f t="shared" si="125"/>
        <v>#REF!</v>
      </c>
      <c r="AG50" s="44" t="e">
        <f t="shared" si="96"/>
        <v>#REF!</v>
      </c>
      <c r="AH50" s="46"/>
      <c r="AI50" s="239" t="e">
        <f t="shared" si="81"/>
        <v>#REF!</v>
      </c>
      <c r="AJ50" s="239" t="e">
        <f>AI50+COUNTIF(AI$2:$AI50,AI50)-1</f>
        <v>#REF!</v>
      </c>
      <c r="AK50" s="241" t="str">
        <f t="shared" si="2"/>
        <v>Congo</v>
      </c>
      <c r="AL50" s="70" t="e">
        <f t="shared" si="82"/>
        <v>#REF!</v>
      </c>
      <c r="AM50" s="44" t="e">
        <f t="shared" si="3"/>
        <v>#REF!</v>
      </c>
      <c r="AN50" s="44" t="e">
        <f t="shared" si="4"/>
        <v>#REF!</v>
      </c>
      <c r="AO50" s="44" t="e">
        <f t="shared" si="5"/>
        <v>#REF!</v>
      </c>
      <c r="AP50" s="44" t="e">
        <f t="shared" si="6"/>
        <v>#REF!</v>
      </c>
      <c r="AQ50" s="44" t="e">
        <f t="shared" si="7"/>
        <v>#REF!</v>
      </c>
      <c r="AR50" s="44" t="e">
        <f t="shared" si="8"/>
        <v>#REF!</v>
      </c>
      <c r="AS50" s="44" t="e">
        <f t="shared" si="9"/>
        <v>#REF!</v>
      </c>
      <c r="AT50" s="44" t="e">
        <f t="shared" si="10"/>
        <v>#REF!</v>
      </c>
      <c r="AU50" s="44" t="e">
        <f t="shared" si="11"/>
        <v>#REF!</v>
      </c>
      <c r="AV50" s="44" t="e">
        <f t="shared" si="12"/>
        <v>#REF!</v>
      </c>
      <c r="AW50" s="44" t="e">
        <f t="shared" si="13"/>
        <v>#REF!</v>
      </c>
      <c r="AX50" s="44" t="e">
        <f t="shared" si="14"/>
        <v>#REF!</v>
      </c>
      <c r="AY50" s="44" t="e">
        <f t="shared" si="15"/>
        <v>#REF!</v>
      </c>
      <c r="AZ50" s="44" t="e">
        <f t="shared" si="16"/>
        <v>#REF!</v>
      </c>
      <c r="BA50" s="44" t="e">
        <f t="shared" si="17"/>
        <v>#REF!</v>
      </c>
      <c r="BB50" s="44" t="e">
        <f t="shared" si="18"/>
        <v>#REF!</v>
      </c>
      <c r="BC50" s="44" t="e">
        <f t="shared" si="19"/>
        <v>#REF!</v>
      </c>
      <c r="BD50" s="44" t="e">
        <f t="shared" si="20"/>
        <v>#REF!</v>
      </c>
      <c r="BE50" s="44" t="e">
        <f t="shared" si="21"/>
        <v>#REF!</v>
      </c>
      <c r="BF50" s="44" t="e">
        <f t="shared" si="22"/>
        <v>#REF!</v>
      </c>
      <c r="BG50" s="44" t="e">
        <f t="shared" si="23"/>
        <v>#REF!</v>
      </c>
      <c r="BH50" s="44" t="e">
        <f t="shared" si="24"/>
        <v>#REF!</v>
      </c>
      <c r="BI50" s="44" t="e">
        <f t="shared" si="25"/>
        <v>#REF!</v>
      </c>
      <c r="BJ50" s="44" t="e">
        <f t="shared" si="26"/>
        <v>#REF!</v>
      </c>
      <c r="BK50" s="44"/>
      <c r="BL50" s="48">
        <v>49</v>
      </c>
      <c r="BM50" t="e">
        <f t="shared" si="126"/>
        <v>#REF!</v>
      </c>
      <c r="BN50" s="44" t="e">
        <f t="shared" si="97"/>
        <v>#REF!</v>
      </c>
      <c r="BO50" s="44">
        <f t="shared" si="101"/>
        <v>0</v>
      </c>
      <c r="BP50" s="44">
        <f t="shared" si="102"/>
        <v>0</v>
      </c>
      <c r="BQ50" s="44">
        <f t="shared" si="103"/>
        <v>0</v>
      </c>
      <c r="BR50" s="44">
        <f t="shared" si="104"/>
        <v>0</v>
      </c>
      <c r="BS50" s="44">
        <f t="shared" si="105"/>
        <v>0</v>
      </c>
      <c r="BT50" s="44">
        <f t="shared" si="106"/>
        <v>0</v>
      </c>
      <c r="BU50" s="44">
        <f t="shared" si="107"/>
        <v>0</v>
      </c>
      <c r="BV50" s="44">
        <f t="shared" si="108"/>
        <v>0</v>
      </c>
      <c r="BW50" s="44">
        <f t="shared" si="109"/>
        <v>0</v>
      </c>
      <c r="BX50" s="44">
        <f t="shared" si="110"/>
        <v>0</v>
      </c>
      <c r="BY50" s="44">
        <f t="shared" si="111"/>
        <v>0</v>
      </c>
      <c r="BZ50" s="44">
        <f t="shared" si="112"/>
        <v>0</v>
      </c>
      <c r="CA50" s="44">
        <f t="shared" si="113"/>
        <v>0</v>
      </c>
      <c r="CB50" s="44">
        <f t="shared" si="114"/>
        <v>0</v>
      </c>
      <c r="CC50" s="44">
        <f t="shared" si="115"/>
        <v>0</v>
      </c>
      <c r="CD50" s="44">
        <f t="shared" si="116"/>
        <v>0</v>
      </c>
      <c r="CE50" s="44">
        <f t="shared" si="117"/>
        <v>0</v>
      </c>
      <c r="CF50" s="44">
        <f t="shared" si="118"/>
        <v>0</v>
      </c>
      <c r="CG50" s="44">
        <f t="shared" si="119"/>
        <v>0</v>
      </c>
      <c r="CH50" s="44">
        <f t="shared" si="120"/>
        <v>0</v>
      </c>
      <c r="CI50" s="44">
        <f t="shared" si="121"/>
        <v>0</v>
      </c>
      <c r="CJ50" s="44">
        <f t="shared" si="122"/>
        <v>0</v>
      </c>
      <c r="CK50" s="44">
        <f t="shared" si="123"/>
        <v>0</v>
      </c>
      <c r="CL50" s="44">
        <f t="shared" si="124"/>
        <v>0</v>
      </c>
      <c r="CM50" s="44"/>
      <c r="CN50" s="244" t="e">
        <f t="shared" si="84"/>
        <v>#REF!</v>
      </c>
      <c r="CO50" s="244">
        <v>49</v>
      </c>
      <c r="CP50" s="239" t="e">
        <f t="shared" si="85"/>
        <v>#REF!</v>
      </c>
      <c r="CQ50" s="239" t="e">
        <f>CP50+COUNTIF($CP$2:CP50,CP50)-1</f>
        <v>#REF!</v>
      </c>
      <c r="CR50" s="241" t="str">
        <f t="shared" si="51"/>
        <v>Congo</v>
      </c>
      <c r="CS50" s="70" t="e">
        <f t="shared" si="86"/>
        <v>#REF!</v>
      </c>
      <c r="CT50" s="44" t="e">
        <f t="shared" si="52"/>
        <v>#REF!</v>
      </c>
      <c r="CU50" s="44" t="e">
        <f t="shared" si="53"/>
        <v>#REF!</v>
      </c>
      <c r="CV50" s="44" t="e">
        <f t="shared" si="54"/>
        <v>#REF!</v>
      </c>
      <c r="CW50" s="44" t="e">
        <f t="shared" si="55"/>
        <v>#REF!</v>
      </c>
      <c r="CX50" s="44" t="e">
        <f t="shared" si="56"/>
        <v>#REF!</v>
      </c>
      <c r="CY50" s="44" t="e">
        <f t="shared" si="57"/>
        <v>#REF!</v>
      </c>
      <c r="CZ50" s="44" t="e">
        <f t="shared" si="58"/>
        <v>#REF!</v>
      </c>
      <c r="DA50" s="44" t="e">
        <f t="shared" si="59"/>
        <v>#REF!</v>
      </c>
      <c r="DB50" s="44" t="e">
        <f t="shared" si="60"/>
        <v>#REF!</v>
      </c>
      <c r="DC50" s="44" t="e">
        <f t="shared" si="61"/>
        <v>#REF!</v>
      </c>
      <c r="DD50" s="44" t="e">
        <f t="shared" si="62"/>
        <v>#REF!</v>
      </c>
      <c r="DE50" s="44" t="e">
        <f t="shared" si="63"/>
        <v>#REF!</v>
      </c>
      <c r="DF50" s="44" t="e">
        <f t="shared" si="64"/>
        <v>#REF!</v>
      </c>
      <c r="DG50" s="44" t="e">
        <f t="shared" si="65"/>
        <v>#REF!</v>
      </c>
      <c r="DH50" s="44" t="e">
        <f t="shared" si="66"/>
        <v>#REF!</v>
      </c>
      <c r="DI50" s="44" t="e">
        <f t="shared" si="67"/>
        <v>#REF!</v>
      </c>
      <c r="DJ50" s="44" t="e">
        <f t="shared" si="68"/>
        <v>#REF!</v>
      </c>
      <c r="DK50" s="44" t="e">
        <f t="shared" si="69"/>
        <v>#REF!</v>
      </c>
      <c r="DL50" s="44" t="e">
        <f t="shared" si="70"/>
        <v>#REF!</v>
      </c>
      <c r="DM50" s="44" t="e">
        <f t="shared" si="71"/>
        <v>#REF!</v>
      </c>
      <c r="DN50" s="44" t="e">
        <f t="shared" si="72"/>
        <v>#REF!</v>
      </c>
      <c r="DO50" s="44" t="e">
        <f t="shared" si="73"/>
        <v>#REF!</v>
      </c>
      <c r="DP50" s="44" t="e">
        <f t="shared" si="74"/>
        <v>#REF!</v>
      </c>
      <c r="DQ50" s="44" t="e">
        <f t="shared" si="75"/>
        <v>#REF!</v>
      </c>
    </row>
    <row r="51" spans="1:121">
      <c r="A51" s="239">
        <v>50</v>
      </c>
      <c r="B51" s="364" t="e">
        <f t="shared" si="78"/>
        <v>#REF!</v>
      </c>
      <c r="C51" s="365" t="e">
        <f>B51+COUNTIF(B$2:$B51,B51)-1</f>
        <v>#REF!</v>
      </c>
      <c r="D51" s="366" t="str">
        <f>Tables!AI51</f>
        <v>Congo</v>
      </c>
      <c r="E51" s="367" t="e">
        <f t="shared" si="79"/>
        <v>#REF!</v>
      </c>
      <c r="F51" s="46">
        <f>SUMIFS('Portfolio Allocation'!C$12:C$111,'Portfolio Allocation'!$A$12:$A$111,'Graph Tables'!$D51)</f>
        <v>0</v>
      </c>
      <c r="G51" s="46">
        <f>SUMIFS('Portfolio Allocation'!D$12:D$111,'Portfolio Allocation'!$A$12:$A$111,'Graph Tables'!$D51)</f>
        <v>0</v>
      </c>
      <c r="H51" s="46">
        <f>SUMIFS('Portfolio Allocation'!E$12:E$111,'Portfolio Allocation'!$A$12:$A$111,'Graph Tables'!$D51)</f>
        <v>0</v>
      </c>
      <c r="I51" s="46">
        <f>SUMIFS('Portfolio Allocation'!F$12:F$111,'Portfolio Allocation'!$A$12:$A$111,'Graph Tables'!$D51)</f>
        <v>0</v>
      </c>
      <c r="J51" s="46">
        <f>SUMIFS('Portfolio Allocation'!G$12:G$111,'Portfolio Allocation'!$A$12:$A$111,'Graph Tables'!$D51)</f>
        <v>0</v>
      </c>
      <c r="K51" s="46">
        <f>SUMIFS('Portfolio Allocation'!H$12:H$111,'Portfolio Allocation'!$A$12:$A$111,'Graph Tables'!$D51)</f>
        <v>0</v>
      </c>
      <c r="L51" s="46">
        <f>SUMIFS('Portfolio Allocation'!I$12:I$111,'Portfolio Allocation'!$A$12:$A$111,'Graph Tables'!$D51)</f>
        <v>0</v>
      </c>
      <c r="M51" s="46">
        <f>SUMIFS('Portfolio Allocation'!J$12:J$111,'Portfolio Allocation'!$A$12:$A$111,'Graph Tables'!$D51)</f>
        <v>0</v>
      </c>
      <c r="N51" s="46">
        <f>SUMIFS('Portfolio Allocation'!K$12:K$111,'Portfolio Allocation'!$A$12:$A$111,'Graph Tables'!$D51)</f>
        <v>0</v>
      </c>
      <c r="O51" s="46">
        <f>SUMIFS('Portfolio Allocation'!L$12:L$111,'Portfolio Allocation'!$A$12:$A$111,'Graph Tables'!$D51)</f>
        <v>0</v>
      </c>
      <c r="P51" s="46">
        <f>SUMIFS('Portfolio Allocation'!M$12:M$111,'Portfolio Allocation'!$A$12:$A$111,'Graph Tables'!$D51)</f>
        <v>0</v>
      </c>
      <c r="Q51" s="46" t="e">
        <f>SUMIFS('Portfolio Allocation'!#REF!,'Portfolio Allocation'!$A$12:$A$111,'Graph Tables'!$D51)</f>
        <v>#REF!</v>
      </c>
      <c r="R51" s="46">
        <f>SUMIFS('Portfolio Allocation'!Q$12:Q$111,'Portfolio Allocation'!$A$12:$A$111,'Graph Tables'!$D51)</f>
        <v>0</v>
      </c>
      <c r="S51" s="46">
        <f>SUMIFS('Portfolio Allocation'!R$12:R$111,'Portfolio Allocation'!$A$12:$A$111,'Graph Tables'!$D51)</f>
        <v>0</v>
      </c>
      <c r="T51" s="46">
        <f>SUMIFS('Portfolio Allocation'!S$12:S$111,'Portfolio Allocation'!$A$12:$A$111,'Graph Tables'!$D51)</f>
        <v>0</v>
      </c>
      <c r="U51" s="46">
        <f>SUMIFS('Portfolio Allocation'!T$12:T$111,'Portfolio Allocation'!$A$12:$A$111,'Graph Tables'!$D51)</f>
        <v>0</v>
      </c>
      <c r="V51" s="46">
        <f>SUMIFS('Portfolio Allocation'!U$12:U$111,'Portfolio Allocation'!$A$12:$A$111,'Graph Tables'!$D51)</f>
        <v>0</v>
      </c>
      <c r="W51" s="46">
        <f>SUMIFS('Portfolio Allocation'!V$12:V$111,'Portfolio Allocation'!$A$12:$A$111,'Graph Tables'!$D51)</f>
        <v>0</v>
      </c>
      <c r="X51" s="46">
        <f>SUMIFS('Portfolio Allocation'!W$12:W$111,'Portfolio Allocation'!$A$12:$A$111,'Graph Tables'!$D51)</f>
        <v>0</v>
      </c>
      <c r="Y51" s="46">
        <f>SUMIFS('Portfolio Allocation'!X$12:X$111,'Portfolio Allocation'!$A$12:$A$111,'Graph Tables'!$D51)</f>
        <v>0</v>
      </c>
      <c r="Z51" s="46">
        <f>SUMIFS('Portfolio Allocation'!Y$12:Y$111,'Portfolio Allocation'!$A$12:$A$111,'Graph Tables'!$D51)</f>
        <v>0</v>
      </c>
      <c r="AA51" s="46">
        <f>SUMIFS('Portfolio Allocation'!Z$12:Z$111,'Portfolio Allocation'!$A$12:$A$111,'Graph Tables'!$D51)</f>
        <v>0</v>
      </c>
      <c r="AB51" s="46">
        <f>SUMIFS('Portfolio Allocation'!AA$12:AA$111,'Portfolio Allocation'!$A$12:$A$111,'Graph Tables'!$D51)</f>
        <v>0</v>
      </c>
      <c r="AC51" s="46">
        <f>SUMIFS('Portfolio Allocation'!AD$12:AD$111,'Portfolio Allocation'!$A$12:$A$111,'Graph Tables'!$D51)</f>
        <v>0</v>
      </c>
      <c r="AD51" s="46"/>
      <c r="AE51" s="48">
        <v>50</v>
      </c>
      <c r="AF51" t="e">
        <f t="shared" si="125"/>
        <v>#REF!</v>
      </c>
      <c r="AG51" s="44" t="e">
        <f t="shared" si="96"/>
        <v>#REF!</v>
      </c>
      <c r="AH51" s="46"/>
      <c r="AI51" s="239" t="e">
        <f t="shared" si="81"/>
        <v>#REF!</v>
      </c>
      <c r="AJ51" s="239" t="e">
        <f>AI51+COUNTIF(AI$2:$AI51,AI51)-1</f>
        <v>#REF!</v>
      </c>
      <c r="AK51" s="241" t="str">
        <f t="shared" si="2"/>
        <v>Congo</v>
      </c>
      <c r="AL51" s="70" t="e">
        <f t="shared" si="82"/>
        <v>#REF!</v>
      </c>
      <c r="AM51" s="44" t="e">
        <f t="shared" si="3"/>
        <v>#REF!</v>
      </c>
      <c r="AN51" s="44" t="e">
        <f t="shared" si="4"/>
        <v>#REF!</v>
      </c>
      <c r="AO51" s="44" t="e">
        <f t="shared" si="5"/>
        <v>#REF!</v>
      </c>
      <c r="AP51" s="44" t="e">
        <f t="shared" si="6"/>
        <v>#REF!</v>
      </c>
      <c r="AQ51" s="44" t="e">
        <f t="shared" si="7"/>
        <v>#REF!</v>
      </c>
      <c r="AR51" s="44" t="e">
        <f t="shared" si="8"/>
        <v>#REF!</v>
      </c>
      <c r="AS51" s="44" t="e">
        <f t="shared" si="9"/>
        <v>#REF!</v>
      </c>
      <c r="AT51" s="44" t="e">
        <f t="shared" si="10"/>
        <v>#REF!</v>
      </c>
      <c r="AU51" s="44" t="e">
        <f t="shared" si="11"/>
        <v>#REF!</v>
      </c>
      <c r="AV51" s="44" t="e">
        <f t="shared" si="12"/>
        <v>#REF!</v>
      </c>
      <c r="AW51" s="44" t="e">
        <f t="shared" si="13"/>
        <v>#REF!</v>
      </c>
      <c r="AX51" s="44" t="e">
        <f t="shared" si="14"/>
        <v>#REF!</v>
      </c>
      <c r="AY51" s="44" t="e">
        <f t="shared" si="15"/>
        <v>#REF!</v>
      </c>
      <c r="AZ51" s="44" t="e">
        <f t="shared" si="16"/>
        <v>#REF!</v>
      </c>
      <c r="BA51" s="44" t="e">
        <f t="shared" si="17"/>
        <v>#REF!</v>
      </c>
      <c r="BB51" s="44" t="e">
        <f t="shared" si="18"/>
        <v>#REF!</v>
      </c>
      <c r="BC51" s="44" t="e">
        <f t="shared" si="19"/>
        <v>#REF!</v>
      </c>
      <c r="BD51" s="44" t="e">
        <f t="shared" si="20"/>
        <v>#REF!</v>
      </c>
      <c r="BE51" s="44" t="e">
        <f t="shared" si="21"/>
        <v>#REF!</v>
      </c>
      <c r="BF51" s="44" t="e">
        <f t="shared" si="22"/>
        <v>#REF!</v>
      </c>
      <c r="BG51" s="44" t="e">
        <f t="shared" si="23"/>
        <v>#REF!</v>
      </c>
      <c r="BH51" s="44" t="e">
        <f t="shared" si="24"/>
        <v>#REF!</v>
      </c>
      <c r="BI51" s="44" t="e">
        <f t="shared" si="25"/>
        <v>#REF!</v>
      </c>
      <c r="BJ51" s="44" t="e">
        <f t="shared" si="26"/>
        <v>#REF!</v>
      </c>
      <c r="BK51" s="44"/>
      <c r="BL51" s="48">
        <v>50</v>
      </c>
      <c r="BM51" t="e">
        <f t="shared" si="126"/>
        <v>#REF!</v>
      </c>
      <c r="BN51" s="44" t="e">
        <f t="shared" si="97"/>
        <v>#REF!</v>
      </c>
      <c r="BO51" s="44">
        <f t="shared" si="101"/>
        <v>0</v>
      </c>
      <c r="BP51" s="44">
        <f t="shared" si="102"/>
        <v>0</v>
      </c>
      <c r="BQ51" s="44">
        <f t="shared" si="103"/>
        <v>0</v>
      </c>
      <c r="BR51" s="44">
        <f t="shared" si="104"/>
        <v>0</v>
      </c>
      <c r="BS51" s="44">
        <f t="shared" si="105"/>
        <v>0</v>
      </c>
      <c r="BT51" s="44">
        <f t="shared" si="106"/>
        <v>0</v>
      </c>
      <c r="BU51" s="44">
        <f t="shared" si="107"/>
        <v>0</v>
      </c>
      <c r="BV51" s="44">
        <f t="shared" si="108"/>
        <v>0</v>
      </c>
      <c r="BW51" s="44">
        <f t="shared" si="109"/>
        <v>0</v>
      </c>
      <c r="BX51" s="44">
        <f t="shared" si="110"/>
        <v>0</v>
      </c>
      <c r="BY51" s="44">
        <f t="shared" si="111"/>
        <v>0</v>
      </c>
      <c r="BZ51" s="44">
        <f t="shared" si="112"/>
        <v>0</v>
      </c>
      <c r="CA51" s="44">
        <f t="shared" si="113"/>
        <v>0</v>
      </c>
      <c r="CB51" s="44">
        <f t="shared" si="114"/>
        <v>0</v>
      </c>
      <c r="CC51" s="44">
        <f t="shared" si="115"/>
        <v>0</v>
      </c>
      <c r="CD51" s="44">
        <f t="shared" si="116"/>
        <v>0</v>
      </c>
      <c r="CE51" s="44">
        <f t="shared" si="117"/>
        <v>0</v>
      </c>
      <c r="CF51" s="44">
        <f t="shared" si="118"/>
        <v>0</v>
      </c>
      <c r="CG51" s="44">
        <f t="shared" si="119"/>
        <v>0</v>
      </c>
      <c r="CH51" s="44">
        <f t="shared" si="120"/>
        <v>0</v>
      </c>
      <c r="CI51" s="44">
        <f t="shared" si="121"/>
        <v>0</v>
      </c>
      <c r="CJ51" s="44">
        <f t="shared" si="122"/>
        <v>0</v>
      </c>
      <c r="CK51" s="44">
        <f t="shared" si="123"/>
        <v>0</v>
      </c>
      <c r="CL51" s="44">
        <f t="shared" si="124"/>
        <v>0</v>
      </c>
      <c r="CM51" s="44"/>
      <c r="CN51" s="244" t="e">
        <f t="shared" si="84"/>
        <v>#REF!</v>
      </c>
      <c r="CO51" s="244">
        <v>50</v>
      </c>
      <c r="CP51" s="239" t="e">
        <f t="shared" si="85"/>
        <v>#REF!</v>
      </c>
      <c r="CQ51" s="239" t="e">
        <f>CP51+COUNTIF($CP$2:CP51,CP51)-1</f>
        <v>#REF!</v>
      </c>
      <c r="CR51" s="241" t="str">
        <f t="shared" si="51"/>
        <v>Congo</v>
      </c>
      <c r="CS51" s="70" t="e">
        <f t="shared" si="86"/>
        <v>#REF!</v>
      </c>
      <c r="CT51" s="44" t="e">
        <f t="shared" si="52"/>
        <v>#REF!</v>
      </c>
      <c r="CU51" s="44" t="e">
        <f t="shared" si="53"/>
        <v>#REF!</v>
      </c>
      <c r="CV51" s="44" t="e">
        <f t="shared" si="54"/>
        <v>#REF!</v>
      </c>
      <c r="CW51" s="44" t="e">
        <f t="shared" si="55"/>
        <v>#REF!</v>
      </c>
      <c r="CX51" s="44" t="e">
        <f t="shared" si="56"/>
        <v>#REF!</v>
      </c>
      <c r="CY51" s="44" t="e">
        <f t="shared" si="57"/>
        <v>#REF!</v>
      </c>
      <c r="CZ51" s="44" t="e">
        <f t="shared" si="58"/>
        <v>#REF!</v>
      </c>
      <c r="DA51" s="44" t="e">
        <f t="shared" si="59"/>
        <v>#REF!</v>
      </c>
      <c r="DB51" s="44" t="e">
        <f t="shared" si="60"/>
        <v>#REF!</v>
      </c>
      <c r="DC51" s="44" t="e">
        <f t="shared" si="61"/>
        <v>#REF!</v>
      </c>
      <c r="DD51" s="44" t="e">
        <f t="shared" si="62"/>
        <v>#REF!</v>
      </c>
      <c r="DE51" s="44" t="e">
        <f t="shared" si="63"/>
        <v>#REF!</v>
      </c>
      <c r="DF51" s="44" t="e">
        <f t="shared" si="64"/>
        <v>#REF!</v>
      </c>
      <c r="DG51" s="44" t="e">
        <f t="shared" si="65"/>
        <v>#REF!</v>
      </c>
      <c r="DH51" s="44" t="e">
        <f t="shared" si="66"/>
        <v>#REF!</v>
      </c>
      <c r="DI51" s="44" t="e">
        <f t="shared" si="67"/>
        <v>#REF!</v>
      </c>
      <c r="DJ51" s="44" t="e">
        <f t="shared" si="68"/>
        <v>#REF!</v>
      </c>
      <c r="DK51" s="44" t="e">
        <f t="shared" si="69"/>
        <v>#REF!</v>
      </c>
      <c r="DL51" s="44" t="e">
        <f t="shared" si="70"/>
        <v>#REF!</v>
      </c>
      <c r="DM51" s="44" t="e">
        <f t="shared" si="71"/>
        <v>#REF!</v>
      </c>
      <c r="DN51" s="44" t="e">
        <f t="shared" si="72"/>
        <v>#REF!</v>
      </c>
      <c r="DO51" s="44" t="e">
        <f t="shared" si="73"/>
        <v>#REF!</v>
      </c>
      <c r="DP51" s="44" t="e">
        <f t="shared" si="74"/>
        <v>#REF!</v>
      </c>
      <c r="DQ51" s="44" t="e">
        <f t="shared" si="75"/>
        <v>#REF!</v>
      </c>
    </row>
    <row r="52" spans="1:121">
      <c r="A52" s="239">
        <v>51</v>
      </c>
      <c r="B52" s="364" t="e">
        <f t="shared" si="78"/>
        <v>#REF!</v>
      </c>
      <c r="C52" s="365" t="e">
        <f>B52+COUNTIF(B$2:$B52,B52)-1</f>
        <v>#REF!</v>
      </c>
      <c r="D52" s="366" t="str">
        <f>Tables!AI52</f>
        <v>Cook Islands</v>
      </c>
      <c r="E52" s="367" t="e">
        <f t="shared" si="79"/>
        <v>#REF!</v>
      </c>
      <c r="F52" s="46">
        <f>SUMIFS('Portfolio Allocation'!C$12:C$111,'Portfolio Allocation'!$A$12:$A$111,'Graph Tables'!$D52)</f>
        <v>0</v>
      </c>
      <c r="G52" s="46">
        <f>SUMIFS('Portfolio Allocation'!D$12:D$111,'Portfolio Allocation'!$A$12:$A$111,'Graph Tables'!$D52)</f>
        <v>0</v>
      </c>
      <c r="H52" s="46">
        <f>SUMIFS('Portfolio Allocation'!E$12:E$111,'Portfolio Allocation'!$A$12:$A$111,'Graph Tables'!$D52)</f>
        <v>0</v>
      </c>
      <c r="I52" s="46">
        <f>SUMIFS('Portfolio Allocation'!F$12:F$111,'Portfolio Allocation'!$A$12:$A$111,'Graph Tables'!$D52)</f>
        <v>0</v>
      </c>
      <c r="J52" s="46">
        <f>SUMIFS('Portfolio Allocation'!G$12:G$111,'Portfolio Allocation'!$A$12:$A$111,'Graph Tables'!$D52)</f>
        <v>0</v>
      </c>
      <c r="K52" s="46">
        <f>SUMIFS('Portfolio Allocation'!H$12:H$111,'Portfolio Allocation'!$A$12:$A$111,'Graph Tables'!$D52)</f>
        <v>0</v>
      </c>
      <c r="L52" s="46">
        <f>SUMIFS('Portfolio Allocation'!I$12:I$111,'Portfolio Allocation'!$A$12:$A$111,'Graph Tables'!$D52)</f>
        <v>0</v>
      </c>
      <c r="M52" s="46">
        <f>SUMIFS('Portfolio Allocation'!J$12:J$111,'Portfolio Allocation'!$A$12:$A$111,'Graph Tables'!$D52)</f>
        <v>0</v>
      </c>
      <c r="N52" s="46">
        <f>SUMIFS('Portfolio Allocation'!K$12:K$111,'Portfolio Allocation'!$A$12:$A$111,'Graph Tables'!$D52)</f>
        <v>0</v>
      </c>
      <c r="O52" s="46">
        <f>SUMIFS('Portfolio Allocation'!L$12:L$111,'Portfolio Allocation'!$A$12:$A$111,'Graph Tables'!$D52)</f>
        <v>0</v>
      </c>
      <c r="P52" s="46">
        <f>SUMIFS('Portfolio Allocation'!M$12:M$111,'Portfolio Allocation'!$A$12:$A$111,'Graph Tables'!$D52)</f>
        <v>0</v>
      </c>
      <c r="Q52" s="46" t="e">
        <f>SUMIFS('Portfolio Allocation'!#REF!,'Portfolio Allocation'!$A$12:$A$111,'Graph Tables'!$D52)</f>
        <v>#REF!</v>
      </c>
      <c r="R52" s="46">
        <f>SUMIFS('Portfolio Allocation'!Q$12:Q$111,'Portfolio Allocation'!$A$12:$A$111,'Graph Tables'!$D52)</f>
        <v>0</v>
      </c>
      <c r="S52" s="46">
        <f>SUMIFS('Portfolio Allocation'!R$12:R$111,'Portfolio Allocation'!$A$12:$A$111,'Graph Tables'!$D52)</f>
        <v>0</v>
      </c>
      <c r="T52" s="46">
        <f>SUMIFS('Portfolio Allocation'!S$12:S$111,'Portfolio Allocation'!$A$12:$A$111,'Graph Tables'!$D52)</f>
        <v>0</v>
      </c>
      <c r="U52" s="46">
        <f>SUMIFS('Portfolio Allocation'!T$12:T$111,'Portfolio Allocation'!$A$12:$A$111,'Graph Tables'!$D52)</f>
        <v>0</v>
      </c>
      <c r="V52" s="46">
        <f>SUMIFS('Portfolio Allocation'!U$12:U$111,'Portfolio Allocation'!$A$12:$A$111,'Graph Tables'!$D52)</f>
        <v>0</v>
      </c>
      <c r="W52" s="46">
        <f>SUMIFS('Portfolio Allocation'!V$12:V$111,'Portfolio Allocation'!$A$12:$A$111,'Graph Tables'!$D52)</f>
        <v>0</v>
      </c>
      <c r="X52" s="46">
        <f>SUMIFS('Portfolio Allocation'!W$12:W$111,'Portfolio Allocation'!$A$12:$A$111,'Graph Tables'!$D52)</f>
        <v>0</v>
      </c>
      <c r="Y52" s="46">
        <f>SUMIFS('Portfolio Allocation'!X$12:X$111,'Portfolio Allocation'!$A$12:$A$111,'Graph Tables'!$D52)</f>
        <v>0</v>
      </c>
      <c r="Z52" s="46">
        <f>SUMIFS('Portfolio Allocation'!Y$12:Y$111,'Portfolio Allocation'!$A$12:$A$111,'Graph Tables'!$D52)</f>
        <v>0</v>
      </c>
      <c r="AA52" s="46">
        <f>SUMIFS('Portfolio Allocation'!Z$12:Z$111,'Portfolio Allocation'!$A$12:$A$111,'Graph Tables'!$D52)</f>
        <v>0</v>
      </c>
      <c r="AB52" s="46">
        <f>SUMIFS('Portfolio Allocation'!AA$12:AA$111,'Portfolio Allocation'!$A$12:$A$111,'Graph Tables'!$D52)</f>
        <v>0</v>
      </c>
      <c r="AC52" s="46">
        <f>SUMIFS('Portfolio Allocation'!AD$12:AD$111,'Portfolio Allocation'!$A$12:$A$111,'Graph Tables'!$D52)</f>
        <v>0</v>
      </c>
      <c r="AD52" s="46"/>
      <c r="AE52" s="48">
        <v>51</v>
      </c>
      <c r="AF52" t="e">
        <f t="shared" si="125"/>
        <v>#REF!</v>
      </c>
      <c r="AG52" s="44" t="e">
        <f t="shared" si="96"/>
        <v>#REF!</v>
      </c>
      <c r="AH52" s="46"/>
      <c r="AI52" s="239" t="e">
        <f t="shared" si="81"/>
        <v>#REF!</v>
      </c>
      <c r="AJ52" s="239" t="e">
        <f>AI52+COUNTIF(AI$2:$AI52,AI52)-1</f>
        <v>#REF!</v>
      </c>
      <c r="AK52" s="241" t="str">
        <f t="shared" si="2"/>
        <v>Cook Islands</v>
      </c>
      <c r="AL52" s="70" t="e">
        <f t="shared" si="82"/>
        <v>#REF!</v>
      </c>
      <c r="AM52" s="44" t="e">
        <f t="shared" si="3"/>
        <v>#REF!</v>
      </c>
      <c r="AN52" s="44" t="e">
        <f t="shared" si="4"/>
        <v>#REF!</v>
      </c>
      <c r="AO52" s="44" t="e">
        <f t="shared" si="5"/>
        <v>#REF!</v>
      </c>
      <c r="AP52" s="44" t="e">
        <f t="shared" si="6"/>
        <v>#REF!</v>
      </c>
      <c r="AQ52" s="44" t="e">
        <f t="shared" si="7"/>
        <v>#REF!</v>
      </c>
      <c r="AR52" s="44" t="e">
        <f t="shared" si="8"/>
        <v>#REF!</v>
      </c>
      <c r="AS52" s="44" t="e">
        <f t="shared" si="9"/>
        <v>#REF!</v>
      </c>
      <c r="AT52" s="44" t="e">
        <f t="shared" si="10"/>
        <v>#REF!</v>
      </c>
      <c r="AU52" s="44" t="e">
        <f t="shared" si="11"/>
        <v>#REF!</v>
      </c>
      <c r="AV52" s="44" t="e">
        <f t="shared" si="12"/>
        <v>#REF!</v>
      </c>
      <c r="AW52" s="44" t="e">
        <f t="shared" si="13"/>
        <v>#REF!</v>
      </c>
      <c r="AX52" s="44" t="e">
        <f t="shared" si="14"/>
        <v>#REF!</v>
      </c>
      <c r="AY52" s="44" t="e">
        <f t="shared" si="15"/>
        <v>#REF!</v>
      </c>
      <c r="AZ52" s="44" t="e">
        <f t="shared" si="16"/>
        <v>#REF!</v>
      </c>
      <c r="BA52" s="44" t="e">
        <f t="shared" si="17"/>
        <v>#REF!</v>
      </c>
      <c r="BB52" s="44" t="e">
        <f t="shared" si="18"/>
        <v>#REF!</v>
      </c>
      <c r="BC52" s="44" t="e">
        <f t="shared" si="19"/>
        <v>#REF!</v>
      </c>
      <c r="BD52" s="44" t="e">
        <f t="shared" si="20"/>
        <v>#REF!</v>
      </c>
      <c r="BE52" s="44" t="e">
        <f t="shared" si="21"/>
        <v>#REF!</v>
      </c>
      <c r="BF52" s="44" t="e">
        <f t="shared" si="22"/>
        <v>#REF!</v>
      </c>
      <c r="BG52" s="44" t="e">
        <f t="shared" si="23"/>
        <v>#REF!</v>
      </c>
      <c r="BH52" s="44" t="e">
        <f t="shared" si="24"/>
        <v>#REF!</v>
      </c>
      <c r="BI52" s="44" t="e">
        <f t="shared" si="25"/>
        <v>#REF!</v>
      </c>
      <c r="BJ52" s="44" t="e">
        <f t="shared" si="26"/>
        <v>#REF!</v>
      </c>
      <c r="BK52" s="44"/>
      <c r="BL52" s="48">
        <v>51</v>
      </c>
      <c r="BM52" t="e">
        <f t="shared" si="126"/>
        <v>#REF!</v>
      </c>
      <c r="BN52" s="44" t="e">
        <f t="shared" si="97"/>
        <v>#REF!</v>
      </c>
      <c r="BO52" s="44">
        <f t="shared" si="101"/>
        <v>0</v>
      </c>
      <c r="BP52" s="44">
        <f t="shared" si="102"/>
        <v>0</v>
      </c>
      <c r="BQ52" s="44">
        <f t="shared" si="103"/>
        <v>0</v>
      </c>
      <c r="BR52" s="44">
        <f t="shared" si="104"/>
        <v>0</v>
      </c>
      <c r="BS52" s="44">
        <f t="shared" si="105"/>
        <v>0</v>
      </c>
      <c r="BT52" s="44">
        <f t="shared" si="106"/>
        <v>0</v>
      </c>
      <c r="BU52" s="44">
        <f t="shared" si="107"/>
        <v>0</v>
      </c>
      <c r="BV52" s="44">
        <f t="shared" si="108"/>
        <v>0</v>
      </c>
      <c r="BW52" s="44">
        <f t="shared" si="109"/>
        <v>0</v>
      </c>
      <c r="BX52" s="44">
        <f t="shared" si="110"/>
        <v>0</v>
      </c>
      <c r="BY52" s="44">
        <f t="shared" si="111"/>
        <v>0</v>
      </c>
      <c r="BZ52" s="44">
        <f t="shared" si="112"/>
        <v>0</v>
      </c>
      <c r="CA52" s="44">
        <f t="shared" si="113"/>
        <v>0</v>
      </c>
      <c r="CB52" s="44">
        <f t="shared" si="114"/>
        <v>0</v>
      </c>
      <c r="CC52" s="44">
        <f t="shared" si="115"/>
        <v>0</v>
      </c>
      <c r="CD52" s="44">
        <f t="shared" si="116"/>
        <v>0</v>
      </c>
      <c r="CE52" s="44">
        <f t="shared" si="117"/>
        <v>0</v>
      </c>
      <c r="CF52" s="44">
        <f t="shared" si="118"/>
        <v>0</v>
      </c>
      <c r="CG52" s="44">
        <f t="shared" si="119"/>
        <v>0</v>
      </c>
      <c r="CH52" s="44">
        <f t="shared" si="120"/>
        <v>0</v>
      </c>
      <c r="CI52" s="44">
        <f t="shared" si="121"/>
        <v>0</v>
      </c>
      <c r="CJ52" s="44">
        <f t="shared" si="122"/>
        <v>0</v>
      </c>
      <c r="CK52" s="44">
        <f t="shared" si="123"/>
        <v>0</v>
      </c>
      <c r="CL52" s="44">
        <f t="shared" si="124"/>
        <v>0</v>
      </c>
      <c r="CM52" s="44"/>
      <c r="CN52" s="244" t="e">
        <f t="shared" si="84"/>
        <v>#REF!</v>
      </c>
      <c r="CO52" s="244">
        <v>51</v>
      </c>
      <c r="CP52" s="239" t="e">
        <f t="shared" si="85"/>
        <v>#REF!</v>
      </c>
      <c r="CQ52" s="239" t="e">
        <f>CP52+COUNTIF($CP$2:CP52,CP52)-1</f>
        <v>#REF!</v>
      </c>
      <c r="CR52" s="241" t="str">
        <f t="shared" si="51"/>
        <v>Cook Islands</v>
      </c>
      <c r="CS52" s="70" t="e">
        <f t="shared" si="86"/>
        <v>#REF!</v>
      </c>
      <c r="CT52" s="44" t="e">
        <f t="shared" si="52"/>
        <v>#REF!</v>
      </c>
      <c r="CU52" s="44" t="e">
        <f t="shared" si="53"/>
        <v>#REF!</v>
      </c>
      <c r="CV52" s="44" t="e">
        <f t="shared" si="54"/>
        <v>#REF!</v>
      </c>
      <c r="CW52" s="44" t="e">
        <f t="shared" si="55"/>
        <v>#REF!</v>
      </c>
      <c r="CX52" s="44" t="e">
        <f t="shared" si="56"/>
        <v>#REF!</v>
      </c>
      <c r="CY52" s="44" t="e">
        <f t="shared" si="57"/>
        <v>#REF!</v>
      </c>
      <c r="CZ52" s="44" t="e">
        <f t="shared" si="58"/>
        <v>#REF!</v>
      </c>
      <c r="DA52" s="44" t="e">
        <f t="shared" si="59"/>
        <v>#REF!</v>
      </c>
      <c r="DB52" s="44" t="e">
        <f t="shared" si="60"/>
        <v>#REF!</v>
      </c>
      <c r="DC52" s="44" t="e">
        <f t="shared" si="61"/>
        <v>#REF!</v>
      </c>
      <c r="DD52" s="44" t="e">
        <f t="shared" si="62"/>
        <v>#REF!</v>
      </c>
      <c r="DE52" s="44" t="e">
        <f t="shared" si="63"/>
        <v>#REF!</v>
      </c>
      <c r="DF52" s="44" t="e">
        <f t="shared" si="64"/>
        <v>#REF!</v>
      </c>
      <c r="DG52" s="44" t="e">
        <f t="shared" si="65"/>
        <v>#REF!</v>
      </c>
      <c r="DH52" s="44" t="e">
        <f t="shared" si="66"/>
        <v>#REF!</v>
      </c>
      <c r="DI52" s="44" t="e">
        <f t="shared" si="67"/>
        <v>#REF!</v>
      </c>
      <c r="DJ52" s="44" t="e">
        <f t="shared" si="68"/>
        <v>#REF!</v>
      </c>
      <c r="DK52" s="44" t="e">
        <f t="shared" si="69"/>
        <v>#REF!</v>
      </c>
      <c r="DL52" s="44" t="e">
        <f t="shared" si="70"/>
        <v>#REF!</v>
      </c>
      <c r="DM52" s="44" t="e">
        <f t="shared" si="71"/>
        <v>#REF!</v>
      </c>
      <c r="DN52" s="44" t="e">
        <f t="shared" si="72"/>
        <v>#REF!</v>
      </c>
      <c r="DO52" s="44" t="e">
        <f t="shared" si="73"/>
        <v>#REF!</v>
      </c>
      <c r="DP52" s="44" t="e">
        <f t="shared" si="74"/>
        <v>#REF!</v>
      </c>
      <c r="DQ52" s="44" t="e">
        <f t="shared" si="75"/>
        <v>#REF!</v>
      </c>
    </row>
    <row r="53" spans="1:121">
      <c r="A53" s="239">
        <v>52</v>
      </c>
      <c r="B53" s="364" t="e">
        <f t="shared" si="78"/>
        <v>#REF!</v>
      </c>
      <c r="C53" s="365" t="e">
        <f>B53+COUNTIF(B$2:$B53,B53)-1</f>
        <v>#REF!</v>
      </c>
      <c r="D53" s="366" t="str">
        <f>Tables!AI53</f>
        <v>Costa Rica</v>
      </c>
      <c r="E53" s="367" t="e">
        <f t="shared" si="79"/>
        <v>#REF!</v>
      </c>
      <c r="F53" s="46">
        <f>SUMIFS('Portfolio Allocation'!C$12:C$111,'Portfolio Allocation'!$A$12:$A$111,'Graph Tables'!$D53)</f>
        <v>0</v>
      </c>
      <c r="G53" s="46">
        <f>SUMIFS('Portfolio Allocation'!D$12:D$111,'Portfolio Allocation'!$A$12:$A$111,'Graph Tables'!$D53)</f>
        <v>0</v>
      </c>
      <c r="H53" s="46">
        <f>SUMIFS('Portfolio Allocation'!E$12:E$111,'Portfolio Allocation'!$A$12:$A$111,'Graph Tables'!$D53)</f>
        <v>0</v>
      </c>
      <c r="I53" s="46">
        <f>SUMIFS('Portfolio Allocation'!F$12:F$111,'Portfolio Allocation'!$A$12:$A$111,'Graph Tables'!$D53)</f>
        <v>0</v>
      </c>
      <c r="J53" s="46">
        <f>SUMIFS('Portfolio Allocation'!G$12:G$111,'Portfolio Allocation'!$A$12:$A$111,'Graph Tables'!$D53)</f>
        <v>0</v>
      </c>
      <c r="K53" s="46">
        <f>SUMIFS('Portfolio Allocation'!H$12:H$111,'Portfolio Allocation'!$A$12:$A$111,'Graph Tables'!$D53)</f>
        <v>0</v>
      </c>
      <c r="L53" s="46">
        <f>SUMIFS('Portfolio Allocation'!I$12:I$111,'Portfolio Allocation'!$A$12:$A$111,'Graph Tables'!$D53)</f>
        <v>0</v>
      </c>
      <c r="M53" s="46">
        <f>SUMIFS('Portfolio Allocation'!J$12:J$111,'Portfolio Allocation'!$A$12:$A$111,'Graph Tables'!$D53)</f>
        <v>0</v>
      </c>
      <c r="N53" s="46">
        <f>SUMIFS('Portfolio Allocation'!K$12:K$111,'Portfolio Allocation'!$A$12:$A$111,'Graph Tables'!$D53)</f>
        <v>0</v>
      </c>
      <c r="O53" s="46">
        <f>SUMIFS('Portfolio Allocation'!L$12:L$111,'Portfolio Allocation'!$A$12:$A$111,'Graph Tables'!$D53)</f>
        <v>0</v>
      </c>
      <c r="P53" s="46">
        <f>SUMIFS('Portfolio Allocation'!M$12:M$111,'Portfolio Allocation'!$A$12:$A$111,'Graph Tables'!$D53)</f>
        <v>0</v>
      </c>
      <c r="Q53" s="46" t="e">
        <f>SUMIFS('Portfolio Allocation'!#REF!,'Portfolio Allocation'!$A$12:$A$111,'Graph Tables'!$D53)</f>
        <v>#REF!</v>
      </c>
      <c r="R53" s="46">
        <f>SUMIFS('Portfolio Allocation'!Q$12:Q$111,'Portfolio Allocation'!$A$12:$A$111,'Graph Tables'!$D53)</f>
        <v>0</v>
      </c>
      <c r="S53" s="46">
        <f>SUMIFS('Portfolio Allocation'!R$12:R$111,'Portfolio Allocation'!$A$12:$A$111,'Graph Tables'!$D53)</f>
        <v>0</v>
      </c>
      <c r="T53" s="46">
        <f>SUMIFS('Portfolio Allocation'!S$12:S$111,'Portfolio Allocation'!$A$12:$A$111,'Graph Tables'!$D53)</f>
        <v>0</v>
      </c>
      <c r="U53" s="46">
        <f>SUMIFS('Portfolio Allocation'!T$12:T$111,'Portfolio Allocation'!$A$12:$A$111,'Graph Tables'!$D53)</f>
        <v>0</v>
      </c>
      <c r="V53" s="46">
        <f>SUMIFS('Portfolio Allocation'!U$12:U$111,'Portfolio Allocation'!$A$12:$A$111,'Graph Tables'!$D53)</f>
        <v>0</v>
      </c>
      <c r="W53" s="46">
        <f>SUMIFS('Portfolio Allocation'!V$12:V$111,'Portfolio Allocation'!$A$12:$A$111,'Graph Tables'!$D53)</f>
        <v>0</v>
      </c>
      <c r="X53" s="46">
        <f>SUMIFS('Portfolio Allocation'!W$12:W$111,'Portfolio Allocation'!$A$12:$A$111,'Graph Tables'!$D53)</f>
        <v>0</v>
      </c>
      <c r="Y53" s="46">
        <f>SUMIFS('Portfolio Allocation'!X$12:X$111,'Portfolio Allocation'!$A$12:$A$111,'Graph Tables'!$D53)</f>
        <v>0</v>
      </c>
      <c r="Z53" s="46">
        <f>SUMIFS('Portfolio Allocation'!Y$12:Y$111,'Portfolio Allocation'!$A$12:$A$111,'Graph Tables'!$D53)</f>
        <v>0</v>
      </c>
      <c r="AA53" s="46">
        <f>SUMIFS('Portfolio Allocation'!Z$12:Z$111,'Portfolio Allocation'!$A$12:$A$111,'Graph Tables'!$D53)</f>
        <v>0</v>
      </c>
      <c r="AB53" s="46">
        <f>SUMIFS('Portfolio Allocation'!AA$12:AA$111,'Portfolio Allocation'!$A$12:$A$111,'Graph Tables'!$D53)</f>
        <v>0</v>
      </c>
      <c r="AC53" s="46">
        <f>SUMIFS('Portfolio Allocation'!AD$12:AD$111,'Portfolio Allocation'!$A$12:$A$111,'Graph Tables'!$D53)</f>
        <v>0</v>
      </c>
      <c r="AD53" s="46"/>
      <c r="AE53" s="48">
        <v>52</v>
      </c>
      <c r="AF53" t="e">
        <f t="shared" si="125"/>
        <v>#REF!</v>
      </c>
      <c r="AG53" s="44" t="e">
        <f t="shared" si="96"/>
        <v>#REF!</v>
      </c>
      <c r="AH53" s="46"/>
      <c r="AI53" s="239" t="e">
        <f t="shared" si="81"/>
        <v>#REF!</v>
      </c>
      <c r="AJ53" s="239" t="e">
        <f>AI53+COUNTIF(AI$2:$AI53,AI53)-1</f>
        <v>#REF!</v>
      </c>
      <c r="AK53" s="241" t="str">
        <f t="shared" si="2"/>
        <v>Costa Rica</v>
      </c>
      <c r="AL53" s="70" t="e">
        <f t="shared" si="82"/>
        <v>#REF!</v>
      </c>
      <c r="AM53" s="44" t="e">
        <f t="shared" si="3"/>
        <v>#REF!</v>
      </c>
      <c r="AN53" s="44" t="e">
        <f t="shared" si="4"/>
        <v>#REF!</v>
      </c>
      <c r="AO53" s="44" t="e">
        <f t="shared" si="5"/>
        <v>#REF!</v>
      </c>
      <c r="AP53" s="44" t="e">
        <f t="shared" si="6"/>
        <v>#REF!</v>
      </c>
      <c r="AQ53" s="44" t="e">
        <f t="shared" si="7"/>
        <v>#REF!</v>
      </c>
      <c r="AR53" s="44" t="e">
        <f t="shared" si="8"/>
        <v>#REF!</v>
      </c>
      <c r="AS53" s="44" t="e">
        <f t="shared" si="9"/>
        <v>#REF!</v>
      </c>
      <c r="AT53" s="44" t="e">
        <f t="shared" si="10"/>
        <v>#REF!</v>
      </c>
      <c r="AU53" s="44" t="e">
        <f t="shared" si="11"/>
        <v>#REF!</v>
      </c>
      <c r="AV53" s="44" t="e">
        <f t="shared" si="12"/>
        <v>#REF!</v>
      </c>
      <c r="AW53" s="44" t="e">
        <f t="shared" si="13"/>
        <v>#REF!</v>
      </c>
      <c r="AX53" s="44" t="e">
        <f t="shared" si="14"/>
        <v>#REF!</v>
      </c>
      <c r="AY53" s="44" t="e">
        <f t="shared" si="15"/>
        <v>#REF!</v>
      </c>
      <c r="AZ53" s="44" t="e">
        <f t="shared" si="16"/>
        <v>#REF!</v>
      </c>
      <c r="BA53" s="44" t="e">
        <f t="shared" si="17"/>
        <v>#REF!</v>
      </c>
      <c r="BB53" s="44" t="e">
        <f t="shared" si="18"/>
        <v>#REF!</v>
      </c>
      <c r="BC53" s="44" t="e">
        <f t="shared" si="19"/>
        <v>#REF!</v>
      </c>
      <c r="BD53" s="44" t="e">
        <f t="shared" si="20"/>
        <v>#REF!</v>
      </c>
      <c r="BE53" s="44" t="e">
        <f t="shared" si="21"/>
        <v>#REF!</v>
      </c>
      <c r="BF53" s="44" t="e">
        <f t="shared" si="22"/>
        <v>#REF!</v>
      </c>
      <c r="BG53" s="44" t="e">
        <f t="shared" si="23"/>
        <v>#REF!</v>
      </c>
      <c r="BH53" s="44" t="e">
        <f t="shared" si="24"/>
        <v>#REF!</v>
      </c>
      <c r="BI53" s="44" t="e">
        <f t="shared" si="25"/>
        <v>#REF!</v>
      </c>
      <c r="BJ53" s="44" t="e">
        <f t="shared" si="26"/>
        <v>#REF!</v>
      </c>
      <c r="BK53" s="44"/>
      <c r="BL53" s="48">
        <v>52</v>
      </c>
      <c r="BM53" t="e">
        <f t="shared" si="126"/>
        <v>#REF!</v>
      </c>
      <c r="BN53" s="44" t="e">
        <f t="shared" si="97"/>
        <v>#REF!</v>
      </c>
      <c r="BO53" s="44">
        <f t="shared" si="101"/>
        <v>0</v>
      </c>
      <c r="BP53" s="44">
        <f t="shared" si="102"/>
        <v>0</v>
      </c>
      <c r="BQ53" s="44">
        <f t="shared" si="103"/>
        <v>0</v>
      </c>
      <c r="BR53" s="44">
        <f t="shared" si="104"/>
        <v>0</v>
      </c>
      <c r="BS53" s="44">
        <f t="shared" si="105"/>
        <v>0</v>
      </c>
      <c r="BT53" s="44">
        <f t="shared" si="106"/>
        <v>0</v>
      </c>
      <c r="BU53" s="44">
        <f t="shared" si="107"/>
        <v>0</v>
      </c>
      <c r="BV53" s="44">
        <f t="shared" si="108"/>
        <v>0</v>
      </c>
      <c r="BW53" s="44">
        <f t="shared" si="109"/>
        <v>0</v>
      </c>
      <c r="BX53" s="44">
        <f t="shared" si="110"/>
        <v>0</v>
      </c>
      <c r="BY53" s="44">
        <f t="shared" si="111"/>
        <v>0</v>
      </c>
      <c r="BZ53" s="44">
        <f t="shared" si="112"/>
        <v>0</v>
      </c>
      <c r="CA53" s="44">
        <f t="shared" si="113"/>
        <v>0</v>
      </c>
      <c r="CB53" s="44">
        <f t="shared" si="114"/>
        <v>0</v>
      </c>
      <c r="CC53" s="44">
        <f t="shared" si="115"/>
        <v>0</v>
      </c>
      <c r="CD53" s="44">
        <f t="shared" si="116"/>
        <v>0</v>
      </c>
      <c r="CE53" s="44">
        <f t="shared" si="117"/>
        <v>0</v>
      </c>
      <c r="CF53" s="44">
        <f t="shared" si="118"/>
        <v>0</v>
      </c>
      <c r="CG53" s="44">
        <f t="shared" si="119"/>
        <v>0</v>
      </c>
      <c r="CH53" s="44">
        <f t="shared" si="120"/>
        <v>0</v>
      </c>
      <c r="CI53" s="44">
        <f t="shared" si="121"/>
        <v>0</v>
      </c>
      <c r="CJ53" s="44">
        <f t="shared" si="122"/>
        <v>0</v>
      </c>
      <c r="CK53" s="44">
        <f t="shared" si="123"/>
        <v>0</v>
      </c>
      <c r="CL53" s="44">
        <f t="shared" si="124"/>
        <v>0</v>
      </c>
      <c r="CM53" s="44"/>
      <c r="CN53" s="244" t="e">
        <f t="shared" si="84"/>
        <v>#REF!</v>
      </c>
      <c r="CO53" s="244">
        <v>52</v>
      </c>
      <c r="CP53" s="239" t="e">
        <f t="shared" si="85"/>
        <v>#REF!</v>
      </c>
      <c r="CQ53" s="239" t="e">
        <f>CP53+COUNTIF($CP$2:CP53,CP53)-1</f>
        <v>#REF!</v>
      </c>
      <c r="CR53" s="241" t="str">
        <f t="shared" si="51"/>
        <v>Costa Rica</v>
      </c>
      <c r="CS53" s="70" t="e">
        <f t="shared" si="86"/>
        <v>#REF!</v>
      </c>
      <c r="CT53" s="44" t="e">
        <f t="shared" si="52"/>
        <v>#REF!</v>
      </c>
      <c r="CU53" s="44" t="e">
        <f t="shared" si="53"/>
        <v>#REF!</v>
      </c>
      <c r="CV53" s="44" t="e">
        <f t="shared" si="54"/>
        <v>#REF!</v>
      </c>
      <c r="CW53" s="44" t="e">
        <f t="shared" si="55"/>
        <v>#REF!</v>
      </c>
      <c r="CX53" s="44" t="e">
        <f t="shared" si="56"/>
        <v>#REF!</v>
      </c>
      <c r="CY53" s="44" t="e">
        <f t="shared" si="57"/>
        <v>#REF!</v>
      </c>
      <c r="CZ53" s="44" t="e">
        <f t="shared" si="58"/>
        <v>#REF!</v>
      </c>
      <c r="DA53" s="44" t="e">
        <f t="shared" si="59"/>
        <v>#REF!</v>
      </c>
      <c r="DB53" s="44" t="e">
        <f t="shared" si="60"/>
        <v>#REF!</v>
      </c>
      <c r="DC53" s="44" t="e">
        <f t="shared" si="61"/>
        <v>#REF!</v>
      </c>
      <c r="DD53" s="44" t="e">
        <f t="shared" si="62"/>
        <v>#REF!</v>
      </c>
      <c r="DE53" s="44" t="e">
        <f t="shared" si="63"/>
        <v>#REF!</v>
      </c>
      <c r="DF53" s="44" t="e">
        <f t="shared" si="64"/>
        <v>#REF!</v>
      </c>
      <c r="DG53" s="44" t="e">
        <f t="shared" si="65"/>
        <v>#REF!</v>
      </c>
      <c r="DH53" s="44" t="e">
        <f t="shared" si="66"/>
        <v>#REF!</v>
      </c>
      <c r="DI53" s="44" t="e">
        <f t="shared" si="67"/>
        <v>#REF!</v>
      </c>
      <c r="DJ53" s="44" t="e">
        <f t="shared" si="68"/>
        <v>#REF!</v>
      </c>
      <c r="DK53" s="44" t="e">
        <f t="shared" si="69"/>
        <v>#REF!</v>
      </c>
      <c r="DL53" s="44" t="e">
        <f t="shared" si="70"/>
        <v>#REF!</v>
      </c>
      <c r="DM53" s="44" t="e">
        <f t="shared" si="71"/>
        <v>#REF!</v>
      </c>
      <c r="DN53" s="44" t="e">
        <f t="shared" si="72"/>
        <v>#REF!</v>
      </c>
      <c r="DO53" s="44" t="e">
        <f t="shared" si="73"/>
        <v>#REF!</v>
      </c>
      <c r="DP53" s="44" t="e">
        <f t="shared" si="74"/>
        <v>#REF!</v>
      </c>
      <c r="DQ53" s="44" t="e">
        <f t="shared" si="75"/>
        <v>#REF!</v>
      </c>
    </row>
    <row r="54" spans="1:121">
      <c r="A54" s="239">
        <v>53</v>
      </c>
      <c r="B54" s="364" t="e">
        <f t="shared" si="78"/>
        <v>#REF!</v>
      </c>
      <c r="C54" s="365" t="e">
        <f>B54+COUNTIF(B$2:$B54,B54)-1</f>
        <v>#REF!</v>
      </c>
      <c r="D54" s="366" t="str">
        <f>Tables!AI54</f>
        <v>Cote D'Ivoire</v>
      </c>
      <c r="E54" s="367" t="e">
        <f t="shared" si="79"/>
        <v>#REF!</v>
      </c>
      <c r="F54" s="46">
        <f>SUMIFS('Portfolio Allocation'!C$12:C$111,'Portfolio Allocation'!$A$12:$A$111,'Graph Tables'!$D54)</f>
        <v>0</v>
      </c>
      <c r="G54" s="46">
        <f>SUMIFS('Portfolio Allocation'!D$12:D$111,'Portfolio Allocation'!$A$12:$A$111,'Graph Tables'!$D54)</f>
        <v>0</v>
      </c>
      <c r="H54" s="46">
        <f>SUMIFS('Portfolio Allocation'!E$12:E$111,'Portfolio Allocation'!$A$12:$A$111,'Graph Tables'!$D54)</f>
        <v>0</v>
      </c>
      <c r="I54" s="46">
        <f>SUMIFS('Portfolio Allocation'!F$12:F$111,'Portfolio Allocation'!$A$12:$A$111,'Graph Tables'!$D54)</f>
        <v>0</v>
      </c>
      <c r="J54" s="46">
        <f>SUMIFS('Portfolio Allocation'!G$12:G$111,'Portfolio Allocation'!$A$12:$A$111,'Graph Tables'!$D54)</f>
        <v>0</v>
      </c>
      <c r="K54" s="46">
        <f>SUMIFS('Portfolio Allocation'!H$12:H$111,'Portfolio Allocation'!$A$12:$A$111,'Graph Tables'!$D54)</f>
        <v>0</v>
      </c>
      <c r="L54" s="46">
        <f>SUMIFS('Portfolio Allocation'!I$12:I$111,'Portfolio Allocation'!$A$12:$A$111,'Graph Tables'!$D54)</f>
        <v>0</v>
      </c>
      <c r="M54" s="46">
        <f>SUMIFS('Portfolio Allocation'!J$12:J$111,'Portfolio Allocation'!$A$12:$A$111,'Graph Tables'!$D54)</f>
        <v>0</v>
      </c>
      <c r="N54" s="46">
        <f>SUMIFS('Portfolio Allocation'!K$12:K$111,'Portfolio Allocation'!$A$12:$A$111,'Graph Tables'!$D54)</f>
        <v>0</v>
      </c>
      <c r="O54" s="46">
        <f>SUMIFS('Portfolio Allocation'!L$12:L$111,'Portfolio Allocation'!$A$12:$A$111,'Graph Tables'!$D54)</f>
        <v>0</v>
      </c>
      <c r="P54" s="46">
        <f>SUMIFS('Portfolio Allocation'!M$12:M$111,'Portfolio Allocation'!$A$12:$A$111,'Graph Tables'!$D54)</f>
        <v>0</v>
      </c>
      <c r="Q54" s="46" t="e">
        <f>SUMIFS('Portfolio Allocation'!#REF!,'Portfolio Allocation'!$A$12:$A$111,'Graph Tables'!$D54)</f>
        <v>#REF!</v>
      </c>
      <c r="R54" s="46">
        <f>SUMIFS('Portfolio Allocation'!Q$12:Q$111,'Portfolio Allocation'!$A$12:$A$111,'Graph Tables'!$D54)</f>
        <v>0</v>
      </c>
      <c r="S54" s="46">
        <f>SUMIFS('Portfolio Allocation'!R$12:R$111,'Portfolio Allocation'!$A$12:$A$111,'Graph Tables'!$D54)</f>
        <v>0</v>
      </c>
      <c r="T54" s="46">
        <f>SUMIFS('Portfolio Allocation'!S$12:S$111,'Portfolio Allocation'!$A$12:$A$111,'Graph Tables'!$D54)</f>
        <v>0</v>
      </c>
      <c r="U54" s="46">
        <f>SUMIFS('Portfolio Allocation'!T$12:T$111,'Portfolio Allocation'!$A$12:$A$111,'Graph Tables'!$D54)</f>
        <v>0</v>
      </c>
      <c r="V54" s="46">
        <f>SUMIFS('Portfolio Allocation'!U$12:U$111,'Portfolio Allocation'!$A$12:$A$111,'Graph Tables'!$D54)</f>
        <v>0</v>
      </c>
      <c r="W54" s="46">
        <f>SUMIFS('Portfolio Allocation'!V$12:V$111,'Portfolio Allocation'!$A$12:$A$111,'Graph Tables'!$D54)</f>
        <v>0</v>
      </c>
      <c r="X54" s="46">
        <f>SUMIFS('Portfolio Allocation'!W$12:W$111,'Portfolio Allocation'!$A$12:$A$111,'Graph Tables'!$D54)</f>
        <v>0</v>
      </c>
      <c r="Y54" s="46">
        <f>SUMIFS('Portfolio Allocation'!X$12:X$111,'Portfolio Allocation'!$A$12:$A$111,'Graph Tables'!$D54)</f>
        <v>0</v>
      </c>
      <c r="Z54" s="46">
        <f>SUMIFS('Portfolio Allocation'!Y$12:Y$111,'Portfolio Allocation'!$A$12:$A$111,'Graph Tables'!$D54)</f>
        <v>0</v>
      </c>
      <c r="AA54" s="46">
        <f>SUMIFS('Portfolio Allocation'!Z$12:Z$111,'Portfolio Allocation'!$A$12:$A$111,'Graph Tables'!$D54)</f>
        <v>0</v>
      </c>
      <c r="AB54" s="46">
        <f>SUMIFS('Portfolio Allocation'!AA$12:AA$111,'Portfolio Allocation'!$A$12:$A$111,'Graph Tables'!$D54)</f>
        <v>0</v>
      </c>
      <c r="AC54" s="46">
        <f>SUMIFS('Portfolio Allocation'!AD$12:AD$111,'Portfolio Allocation'!$A$12:$A$111,'Graph Tables'!$D54)</f>
        <v>0</v>
      </c>
      <c r="AD54" s="46"/>
      <c r="AE54" s="48">
        <v>53</v>
      </c>
      <c r="AF54" t="e">
        <f t="shared" si="125"/>
        <v>#REF!</v>
      </c>
      <c r="AG54" s="44" t="e">
        <f t="shared" si="96"/>
        <v>#REF!</v>
      </c>
      <c r="AH54" s="46"/>
      <c r="AI54" s="239" t="e">
        <f t="shared" si="81"/>
        <v>#REF!</v>
      </c>
      <c r="AJ54" s="239" t="e">
        <f>AI54+COUNTIF(AI$2:$AI54,AI54)-1</f>
        <v>#REF!</v>
      </c>
      <c r="AK54" s="241" t="str">
        <f t="shared" si="2"/>
        <v>Cote D'Ivoire</v>
      </c>
      <c r="AL54" s="70" t="e">
        <f t="shared" si="82"/>
        <v>#REF!</v>
      </c>
      <c r="AM54" s="44" t="e">
        <f t="shared" si="3"/>
        <v>#REF!</v>
      </c>
      <c r="AN54" s="44" t="e">
        <f t="shared" si="4"/>
        <v>#REF!</v>
      </c>
      <c r="AO54" s="44" t="e">
        <f t="shared" si="5"/>
        <v>#REF!</v>
      </c>
      <c r="AP54" s="44" t="e">
        <f t="shared" si="6"/>
        <v>#REF!</v>
      </c>
      <c r="AQ54" s="44" t="e">
        <f t="shared" si="7"/>
        <v>#REF!</v>
      </c>
      <c r="AR54" s="44" t="e">
        <f t="shared" si="8"/>
        <v>#REF!</v>
      </c>
      <c r="AS54" s="44" t="e">
        <f t="shared" si="9"/>
        <v>#REF!</v>
      </c>
      <c r="AT54" s="44" t="e">
        <f t="shared" si="10"/>
        <v>#REF!</v>
      </c>
      <c r="AU54" s="44" t="e">
        <f t="shared" si="11"/>
        <v>#REF!</v>
      </c>
      <c r="AV54" s="44" t="e">
        <f t="shared" si="12"/>
        <v>#REF!</v>
      </c>
      <c r="AW54" s="44" t="e">
        <f t="shared" si="13"/>
        <v>#REF!</v>
      </c>
      <c r="AX54" s="44" t="e">
        <f t="shared" si="14"/>
        <v>#REF!</v>
      </c>
      <c r="AY54" s="44" t="e">
        <f t="shared" si="15"/>
        <v>#REF!</v>
      </c>
      <c r="AZ54" s="44" t="e">
        <f t="shared" si="16"/>
        <v>#REF!</v>
      </c>
      <c r="BA54" s="44" t="e">
        <f t="shared" si="17"/>
        <v>#REF!</v>
      </c>
      <c r="BB54" s="44" t="e">
        <f t="shared" si="18"/>
        <v>#REF!</v>
      </c>
      <c r="BC54" s="44" t="e">
        <f t="shared" si="19"/>
        <v>#REF!</v>
      </c>
      <c r="BD54" s="44" t="e">
        <f t="shared" si="20"/>
        <v>#REF!</v>
      </c>
      <c r="BE54" s="44" t="e">
        <f t="shared" si="21"/>
        <v>#REF!</v>
      </c>
      <c r="BF54" s="44" t="e">
        <f t="shared" si="22"/>
        <v>#REF!</v>
      </c>
      <c r="BG54" s="44" t="e">
        <f t="shared" si="23"/>
        <v>#REF!</v>
      </c>
      <c r="BH54" s="44" t="e">
        <f t="shared" si="24"/>
        <v>#REF!</v>
      </c>
      <c r="BI54" s="44" t="e">
        <f t="shared" si="25"/>
        <v>#REF!</v>
      </c>
      <c r="BJ54" s="44" t="e">
        <f t="shared" si="26"/>
        <v>#REF!</v>
      </c>
      <c r="BK54" s="44"/>
      <c r="BL54" s="48">
        <v>53</v>
      </c>
      <c r="BM54" t="e">
        <f t="shared" si="126"/>
        <v>#REF!</v>
      </c>
      <c r="BN54" s="44" t="e">
        <f t="shared" si="97"/>
        <v>#REF!</v>
      </c>
      <c r="BO54" s="44">
        <f t="shared" si="101"/>
        <v>0</v>
      </c>
      <c r="BP54" s="44">
        <f t="shared" si="102"/>
        <v>0</v>
      </c>
      <c r="BQ54" s="44">
        <f t="shared" si="103"/>
        <v>0</v>
      </c>
      <c r="BR54" s="44">
        <f t="shared" si="104"/>
        <v>0</v>
      </c>
      <c r="BS54" s="44">
        <f t="shared" si="105"/>
        <v>0</v>
      </c>
      <c r="BT54" s="44">
        <f t="shared" si="106"/>
        <v>0</v>
      </c>
      <c r="BU54" s="44">
        <f t="shared" si="107"/>
        <v>0</v>
      </c>
      <c r="BV54" s="44">
        <f t="shared" si="108"/>
        <v>0</v>
      </c>
      <c r="BW54" s="44">
        <f t="shared" si="109"/>
        <v>0</v>
      </c>
      <c r="BX54" s="44">
        <f t="shared" si="110"/>
        <v>0</v>
      </c>
      <c r="BY54" s="44">
        <f t="shared" si="111"/>
        <v>0</v>
      </c>
      <c r="BZ54" s="44">
        <f t="shared" si="112"/>
        <v>0</v>
      </c>
      <c r="CA54" s="44">
        <f t="shared" si="113"/>
        <v>0</v>
      </c>
      <c r="CB54" s="44">
        <f t="shared" si="114"/>
        <v>0</v>
      </c>
      <c r="CC54" s="44">
        <f t="shared" si="115"/>
        <v>0</v>
      </c>
      <c r="CD54" s="44">
        <f t="shared" si="116"/>
        <v>0</v>
      </c>
      <c r="CE54" s="44">
        <f t="shared" si="117"/>
        <v>0</v>
      </c>
      <c r="CF54" s="44">
        <f t="shared" si="118"/>
        <v>0</v>
      </c>
      <c r="CG54" s="44">
        <f t="shared" si="119"/>
        <v>0</v>
      </c>
      <c r="CH54" s="44">
        <f t="shared" si="120"/>
        <v>0</v>
      </c>
      <c r="CI54" s="44">
        <f t="shared" si="121"/>
        <v>0</v>
      </c>
      <c r="CJ54" s="44">
        <f t="shared" si="122"/>
        <v>0</v>
      </c>
      <c r="CK54" s="44">
        <f t="shared" si="123"/>
        <v>0</v>
      </c>
      <c r="CL54" s="44">
        <f t="shared" si="124"/>
        <v>0</v>
      </c>
      <c r="CM54" s="44"/>
      <c r="CN54" s="244" t="e">
        <f t="shared" si="84"/>
        <v>#REF!</v>
      </c>
      <c r="CO54" s="244">
        <v>53</v>
      </c>
      <c r="CP54" s="239" t="e">
        <f t="shared" si="85"/>
        <v>#REF!</v>
      </c>
      <c r="CQ54" s="239" t="e">
        <f>CP54+COUNTIF($CP$2:CP54,CP54)-1</f>
        <v>#REF!</v>
      </c>
      <c r="CR54" s="241" t="str">
        <f t="shared" si="51"/>
        <v>Cote D'Ivoire</v>
      </c>
      <c r="CS54" s="70" t="e">
        <f t="shared" si="86"/>
        <v>#REF!</v>
      </c>
      <c r="CT54" s="44" t="e">
        <f t="shared" si="52"/>
        <v>#REF!</v>
      </c>
      <c r="CU54" s="44" t="e">
        <f t="shared" si="53"/>
        <v>#REF!</v>
      </c>
      <c r="CV54" s="44" t="e">
        <f t="shared" si="54"/>
        <v>#REF!</v>
      </c>
      <c r="CW54" s="44" t="e">
        <f t="shared" si="55"/>
        <v>#REF!</v>
      </c>
      <c r="CX54" s="44" t="e">
        <f t="shared" si="56"/>
        <v>#REF!</v>
      </c>
      <c r="CY54" s="44" t="e">
        <f t="shared" si="57"/>
        <v>#REF!</v>
      </c>
      <c r="CZ54" s="44" t="e">
        <f t="shared" si="58"/>
        <v>#REF!</v>
      </c>
      <c r="DA54" s="44" t="e">
        <f t="shared" si="59"/>
        <v>#REF!</v>
      </c>
      <c r="DB54" s="44" t="e">
        <f t="shared" si="60"/>
        <v>#REF!</v>
      </c>
      <c r="DC54" s="44" t="e">
        <f t="shared" si="61"/>
        <v>#REF!</v>
      </c>
      <c r="DD54" s="44" t="e">
        <f t="shared" si="62"/>
        <v>#REF!</v>
      </c>
      <c r="DE54" s="44" t="e">
        <f t="shared" si="63"/>
        <v>#REF!</v>
      </c>
      <c r="DF54" s="44" t="e">
        <f t="shared" si="64"/>
        <v>#REF!</v>
      </c>
      <c r="DG54" s="44" t="e">
        <f t="shared" si="65"/>
        <v>#REF!</v>
      </c>
      <c r="DH54" s="44" t="e">
        <f t="shared" si="66"/>
        <v>#REF!</v>
      </c>
      <c r="DI54" s="44" t="e">
        <f t="shared" si="67"/>
        <v>#REF!</v>
      </c>
      <c r="DJ54" s="44" t="e">
        <f t="shared" si="68"/>
        <v>#REF!</v>
      </c>
      <c r="DK54" s="44" t="e">
        <f t="shared" si="69"/>
        <v>#REF!</v>
      </c>
      <c r="DL54" s="44" t="e">
        <f t="shared" si="70"/>
        <v>#REF!</v>
      </c>
      <c r="DM54" s="44" t="e">
        <f t="shared" si="71"/>
        <v>#REF!</v>
      </c>
      <c r="DN54" s="44" t="e">
        <f t="shared" si="72"/>
        <v>#REF!</v>
      </c>
      <c r="DO54" s="44" t="e">
        <f t="shared" si="73"/>
        <v>#REF!</v>
      </c>
      <c r="DP54" s="44" t="e">
        <f t="shared" si="74"/>
        <v>#REF!</v>
      </c>
      <c r="DQ54" s="44" t="e">
        <f t="shared" si="75"/>
        <v>#REF!</v>
      </c>
    </row>
    <row r="55" spans="1:121">
      <c r="A55" s="239">
        <v>54</v>
      </c>
      <c r="B55" s="364" t="e">
        <f t="shared" si="78"/>
        <v>#REF!</v>
      </c>
      <c r="C55" s="365" t="e">
        <f>B55+COUNTIF(B$2:$B55,B55)-1</f>
        <v>#REF!</v>
      </c>
      <c r="D55" s="366" t="str">
        <f>Tables!AI55</f>
        <v>Croatia</v>
      </c>
      <c r="E55" s="367" t="e">
        <f t="shared" si="79"/>
        <v>#REF!</v>
      </c>
      <c r="F55" s="46">
        <f>SUMIFS('Portfolio Allocation'!C$12:C$111,'Portfolio Allocation'!$A$12:$A$111,'Graph Tables'!$D55)</f>
        <v>0</v>
      </c>
      <c r="G55" s="46">
        <f>SUMIFS('Portfolio Allocation'!D$12:D$111,'Portfolio Allocation'!$A$12:$A$111,'Graph Tables'!$D55)</f>
        <v>0</v>
      </c>
      <c r="H55" s="46">
        <f>SUMIFS('Portfolio Allocation'!E$12:E$111,'Portfolio Allocation'!$A$12:$A$111,'Graph Tables'!$D55)</f>
        <v>0</v>
      </c>
      <c r="I55" s="46">
        <f>SUMIFS('Portfolio Allocation'!F$12:F$111,'Portfolio Allocation'!$A$12:$A$111,'Graph Tables'!$D55)</f>
        <v>0</v>
      </c>
      <c r="J55" s="46">
        <f>SUMIFS('Portfolio Allocation'!G$12:G$111,'Portfolio Allocation'!$A$12:$A$111,'Graph Tables'!$D55)</f>
        <v>0</v>
      </c>
      <c r="K55" s="46">
        <f>SUMIFS('Portfolio Allocation'!H$12:H$111,'Portfolio Allocation'!$A$12:$A$111,'Graph Tables'!$D55)</f>
        <v>0</v>
      </c>
      <c r="L55" s="46">
        <f>SUMIFS('Portfolio Allocation'!I$12:I$111,'Portfolio Allocation'!$A$12:$A$111,'Graph Tables'!$D55)</f>
        <v>0</v>
      </c>
      <c r="M55" s="46">
        <f>SUMIFS('Portfolio Allocation'!J$12:J$111,'Portfolio Allocation'!$A$12:$A$111,'Graph Tables'!$D55)</f>
        <v>0</v>
      </c>
      <c r="N55" s="46">
        <f>SUMIFS('Portfolio Allocation'!K$12:K$111,'Portfolio Allocation'!$A$12:$A$111,'Graph Tables'!$D55)</f>
        <v>0</v>
      </c>
      <c r="O55" s="46">
        <f>SUMIFS('Portfolio Allocation'!L$12:L$111,'Portfolio Allocation'!$A$12:$A$111,'Graph Tables'!$D55)</f>
        <v>0</v>
      </c>
      <c r="P55" s="46">
        <f>SUMIFS('Portfolio Allocation'!M$12:M$111,'Portfolio Allocation'!$A$12:$A$111,'Graph Tables'!$D55)</f>
        <v>0</v>
      </c>
      <c r="Q55" s="46" t="e">
        <f>SUMIFS('Portfolio Allocation'!#REF!,'Portfolio Allocation'!$A$12:$A$111,'Graph Tables'!$D55)</f>
        <v>#REF!</v>
      </c>
      <c r="R55" s="46">
        <f>SUMIFS('Portfolio Allocation'!Q$12:Q$111,'Portfolio Allocation'!$A$12:$A$111,'Graph Tables'!$D55)</f>
        <v>0</v>
      </c>
      <c r="S55" s="46">
        <f>SUMIFS('Portfolio Allocation'!R$12:R$111,'Portfolio Allocation'!$A$12:$A$111,'Graph Tables'!$D55)</f>
        <v>0</v>
      </c>
      <c r="T55" s="46">
        <f>SUMIFS('Portfolio Allocation'!S$12:S$111,'Portfolio Allocation'!$A$12:$A$111,'Graph Tables'!$D55)</f>
        <v>0</v>
      </c>
      <c r="U55" s="46">
        <f>SUMIFS('Portfolio Allocation'!T$12:T$111,'Portfolio Allocation'!$A$12:$A$111,'Graph Tables'!$D55)</f>
        <v>0</v>
      </c>
      <c r="V55" s="46">
        <f>SUMIFS('Portfolio Allocation'!U$12:U$111,'Portfolio Allocation'!$A$12:$A$111,'Graph Tables'!$D55)</f>
        <v>0</v>
      </c>
      <c r="W55" s="46">
        <f>SUMIFS('Portfolio Allocation'!V$12:V$111,'Portfolio Allocation'!$A$12:$A$111,'Graph Tables'!$D55)</f>
        <v>0</v>
      </c>
      <c r="X55" s="46">
        <f>SUMIFS('Portfolio Allocation'!W$12:W$111,'Portfolio Allocation'!$A$12:$A$111,'Graph Tables'!$D55)</f>
        <v>0</v>
      </c>
      <c r="Y55" s="46">
        <f>SUMIFS('Portfolio Allocation'!X$12:X$111,'Portfolio Allocation'!$A$12:$A$111,'Graph Tables'!$D55)</f>
        <v>0</v>
      </c>
      <c r="Z55" s="46">
        <f>SUMIFS('Portfolio Allocation'!Y$12:Y$111,'Portfolio Allocation'!$A$12:$A$111,'Graph Tables'!$D55)</f>
        <v>0</v>
      </c>
      <c r="AA55" s="46">
        <f>SUMIFS('Portfolio Allocation'!Z$12:Z$111,'Portfolio Allocation'!$A$12:$A$111,'Graph Tables'!$D55)</f>
        <v>0</v>
      </c>
      <c r="AB55" s="46">
        <f>SUMIFS('Portfolio Allocation'!AA$12:AA$111,'Portfolio Allocation'!$A$12:$A$111,'Graph Tables'!$D55)</f>
        <v>0</v>
      </c>
      <c r="AC55" s="46">
        <f>SUMIFS('Portfolio Allocation'!AD$12:AD$111,'Portfolio Allocation'!$A$12:$A$111,'Graph Tables'!$D55)</f>
        <v>0</v>
      </c>
      <c r="AD55" s="46"/>
      <c r="AE55" s="48">
        <v>54</v>
      </c>
      <c r="AF55" t="e">
        <f t="shared" si="125"/>
        <v>#REF!</v>
      </c>
      <c r="AG55" s="44" t="e">
        <f t="shared" si="96"/>
        <v>#REF!</v>
      </c>
      <c r="AH55" s="46"/>
      <c r="AI55" s="239" t="e">
        <f t="shared" si="81"/>
        <v>#REF!</v>
      </c>
      <c r="AJ55" s="239" t="e">
        <f>AI55+COUNTIF(AI$2:$AI55,AI55)-1</f>
        <v>#REF!</v>
      </c>
      <c r="AK55" s="241" t="str">
        <f t="shared" si="2"/>
        <v>Croatia</v>
      </c>
      <c r="AL55" s="70" t="e">
        <f t="shared" si="82"/>
        <v>#REF!</v>
      </c>
      <c r="AM55" s="44" t="e">
        <f t="shared" si="3"/>
        <v>#REF!</v>
      </c>
      <c r="AN55" s="44" t="e">
        <f t="shared" si="4"/>
        <v>#REF!</v>
      </c>
      <c r="AO55" s="44" t="e">
        <f t="shared" si="5"/>
        <v>#REF!</v>
      </c>
      <c r="AP55" s="44" t="e">
        <f t="shared" si="6"/>
        <v>#REF!</v>
      </c>
      <c r="AQ55" s="44" t="e">
        <f t="shared" si="7"/>
        <v>#REF!</v>
      </c>
      <c r="AR55" s="44" t="e">
        <f t="shared" si="8"/>
        <v>#REF!</v>
      </c>
      <c r="AS55" s="44" t="e">
        <f t="shared" si="9"/>
        <v>#REF!</v>
      </c>
      <c r="AT55" s="44" t="e">
        <f t="shared" si="10"/>
        <v>#REF!</v>
      </c>
      <c r="AU55" s="44" t="e">
        <f t="shared" si="11"/>
        <v>#REF!</v>
      </c>
      <c r="AV55" s="44" t="e">
        <f t="shared" si="12"/>
        <v>#REF!</v>
      </c>
      <c r="AW55" s="44" t="e">
        <f t="shared" si="13"/>
        <v>#REF!</v>
      </c>
      <c r="AX55" s="44" t="e">
        <f t="shared" si="14"/>
        <v>#REF!</v>
      </c>
      <c r="AY55" s="44" t="e">
        <f t="shared" si="15"/>
        <v>#REF!</v>
      </c>
      <c r="AZ55" s="44" t="e">
        <f t="shared" si="16"/>
        <v>#REF!</v>
      </c>
      <c r="BA55" s="44" t="e">
        <f t="shared" si="17"/>
        <v>#REF!</v>
      </c>
      <c r="BB55" s="44" t="e">
        <f t="shared" si="18"/>
        <v>#REF!</v>
      </c>
      <c r="BC55" s="44" t="e">
        <f t="shared" si="19"/>
        <v>#REF!</v>
      </c>
      <c r="BD55" s="44" t="e">
        <f t="shared" si="20"/>
        <v>#REF!</v>
      </c>
      <c r="BE55" s="44" t="e">
        <f t="shared" si="21"/>
        <v>#REF!</v>
      </c>
      <c r="BF55" s="44" t="e">
        <f t="shared" si="22"/>
        <v>#REF!</v>
      </c>
      <c r="BG55" s="44" t="e">
        <f t="shared" si="23"/>
        <v>#REF!</v>
      </c>
      <c r="BH55" s="44" t="e">
        <f t="shared" si="24"/>
        <v>#REF!</v>
      </c>
      <c r="BI55" s="44" t="e">
        <f t="shared" si="25"/>
        <v>#REF!</v>
      </c>
      <c r="BJ55" s="44" t="e">
        <f t="shared" si="26"/>
        <v>#REF!</v>
      </c>
      <c r="BK55" s="44"/>
      <c r="BL55" s="48">
        <v>54</v>
      </c>
      <c r="BM55" t="e">
        <f t="shared" si="126"/>
        <v>#REF!</v>
      </c>
      <c r="BN55" s="44" t="e">
        <f t="shared" si="97"/>
        <v>#REF!</v>
      </c>
      <c r="BO55" s="44">
        <f t="shared" si="101"/>
        <v>0</v>
      </c>
      <c r="BP55" s="44">
        <f t="shared" si="102"/>
        <v>0</v>
      </c>
      <c r="BQ55" s="44">
        <f t="shared" si="103"/>
        <v>0</v>
      </c>
      <c r="BR55" s="44">
        <f t="shared" si="104"/>
        <v>0</v>
      </c>
      <c r="BS55" s="44">
        <f t="shared" si="105"/>
        <v>0</v>
      </c>
      <c r="BT55" s="44">
        <f t="shared" si="106"/>
        <v>0</v>
      </c>
      <c r="BU55" s="44">
        <f t="shared" si="107"/>
        <v>0</v>
      </c>
      <c r="BV55" s="44">
        <f t="shared" si="108"/>
        <v>0</v>
      </c>
      <c r="BW55" s="44">
        <f t="shared" si="109"/>
        <v>0</v>
      </c>
      <c r="BX55" s="44">
        <f t="shared" si="110"/>
        <v>0</v>
      </c>
      <c r="BY55" s="44">
        <f t="shared" si="111"/>
        <v>0</v>
      </c>
      <c r="BZ55" s="44">
        <f t="shared" si="112"/>
        <v>0</v>
      </c>
      <c r="CA55" s="44">
        <f t="shared" si="113"/>
        <v>0</v>
      </c>
      <c r="CB55" s="44">
        <f t="shared" si="114"/>
        <v>0</v>
      </c>
      <c r="CC55" s="44">
        <f t="shared" si="115"/>
        <v>0</v>
      </c>
      <c r="CD55" s="44">
        <f t="shared" si="116"/>
        <v>0</v>
      </c>
      <c r="CE55" s="44">
        <f t="shared" si="117"/>
        <v>0</v>
      </c>
      <c r="CF55" s="44">
        <f t="shared" si="118"/>
        <v>0</v>
      </c>
      <c r="CG55" s="44">
        <f t="shared" si="119"/>
        <v>0</v>
      </c>
      <c r="CH55" s="44">
        <f t="shared" si="120"/>
        <v>0</v>
      </c>
      <c r="CI55" s="44">
        <f t="shared" si="121"/>
        <v>0</v>
      </c>
      <c r="CJ55" s="44">
        <f t="shared" si="122"/>
        <v>0</v>
      </c>
      <c r="CK55" s="44">
        <f t="shared" si="123"/>
        <v>0</v>
      </c>
      <c r="CL55" s="44">
        <f t="shared" si="124"/>
        <v>0</v>
      </c>
      <c r="CM55" s="44"/>
      <c r="CN55" s="244" t="e">
        <f t="shared" si="84"/>
        <v>#REF!</v>
      </c>
      <c r="CO55" s="244">
        <v>54</v>
      </c>
      <c r="CP55" s="239" t="e">
        <f t="shared" si="85"/>
        <v>#REF!</v>
      </c>
      <c r="CQ55" s="239" t="e">
        <f>CP55+COUNTIF($CP$2:CP55,CP55)-1</f>
        <v>#REF!</v>
      </c>
      <c r="CR55" s="241" t="str">
        <f t="shared" si="51"/>
        <v>Croatia</v>
      </c>
      <c r="CS55" s="70" t="e">
        <f t="shared" si="86"/>
        <v>#REF!</v>
      </c>
      <c r="CT55" s="44" t="e">
        <f t="shared" si="52"/>
        <v>#REF!</v>
      </c>
      <c r="CU55" s="44" t="e">
        <f t="shared" si="53"/>
        <v>#REF!</v>
      </c>
      <c r="CV55" s="44" t="e">
        <f t="shared" si="54"/>
        <v>#REF!</v>
      </c>
      <c r="CW55" s="44" t="e">
        <f t="shared" si="55"/>
        <v>#REF!</v>
      </c>
      <c r="CX55" s="44" t="e">
        <f t="shared" si="56"/>
        <v>#REF!</v>
      </c>
      <c r="CY55" s="44" t="e">
        <f t="shared" si="57"/>
        <v>#REF!</v>
      </c>
      <c r="CZ55" s="44" t="e">
        <f t="shared" si="58"/>
        <v>#REF!</v>
      </c>
      <c r="DA55" s="44" t="e">
        <f t="shared" si="59"/>
        <v>#REF!</v>
      </c>
      <c r="DB55" s="44" t="e">
        <f t="shared" si="60"/>
        <v>#REF!</v>
      </c>
      <c r="DC55" s="44" t="e">
        <f t="shared" si="61"/>
        <v>#REF!</v>
      </c>
      <c r="DD55" s="44" t="e">
        <f t="shared" si="62"/>
        <v>#REF!</v>
      </c>
      <c r="DE55" s="44" t="e">
        <f t="shared" si="63"/>
        <v>#REF!</v>
      </c>
      <c r="DF55" s="44" t="e">
        <f t="shared" si="64"/>
        <v>#REF!</v>
      </c>
      <c r="DG55" s="44" t="e">
        <f t="shared" si="65"/>
        <v>#REF!</v>
      </c>
      <c r="DH55" s="44" t="e">
        <f t="shared" si="66"/>
        <v>#REF!</v>
      </c>
      <c r="DI55" s="44" t="e">
        <f t="shared" si="67"/>
        <v>#REF!</v>
      </c>
      <c r="DJ55" s="44" t="e">
        <f t="shared" si="68"/>
        <v>#REF!</v>
      </c>
      <c r="DK55" s="44" t="e">
        <f t="shared" si="69"/>
        <v>#REF!</v>
      </c>
      <c r="DL55" s="44" t="e">
        <f t="shared" si="70"/>
        <v>#REF!</v>
      </c>
      <c r="DM55" s="44" t="e">
        <f t="shared" si="71"/>
        <v>#REF!</v>
      </c>
      <c r="DN55" s="44" t="e">
        <f t="shared" si="72"/>
        <v>#REF!</v>
      </c>
      <c r="DO55" s="44" t="e">
        <f t="shared" si="73"/>
        <v>#REF!</v>
      </c>
      <c r="DP55" s="44" t="e">
        <f t="shared" si="74"/>
        <v>#REF!</v>
      </c>
      <c r="DQ55" s="44" t="e">
        <f t="shared" si="75"/>
        <v>#REF!</v>
      </c>
    </row>
    <row r="56" spans="1:121">
      <c r="A56" s="239">
        <v>55</v>
      </c>
      <c r="B56" s="364" t="e">
        <f t="shared" si="78"/>
        <v>#REF!</v>
      </c>
      <c r="C56" s="365" t="e">
        <f>B56+COUNTIF(B$2:$B56,B56)-1</f>
        <v>#REF!</v>
      </c>
      <c r="D56" s="366" t="str">
        <f>Tables!AI56</f>
        <v>Cuba</v>
      </c>
      <c r="E56" s="367" t="e">
        <f t="shared" si="79"/>
        <v>#REF!</v>
      </c>
      <c r="F56" s="46">
        <f>SUMIFS('Portfolio Allocation'!C$12:C$111,'Portfolio Allocation'!$A$12:$A$111,'Graph Tables'!$D56)</f>
        <v>0</v>
      </c>
      <c r="G56" s="46">
        <f>SUMIFS('Portfolio Allocation'!D$12:D$111,'Portfolio Allocation'!$A$12:$A$111,'Graph Tables'!$D56)</f>
        <v>0</v>
      </c>
      <c r="H56" s="46">
        <f>SUMIFS('Portfolio Allocation'!E$12:E$111,'Portfolio Allocation'!$A$12:$A$111,'Graph Tables'!$D56)</f>
        <v>0</v>
      </c>
      <c r="I56" s="46">
        <f>SUMIFS('Portfolio Allocation'!F$12:F$111,'Portfolio Allocation'!$A$12:$A$111,'Graph Tables'!$D56)</f>
        <v>0</v>
      </c>
      <c r="J56" s="46">
        <f>SUMIFS('Portfolio Allocation'!G$12:G$111,'Portfolio Allocation'!$A$12:$A$111,'Graph Tables'!$D56)</f>
        <v>0</v>
      </c>
      <c r="K56" s="46">
        <f>SUMIFS('Portfolio Allocation'!H$12:H$111,'Portfolio Allocation'!$A$12:$A$111,'Graph Tables'!$D56)</f>
        <v>0</v>
      </c>
      <c r="L56" s="46">
        <f>SUMIFS('Portfolio Allocation'!I$12:I$111,'Portfolio Allocation'!$A$12:$A$111,'Graph Tables'!$D56)</f>
        <v>0</v>
      </c>
      <c r="M56" s="46">
        <f>SUMIFS('Portfolio Allocation'!J$12:J$111,'Portfolio Allocation'!$A$12:$A$111,'Graph Tables'!$D56)</f>
        <v>0</v>
      </c>
      <c r="N56" s="46">
        <f>SUMIFS('Portfolio Allocation'!K$12:K$111,'Portfolio Allocation'!$A$12:$A$111,'Graph Tables'!$D56)</f>
        <v>0</v>
      </c>
      <c r="O56" s="46">
        <f>SUMIFS('Portfolio Allocation'!L$12:L$111,'Portfolio Allocation'!$A$12:$A$111,'Graph Tables'!$D56)</f>
        <v>0</v>
      </c>
      <c r="P56" s="46">
        <f>SUMIFS('Portfolio Allocation'!M$12:M$111,'Portfolio Allocation'!$A$12:$A$111,'Graph Tables'!$D56)</f>
        <v>0</v>
      </c>
      <c r="Q56" s="46" t="e">
        <f>SUMIFS('Portfolio Allocation'!#REF!,'Portfolio Allocation'!$A$12:$A$111,'Graph Tables'!$D56)</f>
        <v>#REF!</v>
      </c>
      <c r="R56" s="46">
        <f>SUMIFS('Portfolio Allocation'!Q$12:Q$111,'Portfolio Allocation'!$A$12:$A$111,'Graph Tables'!$D56)</f>
        <v>0</v>
      </c>
      <c r="S56" s="46">
        <f>SUMIFS('Portfolio Allocation'!R$12:R$111,'Portfolio Allocation'!$A$12:$A$111,'Graph Tables'!$D56)</f>
        <v>0</v>
      </c>
      <c r="T56" s="46">
        <f>SUMIFS('Portfolio Allocation'!S$12:S$111,'Portfolio Allocation'!$A$12:$A$111,'Graph Tables'!$D56)</f>
        <v>0</v>
      </c>
      <c r="U56" s="46">
        <f>SUMIFS('Portfolio Allocation'!T$12:T$111,'Portfolio Allocation'!$A$12:$A$111,'Graph Tables'!$D56)</f>
        <v>0</v>
      </c>
      <c r="V56" s="46">
        <f>SUMIFS('Portfolio Allocation'!U$12:U$111,'Portfolio Allocation'!$A$12:$A$111,'Graph Tables'!$D56)</f>
        <v>0</v>
      </c>
      <c r="W56" s="46">
        <f>SUMIFS('Portfolio Allocation'!V$12:V$111,'Portfolio Allocation'!$A$12:$A$111,'Graph Tables'!$D56)</f>
        <v>0</v>
      </c>
      <c r="X56" s="46">
        <f>SUMIFS('Portfolio Allocation'!W$12:W$111,'Portfolio Allocation'!$A$12:$A$111,'Graph Tables'!$D56)</f>
        <v>0</v>
      </c>
      <c r="Y56" s="46">
        <f>SUMIFS('Portfolio Allocation'!X$12:X$111,'Portfolio Allocation'!$A$12:$A$111,'Graph Tables'!$D56)</f>
        <v>0</v>
      </c>
      <c r="Z56" s="46">
        <f>SUMIFS('Portfolio Allocation'!Y$12:Y$111,'Portfolio Allocation'!$A$12:$A$111,'Graph Tables'!$D56)</f>
        <v>0</v>
      </c>
      <c r="AA56" s="46">
        <f>SUMIFS('Portfolio Allocation'!Z$12:Z$111,'Portfolio Allocation'!$A$12:$A$111,'Graph Tables'!$D56)</f>
        <v>0</v>
      </c>
      <c r="AB56" s="46">
        <f>SUMIFS('Portfolio Allocation'!AA$12:AA$111,'Portfolio Allocation'!$A$12:$A$111,'Graph Tables'!$D56)</f>
        <v>0</v>
      </c>
      <c r="AC56" s="46">
        <f>SUMIFS('Portfolio Allocation'!AD$12:AD$111,'Portfolio Allocation'!$A$12:$A$111,'Graph Tables'!$D56)</f>
        <v>0</v>
      </c>
      <c r="AD56" s="46"/>
      <c r="AE56" s="48">
        <v>55</v>
      </c>
      <c r="AF56" t="e">
        <f t="shared" si="125"/>
        <v>#REF!</v>
      </c>
      <c r="AG56" s="44" t="e">
        <f t="shared" si="96"/>
        <v>#REF!</v>
      </c>
      <c r="AH56" s="46"/>
      <c r="AI56" s="239" t="e">
        <f t="shared" si="81"/>
        <v>#REF!</v>
      </c>
      <c r="AJ56" s="239" t="e">
        <f>AI56+COUNTIF(AI$2:$AI56,AI56)-1</f>
        <v>#REF!</v>
      </c>
      <c r="AK56" s="241" t="str">
        <f t="shared" si="2"/>
        <v>Cuba</v>
      </c>
      <c r="AL56" s="70" t="e">
        <f t="shared" si="82"/>
        <v>#REF!</v>
      </c>
      <c r="AM56" s="44" t="e">
        <f t="shared" si="3"/>
        <v>#REF!</v>
      </c>
      <c r="AN56" s="44" t="e">
        <f t="shared" si="4"/>
        <v>#REF!</v>
      </c>
      <c r="AO56" s="44" t="e">
        <f t="shared" si="5"/>
        <v>#REF!</v>
      </c>
      <c r="AP56" s="44" t="e">
        <f t="shared" si="6"/>
        <v>#REF!</v>
      </c>
      <c r="AQ56" s="44" t="e">
        <f t="shared" si="7"/>
        <v>#REF!</v>
      </c>
      <c r="AR56" s="44" t="e">
        <f t="shared" si="8"/>
        <v>#REF!</v>
      </c>
      <c r="AS56" s="44" t="e">
        <f t="shared" si="9"/>
        <v>#REF!</v>
      </c>
      <c r="AT56" s="44" t="e">
        <f t="shared" si="10"/>
        <v>#REF!</v>
      </c>
      <c r="AU56" s="44" t="e">
        <f t="shared" si="11"/>
        <v>#REF!</v>
      </c>
      <c r="AV56" s="44" t="e">
        <f t="shared" si="12"/>
        <v>#REF!</v>
      </c>
      <c r="AW56" s="44" t="e">
        <f t="shared" si="13"/>
        <v>#REF!</v>
      </c>
      <c r="AX56" s="44" t="e">
        <f t="shared" si="14"/>
        <v>#REF!</v>
      </c>
      <c r="AY56" s="44" t="e">
        <f t="shared" si="15"/>
        <v>#REF!</v>
      </c>
      <c r="AZ56" s="44" t="e">
        <f t="shared" si="16"/>
        <v>#REF!</v>
      </c>
      <c r="BA56" s="44" t="e">
        <f t="shared" si="17"/>
        <v>#REF!</v>
      </c>
      <c r="BB56" s="44" t="e">
        <f t="shared" si="18"/>
        <v>#REF!</v>
      </c>
      <c r="BC56" s="44" t="e">
        <f t="shared" si="19"/>
        <v>#REF!</v>
      </c>
      <c r="BD56" s="44" t="e">
        <f t="shared" si="20"/>
        <v>#REF!</v>
      </c>
      <c r="BE56" s="44" t="e">
        <f t="shared" si="21"/>
        <v>#REF!</v>
      </c>
      <c r="BF56" s="44" t="e">
        <f t="shared" si="22"/>
        <v>#REF!</v>
      </c>
      <c r="BG56" s="44" t="e">
        <f t="shared" si="23"/>
        <v>#REF!</v>
      </c>
      <c r="BH56" s="44" t="e">
        <f t="shared" si="24"/>
        <v>#REF!</v>
      </c>
      <c r="BI56" s="44" t="e">
        <f t="shared" si="25"/>
        <v>#REF!</v>
      </c>
      <c r="BJ56" s="44" t="e">
        <f t="shared" si="26"/>
        <v>#REF!</v>
      </c>
      <c r="BK56" s="44"/>
      <c r="BL56" s="48">
        <v>55</v>
      </c>
      <c r="BM56" t="e">
        <f t="shared" si="126"/>
        <v>#REF!</v>
      </c>
      <c r="BN56" s="44" t="e">
        <f t="shared" si="97"/>
        <v>#REF!</v>
      </c>
      <c r="BO56" s="44">
        <f t="shared" si="101"/>
        <v>0</v>
      </c>
      <c r="BP56" s="44">
        <f t="shared" si="102"/>
        <v>0</v>
      </c>
      <c r="BQ56" s="44">
        <f t="shared" si="103"/>
        <v>0</v>
      </c>
      <c r="BR56" s="44">
        <f t="shared" si="104"/>
        <v>0</v>
      </c>
      <c r="BS56" s="44">
        <f t="shared" si="105"/>
        <v>0</v>
      </c>
      <c r="BT56" s="44">
        <f t="shared" si="106"/>
        <v>0</v>
      </c>
      <c r="BU56" s="44">
        <f t="shared" si="107"/>
        <v>0</v>
      </c>
      <c r="BV56" s="44">
        <f t="shared" si="108"/>
        <v>0</v>
      </c>
      <c r="BW56" s="44">
        <f t="shared" si="109"/>
        <v>0</v>
      </c>
      <c r="BX56" s="44">
        <f t="shared" si="110"/>
        <v>0</v>
      </c>
      <c r="BY56" s="44">
        <f t="shared" si="111"/>
        <v>0</v>
      </c>
      <c r="BZ56" s="44">
        <f t="shared" si="112"/>
        <v>0</v>
      </c>
      <c r="CA56" s="44">
        <f t="shared" si="113"/>
        <v>0</v>
      </c>
      <c r="CB56" s="44">
        <f t="shared" si="114"/>
        <v>0</v>
      </c>
      <c r="CC56" s="44">
        <f t="shared" si="115"/>
        <v>0</v>
      </c>
      <c r="CD56" s="44">
        <f t="shared" si="116"/>
        <v>0</v>
      </c>
      <c r="CE56" s="44">
        <f t="shared" si="117"/>
        <v>0</v>
      </c>
      <c r="CF56" s="44">
        <f t="shared" si="118"/>
        <v>0</v>
      </c>
      <c r="CG56" s="44">
        <f t="shared" si="119"/>
        <v>0</v>
      </c>
      <c r="CH56" s="44">
        <f t="shared" si="120"/>
        <v>0</v>
      </c>
      <c r="CI56" s="44">
        <f t="shared" si="121"/>
        <v>0</v>
      </c>
      <c r="CJ56" s="44">
        <f t="shared" si="122"/>
        <v>0</v>
      </c>
      <c r="CK56" s="44">
        <f t="shared" si="123"/>
        <v>0</v>
      </c>
      <c r="CL56" s="44">
        <f t="shared" si="124"/>
        <v>0</v>
      </c>
      <c r="CM56" s="44"/>
      <c r="CN56" s="244" t="e">
        <f t="shared" si="84"/>
        <v>#REF!</v>
      </c>
      <c r="CO56" s="244">
        <v>55</v>
      </c>
      <c r="CP56" s="239" t="e">
        <f t="shared" si="85"/>
        <v>#REF!</v>
      </c>
      <c r="CQ56" s="239" t="e">
        <f>CP56+COUNTIF($CP$2:CP56,CP56)-1</f>
        <v>#REF!</v>
      </c>
      <c r="CR56" s="241" t="str">
        <f t="shared" si="51"/>
        <v>Cuba</v>
      </c>
      <c r="CS56" s="70" t="e">
        <f t="shared" si="86"/>
        <v>#REF!</v>
      </c>
      <c r="CT56" s="44" t="e">
        <f t="shared" si="52"/>
        <v>#REF!</v>
      </c>
      <c r="CU56" s="44" t="e">
        <f t="shared" si="53"/>
        <v>#REF!</v>
      </c>
      <c r="CV56" s="44" t="e">
        <f t="shared" si="54"/>
        <v>#REF!</v>
      </c>
      <c r="CW56" s="44" t="e">
        <f t="shared" si="55"/>
        <v>#REF!</v>
      </c>
      <c r="CX56" s="44" t="e">
        <f t="shared" si="56"/>
        <v>#REF!</v>
      </c>
      <c r="CY56" s="44" t="e">
        <f t="shared" si="57"/>
        <v>#REF!</v>
      </c>
      <c r="CZ56" s="44" t="e">
        <f t="shared" si="58"/>
        <v>#REF!</v>
      </c>
      <c r="DA56" s="44" t="e">
        <f t="shared" si="59"/>
        <v>#REF!</v>
      </c>
      <c r="DB56" s="44" t="e">
        <f t="shared" si="60"/>
        <v>#REF!</v>
      </c>
      <c r="DC56" s="44" t="e">
        <f t="shared" si="61"/>
        <v>#REF!</v>
      </c>
      <c r="DD56" s="44" t="e">
        <f t="shared" si="62"/>
        <v>#REF!</v>
      </c>
      <c r="DE56" s="44" t="e">
        <f t="shared" si="63"/>
        <v>#REF!</v>
      </c>
      <c r="DF56" s="44" t="e">
        <f t="shared" si="64"/>
        <v>#REF!</v>
      </c>
      <c r="DG56" s="44" t="e">
        <f t="shared" si="65"/>
        <v>#REF!</v>
      </c>
      <c r="DH56" s="44" t="e">
        <f t="shared" si="66"/>
        <v>#REF!</v>
      </c>
      <c r="DI56" s="44" t="e">
        <f t="shared" si="67"/>
        <v>#REF!</v>
      </c>
      <c r="DJ56" s="44" t="e">
        <f t="shared" si="68"/>
        <v>#REF!</v>
      </c>
      <c r="DK56" s="44" t="e">
        <f t="shared" si="69"/>
        <v>#REF!</v>
      </c>
      <c r="DL56" s="44" t="e">
        <f t="shared" si="70"/>
        <v>#REF!</v>
      </c>
      <c r="DM56" s="44" t="e">
        <f t="shared" si="71"/>
        <v>#REF!</v>
      </c>
      <c r="DN56" s="44" t="e">
        <f t="shared" si="72"/>
        <v>#REF!</v>
      </c>
      <c r="DO56" s="44" t="e">
        <f t="shared" si="73"/>
        <v>#REF!</v>
      </c>
      <c r="DP56" s="44" t="e">
        <f t="shared" si="74"/>
        <v>#REF!</v>
      </c>
      <c r="DQ56" s="44" t="e">
        <f t="shared" si="75"/>
        <v>#REF!</v>
      </c>
    </row>
    <row r="57" spans="1:121">
      <c r="A57" s="239">
        <v>56</v>
      </c>
      <c r="B57" s="364" t="e">
        <f t="shared" si="78"/>
        <v>#REF!</v>
      </c>
      <c r="C57" s="365" t="e">
        <f>B57+COUNTIF(B$2:$B57,B57)-1</f>
        <v>#REF!</v>
      </c>
      <c r="D57" s="366" t="str">
        <f>Tables!AI57</f>
        <v>Cyprus</v>
      </c>
      <c r="E57" s="367" t="e">
        <f t="shared" si="79"/>
        <v>#REF!</v>
      </c>
      <c r="F57" s="46">
        <f>SUMIFS('Portfolio Allocation'!C$12:C$111,'Portfolio Allocation'!$A$12:$A$111,'Graph Tables'!$D57)</f>
        <v>0</v>
      </c>
      <c r="G57" s="46">
        <f>SUMIFS('Portfolio Allocation'!D$12:D$111,'Portfolio Allocation'!$A$12:$A$111,'Graph Tables'!$D57)</f>
        <v>0</v>
      </c>
      <c r="H57" s="46">
        <f>SUMIFS('Portfolio Allocation'!E$12:E$111,'Portfolio Allocation'!$A$12:$A$111,'Graph Tables'!$D57)</f>
        <v>0</v>
      </c>
      <c r="I57" s="46">
        <f>SUMIFS('Portfolio Allocation'!F$12:F$111,'Portfolio Allocation'!$A$12:$A$111,'Graph Tables'!$D57)</f>
        <v>0</v>
      </c>
      <c r="J57" s="46">
        <f>SUMIFS('Portfolio Allocation'!G$12:G$111,'Portfolio Allocation'!$A$12:$A$111,'Graph Tables'!$D57)</f>
        <v>0</v>
      </c>
      <c r="K57" s="46">
        <f>SUMIFS('Portfolio Allocation'!H$12:H$111,'Portfolio Allocation'!$A$12:$A$111,'Graph Tables'!$D57)</f>
        <v>0</v>
      </c>
      <c r="L57" s="46">
        <f>SUMIFS('Portfolio Allocation'!I$12:I$111,'Portfolio Allocation'!$A$12:$A$111,'Graph Tables'!$D57)</f>
        <v>0</v>
      </c>
      <c r="M57" s="46">
        <f>SUMIFS('Portfolio Allocation'!J$12:J$111,'Portfolio Allocation'!$A$12:$A$111,'Graph Tables'!$D57)</f>
        <v>0</v>
      </c>
      <c r="N57" s="46">
        <f>SUMIFS('Portfolio Allocation'!K$12:K$111,'Portfolio Allocation'!$A$12:$A$111,'Graph Tables'!$D57)</f>
        <v>0</v>
      </c>
      <c r="O57" s="46">
        <f>SUMIFS('Portfolio Allocation'!L$12:L$111,'Portfolio Allocation'!$A$12:$A$111,'Graph Tables'!$D57)</f>
        <v>0</v>
      </c>
      <c r="P57" s="46">
        <f>SUMIFS('Portfolio Allocation'!M$12:M$111,'Portfolio Allocation'!$A$12:$A$111,'Graph Tables'!$D57)</f>
        <v>0</v>
      </c>
      <c r="Q57" s="46" t="e">
        <f>SUMIFS('Portfolio Allocation'!#REF!,'Portfolio Allocation'!$A$12:$A$111,'Graph Tables'!$D57)</f>
        <v>#REF!</v>
      </c>
      <c r="R57" s="46">
        <f>SUMIFS('Portfolio Allocation'!Q$12:Q$111,'Portfolio Allocation'!$A$12:$A$111,'Graph Tables'!$D57)</f>
        <v>0</v>
      </c>
      <c r="S57" s="46">
        <f>SUMIFS('Portfolio Allocation'!R$12:R$111,'Portfolio Allocation'!$A$12:$A$111,'Graph Tables'!$D57)</f>
        <v>0</v>
      </c>
      <c r="T57" s="46">
        <f>SUMIFS('Portfolio Allocation'!S$12:S$111,'Portfolio Allocation'!$A$12:$A$111,'Graph Tables'!$D57)</f>
        <v>0</v>
      </c>
      <c r="U57" s="46">
        <f>SUMIFS('Portfolio Allocation'!T$12:T$111,'Portfolio Allocation'!$A$12:$A$111,'Graph Tables'!$D57)</f>
        <v>0</v>
      </c>
      <c r="V57" s="46">
        <f>SUMIFS('Portfolio Allocation'!U$12:U$111,'Portfolio Allocation'!$A$12:$A$111,'Graph Tables'!$D57)</f>
        <v>0</v>
      </c>
      <c r="W57" s="46">
        <f>SUMIFS('Portfolio Allocation'!V$12:V$111,'Portfolio Allocation'!$A$12:$A$111,'Graph Tables'!$D57)</f>
        <v>0</v>
      </c>
      <c r="X57" s="46">
        <f>SUMIFS('Portfolio Allocation'!W$12:W$111,'Portfolio Allocation'!$A$12:$A$111,'Graph Tables'!$D57)</f>
        <v>0</v>
      </c>
      <c r="Y57" s="46">
        <f>SUMIFS('Portfolio Allocation'!X$12:X$111,'Portfolio Allocation'!$A$12:$A$111,'Graph Tables'!$D57)</f>
        <v>0</v>
      </c>
      <c r="Z57" s="46">
        <f>SUMIFS('Portfolio Allocation'!Y$12:Y$111,'Portfolio Allocation'!$A$12:$A$111,'Graph Tables'!$D57)</f>
        <v>0</v>
      </c>
      <c r="AA57" s="46">
        <f>SUMIFS('Portfolio Allocation'!Z$12:Z$111,'Portfolio Allocation'!$A$12:$A$111,'Graph Tables'!$D57)</f>
        <v>0</v>
      </c>
      <c r="AB57" s="46">
        <f>SUMIFS('Portfolio Allocation'!AA$12:AA$111,'Portfolio Allocation'!$A$12:$A$111,'Graph Tables'!$D57)</f>
        <v>0</v>
      </c>
      <c r="AC57" s="46">
        <f>SUMIFS('Portfolio Allocation'!AD$12:AD$111,'Portfolio Allocation'!$A$12:$A$111,'Graph Tables'!$D57)</f>
        <v>0</v>
      </c>
      <c r="AD57" s="46"/>
      <c r="AE57" s="48">
        <v>56</v>
      </c>
      <c r="AF57" t="e">
        <f t="shared" si="125"/>
        <v>#REF!</v>
      </c>
      <c r="AG57" s="44" t="e">
        <f t="shared" si="96"/>
        <v>#REF!</v>
      </c>
      <c r="AH57" s="46"/>
      <c r="AI57" s="239" t="e">
        <f t="shared" si="81"/>
        <v>#REF!</v>
      </c>
      <c r="AJ57" s="239" t="e">
        <f>AI57+COUNTIF(AI$2:$AI57,AI57)-1</f>
        <v>#REF!</v>
      </c>
      <c r="AK57" s="241" t="str">
        <f t="shared" si="2"/>
        <v>Cyprus</v>
      </c>
      <c r="AL57" s="70" t="e">
        <f t="shared" si="82"/>
        <v>#REF!</v>
      </c>
      <c r="AM57" s="44" t="e">
        <f t="shared" si="3"/>
        <v>#REF!</v>
      </c>
      <c r="AN57" s="44" t="e">
        <f t="shared" si="4"/>
        <v>#REF!</v>
      </c>
      <c r="AO57" s="44" t="e">
        <f t="shared" si="5"/>
        <v>#REF!</v>
      </c>
      <c r="AP57" s="44" t="e">
        <f t="shared" si="6"/>
        <v>#REF!</v>
      </c>
      <c r="AQ57" s="44" t="e">
        <f t="shared" si="7"/>
        <v>#REF!</v>
      </c>
      <c r="AR57" s="44" t="e">
        <f t="shared" si="8"/>
        <v>#REF!</v>
      </c>
      <c r="AS57" s="44" t="e">
        <f t="shared" si="9"/>
        <v>#REF!</v>
      </c>
      <c r="AT57" s="44" t="e">
        <f t="shared" si="10"/>
        <v>#REF!</v>
      </c>
      <c r="AU57" s="44" t="e">
        <f t="shared" si="11"/>
        <v>#REF!</v>
      </c>
      <c r="AV57" s="44" t="e">
        <f t="shared" si="12"/>
        <v>#REF!</v>
      </c>
      <c r="AW57" s="44" t="e">
        <f t="shared" si="13"/>
        <v>#REF!</v>
      </c>
      <c r="AX57" s="44" t="e">
        <f t="shared" si="14"/>
        <v>#REF!</v>
      </c>
      <c r="AY57" s="44" t="e">
        <f t="shared" si="15"/>
        <v>#REF!</v>
      </c>
      <c r="AZ57" s="44" t="e">
        <f t="shared" si="16"/>
        <v>#REF!</v>
      </c>
      <c r="BA57" s="44" t="e">
        <f t="shared" si="17"/>
        <v>#REF!</v>
      </c>
      <c r="BB57" s="44" t="e">
        <f t="shared" si="18"/>
        <v>#REF!</v>
      </c>
      <c r="BC57" s="44" t="e">
        <f t="shared" si="19"/>
        <v>#REF!</v>
      </c>
      <c r="BD57" s="44" t="e">
        <f t="shared" si="20"/>
        <v>#REF!</v>
      </c>
      <c r="BE57" s="44" t="e">
        <f t="shared" si="21"/>
        <v>#REF!</v>
      </c>
      <c r="BF57" s="44" t="e">
        <f t="shared" si="22"/>
        <v>#REF!</v>
      </c>
      <c r="BG57" s="44" t="e">
        <f t="shared" si="23"/>
        <v>#REF!</v>
      </c>
      <c r="BH57" s="44" t="e">
        <f t="shared" si="24"/>
        <v>#REF!</v>
      </c>
      <c r="BI57" s="44" t="e">
        <f t="shared" si="25"/>
        <v>#REF!</v>
      </c>
      <c r="BJ57" s="44" t="e">
        <f t="shared" si="26"/>
        <v>#REF!</v>
      </c>
      <c r="BK57" s="44"/>
      <c r="BL57" s="48">
        <v>56</v>
      </c>
      <c r="BM57" t="e">
        <f t="shared" si="126"/>
        <v>#REF!</v>
      </c>
      <c r="BN57" s="44" t="e">
        <f t="shared" si="97"/>
        <v>#REF!</v>
      </c>
      <c r="BO57" s="44">
        <f t="shared" si="101"/>
        <v>0</v>
      </c>
      <c r="BP57" s="44">
        <f t="shared" si="102"/>
        <v>0</v>
      </c>
      <c r="BQ57" s="44">
        <f t="shared" si="103"/>
        <v>0</v>
      </c>
      <c r="BR57" s="44">
        <f t="shared" si="104"/>
        <v>0</v>
      </c>
      <c r="BS57" s="44">
        <f t="shared" si="105"/>
        <v>0</v>
      </c>
      <c r="BT57" s="44">
        <f t="shared" si="106"/>
        <v>0</v>
      </c>
      <c r="BU57" s="44">
        <f t="shared" si="107"/>
        <v>0</v>
      </c>
      <c r="BV57" s="44">
        <f t="shared" si="108"/>
        <v>0</v>
      </c>
      <c r="BW57" s="44">
        <f t="shared" si="109"/>
        <v>0</v>
      </c>
      <c r="BX57" s="44">
        <f t="shared" si="110"/>
        <v>0</v>
      </c>
      <c r="BY57" s="44">
        <f t="shared" si="111"/>
        <v>0</v>
      </c>
      <c r="BZ57" s="44">
        <f t="shared" si="112"/>
        <v>0</v>
      </c>
      <c r="CA57" s="44">
        <f t="shared" si="113"/>
        <v>0</v>
      </c>
      <c r="CB57" s="44">
        <f t="shared" si="114"/>
        <v>0</v>
      </c>
      <c r="CC57" s="44">
        <f t="shared" si="115"/>
        <v>0</v>
      </c>
      <c r="CD57" s="44">
        <f t="shared" si="116"/>
        <v>0</v>
      </c>
      <c r="CE57" s="44">
        <f t="shared" si="117"/>
        <v>0</v>
      </c>
      <c r="CF57" s="44">
        <f t="shared" si="118"/>
        <v>0</v>
      </c>
      <c r="CG57" s="44">
        <f t="shared" si="119"/>
        <v>0</v>
      </c>
      <c r="CH57" s="44">
        <f t="shared" si="120"/>
        <v>0</v>
      </c>
      <c r="CI57" s="44">
        <f t="shared" si="121"/>
        <v>0</v>
      </c>
      <c r="CJ57" s="44">
        <f t="shared" si="122"/>
        <v>0</v>
      </c>
      <c r="CK57" s="44">
        <f t="shared" si="123"/>
        <v>0</v>
      </c>
      <c r="CL57" s="44">
        <f t="shared" si="124"/>
        <v>0</v>
      </c>
      <c r="CM57" s="44"/>
      <c r="CN57" s="244" t="e">
        <f t="shared" si="84"/>
        <v>#REF!</v>
      </c>
      <c r="CO57" s="244">
        <v>56</v>
      </c>
      <c r="CP57" s="239" t="e">
        <f t="shared" si="85"/>
        <v>#REF!</v>
      </c>
      <c r="CQ57" s="239" t="e">
        <f>CP57+COUNTIF($CP$2:CP57,CP57)-1</f>
        <v>#REF!</v>
      </c>
      <c r="CR57" s="241" t="str">
        <f t="shared" si="51"/>
        <v>Cyprus</v>
      </c>
      <c r="CS57" s="70" t="e">
        <f t="shared" si="86"/>
        <v>#REF!</v>
      </c>
      <c r="CT57" s="44" t="e">
        <f t="shared" si="52"/>
        <v>#REF!</v>
      </c>
      <c r="CU57" s="44" t="e">
        <f t="shared" si="53"/>
        <v>#REF!</v>
      </c>
      <c r="CV57" s="44" t="e">
        <f t="shared" si="54"/>
        <v>#REF!</v>
      </c>
      <c r="CW57" s="44" t="e">
        <f t="shared" si="55"/>
        <v>#REF!</v>
      </c>
      <c r="CX57" s="44" t="e">
        <f t="shared" si="56"/>
        <v>#REF!</v>
      </c>
      <c r="CY57" s="44" t="e">
        <f t="shared" si="57"/>
        <v>#REF!</v>
      </c>
      <c r="CZ57" s="44" t="e">
        <f t="shared" si="58"/>
        <v>#REF!</v>
      </c>
      <c r="DA57" s="44" t="e">
        <f t="shared" si="59"/>
        <v>#REF!</v>
      </c>
      <c r="DB57" s="44" t="e">
        <f t="shared" si="60"/>
        <v>#REF!</v>
      </c>
      <c r="DC57" s="44" t="e">
        <f t="shared" si="61"/>
        <v>#REF!</v>
      </c>
      <c r="DD57" s="44" t="e">
        <f t="shared" si="62"/>
        <v>#REF!</v>
      </c>
      <c r="DE57" s="44" t="e">
        <f t="shared" si="63"/>
        <v>#REF!</v>
      </c>
      <c r="DF57" s="44" t="e">
        <f t="shared" si="64"/>
        <v>#REF!</v>
      </c>
      <c r="DG57" s="44" t="e">
        <f t="shared" si="65"/>
        <v>#REF!</v>
      </c>
      <c r="DH57" s="44" t="e">
        <f t="shared" si="66"/>
        <v>#REF!</v>
      </c>
      <c r="DI57" s="44" t="e">
        <f t="shared" si="67"/>
        <v>#REF!</v>
      </c>
      <c r="DJ57" s="44" t="e">
        <f t="shared" si="68"/>
        <v>#REF!</v>
      </c>
      <c r="DK57" s="44" t="e">
        <f t="shared" si="69"/>
        <v>#REF!</v>
      </c>
      <c r="DL57" s="44" t="e">
        <f t="shared" si="70"/>
        <v>#REF!</v>
      </c>
      <c r="DM57" s="44" t="e">
        <f t="shared" si="71"/>
        <v>#REF!</v>
      </c>
      <c r="DN57" s="44" t="e">
        <f t="shared" si="72"/>
        <v>#REF!</v>
      </c>
      <c r="DO57" s="44" t="e">
        <f t="shared" si="73"/>
        <v>#REF!</v>
      </c>
      <c r="DP57" s="44" t="e">
        <f t="shared" si="74"/>
        <v>#REF!</v>
      </c>
      <c r="DQ57" s="44" t="e">
        <f t="shared" si="75"/>
        <v>#REF!</v>
      </c>
    </row>
    <row r="58" spans="1:121">
      <c r="A58" s="239">
        <v>57</v>
      </c>
      <c r="B58" s="364" t="e">
        <f t="shared" si="78"/>
        <v>#REF!</v>
      </c>
      <c r="C58" s="365" t="e">
        <f>B58+COUNTIF(B$2:$B58,B58)-1</f>
        <v>#REF!</v>
      </c>
      <c r="D58" s="366" t="str">
        <f>Tables!AI58</f>
        <v>Czech Republic</v>
      </c>
      <c r="E58" s="367" t="e">
        <f t="shared" si="79"/>
        <v>#REF!</v>
      </c>
      <c r="F58" s="46">
        <f>SUMIFS('Portfolio Allocation'!C$12:C$111,'Portfolio Allocation'!$A$12:$A$111,'Graph Tables'!$D58)</f>
        <v>0</v>
      </c>
      <c r="G58" s="46">
        <f>SUMIFS('Portfolio Allocation'!D$12:D$111,'Portfolio Allocation'!$A$12:$A$111,'Graph Tables'!$D58)</f>
        <v>0</v>
      </c>
      <c r="H58" s="46">
        <f>SUMIFS('Portfolio Allocation'!E$12:E$111,'Portfolio Allocation'!$A$12:$A$111,'Graph Tables'!$D58)</f>
        <v>0</v>
      </c>
      <c r="I58" s="46">
        <f>SUMIFS('Portfolio Allocation'!F$12:F$111,'Portfolio Allocation'!$A$12:$A$111,'Graph Tables'!$D58)</f>
        <v>0</v>
      </c>
      <c r="J58" s="46">
        <f>SUMIFS('Portfolio Allocation'!G$12:G$111,'Portfolio Allocation'!$A$12:$A$111,'Graph Tables'!$D58)</f>
        <v>0</v>
      </c>
      <c r="K58" s="46">
        <f>SUMIFS('Portfolio Allocation'!H$12:H$111,'Portfolio Allocation'!$A$12:$A$111,'Graph Tables'!$D58)</f>
        <v>0</v>
      </c>
      <c r="L58" s="46">
        <f>SUMIFS('Portfolio Allocation'!I$12:I$111,'Portfolio Allocation'!$A$12:$A$111,'Graph Tables'!$D58)</f>
        <v>0</v>
      </c>
      <c r="M58" s="46">
        <f>SUMIFS('Portfolio Allocation'!J$12:J$111,'Portfolio Allocation'!$A$12:$A$111,'Graph Tables'!$D58)</f>
        <v>0</v>
      </c>
      <c r="N58" s="46">
        <f>SUMIFS('Portfolio Allocation'!K$12:K$111,'Portfolio Allocation'!$A$12:$A$111,'Graph Tables'!$D58)</f>
        <v>0</v>
      </c>
      <c r="O58" s="46">
        <f>SUMIFS('Portfolio Allocation'!L$12:L$111,'Portfolio Allocation'!$A$12:$A$111,'Graph Tables'!$D58)</f>
        <v>0</v>
      </c>
      <c r="P58" s="46">
        <f>SUMIFS('Portfolio Allocation'!M$12:M$111,'Portfolio Allocation'!$A$12:$A$111,'Graph Tables'!$D58)</f>
        <v>0</v>
      </c>
      <c r="Q58" s="46" t="e">
        <f>SUMIFS('Portfolio Allocation'!#REF!,'Portfolio Allocation'!$A$12:$A$111,'Graph Tables'!$D58)</f>
        <v>#REF!</v>
      </c>
      <c r="R58" s="46">
        <f>SUMIFS('Portfolio Allocation'!Q$12:Q$111,'Portfolio Allocation'!$A$12:$A$111,'Graph Tables'!$D58)</f>
        <v>0</v>
      </c>
      <c r="S58" s="46">
        <f>SUMIFS('Portfolio Allocation'!R$12:R$111,'Portfolio Allocation'!$A$12:$A$111,'Graph Tables'!$D58)</f>
        <v>0</v>
      </c>
      <c r="T58" s="46">
        <f>SUMIFS('Portfolio Allocation'!S$12:S$111,'Portfolio Allocation'!$A$12:$A$111,'Graph Tables'!$D58)</f>
        <v>0</v>
      </c>
      <c r="U58" s="46">
        <f>SUMIFS('Portfolio Allocation'!T$12:T$111,'Portfolio Allocation'!$A$12:$A$111,'Graph Tables'!$D58)</f>
        <v>0</v>
      </c>
      <c r="V58" s="46">
        <f>SUMIFS('Portfolio Allocation'!U$12:U$111,'Portfolio Allocation'!$A$12:$A$111,'Graph Tables'!$D58)</f>
        <v>0</v>
      </c>
      <c r="W58" s="46">
        <f>SUMIFS('Portfolio Allocation'!V$12:V$111,'Portfolio Allocation'!$A$12:$A$111,'Graph Tables'!$D58)</f>
        <v>0</v>
      </c>
      <c r="X58" s="46">
        <f>SUMIFS('Portfolio Allocation'!W$12:W$111,'Portfolio Allocation'!$A$12:$A$111,'Graph Tables'!$D58)</f>
        <v>0</v>
      </c>
      <c r="Y58" s="46">
        <f>SUMIFS('Portfolio Allocation'!X$12:X$111,'Portfolio Allocation'!$A$12:$A$111,'Graph Tables'!$D58)</f>
        <v>0</v>
      </c>
      <c r="Z58" s="46">
        <f>SUMIFS('Portfolio Allocation'!Y$12:Y$111,'Portfolio Allocation'!$A$12:$A$111,'Graph Tables'!$D58)</f>
        <v>0</v>
      </c>
      <c r="AA58" s="46">
        <f>SUMIFS('Portfolio Allocation'!Z$12:Z$111,'Portfolio Allocation'!$A$12:$A$111,'Graph Tables'!$D58)</f>
        <v>0</v>
      </c>
      <c r="AB58" s="46">
        <f>SUMIFS('Portfolio Allocation'!AA$12:AA$111,'Portfolio Allocation'!$A$12:$A$111,'Graph Tables'!$D58)</f>
        <v>0</v>
      </c>
      <c r="AC58" s="46">
        <f>SUMIFS('Portfolio Allocation'!AD$12:AD$111,'Portfolio Allocation'!$A$12:$A$111,'Graph Tables'!$D58)</f>
        <v>0</v>
      </c>
      <c r="AD58" s="46"/>
      <c r="AE58" s="48">
        <v>57</v>
      </c>
      <c r="AF58" t="e">
        <f t="shared" si="125"/>
        <v>#REF!</v>
      </c>
      <c r="AG58" s="44" t="e">
        <f t="shared" si="96"/>
        <v>#REF!</v>
      </c>
      <c r="AH58" s="46"/>
      <c r="AI58" s="239" t="e">
        <f t="shared" si="81"/>
        <v>#REF!</v>
      </c>
      <c r="AJ58" s="239" t="e">
        <f>AI58+COUNTIF(AI$2:$AI58,AI58)-1</f>
        <v>#REF!</v>
      </c>
      <c r="AK58" s="241" t="str">
        <f t="shared" si="2"/>
        <v>Czech Republic</v>
      </c>
      <c r="AL58" s="70" t="e">
        <f t="shared" si="82"/>
        <v>#REF!</v>
      </c>
      <c r="AM58" s="44" t="e">
        <f t="shared" si="3"/>
        <v>#REF!</v>
      </c>
      <c r="AN58" s="44" t="e">
        <f t="shared" si="4"/>
        <v>#REF!</v>
      </c>
      <c r="AO58" s="44" t="e">
        <f t="shared" si="5"/>
        <v>#REF!</v>
      </c>
      <c r="AP58" s="44" t="e">
        <f t="shared" si="6"/>
        <v>#REF!</v>
      </c>
      <c r="AQ58" s="44" t="e">
        <f t="shared" si="7"/>
        <v>#REF!</v>
      </c>
      <c r="AR58" s="44" t="e">
        <f t="shared" si="8"/>
        <v>#REF!</v>
      </c>
      <c r="AS58" s="44" t="e">
        <f t="shared" si="9"/>
        <v>#REF!</v>
      </c>
      <c r="AT58" s="44" t="e">
        <f t="shared" si="10"/>
        <v>#REF!</v>
      </c>
      <c r="AU58" s="44" t="e">
        <f t="shared" si="11"/>
        <v>#REF!</v>
      </c>
      <c r="AV58" s="44" t="e">
        <f t="shared" si="12"/>
        <v>#REF!</v>
      </c>
      <c r="AW58" s="44" t="e">
        <f t="shared" si="13"/>
        <v>#REF!</v>
      </c>
      <c r="AX58" s="44" t="e">
        <f t="shared" si="14"/>
        <v>#REF!</v>
      </c>
      <c r="AY58" s="44" t="e">
        <f t="shared" si="15"/>
        <v>#REF!</v>
      </c>
      <c r="AZ58" s="44" t="e">
        <f t="shared" si="16"/>
        <v>#REF!</v>
      </c>
      <c r="BA58" s="44" t="e">
        <f t="shared" si="17"/>
        <v>#REF!</v>
      </c>
      <c r="BB58" s="44" t="e">
        <f t="shared" si="18"/>
        <v>#REF!</v>
      </c>
      <c r="BC58" s="44" t="e">
        <f t="shared" si="19"/>
        <v>#REF!</v>
      </c>
      <c r="BD58" s="44" t="e">
        <f t="shared" si="20"/>
        <v>#REF!</v>
      </c>
      <c r="BE58" s="44" t="e">
        <f t="shared" si="21"/>
        <v>#REF!</v>
      </c>
      <c r="BF58" s="44" t="e">
        <f t="shared" si="22"/>
        <v>#REF!</v>
      </c>
      <c r="BG58" s="44" t="e">
        <f t="shared" si="23"/>
        <v>#REF!</v>
      </c>
      <c r="BH58" s="44" t="e">
        <f t="shared" si="24"/>
        <v>#REF!</v>
      </c>
      <c r="BI58" s="44" t="e">
        <f t="shared" si="25"/>
        <v>#REF!</v>
      </c>
      <c r="BJ58" s="44" t="e">
        <f t="shared" si="26"/>
        <v>#REF!</v>
      </c>
      <c r="BK58" s="44"/>
      <c r="BL58" s="48">
        <v>57</v>
      </c>
      <c r="BM58" t="e">
        <f t="shared" si="126"/>
        <v>#REF!</v>
      </c>
      <c r="BN58" s="44" t="e">
        <f t="shared" si="97"/>
        <v>#REF!</v>
      </c>
      <c r="BO58" s="44">
        <f t="shared" si="101"/>
        <v>0</v>
      </c>
      <c r="BP58" s="44">
        <f t="shared" si="102"/>
        <v>0</v>
      </c>
      <c r="BQ58" s="44">
        <f t="shared" si="103"/>
        <v>0</v>
      </c>
      <c r="BR58" s="44">
        <f t="shared" si="104"/>
        <v>0</v>
      </c>
      <c r="BS58" s="44">
        <f t="shared" si="105"/>
        <v>0</v>
      </c>
      <c r="BT58" s="44">
        <f t="shared" si="106"/>
        <v>0</v>
      </c>
      <c r="BU58" s="44">
        <f t="shared" si="107"/>
        <v>0</v>
      </c>
      <c r="BV58" s="44">
        <f t="shared" si="108"/>
        <v>0</v>
      </c>
      <c r="BW58" s="44">
        <f t="shared" si="109"/>
        <v>0</v>
      </c>
      <c r="BX58" s="44">
        <f t="shared" si="110"/>
        <v>0</v>
      </c>
      <c r="BY58" s="44">
        <f t="shared" si="111"/>
        <v>0</v>
      </c>
      <c r="BZ58" s="44">
        <f t="shared" si="112"/>
        <v>0</v>
      </c>
      <c r="CA58" s="44">
        <f t="shared" si="113"/>
        <v>0</v>
      </c>
      <c r="CB58" s="44">
        <f t="shared" si="114"/>
        <v>0</v>
      </c>
      <c r="CC58" s="44">
        <f t="shared" si="115"/>
        <v>0</v>
      </c>
      <c r="CD58" s="44">
        <f t="shared" si="116"/>
        <v>0</v>
      </c>
      <c r="CE58" s="44">
        <f t="shared" si="117"/>
        <v>0</v>
      </c>
      <c r="CF58" s="44">
        <f t="shared" si="118"/>
        <v>0</v>
      </c>
      <c r="CG58" s="44">
        <f t="shared" si="119"/>
        <v>0</v>
      </c>
      <c r="CH58" s="44">
        <f t="shared" si="120"/>
        <v>0</v>
      </c>
      <c r="CI58" s="44">
        <f t="shared" si="121"/>
        <v>0</v>
      </c>
      <c r="CJ58" s="44">
        <f t="shared" si="122"/>
        <v>0</v>
      </c>
      <c r="CK58" s="44">
        <f t="shared" si="123"/>
        <v>0</v>
      </c>
      <c r="CL58" s="44">
        <f t="shared" si="124"/>
        <v>0</v>
      </c>
      <c r="CM58" s="44"/>
      <c r="CN58" s="244" t="e">
        <f t="shared" si="84"/>
        <v>#REF!</v>
      </c>
      <c r="CO58" s="244">
        <v>57</v>
      </c>
      <c r="CP58" s="239" t="e">
        <f t="shared" si="85"/>
        <v>#REF!</v>
      </c>
      <c r="CQ58" s="239" t="e">
        <f>CP58+COUNTIF($CP$2:CP58,CP58)-1</f>
        <v>#REF!</v>
      </c>
      <c r="CR58" s="241" t="str">
        <f t="shared" si="51"/>
        <v>Czech Republic</v>
      </c>
      <c r="CS58" s="70" t="e">
        <f t="shared" si="86"/>
        <v>#REF!</v>
      </c>
      <c r="CT58" s="44" t="e">
        <f t="shared" si="52"/>
        <v>#REF!</v>
      </c>
      <c r="CU58" s="44" t="e">
        <f t="shared" si="53"/>
        <v>#REF!</v>
      </c>
      <c r="CV58" s="44" t="e">
        <f t="shared" si="54"/>
        <v>#REF!</v>
      </c>
      <c r="CW58" s="44" t="e">
        <f t="shared" si="55"/>
        <v>#REF!</v>
      </c>
      <c r="CX58" s="44" t="e">
        <f t="shared" si="56"/>
        <v>#REF!</v>
      </c>
      <c r="CY58" s="44" t="e">
        <f t="shared" si="57"/>
        <v>#REF!</v>
      </c>
      <c r="CZ58" s="44" t="e">
        <f t="shared" si="58"/>
        <v>#REF!</v>
      </c>
      <c r="DA58" s="44" t="e">
        <f t="shared" si="59"/>
        <v>#REF!</v>
      </c>
      <c r="DB58" s="44" t="e">
        <f t="shared" si="60"/>
        <v>#REF!</v>
      </c>
      <c r="DC58" s="44" t="e">
        <f t="shared" si="61"/>
        <v>#REF!</v>
      </c>
      <c r="DD58" s="44" t="e">
        <f t="shared" si="62"/>
        <v>#REF!</v>
      </c>
      <c r="DE58" s="44" t="e">
        <f t="shared" si="63"/>
        <v>#REF!</v>
      </c>
      <c r="DF58" s="44" t="e">
        <f t="shared" si="64"/>
        <v>#REF!</v>
      </c>
      <c r="DG58" s="44" t="e">
        <f t="shared" si="65"/>
        <v>#REF!</v>
      </c>
      <c r="DH58" s="44" t="e">
        <f t="shared" si="66"/>
        <v>#REF!</v>
      </c>
      <c r="DI58" s="44" t="e">
        <f t="shared" si="67"/>
        <v>#REF!</v>
      </c>
      <c r="DJ58" s="44" t="e">
        <f t="shared" si="68"/>
        <v>#REF!</v>
      </c>
      <c r="DK58" s="44" t="e">
        <f t="shared" si="69"/>
        <v>#REF!</v>
      </c>
      <c r="DL58" s="44" t="e">
        <f t="shared" si="70"/>
        <v>#REF!</v>
      </c>
      <c r="DM58" s="44" t="e">
        <f t="shared" si="71"/>
        <v>#REF!</v>
      </c>
      <c r="DN58" s="44" t="e">
        <f t="shared" si="72"/>
        <v>#REF!</v>
      </c>
      <c r="DO58" s="44" t="e">
        <f t="shared" si="73"/>
        <v>#REF!</v>
      </c>
      <c r="DP58" s="44" t="e">
        <f t="shared" si="74"/>
        <v>#REF!</v>
      </c>
      <c r="DQ58" s="44" t="e">
        <f t="shared" si="75"/>
        <v>#REF!</v>
      </c>
    </row>
    <row r="59" spans="1:121">
      <c r="A59" s="239">
        <v>58</v>
      </c>
      <c r="B59" s="364" t="e">
        <f t="shared" si="78"/>
        <v>#REF!</v>
      </c>
      <c r="C59" s="365" t="e">
        <f>B59+COUNTIF(B$2:$B59,B59)-1</f>
        <v>#REF!</v>
      </c>
      <c r="D59" s="366" t="str">
        <f>Tables!AI59</f>
        <v>Denmark</v>
      </c>
      <c r="E59" s="367" t="e">
        <f t="shared" si="79"/>
        <v>#REF!</v>
      </c>
      <c r="F59" s="46">
        <f>SUMIFS('Portfolio Allocation'!C$12:C$111,'Portfolio Allocation'!$A$12:$A$111,'Graph Tables'!$D59)</f>
        <v>0</v>
      </c>
      <c r="G59" s="46">
        <f>SUMIFS('Portfolio Allocation'!D$12:D$111,'Portfolio Allocation'!$A$12:$A$111,'Graph Tables'!$D59)</f>
        <v>0</v>
      </c>
      <c r="H59" s="46">
        <f>SUMIFS('Portfolio Allocation'!E$12:E$111,'Portfolio Allocation'!$A$12:$A$111,'Graph Tables'!$D59)</f>
        <v>0</v>
      </c>
      <c r="I59" s="46">
        <f>SUMIFS('Portfolio Allocation'!F$12:F$111,'Portfolio Allocation'!$A$12:$A$111,'Graph Tables'!$D59)</f>
        <v>0</v>
      </c>
      <c r="J59" s="46">
        <f>SUMIFS('Portfolio Allocation'!G$12:G$111,'Portfolio Allocation'!$A$12:$A$111,'Graph Tables'!$D59)</f>
        <v>0</v>
      </c>
      <c r="K59" s="46">
        <f>SUMIFS('Portfolio Allocation'!H$12:H$111,'Portfolio Allocation'!$A$12:$A$111,'Graph Tables'!$D59)</f>
        <v>0</v>
      </c>
      <c r="L59" s="46">
        <f>SUMIFS('Portfolio Allocation'!I$12:I$111,'Portfolio Allocation'!$A$12:$A$111,'Graph Tables'!$D59)</f>
        <v>0</v>
      </c>
      <c r="M59" s="46">
        <f>SUMIFS('Portfolio Allocation'!J$12:J$111,'Portfolio Allocation'!$A$12:$A$111,'Graph Tables'!$D59)</f>
        <v>0</v>
      </c>
      <c r="N59" s="46">
        <f>SUMIFS('Portfolio Allocation'!K$12:K$111,'Portfolio Allocation'!$A$12:$A$111,'Graph Tables'!$D59)</f>
        <v>0</v>
      </c>
      <c r="O59" s="46">
        <f>SUMIFS('Portfolio Allocation'!L$12:L$111,'Portfolio Allocation'!$A$12:$A$111,'Graph Tables'!$D59)</f>
        <v>0</v>
      </c>
      <c r="P59" s="46">
        <f>SUMIFS('Portfolio Allocation'!M$12:M$111,'Portfolio Allocation'!$A$12:$A$111,'Graph Tables'!$D59)</f>
        <v>0</v>
      </c>
      <c r="Q59" s="46" t="e">
        <f>SUMIFS('Portfolio Allocation'!#REF!,'Portfolio Allocation'!$A$12:$A$111,'Graph Tables'!$D59)</f>
        <v>#REF!</v>
      </c>
      <c r="R59" s="46">
        <f>SUMIFS('Portfolio Allocation'!Q$12:Q$111,'Portfolio Allocation'!$A$12:$A$111,'Graph Tables'!$D59)</f>
        <v>0</v>
      </c>
      <c r="S59" s="46">
        <f>SUMIFS('Portfolio Allocation'!R$12:R$111,'Portfolio Allocation'!$A$12:$A$111,'Graph Tables'!$D59)</f>
        <v>0</v>
      </c>
      <c r="T59" s="46">
        <f>SUMIFS('Portfolio Allocation'!S$12:S$111,'Portfolio Allocation'!$A$12:$A$111,'Graph Tables'!$D59)</f>
        <v>0</v>
      </c>
      <c r="U59" s="46">
        <f>SUMIFS('Portfolio Allocation'!T$12:T$111,'Portfolio Allocation'!$A$12:$A$111,'Graph Tables'!$D59)</f>
        <v>0</v>
      </c>
      <c r="V59" s="46">
        <f>SUMIFS('Portfolio Allocation'!U$12:U$111,'Portfolio Allocation'!$A$12:$A$111,'Graph Tables'!$D59)</f>
        <v>0</v>
      </c>
      <c r="W59" s="46">
        <f>SUMIFS('Portfolio Allocation'!V$12:V$111,'Portfolio Allocation'!$A$12:$A$111,'Graph Tables'!$D59)</f>
        <v>0</v>
      </c>
      <c r="X59" s="46">
        <f>SUMIFS('Portfolio Allocation'!W$12:W$111,'Portfolio Allocation'!$A$12:$A$111,'Graph Tables'!$D59)</f>
        <v>0</v>
      </c>
      <c r="Y59" s="46">
        <f>SUMIFS('Portfolio Allocation'!X$12:X$111,'Portfolio Allocation'!$A$12:$A$111,'Graph Tables'!$D59)</f>
        <v>0</v>
      </c>
      <c r="Z59" s="46">
        <f>SUMIFS('Portfolio Allocation'!Y$12:Y$111,'Portfolio Allocation'!$A$12:$A$111,'Graph Tables'!$D59)</f>
        <v>0</v>
      </c>
      <c r="AA59" s="46">
        <f>SUMIFS('Portfolio Allocation'!Z$12:Z$111,'Portfolio Allocation'!$A$12:$A$111,'Graph Tables'!$D59)</f>
        <v>0</v>
      </c>
      <c r="AB59" s="46">
        <f>SUMIFS('Portfolio Allocation'!AA$12:AA$111,'Portfolio Allocation'!$A$12:$A$111,'Graph Tables'!$D59)</f>
        <v>0</v>
      </c>
      <c r="AC59" s="46">
        <f>SUMIFS('Portfolio Allocation'!AD$12:AD$111,'Portfolio Allocation'!$A$12:$A$111,'Graph Tables'!$D59)</f>
        <v>0</v>
      </c>
      <c r="AD59" s="46"/>
      <c r="AE59" s="48">
        <v>58</v>
      </c>
      <c r="AF59" t="e">
        <f t="shared" si="125"/>
        <v>#REF!</v>
      </c>
      <c r="AG59" s="44" t="e">
        <f t="shared" si="96"/>
        <v>#REF!</v>
      </c>
      <c r="AH59" s="46"/>
      <c r="AI59" s="239" t="e">
        <f t="shared" si="81"/>
        <v>#REF!</v>
      </c>
      <c r="AJ59" s="239" t="e">
        <f>AI59+COUNTIF(AI$2:$AI59,AI59)-1</f>
        <v>#REF!</v>
      </c>
      <c r="AK59" s="241" t="str">
        <f t="shared" si="2"/>
        <v>Denmark</v>
      </c>
      <c r="AL59" s="70" t="e">
        <f t="shared" si="82"/>
        <v>#REF!</v>
      </c>
      <c r="AM59" s="44" t="e">
        <f t="shared" si="3"/>
        <v>#REF!</v>
      </c>
      <c r="AN59" s="44" t="e">
        <f t="shared" si="4"/>
        <v>#REF!</v>
      </c>
      <c r="AO59" s="44" t="e">
        <f t="shared" si="5"/>
        <v>#REF!</v>
      </c>
      <c r="AP59" s="44" t="e">
        <f t="shared" si="6"/>
        <v>#REF!</v>
      </c>
      <c r="AQ59" s="44" t="e">
        <f t="shared" si="7"/>
        <v>#REF!</v>
      </c>
      <c r="AR59" s="44" t="e">
        <f t="shared" si="8"/>
        <v>#REF!</v>
      </c>
      <c r="AS59" s="44" t="e">
        <f t="shared" si="9"/>
        <v>#REF!</v>
      </c>
      <c r="AT59" s="44" t="e">
        <f t="shared" si="10"/>
        <v>#REF!</v>
      </c>
      <c r="AU59" s="44" t="e">
        <f t="shared" si="11"/>
        <v>#REF!</v>
      </c>
      <c r="AV59" s="44" t="e">
        <f t="shared" si="12"/>
        <v>#REF!</v>
      </c>
      <c r="AW59" s="44" t="e">
        <f t="shared" si="13"/>
        <v>#REF!</v>
      </c>
      <c r="AX59" s="44" t="e">
        <f t="shared" si="14"/>
        <v>#REF!</v>
      </c>
      <c r="AY59" s="44" t="e">
        <f t="shared" si="15"/>
        <v>#REF!</v>
      </c>
      <c r="AZ59" s="44" t="e">
        <f t="shared" si="16"/>
        <v>#REF!</v>
      </c>
      <c r="BA59" s="44" t="e">
        <f t="shared" si="17"/>
        <v>#REF!</v>
      </c>
      <c r="BB59" s="44" t="e">
        <f t="shared" si="18"/>
        <v>#REF!</v>
      </c>
      <c r="BC59" s="44" t="e">
        <f t="shared" si="19"/>
        <v>#REF!</v>
      </c>
      <c r="BD59" s="44" t="e">
        <f t="shared" si="20"/>
        <v>#REF!</v>
      </c>
      <c r="BE59" s="44" t="e">
        <f t="shared" si="21"/>
        <v>#REF!</v>
      </c>
      <c r="BF59" s="44" t="e">
        <f t="shared" si="22"/>
        <v>#REF!</v>
      </c>
      <c r="BG59" s="44" t="e">
        <f t="shared" si="23"/>
        <v>#REF!</v>
      </c>
      <c r="BH59" s="44" t="e">
        <f t="shared" si="24"/>
        <v>#REF!</v>
      </c>
      <c r="BI59" s="44" t="e">
        <f t="shared" si="25"/>
        <v>#REF!</v>
      </c>
      <c r="BJ59" s="44" t="e">
        <f t="shared" si="26"/>
        <v>#REF!</v>
      </c>
      <c r="BK59" s="44"/>
      <c r="BL59" s="48">
        <v>58</v>
      </c>
      <c r="BM59" t="e">
        <f t="shared" si="126"/>
        <v>#REF!</v>
      </c>
      <c r="BN59" s="44" t="e">
        <f t="shared" si="97"/>
        <v>#REF!</v>
      </c>
      <c r="BO59" s="44">
        <f t="shared" si="101"/>
        <v>0</v>
      </c>
      <c r="BP59" s="44">
        <f t="shared" si="102"/>
        <v>0</v>
      </c>
      <c r="BQ59" s="44">
        <f t="shared" si="103"/>
        <v>0</v>
      </c>
      <c r="BR59" s="44">
        <f t="shared" si="104"/>
        <v>0</v>
      </c>
      <c r="BS59" s="44">
        <f t="shared" si="105"/>
        <v>0</v>
      </c>
      <c r="BT59" s="44">
        <f t="shared" si="106"/>
        <v>0</v>
      </c>
      <c r="BU59" s="44">
        <f t="shared" si="107"/>
        <v>0</v>
      </c>
      <c r="BV59" s="44">
        <f t="shared" si="108"/>
        <v>0</v>
      </c>
      <c r="BW59" s="44">
        <f t="shared" si="109"/>
        <v>0</v>
      </c>
      <c r="BX59" s="44">
        <f t="shared" si="110"/>
        <v>0</v>
      </c>
      <c r="BY59" s="44">
        <f t="shared" si="111"/>
        <v>0</v>
      </c>
      <c r="BZ59" s="44">
        <f t="shared" si="112"/>
        <v>0</v>
      </c>
      <c r="CA59" s="44">
        <f t="shared" si="113"/>
        <v>0</v>
      </c>
      <c r="CB59" s="44">
        <f t="shared" si="114"/>
        <v>0</v>
      </c>
      <c r="CC59" s="44">
        <f t="shared" si="115"/>
        <v>0</v>
      </c>
      <c r="CD59" s="44">
        <f t="shared" si="116"/>
        <v>0</v>
      </c>
      <c r="CE59" s="44">
        <f t="shared" si="117"/>
        <v>0</v>
      </c>
      <c r="CF59" s="44">
        <f t="shared" si="118"/>
        <v>0</v>
      </c>
      <c r="CG59" s="44">
        <f t="shared" si="119"/>
        <v>0</v>
      </c>
      <c r="CH59" s="44">
        <f t="shared" si="120"/>
        <v>0</v>
      </c>
      <c r="CI59" s="44">
        <f t="shared" si="121"/>
        <v>0</v>
      </c>
      <c r="CJ59" s="44">
        <f t="shared" si="122"/>
        <v>0</v>
      </c>
      <c r="CK59" s="44">
        <f t="shared" si="123"/>
        <v>0</v>
      </c>
      <c r="CL59" s="44">
        <f t="shared" si="124"/>
        <v>0</v>
      </c>
      <c r="CM59" s="44"/>
      <c r="CN59" s="244" t="e">
        <f t="shared" si="84"/>
        <v>#REF!</v>
      </c>
      <c r="CO59" s="244">
        <v>58</v>
      </c>
      <c r="CP59" s="239" t="e">
        <f t="shared" si="85"/>
        <v>#REF!</v>
      </c>
      <c r="CQ59" s="239" t="e">
        <f>CP59+COUNTIF($CP$2:CP59,CP59)-1</f>
        <v>#REF!</v>
      </c>
      <c r="CR59" s="241" t="str">
        <f t="shared" si="51"/>
        <v>Denmark</v>
      </c>
      <c r="CS59" s="70" t="e">
        <f t="shared" si="86"/>
        <v>#REF!</v>
      </c>
      <c r="CT59" s="44" t="e">
        <f t="shared" si="52"/>
        <v>#REF!</v>
      </c>
      <c r="CU59" s="44" t="e">
        <f t="shared" si="53"/>
        <v>#REF!</v>
      </c>
      <c r="CV59" s="44" t="e">
        <f t="shared" si="54"/>
        <v>#REF!</v>
      </c>
      <c r="CW59" s="44" t="e">
        <f t="shared" si="55"/>
        <v>#REF!</v>
      </c>
      <c r="CX59" s="44" t="e">
        <f t="shared" si="56"/>
        <v>#REF!</v>
      </c>
      <c r="CY59" s="44" t="e">
        <f t="shared" si="57"/>
        <v>#REF!</v>
      </c>
      <c r="CZ59" s="44" t="e">
        <f t="shared" si="58"/>
        <v>#REF!</v>
      </c>
      <c r="DA59" s="44" t="e">
        <f t="shared" si="59"/>
        <v>#REF!</v>
      </c>
      <c r="DB59" s="44" t="e">
        <f t="shared" si="60"/>
        <v>#REF!</v>
      </c>
      <c r="DC59" s="44" t="e">
        <f t="shared" si="61"/>
        <v>#REF!</v>
      </c>
      <c r="DD59" s="44" t="e">
        <f t="shared" si="62"/>
        <v>#REF!</v>
      </c>
      <c r="DE59" s="44" t="e">
        <f t="shared" si="63"/>
        <v>#REF!</v>
      </c>
      <c r="DF59" s="44" t="e">
        <f t="shared" si="64"/>
        <v>#REF!</v>
      </c>
      <c r="DG59" s="44" t="e">
        <f t="shared" si="65"/>
        <v>#REF!</v>
      </c>
      <c r="DH59" s="44" t="e">
        <f t="shared" si="66"/>
        <v>#REF!</v>
      </c>
      <c r="DI59" s="44" t="e">
        <f t="shared" si="67"/>
        <v>#REF!</v>
      </c>
      <c r="DJ59" s="44" t="e">
        <f t="shared" si="68"/>
        <v>#REF!</v>
      </c>
      <c r="DK59" s="44" t="e">
        <f t="shared" si="69"/>
        <v>#REF!</v>
      </c>
      <c r="DL59" s="44" t="e">
        <f t="shared" si="70"/>
        <v>#REF!</v>
      </c>
      <c r="DM59" s="44" t="e">
        <f t="shared" si="71"/>
        <v>#REF!</v>
      </c>
      <c r="DN59" s="44" t="e">
        <f t="shared" si="72"/>
        <v>#REF!</v>
      </c>
      <c r="DO59" s="44" t="e">
        <f t="shared" si="73"/>
        <v>#REF!</v>
      </c>
      <c r="DP59" s="44" t="e">
        <f t="shared" si="74"/>
        <v>#REF!</v>
      </c>
      <c r="DQ59" s="44" t="e">
        <f t="shared" si="75"/>
        <v>#REF!</v>
      </c>
    </row>
    <row r="60" spans="1:121">
      <c r="A60" s="239">
        <v>59</v>
      </c>
      <c r="B60" s="364" t="e">
        <f t="shared" si="78"/>
        <v>#REF!</v>
      </c>
      <c r="C60" s="365" t="e">
        <f>B60+COUNTIF(B$2:$B60,B60)-1</f>
        <v>#REF!</v>
      </c>
      <c r="D60" s="366" t="str">
        <f>Tables!AI60</f>
        <v>Djibouti</v>
      </c>
      <c r="E60" s="367" t="e">
        <f t="shared" si="79"/>
        <v>#REF!</v>
      </c>
      <c r="F60" s="46">
        <f>SUMIFS('Portfolio Allocation'!C$12:C$111,'Portfolio Allocation'!$A$12:$A$111,'Graph Tables'!$D60)</f>
        <v>0</v>
      </c>
      <c r="G60" s="46">
        <f>SUMIFS('Portfolio Allocation'!D$12:D$111,'Portfolio Allocation'!$A$12:$A$111,'Graph Tables'!$D60)</f>
        <v>0</v>
      </c>
      <c r="H60" s="46">
        <f>SUMIFS('Portfolio Allocation'!E$12:E$111,'Portfolio Allocation'!$A$12:$A$111,'Graph Tables'!$D60)</f>
        <v>0</v>
      </c>
      <c r="I60" s="46">
        <f>SUMIFS('Portfolio Allocation'!F$12:F$111,'Portfolio Allocation'!$A$12:$A$111,'Graph Tables'!$D60)</f>
        <v>0</v>
      </c>
      <c r="J60" s="46">
        <f>SUMIFS('Portfolio Allocation'!G$12:G$111,'Portfolio Allocation'!$A$12:$A$111,'Graph Tables'!$D60)</f>
        <v>0</v>
      </c>
      <c r="K60" s="46">
        <f>SUMIFS('Portfolio Allocation'!H$12:H$111,'Portfolio Allocation'!$A$12:$A$111,'Graph Tables'!$D60)</f>
        <v>0</v>
      </c>
      <c r="L60" s="46">
        <f>SUMIFS('Portfolio Allocation'!I$12:I$111,'Portfolio Allocation'!$A$12:$A$111,'Graph Tables'!$D60)</f>
        <v>0</v>
      </c>
      <c r="M60" s="46">
        <f>SUMIFS('Portfolio Allocation'!J$12:J$111,'Portfolio Allocation'!$A$12:$A$111,'Graph Tables'!$D60)</f>
        <v>0</v>
      </c>
      <c r="N60" s="46">
        <f>SUMIFS('Portfolio Allocation'!K$12:K$111,'Portfolio Allocation'!$A$12:$A$111,'Graph Tables'!$D60)</f>
        <v>0</v>
      </c>
      <c r="O60" s="46">
        <f>SUMIFS('Portfolio Allocation'!L$12:L$111,'Portfolio Allocation'!$A$12:$A$111,'Graph Tables'!$D60)</f>
        <v>0</v>
      </c>
      <c r="P60" s="46">
        <f>SUMIFS('Portfolio Allocation'!M$12:M$111,'Portfolio Allocation'!$A$12:$A$111,'Graph Tables'!$D60)</f>
        <v>0</v>
      </c>
      <c r="Q60" s="46" t="e">
        <f>SUMIFS('Portfolio Allocation'!#REF!,'Portfolio Allocation'!$A$12:$A$111,'Graph Tables'!$D60)</f>
        <v>#REF!</v>
      </c>
      <c r="R60" s="46">
        <f>SUMIFS('Portfolio Allocation'!Q$12:Q$111,'Portfolio Allocation'!$A$12:$A$111,'Graph Tables'!$D60)</f>
        <v>0</v>
      </c>
      <c r="S60" s="46">
        <f>SUMIFS('Portfolio Allocation'!R$12:R$111,'Portfolio Allocation'!$A$12:$A$111,'Graph Tables'!$D60)</f>
        <v>0</v>
      </c>
      <c r="T60" s="46">
        <f>SUMIFS('Portfolio Allocation'!S$12:S$111,'Portfolio Allocation'!$A$12:$A$111,'Graph Tables'!$D60)</f>
        <v>0</v>
      </c>
      <c r="U60" s="46">
        <f>SUMIFS('Portfolio Allocation'!T$12:T$111,'Portfolio Allocation'!$A$12:$A$111,'Graph Tables'!$D60)</f>
        <v>0</v>
      </c>
      <c r="V60" s="46">
        <f>SUMIFS('Portfolio Allocation'!U$12:U$111,'Portfolio Allocation'!$A$12:$A$111,'Graph Tables'!$D60)</f>
        <v>0</v>
      </c>
      <c r="W60" s="46">
        <f>SUMIFS('Portfolio Allocation'!V$12:V$111,'Portfolio Allocation'!$A$12:$A$111,'Graph Tables'!$D60)</f>
        <v>0</v>
      </c>
      <c r="X60" s="46">
        <f>SUMIFS('Portfolio Allocation'!W$12:W$111,'Portfolio Allocation'!$A$12:$A$111,'Graph Tables'!$D60)</f>
        <v>0</v>
      </c>
      <c r="Y60" s="46">
        <f>SUMIFS('Portfolio Allocation'!X$12:X$111,'Portfolio Allocation'!$A$12:$A$111,'Graph Tables'!$D60)</f>
        <v>0</v>
      </c>
      <c r="Z60" s="46">
        <f>SUMIFS('Portfolio Allocation'!Y$12:Y$111,'Portfolio Allocation'!$A$12:$A$111,'Graph Tables'!$D60)</f>
        <v>0</v>
      </c>
      <c r="AA60" s="46">
        <f>SUMIFS('Portfolio Allocation'!Z$12:Z$111,'Portfolio Allocation'!$A$12:$A$111,'Graph Tables'!$D60)</f>
        <v>0</v>
      </c>
      <c r="AB60" s="46">
        <f>SUMIFS('Portfolio Allocation'!AA$12:AA$111,'Portfolio Allocation'!$A$12:$A$111,'Graph Tables'!$D60)</f>
        <v>0</v>
      </c>
      <c r="AC60" s="46">
        <f>SUMIFS('Portfolio Allocation'!AD$12:AD$111,'Portfolio Allocation'!$A$12:$A$111,'Graph Tables'!$D60)</f>
        <v>0</v>
      </c>
      <c r="AD60" s="46"/>
      <c r="AE60" s="48">
        <v>59</v>
      </c>
      <c r="AF60" t="e">
        <f t="shared" si="125"/>
        <v>#REF!</v>
      </c>
      <c r="AG60" s="44" t="e">
        <f t="shared" si="96"/>
        <v>#REF!</v>
      </c>
      <c r="AH60" s="46"/>
      <c r="AI60" s="239" t="e">
        <f t="shared" si="81"/>
        <v>#REF!</v>
      </c>
      <c r="AJ60" s="239" t="e">
        <f>AI60+COUNTIF(AI$2:$AI60,AI60)-1</f>
        <v>#REF!</v>
      </c>
      <c r="AK60" s="241" t="str">
        <f t="shared" si="2"/>
        <v>Djibouti</v>
      </c>
      <c r="AL60" s="70" t="e">
        <f t="shared" si="82"/>
        <v>#REF!</v>
      </c>
      <c r="AM60" s="44" t="e">
        <f t="shared" si="3"/>
        <v>#REF!</v>
      </c>
      <c r="AN60" s="44" t="e">
        <f t="shared" si="4"/>
        <v>#REF!</v>
      </c>
      <c r="AO60" s="44" t="e">
        <f t="shared" si="5"/>
        <v>#REF!</v>
      </c>
      <c r="AP60" s="44" t="e">
        <f t="shared" si="6"/>
        <v>#REF!</v>
      </c>
      <c r="AQ60" s="44" t="e">
        <f t="shared" si="7"/>
        <v>#REF!</v>
      </c>
      <c r="AR60" s="44" t="e">
        <f t="shared" si="8"/>
        <v>#REF!</v>
      </c>
      <c r="AS60" s="44" t="e">
        <f t="shared" si="9"/>
        <v>#REF!</v>
      </c>
      <c r="AT60" s="44" t="e">
        <f t="shared" si="10"/>
        <v>#REF!</v>
      </c>
      <c r="AU60" s="44" t="e">
        <f t="shared" si="11"/>
        <v>#REF!</v>
      </c>
      <c r="AV60" s="44" t="e">
        <f t="shared" si="12"/>
        <v>#REF!</v>
      </c>
      <c r="AW60" s="44" t="e">
        <f t="shared" si="13"/>
        <v>#REF!</v>
      </c>
      <c r="AX60" s="44" t="e">
        <f t="shared" si="14"/>
        <v>#REF!</v>
      </c>
      <c r="AY60" s="44" t="e">
        <f t="shared" si="15"/>
        <v>#REF!</v>
      </c>
      <c r="AZ60" s="44" t="e">
        <f t="shared" si="16"/>
        <v>#REF!</v>
      </c>
      <c r="BA60" s="44" t="e">
        <f t="shared" si="17"/>
        <v>#REF!</v>
      </c>
      <c r="BB60" s="44" t="e">
        <f t="shared" si="18"/>
        <v>#REF!</v>
      </c>
      <c r="BC60" s="44" t="e">
        <f t="shared" si="19"/>
        <v>#REF!</v>
      </c>
      <c r="BD60" s="44" t="e">
        <f t="shared" si="20"/>
        <v>#REF!</v>
      </c>
      <c r="BE60" s="44" t="e">
        <f t="shared" si="21"/>
        <v>#REF!</v>
      </c>
      <c r="BF60" s="44" t="e">
        <f t="shared" si="22"/>
        <v>#REF!</v>
      </c>
      <c r="BG60" s="44" t="e">
        <f t="shared" si="23"/>
        <v>#REF!</v>
      </c>
      <c r="BH60" s="44" t="e">
        <f t="shared" si="24"/>
        <v>#REF!</v>
      </c>
      <c r="BI60" s="44" t="e">
        <f t="shared" si="25"/>
        <v>#REF!</v>
      </c>
      <c r="BJ60" s="44" t="e">
        <f t="shared" si="26"/>
        <v>#REF!</v>
      </c>
      <c r="BK60" s="44"/>
      <c r="BL60" s="48">
        <v>59</v>
      </c>
      <c r="BM60" t="e">
        <f t="shared" si="126"/>
        <v>#REF!</v>
      </c>
      <c r="BN60" s="44" t="e">
        <f t="shared" si="97"/>
        <v>#REF!</v>
      </c>
      <c r="BO60" s="44">
        <f t="shared" si="101"/>
        <v>0</v>
      </c>
      <c r="BP60" s="44">
        <f t="shared" si="102"/>
        <v>0</v>
      </c>
      <c r="BQ60" s="44">
        <f t="shared" si="103"/>
        <v>0</v>
      </c>
      <c r="BR60" s="44">
        <f t="shared" si="104"/>
        <v>0</v>
      </c>
      <c r="BS60" s="44">
        <f t="shared" si="105"/>
        <v>0</v>
      </c>
      <c r="BT60" s="44">
        <f t="shared" si="106"/>
        <v>0</v>
      </c>
      <c r="BU60" s="44">
        <f t="shared" si="107"/>
        <v>0</v>
      </c>
      <c r="BV60" s="44">
        <f t="shared" si="108"/>
        <v>0</v>
      </c>
      <c r="BW60" s="44">
        <f t="shared" si="109"/>
        <v>0</v>
      </c>
      <c r="BX60" s="44">
        <f t="shared" si="110"/>
        <v>0</v>
      </c>
      <c r="BY60" s="44">
        <f t="shared" si="111"/>
        <v>0</v>
      </c>
      <c r="BZ60" s="44">
        <f t="shared" si="112"/>
        <v>0</v>
      </c>
      <c r="CA60" s="44">
        <f t="shared" si="113"/>
        <v>0</v>
      </c>
      <c r="CB60" s="44">
        <f t="shared" si="114"/>
        <v>0</v>
      </c>
      <c r="CC60" s="44">
        <f t="shared" si="115"/>
        <v>0</v>
      </c>
      <c r="CD60" s="44">
        <f t="shared" si="116"/>
        <v>0</v>
      </c>
      <c r="CE60" s="44">
        <f t="shared" si="117"/>
        <v>0</v>
      </c>
      <c r="CF60" s="44">
        <f t="shared" si="118"/>
        <v>0</v>
      </c>
      <c r="CG60" s="44">
        <f t="shared" si="119"/>
        <v>0</v>
      </c>
      <c r="CH60" s="44">
        <f t="shared" si="120"/>
        <v>0</v>
      </c>
      <c r="CI60" s="44">
        <f t="shared" si="121"/>
        <v>0</v>
      </c>
      <c r="CJ60" s="44">
        <f t="shared" si="122"/>
        <v>0</v>
      </c>
      <c r="CK60" s="44">
        <f t="shared" si="123"/>
        <v>0</v>
      </c>
      <c r="CL60" s="44">
        <f t="shared" si="124"/>
        <v>0</v>
      </c>
      <c r="CM60" s="44"/>
      <c r="CN60" s="244" t="e">
        <f t="shared" si="84"/>
        <v>#REF!</v>
      </c>
      <c r="CO60" s="244">
        <v>59</v>
      </c>
      <c r="CP60" s="239" t="e">
        <f t="shared" si="85"/>
        <v>#REF!</v>
      </c>
      <c r="CQ60" s="239" t="e">
        <f>CP60+COUNTIF($CP$2:CP60,CP60)-1</f>
        <v>#REF!</v>
      </c>
      <c r="CR60" s="241" t="str">
        <f t="shared" si="51"/>
        <v>Djibouti</v>
      </c>
      <c r="CS60" s="70" t="e">
        <f t="shared" si="86"/>
        <v>#REF!</v>
      </c>
      <c r="CT60" s="44" t="e">
        <f t="shared" si="52"/>
        <v>#REF!</v>
      </c>
      <c r="CU60" s="44" t="e">
        <f t="shared" si="53"/>
        <v>#REF!</v>
      </c>
      <c r="CV60" s="44" t="e">
        <f t="shared" si="54"/>
        <v>#REF!</v>
      </c>
      <c r="CW60" s="44" t="e">
        <f t="shared" si="55"/>
        <v>#REF!</v>
      </c>
      <c r="CX60" s="44" t="e">
        <f t="shared" si="56"/>
        <v>#REF!</v>
      </c>
      <c r="CY60" s="44" t="e">
        <f t="shared" si="57"/>
        <v>#REF!</v>
      </c>
      <c r="CZ60" s="44" t="e">
        <f t="shared" si="58"/>
        <v>#REF!</v>
      </c>
      <c r="DA60" s="44" t="e">
        <f t="shared" si="59"/>
        <v>#REF!</v>
      </c>
      <c r="DB60" s="44" t="e">
        <f t="shared" si="60"/>
        <v>#REF!</v>
      </c>
      <c r="DC60" s="44" t="e">
        <f t="shared" si="61"/>
        <v>#REF!</v>
      </c>
      <c r="DD60" s="44" t="e">
        <f t="shared" si="62"/>
        <v>#REF!</v>
      </c>
      <c r="DE60" s="44" t="e">
        <f t="shared" si="63"/>
        <v>#REF!</v>
      </c>
      <c r="DF60" s="44" t="e">
        <f t="shared" si="64"/>
        <v>#REF!</v>
      </c>
      <c r="DG60" s="44" t="e">
        <f t="shared" si="65"/>
        <v>#REF!</v>
      </c>
      <c r="DH60" s="44" t="e">
        <f t="shared" si="66"/>
        <v>#REF!</v>
      </c>
      <c r="DI60" s="44" t="e">
        <f t="shared" si="67"/>
        <v>#REF!</v>
      </c>
      <c r="DJ60" s="44" t="e">
        <f t="shared" si="68"/>
        <v>#REF!</v>
      </c>
      <c r="DK60" s="44" t="e">
        <f t="shared" si="69"/>
        <v>#REF!</v>
      </c>
      <c r="DL60" s="44" t="e">
        <f t="shared" si="70"/>
        <v>#REF!</v>
      </c>
      <c r="DM60" s="44" t="e">
        <f t="shared" si="71"/>
        <v>#REF!</v>
      </c>
      <c r="DN60" s="44" t="e">
        <f t="shared" si="72"/>
        <v>#REF!</v>
      </c>
      <c r="DO60" s="44" t="e">
        <f t="shared" si="73"/>
        <v>#REF!</v>
      </c>
      <c r="DP60" s="44" t="e">
        <f t="shared" si="74"/>
        <v>#REF!</v>
      </c>
      <c r="DQ60" s="44" t="e">
        <f t="shared" si="75"/>
        <v>#REF!</v>
      </c>
    </row>
    <row r="61" spans="1:121">
      <c r="A61" s="239">
        <v>60</v>
      </c>
      <c r="B61" s="364" t="e">
        <f t="shared" si="78"/>
        <v>#REF!</v>
      </c>
      <c r="C61" s="365" t="e">
        <f>B61+COUNTIF(B$2:$B61,B61)-1</f>
        <v>#REF!</v>
      </c>
      <c r="D61" s="366" t="str">
        <f>Tables!AI61</f>
        <v>Dominica</v>
      </c>
      <c r="E61" s="367" t="e">
        <f t="shared" si="79"/>
        <v>#REF!</v>
      </c>
      <c r="F61" s="46">
        <f>SUMIFS('Portfolio Allocation'!C$12:C$111,'Portfolio Allocation'!$A$12:$A$111,'Graph Tables'!$D61)</f>
        <v>0</v>
      </c>
      <c r="G61" s="46">
        <f>SUMIFS('Portfolio Allocation'!D$12:D$111,'Portfolio Allocation'!$A$12:$A$111,'Graph Tables'!$D61)</f>
        <v>0</v>
      </c>
      <c r="H61" s="46">
        <f>SUMIFS('Portfolio Allocation'!E$12:E$111,'Portfolio Allocation'!$A$12:$A$111,'Graph Tables'!$D61)</f>
        <v>0</v>
      </c>
      <c r="I61" s="46">
        <f>SUMIFS('Portfolio Allocation'!F$12:F$111,'Portfolio Allocation'!$A$12:$A$111,'Graph Tables'!$D61)</f>
        <v>0</v>
      </c>
      <c r="J61" s="46">
        <f>SUMIFS('Portfolio Allocation'!G$12:G$111,'Portfolio Allocation'!$A$12:$A$111,'Graph Tables'!$D61)</f>
        <v>0</v>
      </c>
      <c r="K61" s="46">
        <f>SUMIFS('Portfolio Allocation'!H$12:H$111,'Portfolio Allocation'!$A$12:$A$111,'Graph Tables'!$D61)</f>
        <v>0</v>
      </c>
      <c r="L61" s="46">
        <f>SUMIFS('Portfolio Allocation'!I$12:I$111,'Portfolio Allocation'!$A$12:$A$111,'Graph Tables'!$D61)</f>
        <v>0</v>
      </c>
      <c r="M61" s="46">
        <f>SUMIFS('Portfolio Allocation'!J$12:J$111,'Portfolio Allocation'!$A$12:$A$111,'Graph Tables'!$D61)</f>
        <v>0</v>
      </c>
      <c r="N61" s="46">
        <f>SUMIFS('Portfolio Allocation'!K$12:K$111,'Portfolio Allocation'!$A$12:$A$111,'Graph Tables'!$D61)</f>
        <v>0</v>
      </c>
      <c r="O61" s="46">
        <f>SUMIFS('Portfolio Allocation'!L$12:L$111,'Portfolio Allocation'!$A$12:$A$111,'Graph Tables'!$D61)</f>
        <v>0</v>
      </c>
      <c r="P61" s="46">
        <f>SUMIFS('Portfolio Allocation'!M$12:M$111,'Portfolio Allocation'!$A$12:$A$111,'Graph Tables'!$D61)</f>
        <v>0</v>
      </c>
      <c r="Q61" s="46" t="e">
        <f>SUMIFS('Portfolio Allocation'!#REF!,'Portfolio Allocation'!$A$12:$A$111,'Graph Tables'!$D61)</f>
        <v>#REF!</v>
      </c>
      <c r="R61" s="46">
        <f>SUMIFS('Portfolio Allocation'!Q$12:Q$111,'Portfolio Allocation'!$A$12:$A$111,'Graph Tables'!$D61)</f>
        <v>0</v>
      </c>
      <c r="S61" s="46">
        <f>SUMIFS('Portfolio Allocation'!R$12:R$111,'Portfolio Allocation'!$A$12:$A$111,'Graph Tables'!$D61)</f>
        <v>0</v>
      </c>
      <c r="T61" s="46">
        <f>SUMIFS('Portfolio Allocation'!S$12:S$111,'Portfolio Allocation'!$A$12:$A$111,'Graph Tables'!$D61)</f>
        <v>0</v>
      </c>
      <c r="U61" s="46">
        <f>SUMIFS('Portfolio Allocation'!T$12:T$111,'Portfolio Allocation'!$A$12:$A$111,'Graph Tables'!$D61)</f>
        <v>0</v>
      </c>
      <c r="V61" s="46">
        <f>SUMIFS('Portfolio Allocation'!U$12:U$111,'Portfolio Allocation'!$A$12:$A$111,'Graph Tables'!$D61)</f>
        <v>0</v>
      </c>
      <c r="W61" s="46">
        <f>SUMIFS('Portfolio Allocation'!V$12:V$111,'Portfolio Allocation'!$A$12:$A$111,'Graph Tables'!$D61)</f>
        <v>0</v>
      </c>
      <c r="X61" s="46">
        <f>SUMIFS('Portfolio Allocation'!W$12:W$111,'Portfolio Allocation'!$A$12:$A$111,'Graph Tables'!$D61)</f>
        <v>0</v>
      </c>
      <c r="Y61" s="46">
        <f>SUMIFS('Portfolio Allocation'!X$12:X$111,'Portfolio Allocation'!$A$12:$A$111,'Graph Tables'!$D61)</f>
        <v>0</v>
      </c>
      <c r="Z61" s="46">
        <f>SUMIFS('Portfolio Allocation'!Y$12:Y$111,'Portfolio Allocation'!$A$12:$A$111,'Graph Tables'!$D61)</f>
        <v>0</v>
      </c>
      <c r="AA61" s="46">
        <f>SUMIFS('Portfolio Allocation'!Z$12:Z$111,'Portfolio Allocation'!$A$12:$A$111,'Graph Tables'!$D61)</f>
        <v>0</v>
      </c>
      <c r="AB61" s="46">
        <f>SUMIFS('Portfolio Allocation'!AA$12:AA$111,'Portfolio Allocation'!$A$12:$A$111,'Graph Tables'!$D61)</f>
        <v>0</v>
      </c>
      <c r="AC61" s="46">
        <f>SUMIFS('Portfolio Allocation'!AD$12:AD$111,'Portfolio Allocation'!$A$12:$A$111,'Graph Tables'!$D61)</f>
        <v>0</v>
      </c>
      <c r="AD61" s="46"/>
      <c r="AE61" s="48">
        <v>60</v>
      </c>
      <c r="AF61" t="e">
        <f t="shared" si="125"/>
        <v>#REF!</v>
      </c>
      <c r="AG61" s="44" t="e">
        <f t="shared" si="96"/>
        <v>#REF!</v>
      </c>
      <c r="AH61" s="46"/>
      <c r="AI61" s="239" t="e">
        <f t="shared" si="81"/>
        <v>#REF!</v>
      </c>
      <c r="AJ61" s="239" t="e">
        <f>AI61+COUNTIF(AI$2:$AI61,AI61)-1</f>
        <v>#REF!</v>
      </c>
      <c r="AK61" s="241" t="str">
        <f t="shared" si="2"/>
        <v>Dominica</v>
      </c>
      <c r="AL61" s="70" t="e">
        <f t="shared" si="82"/>
        <v>#REF!</v>
      </c>
      <c r="AM61" s="44" t="e">
        <f t="shared" si="3"/>
        <v>#REF!</v>
      </c>
      <c r="AN61" s="44" t="e">
        <f t="shared" si="4"/>
        <v>#REF!</v>
      </c>
      <c r="AO61" s="44" t="e">
        <f t="shared" si="5"/>
        <v>#REF!</v>
      </c>
      <c r="AP61" s="44" t="e">
        <f t="shared" si="6"/>
        <v>#REF!</v>
      </c>
      <c r="AQ61" s="44" t="e">
        <f t="shared" si="7"/>
        <v>#REF!</v>
      </c>
      <c r="AR61" s="44" t="e">
        <f t="shared" si="8"/>
        <v>#REF!</v>
      </c>
      <c r="AS61" s="44" t="e">
        <f t="shared" si="9"/>
        <v>#REF!</v>
      </c>
      <c r="AT61" s="44" t="e">
        <f t="shared" si="10"/>
        <v>#REF!</v>
      </c>
      <c r="AU61" s="44" t="e">
        <f t="shared" si="11"/>
        <v>#REF!</v>
      </c>
      <c r="AV61" s="44" t="e">
        <f t="shared" si="12"/>
        <v>#REF!</v>
      </c>
      <c r="AW61" s="44" t="e">
        <f t="shared" si="13"/>
        <v>#REF!</v>
      </c>
      <c r="AX61" s="44" t="e">
        <f t="shared" si="14"/>
        <v>#REF!</v>
      </c>
      <c r="AY61" s="44" t="e">
        <f t="shared" si="15"/>
        <v>#REF!</v>
      </c>
      <c r="AZ61" s="44" t="e">
        <f t="shared" si="16"/>
        <v>#REF!</v>
      </c>
      <c r="BA61" s="44" t="e">
        <f t="shared" si="17"/>
        <v>#REF!</v>
      </c>
      <c r="BB61" s="44" t="e">
        <f t="shared" si="18"/>
        <v>#REF!</v>
      </c>
      <c r="BC61" s="44" t="e">
        <f t="shared" si="19"/>
        <v>#REF!</v>
      </c>
      <c r="BD61" s="44" t="e">
        <f t="shared" si="20"/>
        <v>#REF!</v>
      </c>
      <c r="BE61" s="44" t="e">
        <f t="shared" si="21"/>
        <v>#REF!</v>
      </c>
      <c r="BF61" s="44" t="e">
        <f t="shared" si="22"/>
        <v>#REF!</v>
      </c>
      <c r="BG61" s="44" t="e">
        <f t="shared" si="23"/>
        <v>#REF!</v>
      </c>
      <c r="BH61" s="44" t="e">
        <f t="shared" si="24"/>
        <v>#REF!</v>
      </c>
      <c r="BI61" s="44" t="e">
        <f t="shared" si="25"/>
        <v>#REF!</v>
      </c>
      <c r="BJ61" s="44" t="e">
        <f t="shared" si="26"/>
        <v>#REF!</v>
      </c>
      <c r="BK61" s="44"/>
      <c r="BL61" s="48">
        <v>60</v>
      </c>
      <c r="BM61" t="e">
        <f t="shared" si="126"/>
        <v>#REF!</v>
      </c>
      <c r="BN61" s="44" t="e">
        <f t="shared" si="97"/>
        <v>#REF!</v>
      </c>
      <c r="BO61" s="44">
        <f t="shared" si="101"/>
        <v>0</v>
      </c>
      <c r="BP61" s="44">
        <f t="shared" si="102"/>
        <v>0</v>
      </c>
      <c r="BQ61" s="44">
        <f t="shared" si="103"/>
        <v>0</v>
      </c>
      <c r="BR61" s="44">
        <f t="shared" si="104"/>
        <v>0</v>
      </c>
      <c r="BS61" s="44">
        <f t="shared" si="105"/>
        <v>0</v>
      </c>
      <c r="BT61" s="44">
        <f t="shared" si="106"/>
        <v>0</v>
      </c>
      <c r="BU61" s="44">
        <f t="shared" si="107"/>
        <v>0</v>
      </c>
      <c r="BV61" s="44">
        <f t="shared" si="108"/>
        <v>0</v>
      </c>
      <c r="BW61" s="44">
        <f t="shared" si="109"/>
        <v>0</v>
      </c>
      <c r="BX61" s="44">
        <f t="shared" si="110"/>
        <v>0</v>
      </c>
      <c r="BY61" s="44">
        <f t="shared" si="111"/>
        <v>0</v>
      </c>
      <c r="BZ61" s="44">
        <f t="shared" si="112"/>
        <v>0</v>
      </c>
      <c r="CA61" s="44">
        <f t="shared" si="113"/>
        <v>0</v>
      </c>
      <c r="CB61" s="44">
        <f t="shared" si="114"/>
        <v>0</v>
      </c>
      <c r="CC61" s="44">
        <f t="shared" si="115"/>
        <v>0</v>
      </c>
      <c r="CD61" s="44">
        <f t="shared" si="116"/>
        <v>0</v>
      </c>
      <c r="CE61" s="44">
        <f t="shared" si="117"/>
        <v>0</v>
      </c>
      <c r="CF61" s="44">
        <f t="shared" si="118"/>
        <v>0</v>
      </c>
      <c r="CG61" s="44">
        <f t="shared" si="119"/>
        <v>0</v>
      </c>
      <c r="CH61" s="44">
        <f t="shared" si="120"/>
        <v>0</v>
      </c>
      <c r="CI61" s="44">
        <f t="shared" si="121"/>
        <v>0</v>
      </c>
      <c r="CJ61" s="44">
        <f t="shared" si="122"/>
        <v>0</v>
      </c>
      <c r="CK61" s="44">
        <f t="shared" si="123"/>
        <v>0</v>
      </c>
      <c r="CL61" s="44">
        <f t="shared" si="124"/>
        <v>0</v>
      </c>
      <c r="CM61" s="44"/>
      <c r="CN61" s="244" t="e">
        <f t="shared" si="84"/>
        <v>#REF!</v>
      </c>
      <c r="CO61" s="244">
        <v>60</v>
      </c>
      <c r="CP61" s="239" t="e">
        <f t="shared" si="85"/>
        <v>#REF!</v>
      </c>
      <c r="CQ61" s="239" t="e">
        <f>CP61+COUNTIF($CP$2:CP61,CP61)-1</f>
        <v>#REF!</v>
      </c>
      <c r="CR61" s="241" t="str">
        <f t="shared" si="51"/>
        <v>Dominica</v>
      </c>
      <c r="CS61" s="70" t="e">
        <f t="shared" si="86"/>
        <v>#REF!</v>
      </c>
      <c r="CT61" s="44" t="e">
        <f t="shared" si="52"/>
        <v>#REF!</v>
      </c>
      <c r="CU61" s="44" t="e">
        <f t="shared" si="53"/>
        <v>#REF!</v>
      </c>
      <c r="CV61" s="44" t="e">
        <f t="shared" si="54"/>
        <v>#REF!</v>
      </c>
      <c r="CW61" s="44" t="e">
        <f t="shared" si="55"/>
        <v>#REF!</v>
      </c>
      <c r="CX61" s="44" t="e">
        <f t="shared" si="56"/>
        <v>#REF!</v>
      </c>
      <c r="CY61" s="44" t="e">
        <f t="shared" si="57"/>
        <v>#REF!</v>
      </c>
      <c r="CZ61" s="44" t="e">
        <f t="shared" si="58"/>
        <v>#REF!</v>
      </c>
      <c r="DA61" s="44" t="e">
        <f t="shared" si="59"/>
        <v>#REF!</v>
      </c>
      <c r="DB61" s="44" t="e">
        <f t="shared" si="60"/>
        <v>#REF!</v>
      </c>
      <c r="DC61" s="44" t="e">
        <f t="shared" si="61"/>
        <v>#REF!</v>
      </c>
      <c r="DD61" s="44" t="e">
        <f t="shared" si="62"/>
        <v>#REF!</v>
      </c>
      <c r="DE61" s="44" t="e">
        <f t="shared" si="63"/>
        <v>#REF!</v>
      </c>
      <c r="DF61" s="44" t="e">
        <f t="shared" si="64"/>
        <v>#REF!</v>
      </c>
      <c r="DG61" s="44" t="e">
        <f t="shared" si="65"/>
        <v>#REF!</v>
      </c>
      <c r="DH61" s="44" t="e">
        <f t="shared" si="66"/>
        <v>#REF!</v>
      </c>
      <c r="DI61" s="44" t="e">
        <f t="shared" si="67"/>
        <v>#REF!</v>
      </c>
      <c r="DJ61" s="44" t="e">
        <f t="shared" si="68"/>
        <v>#REF!</v>
      </c>
      <c r="DK61" s="44" t="e">
        <f t="shared" si="69"/>
        <v>#REF!</v>
      </c>
      <c r="DL61" s="44" t="e">
        <f t="shared" si="70"/>
        <v>#REF!</v>
      </c>
      <c r="DM61" s="44" t="e">
        <f t="shared" si="71"/>
        <v>#REF!</v>
      </c>
      <c r="DN61" s="44" t="e">
        <f t="shared" si="72"/>
        <v>#REF!</v>
      </c>
      <c r="DO61" s="44" t="e">
        <f t="shared" si="73"/>
        <v>#REF!</v>
      </c>
      <c r="DP61" s="44" t="e">
        <f t="shared" si="74"/>
        <v>#REF!</v>
      </c>
      <c r="DQ61" s="44" t="e">
        <f t="shared" si="75"/>
        <v>#REF!</v>
      </c>
    </row>
    <row r="62" spans="1:121">
      <c r="A62" s="239">
        <v>61</v>
      </c>
      <c r="B62" s="364" t="e">
        <f t="shared" si="78"/>
        <v>#REF!</v>
      </c>
      <c r="C62" s="365" t="e">
        <f>B62+COUNTIF(B$2:$B62,B62)-1</f>
        <v>#REF!</v>
      </c>
      <c r="D62" s="366" t="str">
        <f>Tables!AI62</f>
        <v>Dominican Republic</v>
      </c>
      <c r="E62" s="367" t="e">
        <f t="shared" si="79"/>
        <v>#REF!</v>
      </c>
      <c r="F62" s="46">
        <f>SUMIFS('Portfolio Allocation'!C$12:C$111,'Portfolio Allocation'!$A$12:$A$111,'Graph Tables'!$D62)</f>
        <v>0</v>
      </c>
      <c r="G62" s="46">
        <f>SUMIFS('Portfolio Allocation'!D$12:D$111,'Portfolio Allocation'!$A$12:$A$111,'Graph Tables'!$D62)</f>
        <v>0</v>
      </c>
      <c r="H62" s="46">
        <f>SUMIFS('Portfolio Allocation'!E$12:E$111,'Portfolio Allocation'!$A$12:$A$111,'Graph Tables'!$D62)</f>
        <v>0</v>
      </c>
      <c r="I62" s="46">
        <f>SUMIFS('Portfolio Allocation'!F$12:F$111,'Portfolio Allocation'!$A$12:$A$111,'Graph Tables'!$D62)</f>
        <v>0</v>
      </c>
      <c r="J62" s="46">
        <f>SUMIFS('Portfolio Allocation'!G$12:G$111,'Portfolio Allocation'!$A$12:$A$111,'Graph Tables'!$D62)</f>
        <v>0</v>
      </c>
      <c r="K62" s="46">
        <f>SUMIFS('Portfolio Allocation'!H$12:H$111,'Portfolio Allocation'!$A$12:$A$111,'Graph Tables'!$D62)</f>
        <v>0</v>
      </c>
      <c r="L62" s="46">
        <f>SUMIFS('Portfolio Allocation'!I$12:I$111,'Portfolio Allocation'!$A$12:$A$111,'Graph Tables'!$D62)</f>
        <v>0</v>
      </c>
      <c r="M62" s="46">
        <f>SUMIFS('Portfolio Allocation'!J$12:J$111,'Portfolio Allocation'!$A$12:$A$111,'Graph Tables'!$D62)</f>
        <v>0</v>
      </c>
      <c r="N62" s="46">
        <f>SUMIFS('Portfolio Allocation'!K$12:K$111,'Portfolio Allocation'!$A$12:$A$111,'Graph Tables'!$D62)</f>
        <v>0</v>
      </c>
      <c r="O62" s="46">
        <f>SUMIFS('Portfolio Allocation'!L$12:L$111,'Portfolio Allocation'!$A$12:$A$111,'Graph Tables'!$D62)</f>
        <v>0</v>
      </c>
      <c r="P62" s="46">
        <f>SUMIFS('Portfolio Allocation'!M$12:M$111,'Portfolio Allocation'!$A$12:$A$111,'Graph Tables'!$D62)</f>
        <v>0</v>
      </c>
      <c r="Q62" s="46" t="e">
        <f>SUMIFS('Portfolio Allocation'!#REF!,'Portfolio Allocation'!$A$12:$A$111,'Graph Tables'!$D62)</f>
        <v>#REF!</v>
      </c>
      <c r="R62" s="46">
        <f>SUMIFS('Portfolio Allocation'!Q$12:Q$111,'Portfolio Allocation'!$A$12:$A$111,'Graph Tables'!$D62)</f>
        <v>0</v>
      </c>
      <c r="S62" s="46">
        <f>SUMIFS('Portfolio Allocation'!R$12:R$111,'Portfolio Allocation'!$A$12:$A$111,'Graph Tables'!$D62)</f>
        <v>0</v>
      </c>
      <c r="T62" s="46">
        <f>SUMIFS('Portfolio Allocation'!S$12:S$111,'Portfolio Allocation'!$A$12:$A$111,'Graph Tables'!$D62)</f>
        <v>0</v>
      </c>
      <c r="U62" s="46">
        <f>SUMIFS('Portfolio Allocation'!T$12:T$111,'Portfolio Allocation'!$A$12:$A$111,'Graph Tables'!$D62)</f>
        <v>0</v>
      </c>
      <c r="V62" s="46">
        <f>SUMIFS('Portfolio Allocation'!U$12:U$111,'Portfolio Allocation'!$A$12:$A$111,'Graph Tables'!$D62)</f>
        <v>0</v>
      </c>
      <c r="W62" s="46">
        <f>SUMIFS('Portfolio Allocation'!V$12:V$111,'Portfolio Allocation'!$A$12:$A$111,'Graph Tables'!$D62)</f>
        <v>0</v>
      </c>
      <c r="X62" s="46">
        <f>SUMIFS('Portfolio Allocation'!W$12:W$111,'Portfolio Allocation'!$A$12:$A$111,'Graph Tables'!$D62)</f>
        <v>0</v>
      </c>
      <c r="Y62" s="46">
        <f>SUMIFS('Portfolio Allocation'!X$12:X$111,'Portfolio Allocation'!$A$12:$A$111,'Graph Tables'!$D62)</f>
        <v>0</v>
      </c>
      <c r="Z62" s="46">
        <f>SUMIFS('Portfolio Allocation'!Y$12:Y$111,'Portfolio Allocation'!$A$12:$A$111,'Graph Tables'!$D62)</f>
        <v>0</v>
      </c>
      <c r="AA62" s="46">
        <f>SUMIFS('Portfolio Allocation'!Z$12:Z$111,'Portfolio Allocation'!$A$12:$A$111,'Graph Tables'!$D62)</f>
        <v>0</v>
      </c>
      <c r="AB62" s="46">
        <f>SUMIFS('Portfolio Allocation'!AA$12:AA$111,'Portfolio Allocation'!$A$12:$A$111,'Graph Tables'!$D62)</f>
        <v>0</v>
      </c>
      <c r="AC62" s="46">
        <f>SUMIFS('Portfolio Allocation'!AD$12:AD$111,'Portfolio Allocation'!$A$12:$A$111,'Graph Tables'!$D62)</f>
        <v>0</v>
      </c>
      <c r="AD62" s="46"/>
      <c r="AE62" s="48">
        <v>61</v>
      </c>
      <c r="AF62" t="e">
        <f t="shared" si="125"/>
        <v>#REF!</v>
      </c>
      <c r="AG62" s="44" t="e">
        <f t="shared" si="96"/>
        <v>#REF!</v>
      </c>
      <c r="AH62" s="46"/>
      <c r="AI62" s="239" t="e">
        <f t="shared" si="81"/>
        <v>#REF!</v>
      </c>
      <c r="AJ62" s="239" t="e">
        <f>AI62+COUNTIF(AI$2:$AI62,AI62)-1</f>
        <v>#REF!</v>
      </c>
      <c r="AK62" s="241" t="str">
        <f t="shared" si="2"/>
        <v>Dominican Republic</v>
      </c>
      <c r="AL62" s="70" t="e">
        <f t="shared" si="82"/>
        <v>#REF!</v>
      </c>
      <c r="AM62" s="44" t="e">
        <f t="shared" si="3"/>
        <v>#REF!</v>
      </c>
      <c r="AN62" s="44" t="e">
        <f t="shared" si="4"/>
        <v>#REF!</v>
      </c>
      <c r="AO62" s="44" t="e">
        <f t="shared" si="5"/>
        <v>#REF!</v>
      </c>
      <c r="AP62" s="44" t="e">
        <f t="shared" si="6"/>
        <v>#REF!</v>
      </c>
      <c r="AQ62" s="44" t="e">
        <f t="shared" si="7"/>
        <v>#REF!</v>
      </c>
      <c r="AR62" s="44" t="e">
        <f t="shared" si="8"/>
        <v>#REF!</v>
      </c>
      <c r="AS62" s="44" t="e">
        <f t="shared" si="9"/>
        <v>#REF!</v>
      </c>
      <c r="AT62" s="44" t="e">
        <f t="shared" si="10"/>
        <v>#REF!</v>
      </c>
      <c r="AU62" s="44" t="e">
        <f t="shared" si="11"/>
        <v>#REF!</v>
      </c>
      <c r="AV62" s="44" t="e">
        <f t="shared" si="12"/>
        <v>#REF!</v>
      </c>
      <c r="AW62" s="44" t="e">
        <f t="shared" si="13"/>
        <v>#REF!</v>
      </c>
      <c r="AX62" s="44" t="e">
        <f t="shared" si="14"/>
        <v>#REF!</v>
      </c>
      <c r="AY62" s="44" t="e">
        <f t="shared" si="15"/>
        <v>#REF!</v>
      </c>
      <c r="AZ62" s="44" t="e">
        <f t="shared" si="16"/>
        <v>#REF!</v>
      </c>
      <c r="BA62" s="44" t="e">
        <f t="shared" si="17"/>
        <v>#REF!</v>
      </c>
      <c r="BB62" s="44" t="e">
        <f t="shared" si="18"/>
        <v>#REF!</v>
      </c>
      <c r="BC62" s="44" t="e">
        <f t="shared" si="19"/>
        <v>#REF!</v>
      </c>
      <c r="BD62" s="44" t="e">
        <f t="shared" si="20"/>
        <v>#REF!</v>
      </c>
      <c r="BE62" s="44" t="e">
        <f t="shared" si="21"/>
        <v>#REF!</v>
      </c>
      <c r="BF62" s="44" t="e">
        <f t="shared" si="22"/>
        <v>#REF!</v>
      </c>
      <c r="BG62" s="44" t="e">
        <f t="shared" si="23"/>
        <v>#REF!</v>
      </c>
      <c r="BH62" s="44" t="e">
        <f t="shared" si="24"/>
        <v>#REF!</v>
      </c>
      <c r="BI62" s="44" t="e">
        <f t="shared" si="25"/>
        <v>#REF!</v>
      </c>
      <c r="BJ62" s="44" t="e">
        <f t="shared" si="26"/>
        <v>#REF!</v>
      </c>
      <c r="BK62" s="44"/>
      <c r="BL62" s="48">
        <v>61</v>
      </c>
      <c r="BM62" t="e">
        <f t="shared" si="126"/>
        <v>#REF!</v>
      </c>
      <c r="BN62" s="44" t="e">
        <f t="shared" si="97"/>
        <v>#REF!</v>
      </c>
      <c r="BO62" s="44">
        <f t="shared" si="101"/>
        <v>0</v>
      </c>
      <c r="BP62" s="44">
        <f t="shared" si="102"/>
        <v>0</v>
      </c>
      <c r="BQ62" s="44">
        <f t="shared" si="103"/>
        <v>0</v>
      </c>
      <c r="BR62" s="44">
        <f t="shared" si="104"/>
        <v>0</v>
      </c>
      <c r="BS62" s="44">
        <f t="shared" si="105"/>
        <v>0</v>
      </c>
      <c r="BT62" s="44">
        <f t="shared" si="106"/>
        <v>0</v>
      </c>
      <c r="BU62" s="44">
        <f t="shared" si="107"/>
        <v>0</v>
      </c>
      <c r="BV62" s="44">
        <f t="shared" si="108"/>
        <v>0</v>
      </c>
      <c r="BW62" s="44">
        <f t="shared" si="109"/>
        <v>0</v>
      </c>
      <c r="BX62" s="44">
        <f t="shared" si="110"/>
        <v>0</v>
      </c>
      <c r="BY62" s="44">
        <f t="shared" si="111"/>
        <v>0</v>
      </c>
      <c r="BZ62" s="44">
        <f t="shared" si="112"/>
        <v>0</v>
      </c>
      <c r="CA62" s="44">
        <f t="shared" si="113"/>
        <v>0</v>
      </c>
      <c r="CB62" s="44">
        <f t="shared" si="114"/>
        <v>0</v>
      </c>
      <c r="CC62" s="44">
        <f t="shared" si="115"/>
        <v>0</v>
      </c>
      <c r="CD62" s="44">
        <f t="shared" si="116"/>
        <v>0</v>
      </c>
      <c r="CE62" s="44">
        <f t="shared" si="117"/>
        <v>0</v>
      </c>
      <c r="CF62" s="44">
        <f t="shared" si="118"/>
        <v>0</v>
      </c>
      <c r="CG62" s="44">
        <f t="shared" si="119"/>
        <v>0</v>
      </c>
      <c r="CH62" s="44">
        <f t="shared" si="120"/>
        <v>0</v>
      </c>
      <c r="CI62" s="44">
        <f t="shared" si="121"/>
        <v>0</v>
      </c>
      <c r="CJ62" s="44">
        <f t="shared" si="122"/>
        <v>0</v>
      </c>
      <c r="CK62" s="44">
        <f t="shared" si="123"/>
        <v>0</v>
      </c>
      <c r="CL62" s="44">
        <f t="shared" si="124"/>
        <v>0</v>
      </c>
      <c r="CM62" s="44"/>
      <c r="CN62" s="244" t="e">
        <f t="shared" si="84"/>
        <v>#REF!</v>
      </c>
      <c r="CO62" s="244">
        <v>61</v>
      </c>
      <c r="CP62" s="239" t="e">
        <f t="shared" si="85"/>
        <v>#REF!</v>
      </c>
      <c r="CQ62" s="239" t="e">
        <f>CP62+COUNTIF($CP$2:CP62,CP62)-1</f>
        <v>#REF!</v>
      </c>
      <c r="CR62" s="241" t="str">
        <f t="shared" si="51"/>
        <v>Dominican Republic</v>
      </c>
      <c r="CS62" s="70" t="e">
        <f t="shared" si="86"/>
        <v>#REF!</v>
      </c>
      <c r="CT62" s="44" t="e">
        <f t="shared" si="52"/>
        <v>#REF!</v>
      </c>
      <c r="CU62" s="44" t="e">
        <f t="shared" si="53"/>
        <v>#REF!</v>
      </c>
      <c r="CV62" s="44" t="e">
        <f t="shared" si="54"/>
        <v>#REF!</v>
      </c>
      <c r="CW62" s="44" t="e">
        <f t="shared" si="55"/>
        <v>#REF!</v>
      </c>
      <c r="CX62" s="44" t="e">
        <f t="shared" si="56"/>
        <v>#REF!</v>
      </c>
      <c r="CY62" s="44" t="e">
        <f t="shared" si="57"/>
        <v>#REF!</v>
      </c>
      <c r="CZ62" s="44" t="e">
        <f t="shared" si="58"/>
        <v>#REF!</v>
      </c>
      <c r="DA62" s="44" t="e">
        <f t="shared" si="59"/>
        <v>#REF!</v>
      </c>
      <c r="DB62" s="44" t="e">
        <f t="shared" si="60"/>
        <v>#REF!</v>
      </c>
      <c r="DC62" s="44" t="e">
        <f t="shared" si="61"/>
        <v>#REF!</v>
      </c>
      <c r="DD62" s="44" t="e">
        <f t="shared" si="62"/>
        <v>#REF!</v>
      </c>
      <c r="DE62" s="44" t="e">
        <f t="shared" si="63"/>
        <v>#REF!</v>
      </c>
      <c r="DF62" s="44" t="e">
        <f t="shared" si="64"/>
        <v>#REF!</v>
      </c>
      <c r="DG62" s="44" t="e">
        <f t="shared" si="65"/>
        <v>#REF!</v>
      </c>
      <c r="DH62" s="44" t="e">
        <f t="shared" si="66"/>
        <v>#REF!</v>
      </c>
      <c r="DI62" s="44" t="e">
        <f t="shared" si="67"/>
        <v>#REF!</v>
      </c>
      <c r="DJ62" s="44" t="e">
        <f t="shared" si="68"/>
        <v>#REF!</v>
      </c>
      <c r="DK62" s="44" t="e">
        <f t="shared" si="69"/>
        <v>#REF!</v>
      </c>
      <c r="DL62" s="44" t="e">
        <f t="shared" si="70"/>
        <v>#REF!</v>
      </c>
      <c r="DM62" s="44" t="e">
        <f t="shared" si="71"/>
        <v>#REF!</v>
      </c>
      <c r="DN62" s="44" t="e">
        <f t="shared" si="72"/>
        <v>#REF!</v>
      </c>
      <c r="DO62" s="44" t="e">
        <f t="shared" si="73"/>
        <v>#REF!</v>
      </c>
      <c r="DP62" s="44" t="e">
        <f t="shared" si="74"/>
        <v>#REF!</v>
      </c>
      <c r="DQ62" s="44" t="e">
        <f t="shared" si="75"/>
        <v>#REF!</v>
      </c>
    </row>
    <row r="63" spans="1:121">
      <c r="A63" s="239">
        <v>62</v>
      </c>
      <c r="B63" s="364" t="e">
        <f t="shared" si="78"/>
        <v>#REF!</v>
      </c>
      <c r="C63" s="365" t="e">
        <f>B63+COUNTIF(B$2:$B63,B63)-1</f>
        <v>#REF!</v>
      </c>
      <c r="D63" s="366" t="str">
        <f>Tables!AI63</f>
        <v>Ecuador</v>
      </c>
      <c r="E63" s="367" t="e">
        <f t="shared" si="79"/>
        <v>#REF!</v>
      </c>
      <c r="F63" s="46">
        <f>SUMIFS('Portfolio Allocation'!C$12:C$111,'Portfolio Allocation'!$A$12:$A$111,'Graph Tables'!$D63)</f>
        <v>0</v>
      </c>
      <c r="G63" s="46">
        <f>SUMIFS('Portfolio Allocation'!D$12:D$111,'Portfolio Allocation'!$A$12:$A$111,'Graph Tables'!$D63)</f>
        <v>0</v>
      </c>
      <c r="H63" s="46">
        <f>SUMIFS('Portfolio Allocation'!E$12:E$111,'Portfolio Allocation'!$A$12:$A$111,'Graph Tables'!$D63)</f>
        <v>0</v>
      </c>
      <c r="I63" s="46">
        <f>SUMIFS('Portfolio Allocation'!F$12:F$111,'Portfolio Allocation'!$A$12:$A$111,'Graph Tables'!$D63)</f>
        <v>0</v>
      </c>
      <c r="J63" s="46">
        <f>SUMIFS('Portfolio Allocation'!G$12:G$111,'Portfolio Allocation'!$A$12:$A$111,'Graph Tables'!$D63)</f>
        <v>0</v>
      </c>
      <c r="K63" s="46">
        <f>SUMIFS('Portfolio Allocation'!H$12:H$111,'Portfolio Allocation'!$A$12:$A$111,'Graph Tables'!$D63)</f>
        <v>0</v>
      </c>
      <c r="L63" s="46">
        <f>SUMIFS('Portfolio Allocation'!I$12:I$111,'Portfolio Allocation'!$A$12:$A$111,'Graph Tables'!$D63)</f>
        <v>0</v>
      </c>
      <c r="M63" s="46">
        <f>SUMIFS('Portfolio Allocation'!J$12:J$111,'Portfolio Allocation'!$A$12:$A$111,'Graph Tables'!$D63)</f>
        <v>0</v>
      </c>
      <c r="N63" s="46">
        <f>SUMIFS('Portfolio Allocation'!K$12:K$111,'Portfolio Allocation'!$A$12:$A$111,'Graph Tables'!$D63)</f>
        <v>0</v>
      </c>
      <c r="O63" s="46">
        <f>SUMIFS('Portfolio Allocation'!L$12:L$111,'Portfolio Allocation'!$A$12:$A$111,'Graph Tables'!$D63)</f>
        <v>0</v>
      </c>
      <c r="P63" s="46">
        <f>SUMIFS('Portfolio Allocation'!M$12:M$111,'Portfolio Allocation'!$A$12:$A$111,'Graph Tables'!$D63)</f>
        <v>0</v>
      </c>
      <c r="Q63" s="46" t="e">
        <f>SUMIFS('Portfolio Allocation'!#REF!,'Portfolio Allocation'!$A$12:$A$111,'Graph Tables'!$D63)</f>
        <v>#REF!</v>
      </c>
      <c r="R63" s="46">
        <f>SUMIFS('Portfolio Allocation'!Q$12:Q$111,'Portfolio Allocation'!$A$12:$A$111,'Graph Tables'!$D63)</f>
        <v>0</v>
      </c>
      <c r="S63" s="46">
        <f>SUMIFS('Portfolio Allocation'!R$12:R$111,'Portfolio Allocation'!$A$12:$A$111,'Graph Tables'!$D63)</f>
        <v>0</v>
      </c>
      <c r="T63" s="46">
        <f>SUMIFS('Portfolio Allocation'!S$12:S$111,'Portfolio Allocation'!$A$12:$A$111,'Graph Tables'!$D63)</f>
        <v>0</v>
      </c>
      <c r="U63" s="46">
        <f>SUMIFS('Portfolio Allocation'!T$12:T$111,'Portfolio Allocation'!$A$12:$A$111,'Graph Tables'!$D63)</f>
        <v>0</v>
      </c>
      <c r="V63" s="46">
        <f>SUMIFS('Portfolio Allocation'!U$12:U$111,'Portfolio Allocation'!$A$12:$A$111,'Graph Tables'!$D63)</f>
        <v>0</v>
      </c>
      <c r="W63" s="46">
        <f>SUMIFS('Portfolio Allocation'!V$12:V$111,'Portfolio Allocation'!$A$12:$A$111,'Graph Tables'!$D63)</f>
        <v>0</v>
      </c>
      <c r="X63" s="46">
        <f>SUMIFS('Portfolio Allocation'!W$12:W$111,'Portfolio Allocation'!$A$12:$A$111,'Graph Tables'!$D63)</f>
        <v>0</v>
      </c>
      <c r="Y63" s="46">
        <f>SUMIFS('Portfolio Allocation'!X$12:X$111,'Portfolio Allocation'!$A$12:$A$111,'Graph Tables'!$D63)</f>
        <v>0</v>
      </c>
      <c r="Z63" s="46">
        <f>SUMIFS('Portfolio Allocation'!Y$12:Y$111,'Portfolio Allocation'!$A$12:$A$111,'Graph Tables'!$D63)</f>
        <v>0</v>
      </c>
      <c r="AA63" s="46">
        <f>SUMIFS('Portfolio Allocation'!Z$12:Z$111,'Portfolio Allocation'!$A$12:$A$111,'Graph Tables'!$D63)</f>
        <v>0</v>
      </c>
      <c r="AB63" s="46">
        <f>SUMIFS('Portfolio Allocation'!AA$12:AA$111,'Portfolio Allocation'!$A$12:$A$111,'Graph Tables'!$D63)</f>
        <v>0</v>
      </c>
      <c r="AC63" s="46">
        <f>SUMIFS('Portfolio Allocation'!AD$12:AD$111,'Portfolio Allocation'!$A$12:$A$111,'Graph Tables'!$D63)</f>
        <v>0</v>
      </c>
      <c r="AD63" s="46"/>
      <c r="AE63" s="48">
        <v>62</v>
      </c>
      <c r="AF63" t="e">
        <f t="shared" si="125"/>
        <v>#REF!</v>
      </c>
      <c r="AG63" s="44" t="e">
        <f t="shared" si="96"/>
        <v>#REF!</v>
      </c>
      <c r="AH63" s="46"/>
      <c r="AI63" s="239" t="e">
        <f t="shared" si="81"/>
        <v>#REF!</v>
      </c>
      <c r="AJ63" s="239" t="e">
        <f>AI63+COUNTIF(AI$2:$AI63,AI63)-1</f>
        <v>#REF!</v>
      </c>
      <c r="AK63" s="241" t="str">
        <f t="shared" si="2"/>
        <v>Ecuador</v>
      </c>
      <c r="AL63" s="70" t="e">
        <f t="shared" si="82"/>
        <v>#REF!</v>
      </c>
      <c r="AM63" s="44" t="e">
        <f t="shared" si="3"/>
        <v>#REF!</v>
      </c>
      <c r="AN63" s="44" t="e">
        <f t="shared" si="4"/>
        <v>#REF!</v>
      </c>
      <c r="AO63" s="44" t="e">
        <f t="shared" si="5"/>
        <v>#REF!</v>
      </c>
      <c r="AP63" s="44" t="e">
        <f t="shared" si="6"/>
        <v>#REF!</v>
      </c>
      <c r="AQ63" s="44" t="e">
        <f t="shared" si="7"/>
        <v>#REF!</v>
      </c>
      <c r="AR63" s="44" t="e">
        <f t="shared" si="8"/>
        <v>#REF!</v>
      </c>
      <c r="AS63" s="44" t="e">
        <f t="shared" si="9"/>
        <v>#REF!</v>
      </c>
      <c r="AT63" s="44" t="e">
        <f t="shared" si="10"/>
        <v>#REF!</v>
      </c>
      <c r="AU63" s="44" t="e">
        <f t="shared" si="11"/>
        <v>#REF!</v>
      </c>
      <c r="AV63" s="44" t="e">
        <f t="shared" si="12"/>
        <v>#REF!</v>
      </c>
      <c r="AW63" s="44" t="e">
        <f t="shared" si="13"/>
        <v>#REF!</v>
      </c>
      <c r="AX63" s="44" t="e">
        <f t="shared" si="14"/>
        <v>#REF!</v>
      </c>
      <c r="AY63" s="44" t="e">
        <f t="shared" si="15"/>
        <v>#REF!</v>
      </c>
      <c r="AZ63" s="44" t="e">
        <f t="shared" si="16"/>
        <v>#REF!</v>
      </c>
      <c r="BA63" s="44" t="e">
        <f t="shared" si="17"/>
        <v>#REF!</v>
      </c>
      <c r="BB63" s="44" t="e">
        <f t="shared" si="18"/>
        <v>#REF!</v>
      </c>
      <c r="BC63" s="44" t="e">
        <f t="shared" si="19"/>
        <v>#REF!</v>
      </c>
      <c r="BD63" s="44" t="e">
        <f t="shared" si="20"/>
        <v>#REF!</v>
      </c>
      <c r="BE63" s="44" t="e">
        <f t="shared" si="21"/>
        <v>#REF!</v>
      </c>
      <c r="BF63" s="44" t="e">
        <f t="shared" si="22"/>
        <v>#REF!</v>
      </c>
      <c r="BG63" s="44" t="e">
        <f t="shared" si="23"/>
        <v>#REF!</v>
      </c>
      <c r="BH63" s="44" t="e">
        <f t="shared" si="24"/>
        <v>#REF!</v>
      </c>
      <c r="BI63" s="44" t="e">
        <f t="shared" si="25"/>
        <v>#REF!</v>
      </c>
      <c r="BJ63" s="44" t="e">
        <f t="shared" si="26"/>
        <v>#REF!</v>
      </c>
      <c r="BK63" s="44"/>
      <c r="BL63" s="48">
        <v>62</v>
      </c>
      <c r="BM63" t="e">
        <f t="shared" si="126"/>
        <v>#REF!</v>
      </c>
      <c r="BN63" s="44" t="e">
        <f t="shared" si="97"/>
        <v>#REF!</v>
      </c>
      <c r="BO63" s="44">
        <f t="shared" si="101"/>
        <v>0</v>
      </c>
      <c r="BP63" s="44">
        <f t="shared" si="102"/>
        <v>0</v>
      </c>
      <c r="BQ63" s="44">
        <f t="shared" si="103"/>
        <v>0</v>
      </c>
      <c r="BR63" s="44">
        <f t="shared" si="104"/>
        <v>0</v>
      </c>
      <c r="BS63" s="44">
        <f t="shared" si="105"/>
        <v>0</v>
      </c>
      <c r="BT63" s="44">
        <f t="shared" si="106"/>
        <v>0</v>
      </c>
      <c r="BU63" s="44">
        <f t="shared" si="107"/>
        <v>0</v>
      </c>
      <c r="BV63" s="44">
        <f t="shared" si="108"/>
        <v>0</v>
      </c>
      <c r="BW63" s="44">
        <f t="shared" si="109"/>
        <v>0</v>
      </c>
      <c r="BX63" s="44">
        <f t="shared" si="110"/>
        <v>0</v>
      </c>
      <c r="BY63" s="44">
        <f t="shared" si="111"/>
        <v>0</v>
      </c>
      <c r="BZ63" s="44">
        <f t="shared" si="112"/>
        <v>0</v>
      </c>
      <c r="CA63" s="44">
        <f t="shared" si="113"/>
        <v>0</v>
      </c>
      <c r="CB63" s="44">
        <f t="shared" si="114"/>
        <v>0</v>
      </c>
      <c r="CC63" s="44">
        <f t="shared" si="115"/>
        <v>0</v>
      </c>
      <c r="CD63" s="44">
        <f t="shared" si="116"/>
        <v>0</v>
      </c>
      <c r="CE63" s="44">
        <f t="shared" si="117"/>
        <v>0</v>
      </c>
      <c r="CF63" s="44">
        <f t="shared" si="118"/>
        <v>0</v>
      </c>
      <c r="CG63" s="44">
        <f t="shared" si="119"/>
        <v>0</v>
      </c>
      <c r="CH63" s="44">
        <f t="shared" si="120"/>
        <v>0</v>
      </c>
      <c r="CI63" s="44">
        <f t="shared" si="121"/>
        <v>0</v>
      </c>
      <c r="CJ63" s="44">
        <f t="shared" si="122"/>
        <v>0</v>
      </c>
      <c r="CK63" s="44">
        <f t="shared" si="123"/>
        <v>0</v>
      </c>
      <c r="CL63" s="44">
        <f t="shared" si="124"/>
        <v>0</v>
      </c>
      <c r="CM63" s="44"/>
      <c r="CN63" s="244" t="e">
        <f t="shared" si="84"/>
        <v>#REF!</v>
      </c>
      <c r="CO63" s="244">
        <v>62</v>
      </c>
      <c r="CP63" s="239" t="e">
        <f t="shared" si="85"/>
        <v>#REF!</v>
      </c>
      <c r="CQ63" s="239" t="e">
        <f>CP63+COUNTIF($CP$2:CP63,CP63)-1</f>
        <v>#REF!</v>
      </c>
      <c r="CR63" s="241" t="str">
        <f t="shared" si="51"/>
        <v>Ecuador</v>
      </c>
      <c r="CS63" s="70" t="e">
        <f t="shared" si="86"/>
        <v>#REF!</v>
      </c>
      <c r="CT63" s="44" t="e">
        <f t="shared" si="52"/>
        <v>#REF!</v>
      </c>
      <c r="CU63" s="44" t="e">
        <f t="shared" si="53"/>
        <v>#REF!</v>
      </c>
      <c r="CV63" s="44" t="e">
        <f t="shared" si="54"/>
        <v>#REF!</v>
      </c>
      <c r="CW63" s="44" t="e">
        <f t="shared" si="55"/>
        <v>#REF!</v>
      </c>
      <c r="CX63" s="44" t="e">
        <f t="shared" si="56"/>
        <v>#REF!</v>
      </c>
      <c r="CY63" s="44" t="e">
        <f t="shared" si="57"/>
        <v>#REF!</v>
      </c>
      <c r="CZ63" s="44" t="e">
        <f t="shared" si="58"/>
        <v>#REF!</v>
      </c>
      <c r="DA63" s="44" t="e">
        <f t="shared" si="59"/>
        <v>#REF!</v>
      </c>
      <c r="DB63" s="44" t="e">
        <f t="shared" si="60"/>
        <v>#REF!</v>
      </c>
      <c r="DC63" s="44" t="e">
        <f t="shared" si="61"/>
        <v>#REF!</v>
      </c>
      <c r="DD63" s="44" t="e">
        <f t="shared" si="62"/>
        <v>#REF!</v>
      </c>
      <c r="DE63" s="44" t="e">
        <f t="shared" si="63"/>
        <v>#REF!</v>
      </c>
      <c r="DF63" s="44" t="e">
        <f t="shared" si="64"/>
        <v>#REF!</v>
      </c>
      <c r="DG63" s="44" t="e">
        <f t="shared" si="65"/>
        <v>#REF!</v>
      </c>
      <c r="DH63" s="44" t="e">
        <f t="shared" si="66"/>
        <v>#REF!</v>
      </c>
      <c r="DI63" s="44" t="e">
        <f t="shared" si="67"/>
        <v>#REF!</v>
      </c>
      <c r="DJ63" s="44" t="e">
        <f t="shared" si="68"/>
        <v>#REF!</v>
      </c>
      <c r="DK63" s="44" t="e">
        <f t="shared" si="69"/>
        <v>#REF!</v>
      </c>
      <c r="DL63" s="44" t="e">
        <f t="shared" si="70"/>
        <v>#REF!</v>
      </c>
      <c r="DM63" s="44" t="e">
        <f t="shared" si="71"/>
        <v>#REF!</v>
      </c>
      <c r="DN63" s="44" t="e">
        <f t="shared" si="72"/>
        <v>#REF!</v>
      </c>
      <c r="DO63" s="44" t="e">
        <f t="shared" si="73"/>
        <v>#REF!</v>
      </c>
      <c r="DP63" s="44" t="e">
        <f t="shared" si="74"/>
        <v>#REF!</v>
      </c>
      <c r="DQ63" s="44" t="e">
        <f t="shared" si="75"/>
        <v>#REF!</v>
      </c>
    </row>
    <row r="64" spans="1:121">
      <c r="A64" s="239">
        <v>63</v>
      </c>
      <c r="B64" s="364" t="e">
        <f t="shared" si="78"/>
        <v>#REF!</v>
      </c>
      <c r="C64" s="365" t="e">
        <f>B64+COUNTIF(B$2:$B64,B64)-1</f>
        <v>#REF!</v>
      </c>
      <c r="D64" s="366" t="str">
        <f>Tables!AI64</f>
        <v>Egypt</v>
      </c>
      <c r="E64" s="367" t="e">
        <f t="shared" si="79"/>
        <v>#REF!</v>
      </c>
      <c r="F64" s="46">
        <f>SUMIFS('Portfolio Allocation'!C$12:C$111,'Portfolio Allocation'!$A$12:$A$111,'Graph Tables'!$D64)</f>
        <v>0</v>
      </c>
      <c r="G64" s="46">
        <f>SUMIFS('Portfolio Allocation'!D$12:D$111,'Portfolio Allocation'!$A$12:$A$111,'Graph Tables'!$D64)</f>
        <v>0</v>
      </c>
      <c r="H64" s="46">
        <f>SUMIFS('Portfolio Allocation'!E$12:E$111,'Portfolio Allocation'!$A$12:$A$111,'Graph Tables'!$D64)</f>
        <v>0</v>
      </c>
      <c r="I64" s="46">
        <f>SUMIFS('Portfolio Allocation'!F$12:F$111,'Portfolio Allocation'!$A$12:$A$111,'Graph Tables'!$D64)</f>
        <v>0</v>
      </c>
      <c r="J64" s="46">
        <f>SUMIFS('Portfolio Allocation'!G$12:G$111,'Portfolio Allocation'!$A$12:$A$111,'Graph Tables'!$D64)</f>
        <v>0</v>
      </c>
      <c r="K64" s="46">
        <f>SUMIFS('Portfolio Allocation'!H$12:H$111,'Portfolio Allocation'!$A$12:$A$111,'Graph Tables'!$D64)</f>
        <v>0</v>
      </c>
      <c r="L64" s="46">
        <f>SUMIFS('Portfolio Allocation'!I$12:I$111,'Portfolio Allocation'!$A$12:$A$111,'Graph Tables'!$D64)</f>
        <v>0</v>
      </c>
      <c r="M64" s="46">
        <f>SUMIFS('Portfolio Allocation'!J$12:J$111,'Portfolio Allocation'!$A$12:$A$111,'Graph Tables'!$D64)</f>
        <v>0</v>
      </c>
      <c r="N64" s="46">
        <f>SUMIFS('Portfolio Allocation'!K$12:K$111,'Portfolio Allocation'!$A$12:$A$111,'Graph Tables'!$D64)</f>
        <v>0</v>
      </c>
      <c r="O64" s="46">
        <f>SUMIFS('Portfolio Allocation'!L$12:L$111,'Portfolio Allocation'!$A$12:$A$111,'Graph Tables'!$D64)</f>
        <v>0</v>
      </c>
      <c r="P64" s="46">
        <f>SUMIFS('Portfolio Allocation'!M$12:M$111,'Portfolio Allocation'!$A$12:$A$111,'Graph Tables'!$D64)</f>
        <v>0</v>
      </c>
      <c r="Q64" s="46" t="e">
        <f>SUMIFS('Portfolio Allocation'!#REF!,'Portfolio Allocation'!$A$12:$A$111,'Graph Tables'!$D64)</f>
        <v>#REF!</v>
      </c>
      <c r="R64" s="46">
        <f>SUMIFS('Portfolio Allocation'!Q$12:Q$111,'Portfolio Allocation'!$A$12:$A$111,'Graph Tables'!$D64)</f>
        <v>0</v>
      </c>
      <c r="S64" s="46">
        <f>SUMIFS('Portfolio Allocation'!R$12:R$111,'Portfolio Allocation'!$A$12:$A$111,'Graph Tables'!$D64)</f>
        <v>0</v>
      </c>
      <c r="T64" s="46">
        <f>SUMIFS('Portfolio Allocation'!S$12:S$111,'Portfolio Allocation'!$A$12:$A$111,'Graph Tables'!$D64)</f>
        <v>0</v>
      </c>
      <c r="U64" s="46">
        <f>SUMIFS('Portfolio Allocation'!T$12:T$111,'Portfolio Allocation'!$A$12:$A$111,'Graph Tables'!$D64)</f>
        <v>0</v>
      </c>
      <c r="V64" s="46">
        <f>SUMIFS('Portfolio Allocation'!U$12:U$111,'Portfolio Allocation'!$A$12:$A$111,'Graph Tables'!$D64)</f>
        <v>0</v>
      </c>
      <c r="W64" s="46">
        <f>SUMIFS('Portfolio Allocation'!V$12:V$111,'Portfolio Allocation'!$A$12:$A$111,'Graph Tables'!$D64)</f>
        <v>0</v>
      </c>
      <c r="X64" s="46">
        <f>SUMIFS('Portfolio Allocation'!W$12:W$111,'Portfolio Allocation'!$A$12:$A$111,'Graph Tables'!$D64)</f>
        <v>0</v>
      </c>
      <c r="Y64" s="46">
        <f>SUMIFS('Portfolio Allocation'!X$12:X$111,'Portfolio Allocation'!$A$12:$A$111,'Graph Tables'!$D64)</f>
        <v>0</v>
      </c>
      <c r="Z64" s="46">
        <f>SUMIFS('Portfolio Allocation'!Y$12:Y$111,'Portfolio Allocation'!$A$12:$A$111,'Graph Tables'!$D64)</f>
        <v>0</v>
      </c>
      <c r="AA64" s="46">
        <f>SUMIFS('Portfolio Allocation'!Z$12:Z$111,'Portfolio Allocation'!$A$12:$A$111,'Graph Tables'!$D64)</f>
        <v>0</v>
      </c>
      <c r="AB64" s="46">
        <f>SUMIFS('Portfolio Allocation'!AA$12:AA$111,'Portfolio Allocation'!$A$12:$A$111,'Graph Tables'!$D64)</f>
        <v>0</v>
      </c>
      <c r="AC64" s="46">
        <f>SUMIFS('Portfolio Allocation'!AD$12:AD$111,'Portfolio Allocation'!$A$12:$A$111,'Graph Tables'!$D64)</f>
        <v>0</v>
      </c>
      <c r="AD64" s="46"/>
      <c r="AE64" s="48">
        <v>63</v>
      </c>
      <c r="AF64" t="e">
        <f t="shared" si="125"/>
        <v>#REF!</v>
      </c>
      <c r="AG64" s="44" t="e">
        <f t="shared" si="96"/>
        <v>#REF!</v>
      </c>
      <c r="AH64" s="46"/>
      <c r="AI64" s="239" t="e">
        <f t="shared" si="81"/>
        <v>#REF!</v>
      </c>
      <c r="AJ64" s="239" t="e">
        <f>AI64+COUNTIF(AI$2:$AI64,AI64)-1</f>
        <v>#REF!</v>
      </c>
      <c r="AK64" s="241" t="str">
        <f t="shared" si="2"/>
        <v>Egypt</v>
      </c>
      <c r="AL64" s="70" t="e">
        <f t="shared" si="82"/>
        <v>#REF!</v>
      </c>
      <c r="AM64" s="44" t="e">
        <f t="shared" si="3"/>
        <v>#REF!</v>
      </c>
      <c r="AN64" s="44" t="e">
        <f t="shared" si="4"/>
        <v>#REF!</v>
      </c>
      <c r="AO64" s="44" t="e">
        <f t="shared" si="5"/>
        <v>#REF!</v>
      </c>
      <c r="AP64" s="44" t="e">
        <f t="shared" si="6"/>
        <v>#REF!</v>
      </c>
      <c r="AQ64" s="44" t="e">
        <f t="shared" si="7"/>
        <v>#REF!</v>
      </c>
      <c r="AR64" s="44" t="e">
        <f t="shared" si="8"/>
        <v>#REF!</v>
      </c>
      <c r="AS64" s="44" t="e">
        <f t="shared" si="9"/>
        <v>#REF!</v>
      </c>
      <c r="AT64" s="44" t="e">
        <f t="shared" si="10"/>
        <v>#REF!</v>
      </c>
      <c r="AU64" s="44" t="e">
        <f t="shared" si="11"/>
        <v>#REF!</v>
      </c>
      <c r="AV64" s="44" t="e">
        <f t="shared" si="12"/>
        <v>#REF!</v>
      </c>
      <c r="AW64" s="44" t="e">
        <f t="shared" si="13"/>
        <v>#REF!</v>
      </c>
      <c r="AX64" s="44" t="e">
        <f t="shared" si="14"/>
        <v>#REF!</v>
      </c>
      <c r="AY64" s="44" t="e">
        <f t="shared" si="15"/>
        <v>#REF!</v>
      </c>
      <c r="AZ64" s="44" t="e">
        <f t="shared" si="16"/>
        <v>#REF!</v>
      </c>
      <c r="BA64" s="44" t="e">
        <f t="shared" si="17"/>
        <v>#REF!</v>
      </c>
      <c r="BB64" s="44" t="e">
        <f t="shared" si="18"/>
        <v>#REF!</v>
      </c>
      <c r="BC64" s="44" t="e">
        <f t="shared" si="19"/>
        <v>#REF!</v>
      </c>
      <c r="BD64" s="44" t="e">
        <f t="shared" si="20"/>
        <v>#REF!</v>
      </c>
      <c r="BE64" s="44" t="e">
        <f t="shared" si="21"/>
        <v>#REF!</v>
      </c>
      <c r="BF64" s="44" t="e">
        <f t="shared" si="22"/>
        <v>#REF!</v>
      </c>
      <c r="BG64" s="44" t="e">
        <f t="shared" si="23"/>
        <v>#REF!</v>
      </c>
      <c r="BH64" s="44" t="e">
        <f t="shared" si="24"/>
        <v>#REF!</v>
      </c>
      <c r="BI64" s="44" t="e">
        <f t="shared" si="25"/>
        <v>#REF!</v>
      </c>
      <c r="BJ64" s="44" t="e">
        <f t="shared" si="26"/>
        <v>#REF!</v>
      </c>
      <c r="BK64" s="44"/>
      <c r="BL64" s="48">
        <v>63</v>
      </c>
      <c r="BM64" t="e">
        <f t="shared" si="126"/>
        <v>#REF!</v>
      </c>
      <c r="BN64" s="44" t="e">
        <f t="shared" si="97"/>
        <v>#REF!</v>
      </c>
      <c r="BO64" s="44">
        <f t="shared" si="101"/>
        <v>0</v>
      </c>
      <c r="BP64" s="44">
        <f t="shared" si="102"/>
        <v>0</v>
      </c>
      <c r="BQ64" s="44">
        <f t="shared" si="103"/>
        <v>0</v>
      </c>
      <c r="BR64" s="44">
        <f t="shared" si="104"/>
        <v>0</v>
      </c>
      <c r="BS64" s="44">
        <f t="shared" si="105"/>
        <v>0</v>
      </c>
      <c r="BT64" s="44">
        <f t="shared" si="106"/>
        <v>0</v>
      </c>
      <c r="BU64" s="44">
        <f t="shared" si="107"/>
        <v>0</v>
      </c>
      <c r="BV64" s="44">
        <f t="shared" si="108"/>
        <v>0</v>
      </c>
      <c r="BW64" s="44">
        <f t="shared" si="109"/>
        <v>0</v>
      </c>
      <c r="BX64" s="44">
        <f t="shared" si="110"/>
        <v>0</v>
      </c>
      <c r="BY64" s="44">
        <f t="shared" si="111"/>
        <v>0</v>
      </c>
      <c r="BZ64" s="44">
        <f t="shared" si="112"/>
        <v>0</v>
      </c>
      <c r="CA64" s="44">
        <f t="shared" si="113"/>
        <v>0</v>
      </c>
      <c r="CB64" s="44">
        <f t="shared" si="114"/>
        <v>0</v>
      </c>
      <c r="CC64" s="44">
        <f t="shared" si="115"/>
        <v>0</v>
      </c>
      <c r="CD64" s="44">
        <f t="shared" si="116"/>
        <v>0</v>
      </c>
      <c r="CE64" s="44">
        <f t="shared" si="117"/>
        <v>0</v>
      </c>
      <c r="CF64" s="44">
        <f t="shared" si="118"/>
        <v>0</v>
      </c>
      <c r="CG64" s="44">
        <f t="shared" si="119"/>
        <v>0</v>
      </c>
      <c r="CH64" s="44">
        <f t="shared" si="120"/>
        <v>0</v>
      </c>
      <c r="CI64" s="44">
        <f t="shared" si="121"/>
        <v>0</v>
      </c>
      <c r="CJ64" s="44">
        <f t="shared" si="122"/>
        <v>0</v>
      </c>
      <c r="CK64" s="44">
        <f t="shared" si="123"/>
        <v>0</v>
      </c>
      <c r="CL64" s="44">
        <f t="shared" si="124"/>
        <v>0</v>
      </c>
      <c r="CM64" s="44"/>
      <c r="CN64" s="244" t="e">
        <f t="shared" si="84"/>
        <v>#REF!</v>
      </c>
      <c r="CO64" s="244">
        <v>63</v>
      </c>
      <c r="CP64" s="239" t="e">
        <f t="shared" si="85"/>
        <v>#REF!</v>
      </c>
      <c r="CQ64" s="239" t="e">
        <f>CP64+COUNTIF($CP$2:CP64,CP64)-1</f>
        <v>#REF!</v>
      </c>
      <c r="CR64" s="241" t="str">
        <f t="shared" si="51"/>
        <v>Egypt</v>
      </c>
      <c r="CS64" s="70" t="e">
        <f t="shared" si="86"/>
        <v>#REF!</v>
      </c>
      <c r="CT64" s="44" t="e">
        <f t="shared" si="52"/>
        <v>#REF!</v>
      </c>
      <c r="CU64" s="44" t="e">
        <f t="shared" si="53"/>
        <v>#REF!</v>
      </c>
      <c r="CV64" s="44" t="e">
        <f t="shared" si="54"/>
        <v>#REF!</v>
      </c>
      <c r="CW64" s="44" t="e">
        <f t="shared" si="55"/>
        <v>#REF!</v>
      </c>
      <c r="CX64" s="44" t="e">
        <f t="shared" si="56"/>
        <v>#REF!</v>
      </c>
      <c r="CY64" s="44" t="e">
        <f t="shared" si="57"/>
        <v>#REF!</v>
      </c>
      <c r="CZ64" s="44" t="e">
        <f t="shared" si="58"/>
        <v>#REF!</v>
      </c>
      <c r="DA64" s="44" t="e">
        <f t="shared" si="59"/>
        <v>#REF!</v>
      </c>
      <c r="DB64" s="44" t="e">
        <f t="shared" si="60"/>
        <v>#REF!</v>
      </c>
      <c r="DC64" s="44" t="e">
        <f t="shared" si="61"/>
        <v>#REF!</v>
      </c>
      <c r="DD64" s="44" t="e">
        <f t="shared" si="62"/>
        <v>#REF!</v>
      </c>
      <c r="DE64" s="44" t="e">
        <f t="shared" si="63"/>
        <v>#REF!</v>
      </c>
      <c r="DF64" s="44" t="e">
        <f t="shared" si="64"/>
        <v>#REF!</v>
      </c>
      <c r="DG64" s="44" t="e">
        <f t="shared" si="65"/>
        <v>#REF!</v>
      </c>
      <c r="DH64" s="44" t="e">
        <f t="shared" si="66"/>
        <v>#REF!</v>
      </c>
      <c r="DI64" s="44" t="e">
        <f t="shared" si="67"/>
        <v>#REF!</v>
      </c>
      <c r="DJ64" s="44" t="e">
        <f t="shared" si="68"/>
        <v>#REF!</v>
      </c>
      <c r="DK64" s="44" t="e">
        <f t="shared" si="69"/>
        <v>#REF!</v>
      </c>
      <c r="DL64" s="44" t="e">
        <f t="shared" si="70"/>
        <v>#REF!</v>
      </c>
      <c r="DM64" s="44" t="e">
        <f t="shared" si="71"/>
        <v>#REF!</v>
      </c>
      <c r="DN64" s="44" t="e">
        <f t="shared" si="72"/>
        <v>#REF!</v>
      </c>
      <c r="DO64" s="44" t="e">
        <f t="shared" si="73"/>
        <v>#REF!</v>
      </c>
      <c r="DP64" s="44" t="e">
        <f t="shared" si="74"/>
        <v>#REF!</v>
      </c>
      <c r="DQ64" s="44" t="e">
        <f t="shared" si="75"/>
        <v>#REF!</v>
      </c>
    </row>
    <row r="65" spans="1:121">
      <c r="A65" s="239">
        <v>64</v>
      </c>
      <c r="B65" s="364" t="e">
        <f t="shared" si="78"/>
        <v>#REF!</v>
      </c>
      <c r="C65" s="365" t="e">
        <f>B65+COUNTIF(B$2:$B65,B65)-1</f>
        <v>#REF!</v>
      </c>
      <c r="D65" s="366" t="str">
        <f>Tables!AI65</f>
        <v>El Salvador</v>
      </c>
      <c r="E65" s="367" t="e">
        <f t="shared" si="79"/>
        <v>#REF!</v>
      </c>
      <c r="F65" s="46">
        <f>SUMIFS('Portfolio Allocation'!C$12:C$111,'Portfolio Allocation'!$A$12:$A$111,'Graph Tables'!$D65)</f>
        <v>0</v>
      </c>
      <c r="G65" s="46">
        <f>SUMIFS('Portfolio Allocation'!D$12:D$111,'Portfolio Allocation'!$A$12:$A$111,'Graph Tables'!$D65)</f>
        <v>0</v>
      </c>
      <c r="H65" s="46">
        <f>SUMIFS('Portfolio Allocation'!E$12:E$111,'Portfolio Allocation'!$A$12:$A$111,'Graph Tables'!$D65)</f>
        <v>0</v>
      </c>
      <c r="I65" s="46">
        <f>SUMIFS('Portfolio Allocation'!F$12:F$111,'Portfolio Allocation'!$A$12:$A$111,'Graph Tables'!$D65)</f>
        <v>0</v>
      </c>
      <c r="J65" s="46">
        <f>SUMIFS('Portfolio Allocation'!G$12:G$111,'Portfolio Allocation'!$A$12:$A$111,'Graph Tables'!$D65)</f>
        <v>0</v>
      </c>
      <c r="K65" s="46">
        <f>SUMIFS('Portfolio Allocation'!H$12:H$111,'Portfolio Allocation'!$A$12:$A$111,'Graph Tables'!$D65)</f>
        <v>0</v>
      </c>
      <c r="L65" s="46">
        <f>SUMIFS('Portfolio Allocation'!I$12:I$111,'Portfolio Allocation'!$A$12:$A$111,'Graph Tables'!$D65)</f>
        <v>0</v>
      </c>
      <c r="M65" s="46">
        <f>SUMIFS('Portfolio Allocation'!J$12:J$111,'Portfolio Allocation'!$A$12:$A$111,'Graph Tables'!$D65)</f>
        <v>0</v>
      </c>
      <c r="N65" s="46">
        <f>SUMIFS('Portfolio Allocation'!K$12:K$111,'Portfolio Allocation'!$A$12:$A$111,'Graph Tables'!$D65)</f>
        <v>0</v>
      </c>
      <c r="O65" s="46">
        <f>SUMIFS('Portfolio Allocation'!L$12:L$111,'Portfolio Allocation'!$A$12:$A$111,'Graph Tables'!$D65)</f>
        <v>0</v>
      </c>
      <c r="P65" s="46">
        <f>SUMIFS('Portfolio Allocation'!M$12:M$111,'Portfolio Allocation'!$A$12:$A$111,'Graph Tables'!$D65)</f>
        <v>0</v>
      </c>
      <c r="Q65" s="46" t="e">
        <f>SUMIFS('Portfolio Allocation'!#REF!,'Portfolio Allocation'!$A$12:$A$111,'Graph Tables'!$D65)</f>
        <v>#REF!</v>
      </c>
      <c r="R65" s="46">
        <f>SUMIFS('Portfolio Allocation'!Q$12:Q$111,'Portfolio Allocation'!$A$12:$A$111,'Graph Tables'!$D65)</f>
        <v>0</v>
      </c>
      <c r="S65" s="46">
        <f>SUMIFS('Portfolio Allocation'!R$12:R$111,'Portfolio Allocation'!$A$12:$A$111,'Graph Tables'!$D65)</f>
        <v>0</v>
      </c>
      <c r="T65" s="46">
        <f>SUMIFS('Portfolio Allocation'!S$12:S$111,'Portfolio Allocation'!$A$12:$A$111,'Graph Tables'!$D65)</f>
        <v>0</v>
      </c>
      <c r="U65" s="46">
        <f>SUMIFS('Portfolio Allocation'!T$12:T$111,'Portfolio Allocation'!$A$12:$A$111,'Graph Tables'!$D65)</f>
        <v>0</v>
      </c>
      <c r="V65" s="46">
        <f>SUMIFS('Portfolio Allocation'!U$12:U$111,'Portfolio Allocation'!$A$12:$A$111,'Graph Tables'!$D65)</f>
        <v>0</v>
      </c>
      <c r="W65" s="46">
        <f>SUMIFS('Portfolio Allocation'!V$12:V$111,'Portfolio Allocation'!$A$12:$A$111,'Graph Tables'!$D65)</f>
        <v>0</v>
      </c>
      <c r="X65" s="46">
        <f>SUMIFS('Portfolio Allocation'!W$12:W$111,'Portfolio Allocation'!$A$12:$A$111,'Graph Tables'!$D65)</f>
        <v>0</v>
      </c>
      <c r="Y65" s="46">
        <f>SUMIFS('Portfolio Allocation'!X$12:X$111,'Portfolio Allocation'!$A$12:$A$111,'Graph Tables'!$D65)</f>
        <v>0</v>
      </c>
      <c r="Z65" s="46">
        <f>SUMIFS('Portfolio Allocation'!Y$12:Y$111,'Portfolio Allocation'!$A$12:$A$111,'Graph Tables'!$D65)</f>
        <v>0</v>
      </c>
      <c r="AA65" s="46">
        <f>SUMIFS('Portfolio Allocation'!Z$12:Z$111,'Portfolio Allocation'!$A$12:$A$111,'Graph Tables'!$D65)</f>
        <v>0</v>
      </c>
      <c r="AB65" s="46">
        <f>SUMIFS('Portfolio Allocation'!AA$12:AA$111,'Portfolio Allocation'!$A$12:$A$111,'Graph Tables'!$D65)</f>
        <v>0</v>
      </c>
      <c r="AC65" s="46">
        <f>SUMIFS('Portfolio Allocation'!AD$12:AD$111,'Portfolio Allocation'!$A$12:$A$111,'Graph Tables'!$D65)</f>
        <v>0</v>
      </c>
      <c r="AD65" s="46"/>
      <c r="AE65" s="48">
        <v>64</v>
      </c>
      <c r="AF65" t="e">
        <f t="shared" si="125"/>
        <v>#REF!</v>
      </c>
      <c r="AG65" s="44" t="e">
        <f t="shared" si="96"/>
        <v>#REF!</v>
      </c>
      <c r="AH65" s="46"/>
      <c r="AI65" s="239" t="e">
        <f t="shared" si="81"/>
        <v>#REF!</v>
      </c>
      <c r="AJ65" s="239" t="e">
        <f>AI65+COUNTIF(AI$2:$AI65,AI65)-1</f>
        <v>#REF!</v>
      </c>
      <c r="AK65" s="241" t="str">
        <f t="shared" si="2"/>
        <v>El Salvador</v>
      </c>
      <c r="AL65" s="70" t="e">
        <f t="shared" si="82"/>
        <v>#REF!</v>
      </c>
      <c r="AM65" s="44" t="e">
        <f t="shared" si="3"/>
        <v>#REF!</v>
      </c>
      <c r="AN65" s="44" t="e">
        <f t="shared" si="4"/>
        <v>#REF!</v>
      </c>
      <c r="AO65" s="44" t="e">
        <f t="shared" si="5"/>
        <v>#REF!</v>
      </c>
      <c r="AP65" s="44" t="e">
        <f t="shared" si="6"/>
        <v>#REF!</v>
      </c>
      <c r="AQ65" s="44" t="e">
        <f t="shared" si="7"/>
        <v>#REF!</v>
      </c>
      <c r="AR65" s="44" t="e">
        <f t="shared" si="8"/>
        <v>#REF!</v>
      </c>
      <c r="AS65" s="44" t="e">
        <f t="shared" si="9"/>
        <v>#REF!</v>
      </c>
      <c r="AT65" s="44" t="e">
        <f t="shared" si="10"/>
        <v>#REF!</v>
      </c>
      <c r="AU65" s="44" t="e">
        <f t="shared" si="11"/>
        <v>#REF!</v>
      </c>
      <c r="AV65" s="44" t="e">
        <f t="shared" si="12"/>
        <v>#REF!</v>
      </c>
      <c r="AW65" s="44" t="e">
        <f t="shared" si="13"/>
        <v>#REF!</v>
      </c>
      <c r="AX65" s="44" t="e">
        <f t="shared" si="14"/>
        <v>#REF!</v>
      </c>
      <c r="AY65" s="44" t="e">
        <f t="shared" si="15"/>
        <v>#REF!</v>
      </c>
      <c r="AZ65" s="44" t="e">
        <f t="shared" si="16"/>
        <v>#REF!</v>
      </c>
      <c r="BA65" s="44" t="e">
        <f t="shared" si="17"/>
        <v>#REF!</v>
      </c>
      <c r="BB65" s="44" t="e">
        <f t="shared" si="18"/>
        <v>#REF!</v>
      </c>
      <c r="BC65" s="44" t="e">
        <f t="shared" si="19"/>
        <v>#REF!</v>
      </c>
      <c r="BD65" s="44" t="e">
        <f t="shared" si="20"/>
        <v>#REF!</v>
      </c>
      <c r="BE65" s="44" t="e">
        <f t="shared" si="21"/>
        <v>#REF!</v>
      </c>
      <c r="BF65" s="44" t="e">
        <f t="shared" si="22"/>
        <v>#REF!</v>
      </c>
      <c r="BG65" s="44" t="e">
        <f t="shared" si="23"/>
        <v>#REF!</v>
      </c>
      <c r="BH65" s="44" t="e">
        <f t="shared" si="24"/>
        <v>#REF!</v>
      </c>
      <c r="BI65" s="44" t="e">
        <f t="shared" si="25"/>
        <v>#REF!</v>
      </c>
      <c r="BJ65" s="44" t="e">
        <f t="shared" si="26"/>
        <v>#REF!</v>
      </c>
      <c r="BK65" s="44"/>
      <c r="BL65" s="48">
        <v>64</v>
      </c>
      <c r="BM65" t="e">
        <f t="shared" si="126"/>
        <v>#REF!</v>
      </c>
      <c r="BN65" s="44" t="e">
        <f t="shared" si="97"/>
        <v>#REF!</v>
      </c>
      <c r="BO65" s="44">
        <f t="shared" si="101"/>
        <v>0</v>
      </c>
      <c r="BP65" s="44">
        <f t="shared" si="102"/>
        <v>0</v>
      </c>
      <c r="BQ65" s="44">
        <f t="shared" si="103"/>
        <v>0</v>
      </c>
      <c r="BR65" s="44">
        <f t="shared" si="104"/>
        <v>0</v>
      </c>
      <c r="BS65" s="44">
        <f t="shared" si="105"/>
        <v>0</v>
      </c>
      <c r="BT65" s="44">
        <f t="shared" si="106"/>
        <v>0</v>
      </c>
      <c r="BU65" s="44">
        <f t="shared" si="107"/>
        <v>0</v>
      </c>
      <c r="BV65" s="44">
        <f t="shared" si="108"/>
        <v>0</v>
      </c>
      <c r="BW65" s="44">
        <f t="shared" si="109"/>
        <v>0</v>
      </c>
      <c r="BX65" s="44">
        <f t="shared" si="110"/>
        <v>0</v>
      </c>
      <c r="BY65" s="44">
        <f t="shared" si="111"/>
        <v>0</v>
      </c>
      <c r="BZ65" s="44">
        <f t="shared" si="112"/>
        <v>0</v>
      </c>
      <c r="CA65" s="44">
        <f t="shared" si="113"/>
        <v>0</v>
      </c>
      <c r="CB65" s="44">
        <f t="shared" si="114"/>
        <v>0</v>
      </c>
      <c r="CC65" s="44">
        <f t="shared" si="115"/>
        <v>0</v>
      </c>
      <c r="CD65" s="44">
        <f t="shared" si="116"/>
        <v>0</v>
      </c>
      <c r="CE65" s="44">
        <f t="shared" si="117"/>
        <v>0</v>
      </c>
      <c r="CF65" s="44">
        <f t="shared" si="118"/>
        <v>0</v>
      </c>
      <c r="CG65" s="44">
        <f t="shared" si="119"/>
        <v>0</v>
      </c>
      <c r="CH65" s="44">
        <f t="shared" si="120"/>
        <v>0</v>
      </c>
      <c r="CI65" s="44">
        <f t="shared" si="121"/>
        <v>0</v>
      </c>
      <c r="CJ65" s="44">
        <f t="shared" si="122"/>
        <v>0</v>
      </c>
      <c r="CK65" s="44">
        <f t="shared" si="123"/>
        <v>0</v>
      </c>
      <c r="CL65" s="44">
        <f t="shared" si="124"/>
        <v>0</v>
      </c>
      <c r="CM65" s="44"/>
      <c r="CN65" s="244" t="e">
        <f t="shared" si="84"/>
        <v>#REF!</v>
      </c>
      <c r="CO65" s="244">
        <v>64</v>
      </c>
      <c r="CP65" s="239" t="e">
        <f t="shared" si="85"/>
        <v>#REF!</v>
      </c>
      <c r="CQ65" s="239" t="e">
        <f>CP65+COUNTIF($CP$2:CP65,CP65)-1</f>
        <v>#REF!</v>
      </c>
      <c r="CR65" s="241" t="str">
        <f t="shared" si="51"/>
        <v>El Salvador</v>
      </c>
      <c r="CS65" s="70" t="e">
        <f t="shared" si="86"/>
        <v>#REF!</v>
      </c>
      <c r="CT65" s="44" t="e">
        <f t="shared" si="52"/>
        <v>#REF!</v>
      </c>
      <c r="CU65" s="44" t="e">
        <f t="shared" si="53"/>
        <v>#REF!</v>
      </c>
      <c r="CV65" s="44" t="e">
        <f t="shared" si="54"/>
        <v>#REF!</v>
      </c>
      <c r="CW65" s="44" t="e">
        <f t="shared" si="55"/>
        <v>#REF!</v>
      </c>
      <c r="CX65" s="44" t="e">
        <f t="shared" si="56"/>
        <v>#REF!</v>
      </c>
      <c r="CY65" s="44" t="e">
        <f t="shared" si="57"/>
        <v>#REF!</v>
      </c>
      <c r="CZ65" s="44" t="e">
        <f t="shared" si="58"/>
        <v>#REF!</v>
      </c>
      <c r="DA65" s="44" t="e">
        <f t="shared" si="59"/>
        <v>#REF!</v>
      </c>
      <c r="DB65" s="44" t="e">
        <f t="shared" si="60"/>
        <v>#REF!</v>
      </c>
      <c r="DC65" s="44" t="e">
        <f t="shared" si="61"/>
        <v>#REF!</v>
      </c>
      <c r="DD65" s="44" t="e">
        <f t="shared" si="62"/>
        <v>#REF!</v>
      </c>
      <c r="DE65" s="44" t="e">
        <f t="shared" si="63"/>
        <v>#REF!</v>
      </c>
      <c r="DF65" s="44" t="e">
        <f t="shared" si="64"/>
        <v>#REF!</v>
      </c>
      <c r="DG65" s="44" t="e">
        <f t="shared" si="65"/>
        <v>#REF!</v>
      </c>
      <c r="DH65" s="44" t="e">
        <f t="shared" si="66"/>
        <v>#REF!</v>
      </c>
      <c r="DI65" s="44" t="e">
        <f t="shared" si="67"/>
        <v>#REF!</v>
      </c>
      <c r="DJ65" s="44" t="e">
        <f t="shared" si="68"/>
        <v>#REF!</v>
      </c>
      <c r="DK65" s="44" t="e">
        <f t="shared" si="69"/>
        <v>#REF!</v>
      </c>
      <c r="DL65" s="44" t="e">
        <f t="shared" si="70"/>
        <v>#REF!</v>
      </c>
      <c r="DM65" s="44" t="e">
        <f t="shared" si="71"/>
        <v>#REF!</v>
      </c>
      <c r="DN65" s="44" t="e">
        <f t="shared" si="72"/>
        <v>#REF!</v>
      </c>
      <c r="DO65" s="44" t="e">
        <f t="shared" si="73"/>
        <v>#REF!</v>
      </c>
      <c r="DP65" s="44" t="e">
        <f t="shared" si="74"/>
        <v>#REF!</v>
      </c>
      <c r="DQ65" s="44" t="e">
        <f t="shared" si="75"/>
        <v>#REF!</v>
      </c>
    </row>
    <row r="66" spans="1:121">
      <c r="A66" s="239">
        <v>65</v>
      </c>
      <c r="B66" s="364" t="e">
        <f t="shared" si="78"/>
        <v>#REF!</v>
      </c>
      <c r="C66" s="365" t="e">
        <f>B66+COUNTIF(B$2:$B66,B66)-1</f>
        <v>#REF!</v>
      </c>
      <c r="D66" s="366" t="str">
        <f>Tables!AI66</f>
        <v>Equatorial Guinea</v>
      </c>
      <c r="E66" s="367" t="e">
        <f t="shared" si="79"/>
        <v>#REF!</v>
      </c>
      <c r="F66" s="46">
        <f>SUMIFS('Portfolio Allocation'!C$12:C$111,'Portfolio Allocation'!$A$12:$A$111,'Graph Tables'!$D66)</f>
        <v>0</v>
      </c>
      <c r="G66" s="46">
        <f>SUMIFS('Portfolio Allocation'!D$12:D$111,'Portfolio Allocation'!$A$12:$A$111,'Graph Tables'!$D66)</f>
        <v>0</v>
      </c>
      <c r="H66" s="46">
        <f>SUMIFS('Portfolio Allocation'!E$12:E$111,'Portfolio Allocation'!$A$12:$A$111,'Graph Tables'!$D66)</f>
        <v>0</v>
      </c>
      <c r="I66" s="46">
        <f>SUMIFS('Portfolio Allocation'!F$12:F$111,'Portfolio Allocation'!$A$12:$A$111,'Graph Tables'!$D66)</f>
        <v>0</v>
      </c>
      <c r="J66" s="46">
        <f>SUMIFS('Portfolio Allocation'!G$12:G$111,'Portfolio Allocation'!$A$12:$A$111,'Graph Tables'!$D66)</f>
        <v>0</v>
      </c>
      <c r="K66" s="46">
        <f>SUMIFS('Portfolio Allocation'!H$12:H$111,'Portfolio Allocation'!$A$12:$A$111,'Graph Tables'!$D66)</f>
        <v>0</v>
      </c>
      <c r="L66" s="46">
        <f>SUMIFS('Portfolio Allocation'!I$12:I$111,'Portfolio Allocation'!$A$12:$A$111,'Graph Tables'!$D66)</f>
        <v>0</v>
      </c>
      <c r="M66" s="46">
        <f>SUMIFS('Portfolio Allocation'!J$12:J$111,'Portfolio Allocation'!$A$12:$A$111,'Graph Tables'!$D66)</f>
        <v>0</v>
      </c>
      <c r="N66" s="46">
        <f>SUMIFS('Portfolio Allocation'!K$12:K$111,'Portfolio Allocation'!$A$12:$A$111,'Graph Tables'!$D66)</f>
        <v>0</v>
      </c>
      <c r="O66" s="46">
        <f>SUMIFS('Portfolio Allocation'!L$12:L$111,'Portfolio Allocation'!$A$12:$A$111,'Graph Tables'!$D66)</f>
        <v>0</v>
      </c>
      <c r="P66" s="46">
        <f>SUMIFS('Portfolio Allocation'!M$12:M$111,'Portfolio Allocation'!$A$12:$A$111,'Graph Tables'!$D66)</f>
        <v>0</v>
      </c>
      <c r="Q66" s="46" t="e">
        <f>SUMIFS('Portfolio Allocation'!#REF!,'Portfolio Allocation'!$A$12:$A$111,'Graph Tables'!$D66)</f>
        <v>#REF!</v>
      </c>
      <c r="R66" s="46">
        <f>SUMIFS('Portfolio Allocation'!Q$12:Q$111,'Portfolio Allocation'!$A$12:$A$111,'Graph Tables'!$D66)</f>
        <v>0</v>
      </c>
      <c r="S66" s="46">
        <f>SUMIFS('Portfolio Allocation'!R$12:R$111,'Portfolio Allocation'!$A$12:$A$111,'Graph Tables'!$D66)</f>
        <v>0</v>
      </c>
      <c r="T66" s="46">
        <f>SUMIFS('Portfolio Allocation'!S$12:S$111,'Portfolio Allocation'!$A$12:$A$111,'Graph Tables'!$D66)</f>
        <v>0</v>
      </c>
      <c r="U66" s="46">
        <f>SUMIFS('Portfolio Allocation'!T$12:T$111,'Portfolio Allocation'!$A$12:$A$111,'Graph Tables'!$D66)</f>
        <v>0</v>
      </c>
      <c r="V66" s="46">
        <f>SUMIFS('Portfolio Allocation'!U$12:U$111,'Portfolio Allocation'!$A$12:$A$111,'Graph Tables'!$D66)</f>
        <v>0</v>
      </c>
      <c r="W66" s="46">
        <f>SUMIFS('Portfolio Allocation'!V$12:V$111,'Portfolio Allocation'!$A$12:$A$111,'Graph Tables'!$D66)</f>
        <v>0</v>
      </c>
      <c r="X66" s="46">
        <f>SUMIFS('Portfolio Allocation'!W$12:W$111,'Portfolio Allocation'!$A$12:$A$111,'Graph Tables'!$D66)</f>
        <v>0</v>
      </c>
      <c r="Y66" s="46">
        <f>SUMIFS('Portfolio Allocation'!X$12:X$111,'Portfolio Allocation'!$A$12:$A$111,'Graph Tables'!$D66)</f>
        <v>0</v>
      </c>
      <c r="Z66" s="46">
        <f>SUMIFS('Portfolio Allocation'!Y$12:Y$111,'Portfolio Allocation'!$A$12:$A$111,'Graph Tables'!$D66)</f>
        <v>0</v>
      </c>
      <c r="AA66" s="46">
        <f>SUMIFS('Portfolio Allocation'!Z$12:Z$111,'Portfolio Allocation'!$A$12:$A$111,'Graph Tables'!$D66)</f>
        <v>0</v>
      </c>
      <c r="AB66" s="46">
        <f>SUMIFS('Portfolio Allocation'!AA$12:AA$111,'Portfolio Allocation'!$A$12:$A$111,'Graph Tables'!$D66)</f>
        <v>0</v>
      </c>
      <c r="AC66" s="46">
        <f>SUMIFS('Portfolio Allocation'!AD$12:AD$111,'Portfolio Allocation'!$A$12:$A$111,'Graph Tables'!$D66)</f>
        <v>0</v>
      </c>
      <c r="AD66" s="46"/>
      <c r="AE66" s="48">
        <v>65</v>
      </c>
      <c r="AF66" t="e">
        <f t="shared" si="125"/>
        <v>#REF!</v>
      </c>
      <c r="AG66" s="44" t="e">
        <f t="shared" si="96"/>
        <v>#REF!</v>
      </c>
      <c r="AH66" s="46"/>
      <c r="AI66" s="239" t="e">
        <f t="shared" si="81"/>
        <v>#REF!</v>
      </c>
      <c r="AJ66" s="239" t="e">
        <f>AI66+COUNTIF(AI$2:$AI66,AI66)-1</f>
        <v>#REF!</v>
      </c>
      <c r="AK66" s="241" t="str">
        <f t="shared" ref="AK66:AK129" si="127">D66</f>
        <v>Equatorial Guinea</v>
      </c>
      <c r="AL66" s="70" t="e">
        <f t="shared" si="82"/>
        <v>#REF!</v>
      </c>
      <c r="AM66" s="44" t="e">
        <f t="shared" ref="AM66:AM129" si="128">F66*BO$103</f>
        <v>#REF!</v>
      </c>
      <c r="AN66" s="44" t="e">
        <f t="shared" ref="AN66:AN129" si="129">G66*BP$103</f>
        <v>#REF!</v>
      </c>
      <c r="AO66" s="44" t="e">
        <f t="shared" ref="AO66:AO129" si="130">H66*BQ$103</f>
        <v>#REF!</v>
      </c>
      <c r="AP66" s="44" t="e">
        <f t="shared" ref="AP66:AP129" si="131">I66*BR$103</f>
        <v>#REF!</v>
      </c>
      <c r="AQ66" s="44" t="e">
        <f t="shared" ref="AQ66:AQ129" si="132">J66*BS$103</f>
        <v>#REF!</v>
      </c>
      <c r="AR66" s="44" t="e">
        <f t="shared" ref="AR66:AR129" si="133">K66*BT$103</f>
        <v>#REF!</v>
      </c>
      <c r="AS66" s="44" t="e">
        <f t="shared" ref="AS66:AS129" si="134">L66*BU$103</f>
        <v>#REF!</v>
      </c>
      <c r="AT66" s="44" t="e">
        <f t="shared" ref="AT66:AT129" si="135">M66*BV$103</f>
        <v>#REF!</v>
      </c>
      <c r="AU66" s="44" t="e">
        <f t="shared" ref="AU66:AU129" si="136">N66*BW$103</f>
        <v>#REF!</v>
      </c>
      <c r="AV66" s="44" t="e">
        <f t="shared" ref="AV66:AV129" si="137">O66*BX$103</f>
        <v>#REF!</v>
      </c>
      <c r="AW66" s="44" t="e">
        <f t="shared" ref="AW66:AW129" si="138">P66*BY$103</f>
        <v>#REF!</v>
      </c>
      <c r="AX66" s="44" t="e">
        <f t="shared" ref="AX66:AX129" si="139">Q66*BZ$103</f>
        <v>#REF!</v>
      </c>
      <c r="AY66" s="44" t="e">
        <f t="shared" ref="AY66:AY129" si="140">R66*CA$103</f>
        <v>#REF!</v>
      </c>
      <c r="AZ66" s="44" t="e">
        <f t="shared" ref="AZ66:AZ129" si="141">S66*CB$103</f>
        <v>#REF!</v>
      </c>
      <c r="BA66" s="44" t="e">
        <f t="shared" ref="BA66:BA129" si="142">T66*CC$103</f>
        <v>#REF!</v>
      </c>
      <c r="BB66" s="44" t="e">
        <f t="shared" ref="BB66:BB129" si="143">U66*CD$103</f>
        <v>#REF!</v>
      </c>
      <c r="BC66" s="44" t="e">
        <f t="shared" ref="BC66:BC129" si="144">V66*CE$103</f>
        <v>#REF!</v>
      </c>
      <c r="BD66" s="44" t="e">
        <f t="shared" ref="BD66:BD129" si="145">W66*CF$103</f>
        <v>#REF!</v>
      </c>
      <c r="BE66" s="44" t="e">
        <f t="shared" ref="BE66:BE129" si="146">X66*CG$103</f>
        <v>#REF!</v>
      </c>
      <c r="BF66" s="44" t="e">
        <f t="shared" ref="BF66:BF129" si="147">Y66*CH$103</f>
        <v>#REF!</v>
      </c>
      <c r="BG66" s="44" t="e">
        <f t="shared" ref="BG66:BG129" si="148">Z66*CI$103</f>
        <v>#REF!</v>
      </c>
      <c r="BH66" s="44" t="e">
        <f t="shared" ref="BH66:BH129" si="149">AA66*CJ$103</f>
        <v>#REF!</v>
      </c>
      <c r="BI66" s="44" t="e">
        <f t="shared" ref="BI66:BI129" si="150">AB66*CK$103</f>
        <v>#REF!</v>
      </c>
      <c r="BJ66" s="44" t="e">
        <f t="shared" ref="BJ66:BJ129" si="151">AC66*CL$103</f>
        <v>#REF!</v>
      </c>
      <c r="BK66" s="44"/>
      <c r="BL66" s="48">
        <v>65</v>
      </c>
      <c r="BM66" t="e">
        <f t="shared" si="126"/>
        <v>#REF!</v>
      </c>
      <c r="BN66" s="44" t="e">
        <f t="shared" si="97"/>
        <v>#REF!</v>
      </c>
      <c r="BO66" s="44">
        <f t="shared" ref="BO66:BO101" si="152">SUMIFS(AM:AM,$AK:$AK,$BM66)</f>
        <v>0</v>
      </c>
      <c r="BP66" s="44">
        <f t="shared" ref="BP66:BP101" si="153">SUMIFS(AN:AN,$AK:$AK,$BM66)</f>
        <v>0</v>
      </c>
      <c r="BQ66" s="44">
        <f t="shared" ref="BQ66:BQ101" si="154">SUMIFS(AO:AO,$AK:$AK,$BM66)</f>
        <v>0</v>
      </c>
      <c r="BR66" s="44">
        <f t="shared" ref="BR66:BR101" si="155">SUMIFS(AP:AP,$AK:$AK,$BM66)</f>
        <v>0</v>
      </c>
      <c r="BS66" s="44">
        <f t="shared" ref="BS66:BS101" si="156">SUMIFS(AQ:AQ,$AK:$AK,$BM66)</f>
        <v>0</v>
      </c>
      <c r="BT66" s="44">
        <f t="shared" ref="BT66:BT101" si="157">SUMIFS(AR:AR,$AK:$AK,$BM66)</f>
        <v>0</v>
      </c>
      <c r="BU66" s="44">
        <f t="shared" ref="BU66:BU101" si="158">SUMIFS(AS:AS,$AK:$AK,$BM66)</f>
        <v>0</v>
      </c>
      <c r="BV66" s="44">
        <f t="shared" ref="BV66:BV101" si="159">SUMIFS(AT:AT,$AK:$AK,$BM66)</f>
        <v>0</v>
      </c>
      <c r="BW66" s="44">
        <f t="shared" ref="BW66:BW101" si="160">SUMIFS(AU:AU,$AK:$AK,$BM66)</f>
        <v>0</v>
      </c>
      <c r="BX66" s="44">
        <f t="shared" ref="BX66:BX101" si="161">SUMIFS(AV:AV,$AK:$AK,$BM66)</f>
        <v>0</v>
      </c>
      <c r="BY66" s="44">
        <f t="shared" ref="BY66:BY101" si="162">SUMIFS(AW:AW,$AK:$AK,$BM66)</f>
        <v>0</v>
      </c>
      <c r="BZ66" s="44">
        <f t="shared" ref="BZ66:BZ101" si="163">SUMIFS(AX:AX,$AK:$AK,$BM66)</f>
        <v>0</v>
      </c>
      <c r="CA66" s="44">
        <f t="shared" ref="CA66:CA101" si="164">SUMIFS(AY:AY,$AK:$AK,$BM66)</f>
        <v>0</v>
      </c>
      <c r="CB66" s="44">
        <f t="shared" ref="CB66:CB101" si="165">SUMIFS(AZ:AZ,$AK:$AK,$BM66)</f>
        <v>0</v>
      </c>
      <c r="CC66" s="44">
        <f t="shared" ref="CC66:CC101" si="166">SUMIFS(BA:BA,$AK:$AK,$BM66)</f>
        <v>0</v>
      </c>
      <c r="CD66" s="44">
        <f t="shared" ref="CD66:CD101" si="167">SUMIFS(BB:BB,$AK:$AK,$BM66)</f>
        <v>0</v>
      </c>
      <c r="CE66" s="44">
        <f t="shared" ref="CE66:CE101" si="168">SUMIFS(BC:BC,$AK:$AK,$BM66)</f>
        <v>0</v>
      </c>
      <c r="CF66" s="44">
        <f t="shared" ref="CF66:CF101" si="169">SUMIFS(BD:BD,$AK:$AK,$BM66)</f>
        <v>0</v>
      </c>
      <c r="CG66" s="44">
        <f t="shared" ref="CG66:CG101" si="170">SUMIFS(BE:BE,$AK:$AK,$BM66)</f>
        <v>0</v>
      </c>
      <c r="CH66" s="44">
        <f t="shared" ref="CH66:CH101" si="171">SUMIFS(BF:BF,$AK:$AK,$BM66)</f>
        <v>0</v>
      </c>
      <c r="CI66" s="44">
        <f t="shared" ref="CI66:CI101" si="172">SUMIFS(BG:BG,$AK:$AK,$BM66)</f>
        <v>0</v>
      </c>
      <c r="CJ66" s="44">
        <f t="shared" ref="CJ66:CJ101" si="173">SUMIFS(BH:BH,$AK:$AK,$BM66)</f>
        <v>0</v>
      </c>
      <c r="CK66" s="44">
        <f t="shared" ref="CK66:CK101" si="174">SUMIFS(BI:BI,$AK:$AK,$BM66)</f>
        <v>0</v>
      </c>
      <c r="CL66" s="44">
        <f t="shared" ref="CL66:CL101" si="175">SUMIFS(BJ:BJ,$AK:$AK,$BM66)</f>
        <v>0</v>
      </c>
      <c r="CM66" s="44"/>
      <c r="CN66" s="244" t="e">
        <f t="shared" si="84"/>
        <v>#REF!</v>
      </c>
      <c r="CO66" s="244">
        <v>65</v>
      </c>
      <c r="CP66" s="239" t="e">
        <f t="shared" si="85"/>
        <v>#REF!</v>
      </c>
      <c r="CQ66" s="239" t="e">
        <f>CP66+COUNTIF($CP$2:CP66,CP66)-1</f>
        <v>#REF!</v>
      </c>
      <c r="CR66" s="241" t="str">
        <f t="shared" ref="CR66:CR129" si="176">D66</f>
        <v>Equatorial Guinea</v>
      </c>
      <c r="CS66" s="70" t="e">
        <f t="shared" si="86"/>
        <v>#REF!</v>
      </c>
      <c r="CT66" s="44" t="e">
        <f t="shared" ref="CT66:CT129" si="177">F66*$CN66</f>
        <v>#REF!</v>
      </c>
      <c r="CU66" s="44" t="e">
        <f t="shared" ref="CU66:CU129" si="178">G66*$CN66</f>
        <v>#REF!</v>
      </c>
      <c r="CV66" s="44" t="e">
        <f t="shared" ref="CV66:CV129" si="179">H66*$CN66</f>
        <v>#REF!</v>
      </c>
      <c r="CW66" s="44" t="e">
        <f t="shared" ref="CW66:CW129" si="180">I66*$CN66</f>
        <v>#REF!</v>
      </c>
      <c r="CX66" s="44" t="e">
        <f t="shared" ref="CX66:CX129" si="181">J66*$CN66</f>
        <v>#REF!</v>
      </c>
      <c r="CY66" s="44" t="e">
        <f t="shared" ref="CY66:CY129" si="182">K66*$CN66</f>
        <v>#REF!</v>
      </c>
      <c r="CZ66" s="44" t="e">
        <f t="shared" ref="CZ66:CZ129" si="183">L66*$CN66</f>
        <v>#REF!</v>
      </c>
      <c r="DA66" s="44" t="e">
        <f t="shared" ref="DA66:DA129" si="184">M66*$CN66</f>
        <v>#REF!</v>
      </c>
      <c r="DB66" s="44" t="e">
        <f t="shared" ref="DB66:DB129" si="185">N66*$CN66</f>
        <v>#REF!</v>
      </c>
      <c r="DC66" s="44" t="e">
        <f t="shared" ref="DC66:DC129" si="186">O66*$CN66</f>
        <v>#REF!</v>
      </c>
      <c r="DD66" s="44" t="e">
        <f t="shared" ref="DD66:DD129" si="187">P66*$CN66</f>
        <v>#REF!</v>
      </c>
      <c r="DE66" s="44" t="e">
        <f t="shared" ref="DE66:DE129" si="188">Q66*$CN66</f>
        <v>#REF!</v>
      </c>
      <c r="DF66" s="44" t="e">
        <f t="shared" ref="DF66:DF129" si="189">R66*$CN66</f>
        <v>#REF!</v>
      </c>
      <c r="DG66" s="44" t="e">
        <f t="shared" ref="DG66:DG129" si="190">S66*$CN66</f>
        <v>#REF!</v>
      </c>
      <c r="DH66" s="44" t="e">
        <f t="shared" ref="DH66:DH129" si="191">T66*$CN66</f>
        <v>#REF!</v>
      </c>
      <c r="DI66" s="44" t="e">
        <f t="shared" ref="DI66:DI129" si="192">U66*$CN66</f>
        <v>#REF!</v>
      </c>
      <c r="DJ66" s="44" t="e">
        <f t="shared" ref="DJ66:DJ129" si="193">V66*$CN66</f>
        <v>#REF!</v>
      </c>
      <c r="DK66" s="44" t="e">
        <f t="shared" ref="DK66:DK129" si="194">W66*$CN66</f>
        <v>#REF!</v>
      </c>
      <c r="DL66" s="44" t="e">
        <f t="shared" ref="DL66:DL129" si="195">X66*$CN66</f>
        <v>#REF!</v>
      </c>
      <c r="DM66" s="44" t="e">
        <f t="shared" ref="DM66:DM129" si="196">Y66*$CN66</f>
        <v>#REF!</v>
      </c>
      <c r="DN66" s="44" t="e">
        <f t="shared" ref="DN66:DN129" si="197">Z66*$CN66</f>
        <v>#REF!</v>
      </c>
      <c r="DO66" s="44" t="e">
        <f t="shared" ref="DO66:DO129" si="198">AA66*$CN66</f>
        <v>#REF!</v>
      </c>
      <c r="DP66" s="44" t="e">
        <f t="shared" ref="DP66:DP129" si="199">AB66*$CN66</f>
        <v>#REF!</v>
      </c>
      <c r="DQ66" s="44" t="e">
        <f t="shared" ref="DQ66:DQ129" si="200">AC66*$CN66</f>
        <v>#REF!</v>
      </c>
    </row>
    <row r="67" spans="1:121">
      <c r="A67" s="239">
        <v>66</v>
      </c>
      <c r="B67" s="364" t="e">
        <f t="shared" ref="B67:B130" si="201">RANK(E67,E:E)</f>
        <v>#REF!</v>
      </c>
      <c r="C67" s="365" t="e">
        <f>B67+COUNTIF(B$2:$B67,B67)-1</f>
        <v>#REF!</v>
      </c>
      <c r="D67" s="366" t="str">
        <f>Tables!AI67</f>
        <v>Eritrea</v>
      </c>
      <c r="E67" s="367" t="e">
        <f t="shared" ref="E67:E130" si="202">SUM(F67:AC67)</f>
        <v>#REF!</v>
      </c>
      <c r="F67" s="46">
        <f>SUMIFS('Portfolio Allocation'!C$12:C$111,'Portfolio Allocation'!$A$12:$A$111,'Graph Tables'!$D67)</f>
        <v>0</v>
      </c>
      <c r="G67" s="46">
        <f>SUMIFS('Portfolio Allocation'!D$12:D$111,'Portfolio Allocation'!$A$12:$A$111,'Graph Tables'!$D67)</f>
        <v>0</v>
      </c>
      <c r="H67" s="46">
        <f>SUMIFS('Portfolio Allocation'!E$12:E$111,'Portfolio Allocation'!$A$12:$A$111,'Graph Tables'!$D67)</f>
        <v>0</v>
      </c>
      <c r="I67" s="46">
        <f>SUMIFS('Portfolio Allocation'!F$12:F$111,'Portfolio Allocation'!$A$12:$A$111,'Graph Tables'!$D67)</f>
        <v>0</v>
      </c>
      <c r="J67" s="46">
        <f>SUMIFS('Portfolio Allocation'!G$12:G$111,'Portfolio Allocation'!$A$12:$A$111,'Graph Tables'!$D67)</f>
        <v>0</v>
      </c>
      <c r="K67" s="46">
        <f>SUMIFS('Portfolio Allocation'!H$12:H$111,'Portfolio Allocation'!$A$12:$A$111,'Graph Tables'!$D67)</f>
        <v>0</v>
      </c>
      <c r="L67" s="46">
        <f>SUMIFS('Portfolio Allocation'!I$12:I$111,'Portfolio Allocation'!$A$12:$A$111,'Graph Tables'!$D67)</f>
        <v>0</v>
      </c>
      <c r="M67" s="46">
        <f>SUMIFS('Portfolio Allocation'!J$12:J$111,'Portfolio Allocation'!$A$12:$A$111,'Graph Tables'!$D67)</f>
        <v>0</v>
      </c>
      <c r="N67" s="46">
        <f>SUMIFS('Portfolio Allocation'!K$12:K$111,'Portfolio Allocation'!$A$12:$A$111,'Graph Tables'!$D67)</f>
        <v>0</v>
      </c>
      <c r="O67" s="46">
        <f>SUMIFS('Portfolio Allocation'!L$12:L$111,'Portfolio Allocation'!$A$12:$A$111,'Graph Tables'!$D67)</f>
        <v>0</v>
      </c>
      <c r="P67" s="46">
        <f>SUMIFS('Portfolio Allocation'!M$12:M$111,'Portfolio Allocation'!$A$12:$A$111,'Graph Tables'!$D67)</f>
        <v>0</v>
      </c>
      <c r="Q67" s="46" t="e">
        <f>SUMIFS('Portfolio Allocation'!#REF!,'Portfolio Allocation'!$A$12:$A$111,'Graph Tables'!$D67)</f>
        <v>#REF!</v>
      </c>
      <c r="R67" s="46">
        <f>SUMIFS('Portfolio Allocation'!Q$12:Q$111,'Portfolio Allocation'!$A$12:$A$111,'Graph Tables'!$D67)</f>
        <v>0</v>
      </c>
      <c r="S67" s="46">
        <f>SUMIFS('Portfolio Allocation'!R$12:R$111,'Portfolio Allocation'!$A$12:$A$111,'Graph Tables'!$D67)</f>
        <v>0</v>
      </c>
      <c r="T67" s="46">
        <f>SUMIFS('Portfolio Allocation'!S$12:S$111,'Portfolio Allocation'!$A$12:$A$111,'Graph Tables'!$D67)</f>
        <v>0</v>
      </c>
      <c r="U67" s="46">
        <f>SUMIFS('Portfolio Allocation'!T$12:T$111,'Portfolio Allocation'!$A$12:$A$111,'Graph Tables'!$D67)</f>
        <v>0</v>
      </c>
      <c r="V67" s="46">
        <f>SUMIFS('Portfolio Allocation'!U$12:U$111,'Portfolio Allocation'!$A$12:$A$111,'Graph Tables'!$D67)</f>
        <v>0</v>
      </c>
      <c r="W67" s="46">
        <f>SUMIFS('Portfolio Allocation'!V$12:V$111,'Portfolio Allocation'!$A$12:$A$111,'Graph Tables'!$D67)</f>
        <v>0</v>
      </c>
      <c r="X67" s="46">
        <f>SUMIFS('Portfolio Allocation'!W$12:W$111,'Portfolio Allocation'!$A$12:$A$111,'Graph Tables'!$D67)</f>
        <v>0</v>
      </c>
      <c r="Y67" s="46">
        <f>SUMIFS('Portfolio Allocation'!X$12:X$111,'Portfolio Allocation'!$A$12:$A$111,'Graph Tables'!$D67)</f>
        <v>0</v>
      </c>
      <c r="Z67" s="46">
        <f>SUMIFS('Portfolio Allocation'!Y$12:Y$111,'Portfolio Allocation'!$A$12:$A$111,'Graph Tables'!$D67)</f>
        <v>0</v>
      </c>
      <c r="AA67" s="46">
        <f>SUMIFS('Portfolio Allocation'!Z$12:Z$111,'Portfolio Allocation'!$A$12:$A$111,'Graph Tables'!$D67)</f>
        <v>0</v>
      </c>
      <c r="AB67" s="46">
        <f>SUMIFS('Portfolio Allocation'!AA$12:AA$111,'Portfolio Allocation'!$A$12:$A$111,'Graph Tables'!$D67)</f>
        <v>0</v>
      </c>
      <c r="AC67" s="46">
        <f>SUMIFS('Portfolio Allocation'!AD$12:AD$111,'Portfolio Allocation'!$A$12:$A$111,'Graph Tables'!$D67)</f>
        <v>0</v>
      </c>
      <c r="AD67" s="46"/>
      <c r="AE67" s="48">
        <v>66</v>
      </c>
      <c r="AF67" t="e">
        <f t="shared" ref="AF67:AF98" si="203">IF(AG67&lt;&gt;0,VLOOKUP(AE67,Ranking7,2,FALSE)," ")</f>
        <v>#REF!</v>
      </c>
      <c r="AG67" s="44" t="e">
        <f t="shared" si="96"/>
        <v>#REF!</v>
      </c>
      <c r="AH67" s="46"/>
      <c r="AI67" s="239" t="e">
        <f t="shared" ref="AI67:AI130" si="204">RANK(AL67,$AL$2:$AL$241)</f>
        <v>#REF!</v>
      </c>
      <c r="AJ67" s="239" t="e">
        <f>AI67+COUNTIF(AI$2:$AI67,AI67)-1</f>
        <v>#REF!</v>
      </c>
      <c r="AK67" s="241" t="str">
        <f t="shared" si="127"/>
        <v>Eritrea</v>
      </c>
      <c r="AL67" s="70" t="e">
        <f t="shared" ref="AL67:AL130" si="205">SUM(AM67:BI67)</f>
        <v>#REF!</v>
      </c>
      <c r="AM67" s="44" t="e">
        <f t="shared" si="128"/>
        <v>#REF!</v>
      </c>
      <c r="AN67" s="44" t="e">
        <f t="shared" si="129"/>
        <v>#REF!</v>
      </c>
      <c r="AO67" s="44" t="e">
        <f t="shared" si="130"/>
        <v>#REF!</v>
      </c>
      <c r="AP67" s="44" t="e">
        <f t="shared" si="131"/>
        <v>#REF!</v>
      </c>
      <c r="AQ67" s="44" t="e">
        <f t="shared" si="132"/>
        <v>#REF!</v>
      </c>
      <c r="AR67" s="44" t="e">
        <f t="shared" si="133"/>
        <v>#REF!</v>
      </c>
      <c r="AS67" s="44" t="e">
        <f t="shared" si="134"/>
        <v>#REF!</v>
      </c>
      <c r="AT67" s="44" t="e">
        <f t="shared" si="135"/>
        <v>#REF!</v>
      </c>
      <c r="AU67" s="44" t="e">
        <f t="shared" si="136"/>
        <v>#REF!</v>
      </c>
      <c r="AV67" s="44" t="e">
        <f t="shared" si="137"/>
        <v>#REF!</v>
      </c>
      <c r="AW67" s="44" t="e">
        <f t="shared" si="138"/>
        <v>#REF!</v>
      </c>
      <c r="AX67" s="44" t="e">
        <f t="shared" si="139"/>
        <v>#REF!</v>
      </c>
      <c r="AY67" s="44" t="e">
        <f t="shared" si="140"/>
        <v>#REF!</v>
      </c>
      <c r="AZ67" s="44" t="e">
        <f t="shared" si="141"/>
        <v>#REF!</v>
      </c>
      <c r="BA67" s="44" t="e">
        <f t="shared" si="142"/>
        <v>#REF!</v>
      </c>
      <c r="BB67" s="44" t="e">
        <f t="shared" si="143"/>
        <v>#REF!</v>
      </c>
      <c r="BC67" s="44" t="e">
        <f t="shared" si="144"/>
        <v>#REF!</v>
      </c>
      <c r="BD67" s="44" t="e">
        <f t="shared" si="145"/>
        <v>#REF!</v>
      </c>
      <c r="BE67" s="44" t="e">
        <f t="shared" si="146"/>
        <v>#REF!</v>
      </c>
      <c r="BF67" s="44" t="e">
        <f t="shared" si="147"/>
        <v>#REF!</v>
      </c>
      <c r="BG67" s="44" t="e">
        <f t="shared" si="148"/>
        <v>#REF!</v>
      </c>
      <c r="BH67" s="44" t="e">
        <f t="shared" si="149"/>
        <v>#REF!</v>
      </c>
      <c r="BI67" s="44" t="e">
        <f t="shared" si="150"/>
        <v>#REF!</v>
      </c>
      <c r="BJ67" s="44" t="e">
        <f t="shared" si="151"/>
        <v>#REF!</v>
      </c>
      <c r="BK67" s="44"/>
      <c r="BL67" s="48">
        <v>66</v>
      </c>
      <c r="BM67" t="e">
        <f t="shared" ref="BM67:BM98" si="206">IF(BN67&lt;&gt;0,VLOOKUP(BL67,Ranking1,2,FALSE),0)</f>
        <v>#REF!</v>
      </c>
      <c r="BN67" s="44" t="e">
        <f t="shared" si="97"/>
        <v>#REF!</v>
      </c>
      <c r="BO67" s="44">
        <f t="shared" si="152"/>
        <v>0</v>
      </c>
      <c r="BP67" s="44">
        <f t="shared" si="153"/>
        <v>0</v>
      </c>
      <c r="BQ67" s="44">
        <f t="shared" si="154"/>
        <v>0</v>
      </c>
      <c r="BR67" s="44">
        <f t="shared" si="155"/>
        <v>0</v>
      </c>
      <c r="BS67" s="44">
        <f t="shared" si="156"/>
        <v>0</v>
      </c>
      <c r="BT67" s="44">
        <f t="shared" si="157"/>
        <v>0</v>
      </c>
      <c r="BU67" s="44">
        <f t="shared" si="158"/>
        <v>0</v>
      </c>
      <c r="BV67" s="44">
        <f t="shared" si="159"/>
        <v>0</v>
      </c>
      <c r="BW67" s="44">
        <f t="shared" si="160"/>
        <v>0</v>
      </c>
      <c r="BX67" s="44">
        <f t="shared" si="161"/>
        <v>0</v>
      </c>
      <c r="BY67" s="44">
        <f t="shared" si="162"/>
        <v>0</v>
      </c>
      <c r="BZ67" s="44">
        <f t="shared" si="163"/>
        <v>0</v>
      </c>
      <c r="CA67" s="44">
        <f t="shared" si="164"/>
        <v>0</v>
      </c>
      <c r="CB67" s="44">
        <f t="shared" si="165"/>
        <v>0</v>
      </c>
      <c r="CC67" s="44">
        <f t="shared" si="166"/>
        <v>0</v>
      </c>
      <c r="CD67" s="44">
        <f t="shared" si="167"/>
        <v>0</v>
      </c>
      <c r="CE67" s="44">
        <f t="shared" si="168"/>
        <v>0</v>
      </c>
      <c r="CF67" s="44">
        <f t="shared" si="169"/>
        <v>0</v>
      </c>
      <c r="CG67" s="44">
        <f t="shared" si="170"/>
        <v>0</v>
      </c>
      <c r="CH67" s="44">
        <f t="shared" si="171"/>
        <v>0</v>
      </c>
      <c r="CI67" s="44">
        <f t="shared" si="172"/>
        <v>0</v>
      </c>
      <c r="CJ67" s="44">
        <f t="shared" si="173"/>
        <v>0</v>
      </c>
      <c r="CK67" s="44">
        <f t="shared" si="174"/>
        <v>0</v>
      </c>
      <c r="CL67" s="44">
        <f t="shared" si="175"/>
        <v>0</v>
      </c>
      <c r="CM67" s="44"/>
      <c r="CN67" s="244" t="e">
        <f t="shared" ref="CN67:CN130" si="207">IF($EP$29=999,1,IF(CQ67=$EP$29,1,0))</f>
        <v>#REF!</v>
      </c>
      <c r="CO67" s="244">
        <v>66</v>
      </c>
      <c r="CP67" s="239" t="e">
        <f t="shared" ref="CP67:CP130" si="208">RANK(E67,$E$2:$E$241)</f>
        <v>#REF!</v>
      </c>
      <c r="CQ67" s="239" t="e">
        <f>CP67+COUNTIF($CP$2:CP67,CP67)-1</f>
        <v>#REF!</v>
      </c>
      <c r="CR67" s="241" t="str">
        <f t="shared" si="176"/>
        <v>Eritrea</v>
      </c>
      <c r="CS67" s="70" t="e">
        <f t="shared" ref="CS67:CS130" si="209">SUM(CT67:DQ67)</f>
        <v>#REF!</v>
      </c>
      <c r="CT67" s="44" t="e">
        <f t="shared" si="177"/>
        <v>#REF!</v>
      </c>
      <c r="CU67" s="44" t="e">
        <f t="shared" si="178"/>
        <v>#REF!</v>
      </c>
      <c r="CV67" s="44" t="e">
        <f t="shared" si="179"/>
        <v>#REF!</v>
      </c>
      <c r="CW67" s="44" t="e">
        <f t="shared" si="180"/>
        <v>#REF!</v>
      </c>
      <c r="CX67" s="44" t="e">
        <f t="shared" si="181"/>
        <v>#REF!</v>
      </c>
      <c r="CY67" s="44" t="e">
        <f t="shared" si="182"/>
        <v>#REF!</v>
      </c>
      <c r="CZ67" s="44" t="e">
        <f t="shared" si="183"/>
        <v>#REF!</v>
      </c>
      <c r="DA67" s="44" t="e">
        <f t="shared" si="184"/>
        <v>#REF!</v>
      </c>
      <c r="DB67" s="44" t="e">
        <f t="shared" si="185"/>
        <v>#REF!</v>
      </c>
      <c r="DC67" s="44" t="e">
        <f t="shared" si="186"/>
        <v>#REF!</v>
      </c>
      <c r="DD67" s="44" t="e">
        <f t="shared" si="187"/>
        <v>#REF!</v>
      </c>
      <c r="DE67" s="44" t="e">
        <f t="shared" si="188"/>
        <v>#REF!</v>
      </c>
      <c r="DF67" s="44" t="e">
        <f t="shared" si="189"/>
        <v>#REF!</v>
      </c>
      <c r="DG67" s="44" t="e">
        <f t="shared" si="190"/>
        <v>#REF!</v>
      </c>
      <c r="DH67" s="44" t="e">
        <f t="shared" si="191"/>
        <v>#REF!</v>
      </c>
      <c r="DI67" s="44" t="e">
        <f t="shared" si="192"/>
        <v>#REF!</v>
      </c>
      <c r="DJ67" s="44" t="e">
        <f t="shared" si="193"/>
        <v>#REF!</v>
      </c>
      <c r="DK67" s="44" t="e">
        <f t="shared" si="194"/>
        <v>#REF!</v>
      </c>
      <c r="DL67" s="44" t="e">
        <f t="shared" si="195"/>
        <v>#REF!</v>
      </c>
      <c r="DM67" s="44" t="e">
        <f t="shared" si="196"/>
        <v>#REF!</v>
      </c>
      <c r="DN67" s="44" t="e">
        <f t="shared" si="197"/>
        <v>#REF!</v>
      </c>
      <c r="DO67" s="44" t="e">
        <f t="shared" si="198"/>
        <v>#REF!</v>
      </c>
      <c r="DP67" s="44" t="e">
        <f t="shared" si="199"/>
        <v>#REF!</v>
      </c>
      <c r="DQ67" s="44" t="e">
        <f t="shared" si="200"/>
        <v>#REF!</v>
      </c>
    </row>
    <row r="68" spans="1:121">
      <c r="A68" s="239">
        <v>67</v>
      </c>
      <c r="B68" s="364" t="e">
        <f t="shared" si="201"/>
        <v>#REF!</v>
      </c>
      <c r="C68" s="365" t="e">
        <f>B68+COUNTIF(B$2:$B68,B68)-1</f>
        <v>#REF!</v>
      </c>
      <c r="D68" s="366" t="str">
        <f>Tables!AI68</f>
        <v>Estonia</v>
      </c>
      <c r="E68" s="367" t="e">
        <f t="shared" si="202"/>
        <v>#REF!</v>
      </c>
      <c r="F68" s="46">
        <f>SUMIFS('Portfolio Allocation'!C$12:C$111,'Portfolio Allocation'!$A$12:$A$111,'Graph Tables'!$D68)</f>
        <v>0</v>
      </c>
      <c r="G68" s="46">
        <f>SUMIFS('Portfolio Allocation'!D$12:D$111,'Portfolio Allocation'!$A$12:$A$111,'Graph Tables'!$D68)</f>
        <v>0</v>
      </c>
      <c r="H68" s="46">
        <f>SUMIFS('Portfolio Allocation'!E$12:E$111,'Portfolio Allocation'!$A$12:$A$111,'Graph Tables'!$D68)</f>
        <v>0</v>
      </c>
      <c r="I68" s="46">
        <f>SUMIFS('Portfolio Allocation'!F$12:F$111,'Portfolio Allocation'!$A$12:$A$111,'Graph Tables'!$D68)</f>
        <v>0</v>
      </c>
      <c r="J68" s="46">
        <f>SUMIFS('Portfolio Allocation'!G$12:G$111,'Portfolio Allocation'!$A$12:$A$111,'Graph Tables'!$D68)</f>
        <v>0</v>
      </c>
      <c r="K68" s="46">
        <f>SUMIFS('Portfolio Allocation'!H$12:H$111,'Portfolio Allocation'!$A$12:$A$111,'Graph Tables'!$D68)</f>
        <v>0</v>
      </c>
      <c r="L68" s="46">
        <f>SUMIFS('Portfolio Allocation'!I$12:I$111,'Portfolio Allocation'!$A$12:$A$111,'Graph Tables'!$D68)</f>
        <v>0</v>
      </c>
      <c r="M68" s="46">
        <f>SUMIFS('Portfolio Allocation'!J$12:J$111,'Portfolio Allocation'!$A$12:$A$111,'Graph Tables'!$D68)</f>
        <v>0</v>
      </c>
      <c r="N68" s="46">
        <f>SUMIFS('Portfolio Allocation'!K$12:K$111,'Portfolio Allocation'!$A$12:$A$111,'Graph Tables'!$D68)</f>
        <v>0</v>
      </c>
      <c r="O68" s="46">
        <f>SUMIFS('Portfolio Allocation'!L$12:L$111,'Portfolio Allocation'!$A$12:$A$111,'Graph Tables'!$D68)</f>
        <v>0</v>
      </c>
      <c r="P68" s="46">
        <f>SUMIFS('Portfolio Allocation'!M$12:M$111,'Portfolio Allocation'!$A$12:$A$111,'Graph Tables'!$D68)</f>
        <v>0</v>
      </c>
      <c r="Q68" s="46" t="e">
        <f>SUMIFS('Portfolio Allocation'!#REF!,'Portfolio Allocation'!$A$12:$A$111,'Graph Tables'!$D68)</f>
        <v>#REF!</v>
      </c>
      <c r="R68" s="46">
        <f>SUMIFS('Portfolio Allocation'!Q$12:Q$111,'Portfolio Allocation'!$A$12:$A$111,'Graph Tables'!$D68)</f>
        <v>0</v>
      </c>
      <c r="S68" s="46">
        <f>SUMIFS('Portfolio Allocation'!R$12:R$111,'Portfolio Allocation'!$A$12:$A$111,'Graph Tables'!$D68)</f>
        <v>0</v>
      </c>
      <c r="T68" s="46">
        <f>SUMIFS('Portfolio Allocation'!S$12:S$111,'Portfolio Allocation'!$A$12:$A$111,'Graph Tables'!$D68)</f>
        <v>0</v>
      </c>
      <c r="U68" s="46">
        <f>SUMIFS('Portfolio Allocation'!T$12:T$111,'Portfolio Allocation'!$A$12:$A$111,'Graph Tables'!$D68)</f>
        <v>0</v>
      </c>
      <c r="V68" s="46">
        <f>SUMIFS('Portfolio Allocation'!U$12:U$111,'Portfolio Allocation'!$A$12:$A$111,'Graph Tables'!$D68)</f>
        <v>0</v>
      </c>
      <c r="W68" s="46">
        <f>SUMIFS('Portfolio Allocation'!V$12:V$111,'Portfolio Allocation'!$A$12:$A$111,'Graph Tables'!$D68)</f>
        <v>0</v>
      </c>
      <c r="X68" s="46">
        <f>SUMIFS('Portfolio Allocation'!W$12:W$111,'Portfolio Allocation'!$A$12:$A$111,'Graph Tables'!$D68)</f>
        <v>0</v>
      </c>
      <c r="Y68" s="46">
        <f>SUMIFS('Portfolio Allocation'!X$12:X$111,'Portfolio Allocation'!$A$12:$A$111,'Graph Tables'!$D68)</f>
        <v>0</v>
      </c>
      <c r="Z68" s="46">
        <f>SUMIFS('Portfolio Allocation'!Y$12:Y$111,'Portfolio Allocation'!$A$12:$A$111,'Graph Tables'!$D68)</f>
        <v>0</v>
      </c>
      <c r="AA68" s="46">
        <f>SUMIFS('Portfolio Allocation'!Z$12:Z$111,'Portfolio Allocation'!$A$12:$A$111,'Graph Tables'!$D68)</f>
        <v>0</v>
      </c>
      <c r="AB68" s="46">
        <f>SUMIFS('Portfolio Allocation'!AA$12:AA$111,'Portfolio Allocation'!$A$12:$A$111,'Graph Tables'!$D68)</f>
        <v>0</v>
      </c>
      <c r="AC68" s="46">
        <f>SUMIFS('Portfolio Allocation'!AD$12:AD$111,'Portfolio Allocation'!$A$12:$A$111,'Graph Tables'!$D68)</f>
        <v>0</v>
      </c>
      <c r="AD68" s="46"/>
      <c r="AE68" s="48">
        <v>67</v>
      </c>
      <c r="AF68" t="e">
        <f t="shared" si="203"/>
        <v>#REF!</v>
      </c>
      <c r="AG68" s="44" t="e">
        <f t="shared" ref="AG68:AG101" si="210">LARGE($E:$E,AE68)</f>
        <v>#REF!</v>
      </c>
      <c r="AH68" s="46"/>
      <c r="AI68" s="239" t="e">
        <f t="shared" si="204"/>
        <v>#REF!</v>
      </c>
      <c r="AJ68" s="239" t="e">
        <f>AI68+COUNTIF(AI$2:$AI68,AI68)-1</f>
        <v>#REF!</v>
      </c>
      <c r="AK68" s="241" t="str">
        <f t="shared" si="127"/>
        <v>Estonia</v>
      </c>
      <c r="AL68" s="70" t="e">
        <f t="shared" si="205"/>
        <v>#REF!</v>
      </c>
      <c r="AM68" s="44" t="e">
        <f t="shared" si="128"/>
        <v>#REF!</v>
      </c>
      <c r="AN68" s="44" t="e">
        <f t="shared" si="129"/>
        <v>#REF!</v>
      </c>
      <c r="AO68" s="44" t="e">
        <f t="shared" si="130"/>
        <v>#REF!</v>
      </c>
      <c r="AP68" s="44" t="e">
        <f t="shared" si="131"/>
        <v>#REF!</v>
      </c>
      <c r="AQ68" s="44" t="e">
        <f t="shared" si="132"/>
        <v>#REF!</v>
      </c>
      <c r="AR68" s="44" t="e">
        <f t="shared" si="133"/>
        <v>#REF!</v>
      </c>
      <c r="AS68" s="44" t="e">
        <f t="shared" si="134"/>
        <v>#REF!</v>
      </c>
      <c r="AT68" s="44" t="e">
        <f t="shared" si="135"/>
        <v>#REF!</v>
      </c>
      <c r="AU68" s="44" t="e">
        <f t="shared" si="136"/>
        <v>#REF!</v>
      </c>
      <c r="AV68" s="44" t="e">
        <f t="shared" si="137"/>
        <v>#REF!</v>
      </c>
      <c r="AW68" s="44" t="e">
        <f t="shared" si="138"/>
        <v>#REF!</v>
      </c>
      <c r="AX68" s="44" t="e">
        <f t="shared" si="139"/>
        <v>#REF!</v>
      </c>
      <c r="AY68" s="44" t="e">
        <f t="shared" si="140"/>
        <v>#REF!</v>
      </c>
      <c r="AZ68" s="44" t="e">
        <f t="shared" si="141"/>
        <v>#REF!</v>
      </c>
      <c r="BA68" s="44" t="e">
        <f t="shared" si="142"/>
        <v>#REF!</v>
      </c>
      <c r="BB68" s="44" t="e">
        <f t="shared" si="143"/>
        <v>#REF!</v>
      </c>
      <c r="BC68" s="44" t="e">
        <f t="shared" si="144"/>
        <v>#REF!</v>
      </c>
      <c r="BD68" s="44" t="e">
        <f t="shared" si="145"/>
        <v>#REF!</v>
      </c>
      <c r="BE68" s="44" t="e">
        <f t="shared" si="146"/>
        <v>#REF!</v>
      </c>
      <c r="BF68" s="44" t="e">
        <f t="shared" si="147"/>
        <v>#REF!</v>
      </c>
      <c r="BG68" s="44" t="e">
        <f t="shared" si="148"/>
        <v>#REF!</v>
      </c>
      <c r="BH68" s="44" t="e">
        <f t="shared" si="149"/>
        <v>#REF!</v>
      </c>
      <c r="BI68" s="44" t="e">
        <f t="shared" si="150"/>
        <v>#REF!</v>
      </c>
      <c r="BJ68" s="44" t="e">
        <f t="shared" si="151"/>
        <v>#REF!</v>
      </c>
      <c r="BK68" s="44"/>
      <c r="BL68" s="48">
        <v>67</v>
      </c>
      <c r="BM68" t="e">
        <f t="shared" si="206"/>
        <v>#REF!</v>
      </c>
      <c r="BN68" s="44" t="e">
        <f t="shared" ref="BN68:BN101" si="211">LARGE($AL:$AL,BL68)</f>
        <v>#REF!</v>
      </c>
      <c r="BO68" s="44">
        <f t="shared" si="152"/>
        <v>0</v>
      </c>
      <c r="BP68" s="44">
        <f t="shared" si="153"/>
        <v>0</v>
      </c>
      <c r="BQ68" s="44">
        <f t="shared" si="154"/>
        <v>0</v>
      </c>
      <c r="BR68" s="44">
        <f t="shared" si="155"/>
        <v>0</v>
      </c>
      <c r="BS68" s="44">
        <f t="shared" si="156"/>
        <v>0</v>
      </c>
      <c r="BT68" s="44">
        <f t="shared" si="157"/>
        <v>0</v>
      </c>
      <c r="BU68" s="44">
        <f t="shared" si="158"/>
        <v>0</v>
      </c>
      <c r="BV68" s="44">
        <f t="shared" si="159"/>
        <v>0</v>
      </c>
      <c r="BW68" s="44">
        <f t="shared" si="160"/>
        <v>0</v>
      </c>
      <c r="BX68" s="44">
        <f t="shared" si="161"/>
        <v>0</v>
      </c>
      <c r="BY68" s="44">
        <f t="shared" si="162"/>
        <v>0</v>
      </c>
      <c r="BZ68" s="44">
        <f t="shared" si="163"/>
        <v>0</v>
      </c>
      <c r="CA68" s="44">
        <f t="shared" si="164"/>
        <v>0</v>
      </c>
      <c r="CB68" s="44">
        <f t="shared" si="165"/>
        <v>0</v>
      </c>
      <c r="CC68" s="44">
        <f t="shared" si="166"/>
        <v>0</v>
      </c>
      <c r="CD68" s="44">
        <f t="shared" si="167"/>
        <v>0</v>
      </c>
      <c r="CE68" s="44">
        <f t="shared" si="168"/>
        <v>0</v>
      </c>
      <c r="CF68" s="44">
        <f t="shared" si="169"/>
        <v>0</v>
      </c>
      <c r="CG68" s="44">
        <f t="shared" si="170"/>
        <v>0</v>
      </c>
      <c r="CH68" s="44">
        <f t="shared" si="171"/>
        <v>0</v>
      </c>
      <c r="CI68" s="44">
        <f t="shared" si="172"/>
        <v>0</v>
      </c>
      <c r="CJ68" s="44">
        <f t="shared" si="173"/>
        <v>0</v>
      </c>
      <c r="CK68" s="44">
        <f t="shared" si="174"/>
        <v>0</v>
      </c>
      <c r="CL68" s="44">
        <f t="shared" si="175"/>
        <v>0</v>
      </c>
      <c r="CM68" s="44"/>
      <c r="CN68" s="244" t="e">
        <f t="shared" si="207"/>
        <v>#REF!</v>
      </c>
      <c r="CO68" s="244">
        <v>67</v>
      </c>
      <c r="CP68" s="239" t="e">
        <f t="shared" si="208"/>
        <v>#REF!</v>
      </c>
      <c r="CQ68" s="239" t="e">
        <f>CP68+COUNTIF($CP$2:CP68,CP68)-1</f>
        <v>#REF!</v>
      </c>
      <c r="CR68" s="241" t="str">
        <f t="shared" si="176"/>
        <v>Estonia</v>
      </c>
      <c r="CS68" s="70" t="e">
        <f t="shared" si="209"/>
        <v>#REF!</v>
      </c>
      <c r="CT68" s="44" t="e">
        <f t="shared" si="177"/>
        <v>#REF!</v>
      </c>
      <c r="CU68" s="44" t="e">
        <f t="shared" si="178"/>
        <v>#REF!</v>
      </c>
      <c r="CV68" s="44" t="e">
        <f t="shared" si="179"/>
        <v>#REF!</v>
      </c>
      <c r="CW68" s="44" t="e">
        <f t="shared" si="180"/>
        <v>#REF!</v>
      </c>
      <c r="CX68" s="44" t="e">
        <f t="shared" si="181"/>
        <v>#REF!</v>
      </c>
      <c r="CY68" s="44" t="e">
        <f t="shared" si="182"/>
        <v>#REF!</v>
      </c>
      <c r="CZ68" s="44" t="e">
        <f t="shared" si="183"/>
        <v>#REF!</v>
      </c>
      <c r="DA68" s="44" t="e">
        <f t="shared" si="184"/>
        <v>#REF!</v>
      </c>
      <c r="DB68" s="44" t="e">
        <f t="shared" si="185"/>
        <v>#REF!</v>
      </c>
      <c r="DC68" s="44" t="e">
        <f t="shared" si="186"/>
        <v>#REF!</v>
      </c>
      <c r="DD68" s="44" t="e">
        <f t="shared" si="187"/>
        <v>#REF!</v>
      </c>
      <c r="DE68" s="44" t="e">
        <f t="shared" si="188"/>
        <v>#REF!</v>
      </c>
      <c r="DF68" s="44" t="e">
        <f t="shared" si="189"/>
        <v>#REF!</v>
      </c>
      <c r="DG68" s="44" t="e">
        <f t="shared" si="190"/>
        <v>#REF!</v>
      </c>
      <c r="DH68" s="44" t="e">
        <f t="shared" si="191"/>
        <v>#REF!</v>
      </c>
      <c r="DI68" s="44" t="e">
        <f t="shared" si="192"/>
        <v>#REF!</v>
      </c>
      <c r="DJ68" s="44" t="e">
        <f t="shared" si="193"/>
        <v>#REF!</v>
      </c>
      <c r="DK68" s="44" t="e">
        <f t="shared" si="194"/>
        <v>#REF!</v>
      </c>
      <c r="DL68" s="44" t="e">
        <f t="shared" si="195"/>
        <v>#REF!</v>
      </c>
      <c r="DM68" s="44" t="e">
        <f t="shared" si="196"/>
        <v>#REF!</v>
      </c>
      <c r="DN68" s="44" t="e">
        <f t="shared" si="197"/>
        <v>#REF!</v>
      </c>
      <c r="DO68" s="44" t="e">
        <f t="shared" si="198"/>
        <v>#REF!</v>
      </c>
      <c r="DP68" s="44" t="e">
        <f t="shared" si="199"/>
        <v>#REF!</v>
      </c>
      <c r="DQ68" s="44" t="e">
        <f t="shared" si="200"/>
        <v>#REF!</v>
      </c>
    </row>
    <row r="69" spans="1:121">
      <c r="A69" s="239">
        <v>68</v>
      </c>
      <c r="B69" s="364" t="e">
        <f t="shared" si="201"/>
        <v>#REF!</v>
      </c>
      <c r="C69" s="365" t="e">
        <f>B69+COUNTIF(B$2:$B69,B69)-1</f>
        <v>#REF!</v>
      </c>
      <c r="D69" s="366" t="str">
        <f>Tables!AI69</f>
        <v>Ethiopia</v>
      </c>
      <c r="E69" s="367" t="e">
        <f t="shared" si="202"/>
        <v>#REF!</v>
      </c>
      <c r="F69" s="46">
        <f>SUMIFS('Portfolio Allocation'!C$12:C$111,'Portfolio Allocation'!$A$12:$A$111,'Graph Tables'!$D69)</f>
        <v>0</v>
      </c>
      <c r="G69" s="46">
        <f>SUMIFS('Portfolio Allocation'!D$12:D$111,'Portfolio Allocation'!$A$12:$A$111,'Graph Tables'!$D69)</f>
        <v>0</v>
      </c>
      <c r="H69" s="46">
        <f>SUMIFS('Portfolio Allocation'!E$12:E$111,'Portfolio Allocation'!$A$12:$A$111,'Graph Tables'!$D69)</f>
        <v>0</v>
      </c>
      <c r="I69" s="46">
        <f>SUMIFS('Portfolio Allocation'!F$12:F$111,'Portfolio Allocation'!$A$12:$A$111,'Graph Tables'!$D69)</f>
        <v>0</v>
      </c>
      <c r="J69" s="46">
        <f>SUMIFS('Portfolio Allocation'!G$12:G$111,'Portfolio Allocation'!$A$12:$A$111,'Graph Tables'!$D69)</f>
        <v>0</v>
      </c>
      <c r="K69" s="46">
        <f>SUMIFS('Portfolio Allocation'!H$12:H$111,'Portfolio Allocation'!$A$12:$A$111,'Graph Tables'!$D69)</f>
        <v>0</v>
      </c>
      <c r="L69" s="46">
        <f>SUMIFS('Portfolio Allocation'!I$12:I$111,'Portfolio Allocation'!$A$12:$A$111,'Graph Tables'!$D69)</f>
        <v>0</v>
      </c>
      <c r="M69" s="46">
        <f>SUMIFS('Portfolio Allocation'!J$12:J$111,'Portfolio Allocation'!$A$12:$A$111,'Graph Tables'!$D69)</f>
        <v>0</v>
      </c>
      <c r="N69" s="46">
        <f>SUMIFS('Portfolio Allocation'!K$12:K$111,'Portfolio Allocation'!$A$12:$A$111,'Graph Tables'!$D69)</f>
        <v>0</v>
      </c>
      <c r="O69" s="46">
        <f>SUMIFS('Portfolio Allocation'!L$12:L$111,'Portfolio Allocation'!$A$12:$A$111,'Graph Tables'!$D69)</f>
        <v>0</v>
      </c>
      <c r="P69" s="46">
        <f>SUMIFS('Portfolio Allocation'!M$12:M$111,'Portfolio Allocation'!$A$12:$A$111,'Graph Tables'!$D69)</f>
        <v>0</v>
      </c>
      <c r="Q69" s="46" t="e">
        <f>SUMIFS('Portfolio Allocation'!#REF!,'Portfolio Allocation'!$A$12:$A$111,'Graph Tables'!$D69)</f>
        <v>#REF!</v>
      </c>
      <c r="R69" s="46">
        <f>SUMIFS('Portfolio Allocation'!Q$12:Q$111,'Portfolio Allocation'!$A$12:$A$111,'Graph Tables'!$D69)</f>
        <v>0</v>
      </c>
      <c r="S69" s="46">
        <f>SUMIFS('Portfolio Allocation'!R$12:R$111,'Portfolio Allocation'!$A$12:$A$111,'Graph Tables'!$D69)</f>
        <v>0</v>
      </c>
      <c r="T69" s="46">
        <f>SUMIFS('Portfolio Allocation'!S$12:S$111,'Portfolio Allocation'!$A$12:$A$111,'Graph Tables'!$D69)</f>
        <v>0</v>
      </c>
      <c r="U69" s="46">
        <f>SUMIFS('Portfolio Allocation'!T$12:T$111,'Portfolio Allocation'!$A$12:$A$111,'Graph Tables'!$D69)</f>
        <v>0</v>
      </c>
      <c r="V69" s="46">
        <f>SUMIFS('Portfolio Allocation'!U$12:U$111,'Portfolio Allocation'!$A$12:$A$111,'Graph Tables'!$D69)</f>
        <v>0</v>
      </c>
      <c r="W69" s="46">
        <f>SUMIFS('Portfolio Allocation'!V$12:V$111,'Portfolio Allocation'!$A$12:$A$111,'Graph Tables'!$D69)</f>
        <v>0</v>
      </c>
      <c r="X69" s="46">
        <f>SUMIFS('Portfolio Allocation'!W$12:W$111,'Portfolio Allocation'!$A$12:$A$111,'Graph Tables'!$D69)</f>
        <v>0</v>
      </c>
      <c r="Y69" s="46">
        <f>SUMIFS('Portfolio Allocation'!X$12:X$111,'Portfolio Allocation'!$A$12:$A$111,'Graph Tables'!$D69)</f>
        <v>0</v>
      </c>
      <c r="Z69" s="46">
        <f>SUMIFS('Portfolio Allocation'!Y$12:Y$111,'Portfolio Allocation'!$A$12:$A$111,'Graph Tables'!$D69)</f>
        <v>0</v>
      </c>
      <c r="AA69" s="46">
        <f>SUMIFS('Portfolio Allocation'!Z$12:Z$111,'Portfolio Allocation'!$A$12:$A$111,'Graph Tables'!$D69)</f>
        <v>0</v>
      </c>
      <c r="AB69" s="46">
        <f>SUMIFS('Portfolio Allocation'!AA$12:AA$111,'Portfolio Allocation'!$A$12:$A$111,'Graph Tables'!$D69)</f>
        <v>0</v>
      </c>
      <c r="AC69" s="46">
        <f>SUMIFS('Portfolio Allocation'!AD$12:AD$111,'Portfolio Allocation'!$A$12:$A$111,'Graph Tables'!$D69)</f>
        <v>0</v>
      </c>
      <c r="AD69" s="46"/>
      <c r="AE69" s="48">
        <v>68</v>
      </c>
      <c r="AF69" t="e">
        <f t="shared" si="203"/>
        <v>#REF!</v>
      </c>
      <c r="AG69" s="44" t="e">
        <f t="shared" si="210"/>
        <v>#REF!</v>
      </c>
      <c r="AH69" s="46"/>
      <c r="AI69" s="239" t="e">
        <f t="shared" si="204"/>
        <v>#REF!</v>
      </c>
      <c r="AJ69" s="239" t="e">
        <f>AI69+COUNTIF(AI$2:$AI69,AI69)-1</f>
        <v>#REF!</v>
      </c>
      <c r="AK69" s="241" t="str">
        <f t="shared" si="127"/>
        <v>Ethiopia</v>
      </c>
      <c r="AL69" s="70" t="e">
        <f t="shared" si="205"/>
        <v>#REF!</v>
      </c>
      <c r="AM69" s="44" t="e">
        <f t="shared" si="128"/>
        <v>#REF!</v>
      </c>
      <c r="AN69" s="44" t="e">
        <f t="shared" si="129"/>
        <v>#REF!</v>
      </c>
      <c r="AO69" s="44" t="e">
        <f t="shared" si="130"/>
        <v>#REF!</v>
      </c>
      <c r="AP69" s="44" t="e">
        <f t="shared" si="131"/>
        <v>#REF!</v>
      </c>
      <c r="AQ69" s="44" t="e">
        <f t="shared" si="132"/>
        <v>#REF!</v>
      </c>
      <c r="AR69" s="44" t="e">
        <f t="shared" si="133"/>
        <v>#REF!</v>
      </c>
      <c r="AS69" s="44" t="e">
        <f t="shared" si="134"/>
        <v>#REF!</v>
      </c>
      <c r="AT69" s="44" t="e">
        <f t="shared" si="135"/>
        <v>#REF!</v>
      </c>
      <c r="AU69" s="44" t="e">
        <f t="shared" si="136"/>
        <v>#REF!</v>
      </c>
      <c r="AV69" s="44" t="e">
        <f t="shared" si="137"/>
        <v>#REF!</v>
      </c>
      <c r="AW69" s="44" t="e">
        <f t="shared" si="138"/>
        <v>#REF!</v>
      </c>
      <c r="AX69" s="44" t="e">
        <f t="shared" si="139"/>
        <v>#REF!</v>
      </c>
      <c r="AY69" s="44" t="e">
        <f t="shared" si="140"/>
        <v>#REF!</v>
      </c>
      <c r="AZ69" s="44" t="e">
        <f t="shared" si="141"/>
        <v>#REF!</v>
      </c>
      <c r="BA69" s="44" t="e">
        <f t="shared" si="142"/>
        <v>#REF!</v>
      </c>
      <c r="BB69" s="44" t="e">
        <f t="shared" si="143"/>
        <v>#REF!</v>
      </c>
      <c r="BC69" s="44" t="e">
        <f t="shared" si="144"/>
        <v>#REF!</v>
      </c>
      <c r="BD69" s="44" t="e">
        <f t="shared" si="145"/>
        <v>#REF!</v>
      </c>
      <c r="BE69" s="44" t="e">
        <f t="shared" si="146"/>
        <v>#REF!</v>
      </c>
      <c r="BF69" s="44" t="e">
        <f t="shared" si="147"/>
        <v>#REF!</v>
      </c>
      <c r="BG69" s="44" t="e">
        <f t="shared" si="148"/>
        <v>#REF!</v>
      </c>
      <c r="BH69" s="44" t="e">
        <f t="shared" si="149"/>
        <v>#REF!</v>
      </c>
      <c r="BI69" s="44" t="e">
        <f t="shared" si="150"/>
        <v>#REF!</v>
      </c>
      <c r="BJ69" s="44" t="e">
        <f t="shared" si="151"/>
        <v>#REF!</v>
      </c>
      <c r="BK69" s="44"/>
      <c r="BL69" s="48">
        <v>68</v>
      </c>
      <c r="BM69" t="e">
        <f t="shared" si="206"/>
        <v>#REF!</v>
      </c>
      <c r="BN69" s="44" t="e">
        <f t="shared" si="211"/>
        <v>#REF!</v>
      </c>
      <c r="BO69" s="44">
        <f t="shared" si="152"/>
        <v>0</v>
      </c>
      <c r="BP69" s="44">
        <f t="shared" si="153"/>
        <v>0</v>
      </c>
      <c r="BQ69" s="44">
        <f t="shared" si="154"/>
        <v>0</v>
      </c>
      <c r="BR69" s="44">
        <f t="shared" si="155"/>
        <v>0</v>
      </c>
      <c r="BS69" s="44">
        <f t="shared" si="156"/>
        <v>0</v>
      </c>
      <c r="BT69" s="44">
        <f t="shared" si="157"/>
        <v>0</v>
      </c>
      <c r="BU69" s="44">
        <f t="shared" si="158"/>
        <v>0</v>
      </c>
      <c r="BV69" s="44">
        <f t="shared" si="159"/>
        <v>0</v>
      </c>
      <c r="BW69" s="44">
        <f t="shared" si="160"/>
        <v>0</v>
      </c>
      <c r="BX69" s="44">
        <f t="shared" si="161"/>
        <v>0</v>
      </c>
      <c r="BY69" s="44">
        <f t="shared" si="162"/>
        <v>0</v>
      </c>
      <c r="BZ69" s="44">
        <f t="shared" si="163"/>
        <v>0</v>
      </c>
      <c r="CA69" s="44">
        <f t="shared" si="164"/>
        <v>0</v>
      </c>
      <c r="CB69" s="44">
        <f t="shared" si="165"/>
        <v>0</v>
      </c>
      <c r="CC69" s="44">
        <f t="shared" si="166"/>
        <v>0</v>
      </c>
      <c r="CD69" s="44">
        <f t="shared" si="167"/>
        <v>0</v>
      </c>
      <c r="CE69" s="44">
        <f t="shared" si="168"/>
        <v>0</v>
      </c>
      <c r="CF69" s="44">
        <f t="shared" si="169"/>
        <v>0</v>
      </c>
      <c r="CG69" s="44">
        <f t="shared" si="170"/>
        <v>0</v>
      </c>
      <c r="CH69" s="44">
        <f t="shared" si="171"/>
        <v>0</v>
      </c>
      <c r="CI69" s="44">
        <f t="shared" si="172"/>
        <v>0</v>
      </c>
      <c r="CJ69" s="44">
        <f t="shared" si="173"/>
        <v>0</v>
      </c>
      <c r="CK69" s="44">
        <f t="shared" si="174"/>
        <v>0</v>
      </c>
      <c r="CL69" s="44">
        <f t="shared" si="175"/>
        <v>0</v>
      </c>
      <c r="CM69" s="44"/>
      <c r="CN69" s="244" t="e">
        <f t="shared" si="207"/>
        <v>#REF!</v>
      </c>
      <c r="CO69" s="244">
        <v>68</v>
      </c>
      <c r="CP69" s="239" t="e">
        <f t="shared" si="208"/>
        <v>#REF!</v>
      </c>
      <c r="CQ69" s="239" t="e">
        <f>CP69+COUNTIF($CP$2:CP69,CP69)-1</f>
        <v>#REF!</v>
      </c>
      <c r="CR69" s="241" t="str">
        <f t="shared" si="176"/>
        <v>Ethiopia</v>
      </c>
      <c r="CS69" s="70" t="e">
        <f t="shared" si="209"/>
        <v>#REF!</v>
      </c>
      <c r="CT69" s="44" t="e">
        <f t="shared" si="177"/>
        <v>#REF!</v>
      </c>
      <c r="CU69" s="44" t="e">
        <f t="shared" si="178"/>
        <v>#REF!</v>
      </c>
      <c r="CV69" s="44" t="e">
        <f t="shared" si="179"/>
        <v>#REF!</v>
      </c>
      <c r="CW69" s="44" t="e">
        <f t="shared" si="180"/>
        <v>#REF!</v>
      </c>
      <c r="CX69" s="44" t="e">
        <f t="shared" si="181"/>
        <v>#REF!</v>
      </c>
      <c r="CY69" s="44" t="e">
        <f t="shared" si="182"/>
        <v>#REF!</v>
      </c>
      <c r="CZ69" s="44" t="e">
        <f t="shared" si="183"/>
        <v>#REF!</v>
      </c>
      <c r="DA69" s="44" t="e">
        <f t="shared" si="184"/>
        <v>#REF!</v>
      </c>
      <c r="DB69" s="44" t="e">
        <f t="shared" si="185"/>
        <v>#REF!</v>
      </c>
      <c r="DC69" s="44" t="e">
        <f t="shared" si="186"/>
        <v>#REF!</v>
      </c>
      <c r="DD69" s="44" t="e">
        <f t="shared" si="187"/>
        <v>#REF!</v>
      </c>
      <c r="DE69" s="44" t="e">
        <f t="shared" si="188"/>
        <v>#REF!</v>
      </c>
      <c r="DF69" s="44" t="e">
        <f t="shared" si="189"/>
        <v>#REF!</v>
      </c>
      <c r="DG69" s="44" t="e">
        <f t="shared" si="190"/>
        <v>#REF!</v>
      </c>
      <c r="DH69" s="44" t="e">
        <f t="shared" si="191"/>
        <v>#REF!</v>
      </c>
      <c r="DI69" s="44" t="e">
        <f t="shared" si="192"/>
        <v>#REF!</v>
      </c>
      <c r="DJ69" s="44" t="e">
        <f t="shared" si="193"/>
        <v>#REF!</v>
      </c>
      <c r="DK69" s="44" t="e">
        <f t="shared" si="194"/>
        <v>#REF!</v>
      </c>
      <c r="DL69" s="44" t="e">
        <f t="shared" si="195"/>
        <v>#REF!</v>
      </c>
      <c r="DM69" s="44" t="e">
        <f t="shared" si="196"/>
        <v>#REF!</v>
      </c>
      <c r="DN69" s="44" t="e">
        <f t="shared" si="197"/>
        <v>#REF!</v>
      </c>
      <c r="DO69" s="44" t="e">
        <f t="shared" si="198"/>
        <v>#REF!</v>
      </c>
      <c r="DP69" s="44" t="e">
        <f t="shared" si="199"/>
        <v>#REF!</v>
      </c>
      <c r="DQ69" s="44" t="e">
        <f t="shared" si="200"/>
        <v>#REF!</v>
      </c>
    </row>
    <row r="70" spans="1:121">
      <c r="A70" s="239">
        <v>69</v>
      </c>
      <c r="B70" s="364" t="e">
        <f t="shared" si="201"/>
        <v>#REF!</v>
      </c>
      <c r="C70" s="365" t="e">
        <f>B70+COUNTIF(B$2:$B70,B70)-1</f>
        <v>#REF!</v>
      </c>
      <c r="D70" s="366" t="str">
        <f>Tables!AI70</f>
        <v>Faeroe Islands</v>
      </c>
      <c r="E70" s="367" t="e">
        <f t="shared" si="202"/>
        <v>#REF!</v>
      </c>
      <c r="F70" s="46">
        <f>SUMIFS('Portfolio Allocation'!C$12:C$111,'Portfolio Allocation'!$A$12:$A$111,'Graph Tables'!$D70)</f>
        <v>0</v>
      </c>
      <c r="G70" s="46">
        <f>SUMIFS('Portfolio Allocation'!D$12:D$111,'Portfolio Allocation'!$A$12:$A$111,'Graph Tables'!$D70)</f>
        <v>0</v>
      </c>
      <c r="H70" s="46">
        <f>SUMIFS('Portfolio Allocation'!E$12:E$111,'Portfolio Allocation'!$A$12:$A$111,'Graph Tables'!$D70)</f>
        <v>0</v>
      </c>
      <c r="I70" s="46">
        <f>SUMIFS('Portfolio Allocation'!F$12:F$111,'Portfolio Allocation'!$A$12:$A$111,'Graph Tables'!$D70)</f>
        <v>0</v>
      </c>
      <c r="J70" s="46">
        <f>SUMIFS('Portfolio Allocation'!G$12:G$111,'Portfolio Allocation'!$A$12:$A$111,'Graph Tables'!$D70)</f>
        <v>0</v>
      </c>
      <c r="K70" s="46">
        <f>SUMIFS('Portfolio Allocation'!H$12:H$111,'Portfolio Allocation'!$A$12:$A$111,'Graph Tables'!$D70)</f>
        <v>0</v>
      </c>
      <c r="L70" s="46">
        <f>SUMIFS('Portfolio Allocation'!I$12:I$111,'Portfolio Allocation'!$A$12:$A$111,'Graph Tables'!$D70)</f>
        <v>0</v>
      </c>
      <c r="M70" s="46">
        <f>SUMIFS('Portfolio Allocation'!J$12:J$111,'Portfolio Allocation'!$A$12:$A$111,'Graph Tables'!$D70)</f>
        <v>0</v>
      </c>
      <c r="N70" s="46">
        <f>SUMIFS('Portfolio Allocation'!K$12:K$111,'Portfolio Allocation'!$A$12:$A$111,'Graph Tables'!$D70)</f>
        <v>0</v>
      </c>
      <c r="O70" s="46">
        <f>SUMIFS('Portfolio Allocation'!L$12:L$111,'Portfolio Allocation'!$A$12:$A$111,'Graph Tables'!$D70)</f>
        <v>0</v>
      </c>
      <c r="P70" s="46">
        <f>SUMIFS('Portfolio Allocation'!M$12:M$111,'Portfolio Allocation'!$A$12:$A$111,'Graph Tables'!$D70)</f>
        <v>0</v>
      </c>
      <c r="Q70" s="46" t="e">
        <f>SUMIFS('Portfolio Allocation'!#REF!,'Portfolio Allocation'!$A$12:$A$111,'Graph Tables'!$D70)</f>
        <v>#REF!</v>
      </c>
      <c r="R70" s="46">
        <f>SUMIFS('Portfolio Allocation'!Q$12:Q$111,'Portfolio Allocation'!$A$12:$A$111,'Graph Tables'!$D70)</f>
        <v>0</v>
      </c>
      <c r="S70" s="46">
        <f>SUMIFS('Portfolio Allocation'!R$12:R$111,'Portfolio Allocation'!$A$12:$A$111,'Graph Tables'!$D70)</f>
        <v>0</v>
      </c>
      <c r="T70" s="46">
        <f>SUMIFS('Portfolio Allocation'!S$12:S$111,'Portfolio Allocation'!$A$12:$A$111,'Graph Tables'!$D70)</f>
        <v>0</v>
      </c>
      <c r="U70" s="46">
        <f>SUMIFS('Portfolio Allocation'!T$12:T$111,'Portfolio Allocation'!$A$12:$A$111,'Graph Tables'!$D70)</f>
        <v>0</v>
      </c>
      <c r="V70" s="46">
        <f>SUMIFS('Portfolio Allocation'!U$12:U$111,'Portfolio Allocation'!$A$12:$A$111,'Graph Tables'!$D70)</f>
        <v>0</v>
      </c>
      <c r="W70" s="46">
        <f>SUMIFS('Portfolio Allocation'!V$12:V$111,'Portfolio Allocation'!$A$12:$A$111,'Graph Tables'!$D70)</f>
        <v>0</v>
      </c>
      <c r="X70" s="46">
        <f>SUMIFS('Portfolio Allocation'!W$12:W$111,'Portfolio Allocation'!$A$12:$A$111,'Graph Tables'!$D70)</f>
        <v>0</v>
      </c>
      <c r="Y70" s="46">
        <f>SUMIFS('Portfolio Allocation'!X$12:X$111,'Portfolio Allocation'!$A$12:$A$111,'Graph Tables'!$D70)</f>
        <v>0</v>
      </c>
      <c r="Z70" s="46">
        <f>SUMIFS('Portfolio Allocation'!Y$12:Y$111,'Portfolio Allocation'!$A$12:$A$111,'Graph Tables'!$D70)</f>
        <v>0</v>
      </c>
      <c r="AA70" s="46">
        <f>SUMIFS('Portfolio Allocation'!Z$12:Z$111,'Portfolio Allocation'!$A$12:$A$111,'Graph Tables'!$D70)</f>
        <v>0</v>
      </c>
      <c r="AB70" s="46">
        <f>SUMIFS('Portfolio Allocation'!AA$12:AA$111,'Portfolio Allocation'!$A$12:$A$111,'Graph Tables'!$D70)</f>
        <v>0</v>
      </c>
      <c r="AC70" s="46">
        <f>SUMIFS('Portfolio Allocation'!AD$12:AD$111,'Portfolio Allocation'!$A$12:$A$111,'Graph Tables'!$D70)</f>
        <v>0</v>
      </c>
      <c r="AD70" s="46"/>
      <c r="AE70" s="48">
        <v>69</v>
      </c>
      <c r="AF70" t="e">
        <f t="shared" si="203"/>
        <v>#REF!</v>
      </c>
      <c r="AG70" s="44" t="e">
        <f t="shared" si="210"/>
        <v>#REF!</v>
      </c>
      <c r="AH70" s="46"/>
      <c r="AI70" s="239" t="e">
        <f t="shared" si="204"/>
        <v>#REF!</v>
      </c>
      <c r="AJ70" s="239" t="e">
        <f>AI70+COUNTIF(AI$2:$AI70,AI70)-1</f>
        <v>#REF!</v>
      </c>
      <c r="AK70" s="241" t="str">
        <f t="shared" si="127"/>
        <v>Faeroe Islands</v>
      </c>
      <c r="AL70" s="70" t="e">
        <f t="shared" si="205"/>
        <v>#REF!</v>
      </c>
      <c r="AM70" s="44" t="e">
        <f t="shared" si="128"/>
        <v>#REF!</v>
      </c>
      <c r="AN70" s="44" t="e">
        <f t="shared" si="129"/>
        <v>#REF!</v>
      </c>
      <c r="AO70" s="44" t="e">
        <f t="shared" si="130"/>
        <v>#REF!</v>
      </c>
      <c r="AP70" s="44" t="e">
        <f t="shared" si="131"/>
        <v>#REF!</v>
      </c>
      <c r="AQ70" s="44" t="e">
        <f t="shared" si="132"/>
        <v>#REF!</v>
      </c>
      <c r="AR70" s="44" t="e">
        <f t="shared" si="133"/>
        <v>#REF!</v>
      </c>
      <c r="AS70" s="44" t="e">
        <f t="shared" si="134"/>
        <v>#REF!</v>
      </c>
      <c r="AT70" s="44" t="e">
        <f t="shared" si="135"/>
        <v>#REF!</v>
      </c>
      <c r="AU70" s="44" t="e">
        <f t="shared" si="136"/>
        <v>#REF!</v>
      </c>
      <c r="AV70" s="44" t="e">
        <f t="shared" si="137"/>
        <v>#REF!</v>
      </c>
      <c r="AW70" s="44" t="e">
        <f t="shared" si="138"/>
        <v>#REF!</v>
      </c>
      <c r="AX70" s="44" t="e">
        <f t="shared" si="139"/>
        <v>#REF!</v>
      </c>
      <c r="AY70" s="44" t="e">
        <f t="shared" si="140"/>
        <v>#REF!</v>
      </c>
      <c r="AZ70" s="44" t="e">
        <f t="shared" si="141"/>
        <v>#REF!</v>
      </c>
      <c r="BA70" s="44" t="e">
        <f t="shared" si="142"/>
        <v>#REF!</v>
      </c>
      <c r="BB70" s="44" t="e">
        <f t="shared" si="143"/>
        <v>#REF!</v>
      </c>
      <c r="BC70" s="44" t="e">
        <f t="shared" si="144"/>
        <v>#REF!</v>
      </c>
      <c r="BD70" s="44" t="e">
        <f t="shared" si="145"/>
        <v>#REF!</v>
      </c>
      <c r="BE70" s="44" t="e">
        <f t="shared" si="146"/>
        <v>#REF!</v>
      </c>
      <c r="BF70" s="44" t="e">
        <f t="shared" si="147"/>
        <v>#REF!</v>
      </c>
      <c r="BG70" s="44" t="e">
        <f t="shared" si="148"/>
        <v>#REF!</v>
      </c>
      <c r="BH70" s="44" t="e">
        <f t="shared" si="149"/>
        <v>#REF!</v>
      </c>
      <c r="BI70" s="44" t="e">
        <f t="shared" si="150"/>
        <v>#REF!</v>
      </c>
      <c r="BJ70" s="44" t="e">
        <f t="shared" si="151"/>
        <v>#REF!</v>
      </c>
      <c r="BK70" s="44"/>
      <c r="BL70" s="48">
        <v>69</v>
      </c>
      <c r="BM70" t="e">
        <f t="shared" si="206"/>
        <v>#REF!</v>
      </c>
      <c r="BN70" s="44" t="e">
        <f t="shared" si="211"/>
        <v>#REF!</v>
      </c>
      <c r="BO70" s="44">
        <f t="shared" si="152"/>
        <v>0</v>
      </c>
      <c r="BP70" s="44">
        <f t="shared" si="153"/>
        <v>0</v>
      </c>
      <c r="BQ70" s="44">
        <f t="shared" si="154"/>
        <v>0</v>
      </c>
      <c r="BR70" s="44">
        <f t="shared" si="155"/>
        <v>0</v>
      </c>
      <c r="BS70" s="44">
        <f t="shared" si="156"/>
        <v>0</v>
      </c>
      <c r="BT70" s="44">
        <f t="shared" si="157"/>
        <v>0</v>
      </c>
      <c r="BU70" s="44">
        <f t="shared" si="158"/>
        <v>0</v>
      </c>
      <c r="BV70" s="44">
        <f t="shared" si="159"/>
        <v>0</v>
      </c>
      <c r="BW70" s="44">
        <f t="shared" si="160"/>
        <v>0</v>
      </c>
      <c r="BX70" s="44">
        <f t="shared" si="161"/>
        <v>0</v>
      </c>
      <c r="BY70" s="44">
        <f t="shared" si="162"/>
        <v>0</v>
      </c>
      <c r="BZ70" s="44">
        <f t="shared" si="163"/>
        <v>0</v>
      </c>
      <c r="CA70" s="44">
        <f t="shared" si="164"/>
        <v>0</v>
      </c>
      <c r="CB70" s="44">
        <f t="shared" si="165"/>
        <v>0</v>
      </c>
      <c r="CC70" s="44">
        <f t="shared" si="166"/>
        <v>0</v>
      </c>
      <c r="CD70" s="44">
        <f t="shared" si="167"/>
        <v>0</v>
      </c>
      <c r="CE70" s="44">
        <f t="shared" si="168"/>
        <v>0</v>
      </c>
      <c r="CF70" s="44">
        <f t="shared" si="169"/>
        <v>0</v>
      </c>
      <c r="CG70" s="44">
        <f t="shared" si="170"/>
        <v>0</v>
      </c>
      <c r="CH70" s="44">
        <f t="shared" si="171"/>
        <v>0</v>
      </c>
      <c r="CI70" s="44">
        <f t="shared" si="172"/>
        <v>0</v>
      </c>
      <c r="CJ70" s="44">
        <f t="shared" si="173"/>
        <v>0</v>
      </c>
      <c r="CK70" s="44">
        <f t="shared" si="174"/>
        <v>0</v>
      </c>
      <c r="CL70" s="44">
        <f t="shared" si="175"/>
        <v>0</v>
      </c>
      <c r="CM70" s="44"/>
      <c r="CN70" s="244" t="e">
        <f t="shared" si="207"/>
        <v>#REF!</v>
      </c>
      <c r="CO70" s="244">
        <v>69</v>
      </c>
      <c r="CP70" s="239" t="e">
        <f t="shared" si="208"/>
        <v>#REF!</v>
      </c>
      <c r="CQ70" s="239" t="e">
        <f>CP70+COUNTIF($CP$2:CP70,CP70)-1</f>
        <v>#REF!</v>
      </c>
      <c r="CR70" s="241" t="str">
        <f t="shared" si="176"/>
        <v>Faeroe Islands</v>
      </c>
      <c r="CS70" s="70" t="e">
        <f t="shared" si="209"/>
        <v>#REF!</v>
      </c>
      <c r="CT70" s="44" t="e">
        <f t="shared" si="177"/>
        <v>#REF!</v>
      </c>
      <c r="CU70" s="44" t="e">
        <f t="shared" si="178"/>
        <v>#REF!</v>
      </c>
      <c r="CV70" s="44" t="e">
        <f t="shared" si="179"/>
        <v>#REF!</v>
      </c>
      <c r="CW70" s="44" t="e">
        <f t="shared" si="180"/>
        <v>#REF!</v>
      </c>
      <c r="CX70" s="44" t="e">
        <f t="shared" si="181"/>
        <v>#REF!</v>
      </c>
      <c r="CY70" s="44" t="e">
        <f t="shared" si="182"/>
        <v>#REF!</v>
      </c>
      <c r="CZ70" s="44" t="e">
        <f t="shared" si="183"/>
        <v>#REF!</v>
      </c>
      <c r="DA70" s="44" t="e">
        <f t="shared" si="184"/>
        <v>#REF!</v>
      </c>
      <c r="DB70" s="44" t="e">
        <f t="shared" si="185"/>
        <v>#REF!</v>
      </c>
      <c r="DC70" s="44" t="e">
        <f t="shared" si="186"/>
        <v>#REF!</v>
      </c>
      <c r="DD70" s="44" t="e">
        <f t="shared" si="187"/>
        <v>#REF!</v>
      </c>
      <c r="DE70" s="44" t="e">
        <f t="shared" si="188"/>
        <v>#REF!</v>
      </c>
      <c r="DF70" s="44" t="e">
        <f t="shared" si="189"/>
        <v>#REF!</v>
      </c>
      <c r="DG70" s="44" t="e">
        <f t="shared" si="190"/>
        <v>#REF!</v>
      </c>
      <c r="DH70" s="44" t="e">
        <f t="shared" si="191"/>
        <v>#REF!</v>
      </c>
      <c r="DI70" s="44" t="e">
        <f t="shared" si="192"/>
        <v>#REF!</v>
      </c>
      <c r="DJ70" s="44" t="e">
        <f t="shared" si="193"/>
        <v>#REF!</v>
      </c>
      <c r="DK70" s="44" t="e">
        <f t="shared" si="194"/>
        <v>#REF!</v>
      </c>
      <c r="DL70" s="44" t="e">
        <f t="shared" si="195"/>
        <v>#REF!</v>
      </c>
      <c r="DM70" s="44" t="e">
        <f t="shared" si="196"/>
        <v>#REF!</v>
      </c>
      <c r="DN70" s="44" t="e">
        <f t="shared" si="197"/>
        <v>#REF!</v>
      </c>
      <c r="DO70" s="44" t="e">
        <f t="shared" si="198"/>
        <v>#REF!</v>
      </c>
      <c r="DP70" s="44" t="e">
        <f t="shared" si="199"/>
        <v>#REF!</v>
      </c>
      <c r="DQ70" s="44" t="e">
        <f t="shared" si="200"/>
        <v>#REF!</v>
      </c>
    </row>
    <row r="71" spans="1:121">
      <c r="A71" s="239">
        <v>70</v>
      </c>
      <c r="B71" s="364" t="e">
        <f t="shared" si="201"/>
        <v>#REF!</v>
      </c>
      <c r="C71" s="365" t="e">
        <f>B71+COUNTIF(B$2:$B71,B71)-1</f>
        <v>#REF!</v>
      </c>
      <c r="D71" s="366" t="str">
        <f>Tables!AI71</f>
        <v>Falkland Islands</v>
      </c>
      <c r="E71" s="367" t="e">
        <f t="shared" si="202"/>
        <v>#REF!</v>
      </c>
      <c r="F71" s="46">
        <f>SUMIFS('Portfolio Allocation'!C$12:C$111,'Portfolio Allocation'!$A$12:$A$111,'Graph Tables'!$D71)</f>
        <v>0</v>
      </c>
      <c r="G71" s="46">
        <f>SUMIFS('Portfolio Allocation'!D$12:D$111,'Portfolio Allocation'!$A$12:$A$111,'Graph Tables'!$D71)</f>
        <v>0</v>
      </c>
      <c r="H71" s="46">
        <f>SUMIFS('Portfolio Allocation'!E$12:E$111,'Portfolio Allocation'!$A$12:$A$111,'Graph Tables'!$D71)</f>
        <v>0</v>
      </c>
      <c r="I71" s="46">
        <f>SUMIFS('Portfolio Allocation'!F$12:F$111,'Portfolio Allocation'!$A$12:$A$111,'Graph Tables'!$D71)</f>
        <v>0</v>
      </c>
      <c r="J71" s="46">
        <f>SUMIFS('Portfolio Allocation'!G$12:G$111,'Portfolio Allocation'!$A$12:$A$111,'Graph Tables'!$D71)</f>
        <v>0</v>
      </c>
      <c r="K71" s="46">
        <f>SUMIFS('Portfolio Allocation'!H$12:H$111,'Portfolio Allocation'!$A$12:$A$111,'Graph Tables'!$D71)</f>
        <v>0</v>
      </c>
      <c r="L71" s="46">
        <f>SUMIFS('Portfolio Allocation'!I$12:I$111,'Portfolio Allocation'!$A$12:$A$111,'Graph Tables'!$D71)</f>
        <v>0</v>
      </c>
      <c r="M71" s="46">
        <f>SUMIFS('Portfolio Allocation'!J$12:J$111,'Portfolio Allocation'!$A$12:$A$111,'Graph Tables'!$D71)</f>
        <v>0</v>
      </c>
      <c r="N71" s="46">
        <f>SUMIFS('Portfolio Allocation'!K$12:K$111,'Portfolio Allocation'!$A$12:$A$111,'Graph Tables'!$D71)</f>
        <v>0</v>
      </c>
      <c r="O71" s="46">
        <f>SUMIFS('Portfolio Allocation'!L$12:L$111,'Portfolio Allocation'!$A$12:$A$111,'Graph Tables'!$D71)</f>
        <v>0</v>
      </c>
      <c r="P71" s="46">
        <f>SUMIFS('Portfolio Allocation'!M$12:M$111,'Portfolio Allocation'!$A$12:$A$111,'Graph Tables'!$D71)</f>
        <v>0</v>
      </c>
      <c r="Q71" s="46" t="e">
        <f>SUMIFS('Portfolio Allocation'!#REF!,'Portfolio Allocation'!$A$12:$A$111,'Graph Tables'!$D71)</f>
        <v>#REF!</v>
      </c>
      <c r="R71" s="46">
        <f>SUMIFS('Portfolio Allocation'!Q$12:Q$111,'Portfolio Allocation'!$A$12:$A$111,'Graph Tables'!$D71)</f>
        <v>0</v>
      </c>
      <c r="S71" s="46">
        <f>SUMIFS('Portfolio Allocation'!R$12:R$111,'Portfolio Allocation'!$A$12:$A$111,'Graph Tables'!$D71)</f>
        <v>0</v>
      </c>
      <c r="T71" s="46">
        <f>SUMIFS('Portfolio Allocation'!S$12:S$111,'Portfolio Allocation'!$A$12:$A$111,'Graph Tables'!$D71)</f>
        <v>0</v>
      </c>
      <c r="U71" s="46">
        <f>SUMIFS('Portfolio Allocation'!T$12:T$111,'Portfolio Allocation'!$A$12:$A$111,'Graph Tables'!$D71)</f>
        <v>0</v>
      </c>
      <c r="V71" s="46">
        <f>SUMIFS('Portfolio Allocation'!U$12:U$111,'Portfolio Allocation'!$A$12:$A$111,'Graph Tables'!$D71)</f>
        <v>0</v>
      </c>
      <c r="W71" s="46">
        <f>SUMIFS('Portfolio Allocation'!V$12:V$111,'Portfolio Allocation'!$A$12:$A$111,'Graph Tables'!$D71)</f>
        <v>0</v>
      </c>
      <c r="X71" s="46">
        <f>SUMIFS('Portfolio Allocation'!W$12:W$111,'Portfolio Allocation'!$A$12:$A$111,'Graph Tables'!$D71)</f>
        <v>0</v>
      </c>
      <c r="Y71" s="46">
        <f>SUMIFS('Portfolio Allocation'!X$12:X$111,'Portfolio Allocation'!$A$12:$A$111,'Graph Tables'!$D71)</f>
        <v>0</v>
      </c>
      <c r="Z71" s="46">
        <f>SUMIFS('Portfolio Allocation'!Y$12:Y$111,'Portfolio Allocation'!$A$12:$A$111,'Graph Tables'!$D71)</f>
        <v>0</v>
      </c>
      <c r="AA71" s="46">
        <f>SUMIFS('Portfolio Allocation'!Z$12:Z$111,'Portfolio Allocation'!$A$12:$A$111,'Graph Tables'!$D71)</f>
        <v>0</v>
      </c>
      <c r="AB71" s="46">
        <f>SUMIFS('Portfolio Allocation'!AA$12:AA$111,'Portfolio Allocation'!$A$12:$A$111,'Graph Tables'!$D71)</f>
        <v>0</v>
      </c>
      <c r="AC71" s="46">
        <f>SUMIFS('Portfolio Allocation'!AD$12:AD$111,'Portfolio Allocation'!$A$12:$A$111,'Graph Tables'!$D71)</f>
        <v>0</v>
      </c>
      <c r="AD71" s="46"/>
      <c r="AE71" s="48">
        <v>70</v>
      </c>
      <c r="AF71" t="e">
        <f t="shared" si="203"/>
        <v>#REF!</v>
      </c>
      <c r="AG71" s="44" t="e">
        <f t="shared" si="210"/>
        <v>#REF!</v>
      </c>
      <c r="AH71" s="46"/>
      <c r="AI71" s="239" t="e">
        <f t="shared" si="204"/>
        <v>#REF!</v>
      </c>
      <c r="AJ71" s="239" t="e">
        <f>AI71+COUNTIF(AI$2:$AI71,AI71)-1</f>
        <v>#REF!</v>
      </c>
      <c r="AK71" s="241" t="str">
        <f t="shared" si="127"/>
        <v>Falkland Islands</v>
      </c>
      <c r="AL71" s="70" t="e">
        <f t="shared" si="205"/>
        <v>#REF!</v>
      </c>
      <c r="AM71" s="44" t="e">
        <f t="shared" si="128"/>
        <v>#REF!</v>
      </c>
      <c r="AN71" s="44" t="e">
        <f t="shared" si="129"/>
        <v>#REF!</v>
      </c>
      <c r="AO71" s="44" t="e">
        <f t="shared" si="130"/>
        <v>#REF!</v>
      </c>
      <c r="AP71" s="44" t="e">
        <f t="shared" si="131"/>
        <v>#REF!</v>
      </c>
      <c r="AQ71" s="44" t="e">
        <f t="shared" si="132"/>
        <v>#REF!</v>
      </c>
      <c r="AR71" s="44" t="e">
        <f t="shared" si="133"/>
        <v>#REF!</v>
      </c>
      <c r="AS71" s="44" t="e">
        <f t="shared" si="134"/>
        <v>#REF!</v>
      </c>
      <c r="AT71" s="44" t="e">
        <f t="shared" si="135"/>
        <v>#REF!</v>
      </c>
      <c r="AU71" s="44" t="e">
        <f t="shared" si="136"/>
        <v>#REF!</v>
      </c>
      <c r="AV71" s="44" t="e">
        <f t="shared" si="137"/>
        <v>#REF!</v>
      </c>
      <c r="AW71" s="44" t="e">
        <f t="shared" si="138"/>
        <v>#REF!</v>
      </c>
      <c r="AX71" s="44" t="e">
        <f t="shared" si="139"/>
        <v>#REF!</v>
      </c>
      <c r="AY71" s="44" t="e">
        <f t="shared" si="140"/>
        <v>#REF!</v>
      </c>
      <c r="AZ71" s="44" t="e">
        <f t="shared" si="141"/>
        <v>#REF!</v>
      </c>
      <c r="BA71" s="44" t="e">
        <f t="shared" si="142"/>
        <v>#REF!</v>
      </c>
      <c r="BB71" s="44" t="e">
        <f t="shared" si="143"/>
        <v>#REF!</v>
      </c>
      <c r="BC71" s="44" t="e">
        <f t="shared" si="144"/>
        <v>#REF!</v>
      </c>
      <c r="BD71" s="44" t="e">
        <f t="shared" si="145"/>
        <v>#REF!</v>
      </c>
      <c r="BE71" s="44" t="e">
        <f t="shared" si="146"/>
        <v>#REF!</v>
      </c>
      <c r="BF71" s="44" t="e">
        <f t="shared" si="147"/>
        <v>#REF!</v>
      </c>
      <c r="BG71" s="44" t="e">
        <f t="shared" si="148"/>
        <v>#REF!</v>
      </c>
      <c r="BH71" s="44" t="e">
        <f t="shared" si="149"/>
        <v>#REF!</v>
      </c>
      <c r="BI71" s="44" t="e">
        <f t="shared" si="150"/>
        <v>#REF!</v>
      </c>
      <c r="BJ71" s="44" t="e">
        <f t="shared" si="151"/>
        <v>#REF!</v>
      </c>
      <c r="BK71" s="44"/>
      <c r="BL71" s="48">
        <v>70</v>
      </c>
      <c r="BM71" t="e">
        <f t="shared" si="206"/>
        <v>#REF!</v>
      </c>
      <c r="BN71" s="44" t="e">
        <f t="shared" si="211"/>
        <v>#REF!</v>
      </c>
      <c r="BO71" s="44">
        <f t="shared" si="152"/>
        <v>0</v>
      </c>
      <c r="BP71" s="44">
        <f t="shared" si="153"/>
        <v>0</v>
      </c>
      <c r="BQ71" s="44">
        <f t="shared" si="154"/>
        <v>0</v>
      </c>
      <c r="BR71" s="44">
        <f t="shared" si="155"/>
        <v>0</v>
      </c>
      <c r="BS71" s="44">
        <f t="shared" si="156"/>
        <v>0</v>
      </c>
      <c r="BT71" s="44">
        <f t="shared" si="157"/>
        <v>0</v>
      </c>
      <c r="BU71" s="44">
        <f t="shared" si="158"/>
        <v>0</v>
      </c>
      <c r="BV71" s="44">
        <f t="shared" si="159"/>
        <v>0</v>
      </c>
      <c r="BW71" s="44">
        <f t="shared" si="160"/>
        <v>0</v>
      </c>
      <c r="BX71" s="44">
        <f t="shared" si="161"/>
        <v>0</v>
      </c>
      <c r="BY71" s="44">
        <f t="shared" si="162"/>
        <v>0</v>
      </c>
      <c r="BZ71" s="44">
        <f t="shared" si="163"/>
        <v>0</v>
      </c>
      <c r="CA71" s="44">
        <f t="shared" si="164"/>
        <v>0</v>
      </c>
      <c r="CB71" s="44">
        <f t="shared" si="165"/>
        <v>0</v>
      </c>
      <c r="CC71" s="44">
        <f t="shared" si="166"/>
        <v>0</v>
      </c>
      <c r="CD71" s="44">
        <f t="shared" si="167"/>
        <v>0</v>
      </c>
      <c r="CE71" s="44">
        <f t="shared" si="168"/>
        <v>0</v>
      </c>
      <c r="CF71" s="44">
        <f t="shared" si="169"/>
        <v>0</v>
      </c>
      <c r="CG71" s="44">
        <f t="shared" si="170"/>
        <v>0</v>
      </c>
      <c r="CH71" s="44">
        <f t="shared" si="171"/>
        <v>0</v>
      </c>
      <c r="CI71" s="44">
        <f t="shared" si="172"/>
        <v>0</v>
      </c>
      <c r="CJ71" s="44">
        <f t="shared" si="173"/>
        <v>0</v>
      </c>
      <c r="CK71" s="44">
        <f t="shared" si="174"/>
        <v>0</v>
      </c>
      <c r="CL71" s="44">
        <f t="shared" si="175"/>
        <v>0</v>
      </c>
      <c r="CM71" s="44"/>
      <c r="CN71" s="244" t="e">
        <f t="shared" si="207"/>
        <v>#REF!</v>
      </c>
      <c r="CO71" s="244">
        <v>70</v>
      </c>
      <c r="CP71" s="239" t="e">
        <f t="shared" si="208"/>
        <v>#REF!</v>
      </c>
      <c r="CQ71" s="239" t="e">
        <f>CP71+COUNTIF($CP$2:CP71,CP71)-1</f>
        <v>#REF!</v>
      </c>
      <c r="CR71" s="241" t="str">
        <f t="shared" si="176"/>
        <v>Falkland Islands</v>
      </c>
      <c r="CS71" s="70" t="e">
        <f t="shared" si="209"/>
        <v>#REF!</v>
      </c>
      <c r="CT71" s="44" t="e">
        <f t="shared" si="177"/>
        <v>#REF!</v>
      </c>
      <c r="CU71" s="44" t="e">
        <f t="shared" si="178"/>
        <v>#REF!</v>
      </c>
      <c r="CV71" s="44" t="e">
        <f t="shared" si="179"/>
        <v>#REF!</v>
      </c>
      <c r="CW71" s="44" t="e">
        <f t="shared" si="180"/>
        <v>#REF!</v>
      </c>
      <c r="CX71" s="44" t="e">
        <f t="shared" si="181"/>
        <v>#REF!</v>
      </c>
      <c r="CY71" s="44" t="e">
        <f t="shared" si="182"/>
        <v>#REF!</v>
      </c>
      <c r="CZ71" s="44" t="e">
        <f t="shared" si="183"/>
        <v>#REF!</v>
      </c>
      <c r="DA71" s="44" t="e">
        <f t="shared" si="184"/>
        <v>#REF!</v>
      </c>
      <c r="DB71" s="44" t="e">
        <f t="shared" si="185"/>
        <v>#REF!</v>
      </c>
      <c r="DC71" s="44" t="e">
        <f t="shared" si="186"/>
        <v>#REF!</v>
      </c>
      <c r="DD71" s="44" t="e">
        <f t="shared" si="187"/>
        <v>#REF!</v>
      </c>
      <c r="DE71" s="44" t="e">
        <f t="shared" si="188"/>
        <v>#REF!</v>
      </c>
      <c r="DF71" s="44" t="e">
        <f t="shared" si="189"/>
        <v>#REF!</v>
      </c>
      <c r="DG71" s="44" t="e">
        <f t="shared" si="190"/>
        <v>#REF!</v>
      </c>
      <c r="DH71" s="44" t="e">
        <f t="shared" si="191"/>
        <v>#REF!</v>
      </c>
      <c r="DI71" s="44" t="e">
        <f t="shared" si="192"/>
        <v>#REF!</v>
      </c>
      <c r="DJ71" s="44" t="e">
        <f t="shared" si="193"/>
        <v>#REF!</v>
      </c>
      <c r="DK71" s="44" t="e">
        <f t="shared" si="194"/>
        <v>#REF!</v>
      </c>
      <c r="DL71" s="44" t="e">
        <f t="shared" si="195"/>
        <v>#REF!</v>
      </c>
      <c r="DM71" s="44" t="e">
        <f t="shared" si="196"/>
        <v>#REF!</v>
      </c>
      <c r="DN71" s="44" t="e">
        <f t="shared" si="197"/>
        <v>#REF!</v>
      </c>
      <c r="DO71" s="44" t="e">
        <f t="shared" si="198"/>
        <v>#REF!</v>
      </c>
      <c r="DP71" s="44" t="e">
        <f t="shared" si="199"/>
        <v>#REF!</v>
      </c>
      <c r="DQ71" s="44" t="e">
        <f t="shared" si="200"/>
        <v>#REF!</v>
      </c>
    </row>
    <row r="72" spans="1:121">
      <c r="A72" s="239">
        <v>71</v>
      </c>
      <c r="B72" s="364" t="e">
        <f t="shared" si="201"/>
        <v>#REF!</v>
      </c>
      <c r="C72" s="365" t="e">
        <f>B72+COUNTIF(B$2:$B72,B72)-1</f>
        <v>#REF!</v>
      </c>
      <c r="D72" s="366" t="str">
        <f>Tables!AI72</f>
        <v>Fiji the Fiji Islands</v>
      </c>
      <c r="E72" s="367" t="e">
        <f t="shared" si="202"/>
        <v>#REF!</v>
      </c>
      <c r="F72" s="46">
        <f>SUMIFS('Portfolio Allocation'!C$12:C$111,'Portfolio Allocation'!$A$12:$A$111,'Graph Tables'!$D72)</f>
        <v>0</v>
      </c>
      <c r="G72" s="46">
        <f>SUMIFS('Portfolio Allocation'!D$12:D$111,'Portfolio Allocation'!$A$12:$A$111,'Graph Tables'!$D72)</f>
        <v>0</v>
      </c>
      <c r="H72" s="46">
        <f>SUMIFS('Portfolio Allocation'!E$12:E$111,'Portfolio Allocation'!$A$12:$A$111,'Graph Tables'!$D72)</f>
        <v>0</v>
      </c>
      <c r="I72" s="46">
        <f>SUMIFS('Portfolio Allocation'!F$12:F$111,'Portfolio Allocation'!$A$12:$A$111,'Graph Tables'!$D72)</f>
        <v>0</v>
      </c>
      <c r="J72" s="46">
        <f>SUMIFS('Portfolio Allocation'!G$12:G$111,'Portfolio Allocation'!$A$12:$A$111,'Graph Tables'!$D72)</f>
        <v>0</v>
      </c>
      <c r="K72" s="46">
        <f>SUMIFS('Portfolio Allocation'!H$12:H$111,'Portfolio Allocation'!$A$12:$A$111,'Graph Tables'!$D72)</f>
        <v>0</v>
      </c>
      <c r="L72" s="46">
        <f>SUMIFS('Portfolio Allocation'!I$12:I$111,'Portfolio Allocation'!$A$12:$A$111,'Graph Tables'!$D72)</f>
        <v>0</v>
      </c>
      <c r="M72" s="46">
        <f>SUMIFS('Portfolio Allocation'!J$12:J$111,'Portfolio Allocation'!$A$12:$A$111,'Graph Tables'!$D72)</f>
        <v>0</v>
      </c>
      <c r="N72" s="46">
        <f>SUMIFS('Portfolio Allocation'!K$12:K$111,'Portfolio Allocation'!$A$12:$A$111,'Graph Tables'!$D72)</f>
        <v>0</v>
      </c>
      <c r="O72" s="46">
        <f>SUMIFS('Portfolio Allocation'!L$12:L$111,'Portfolio Allocation'!$A$12:$A$111,'Graph Tables'!$D72)</f>
        <v>0</v>
      </c>
      <c r="P72" s="46">
        <f>SUMIFS('Portfolio Allocation'!M$12:M$111,'Portfolio Allocation'!$A$12:$A$111,'Graph Tables'!$D72)</f>
        <v>0</v>
      </c>
      <c r="Q72" s="46" t="e">
        <f>SUMIFS('Portfolio Allocation'!#REF!,'Portfolio Allocation'!$A$12:$A$111,'Graph Tables'!$D72)</f>
        <v>#REF!</v>
      </c>
      <c r="R72" s="46">
        <f>SUMIFS('Portfolio Allocation'!Q$12:Q$111,'Portfolio Allocation'!$A$12:$A$111,'Graph Tables'!$D72)</f>
        <v>0</v>
      </c>
      <c r="S72" s="46">
        <f>SUMIFS('Portfolio Allocation'!R$12:R$111,'Portfolio Allocation'!$A$12:$A$111,'Graph Tables'!$D72)</f>
        <v>0</v>
      </c>
      <c r="T72" s="46">
        <f>SUMIFS('Portfolio Allocation'!S$12:S$111,'Portfolio Allocation'!$A$12:$A$111,'Graph Tables'!$D72)</f>
        <v>0</v>
      </c>
      <c r="U72" s="46">
        <f>SUMIFS('Portfolio Allocation'!T$12:T$111,'Portfolio Allocation'!$A$12:$A$111,'Graph Tables'!$D72)</f>
        <v>0</v>
      </c>
      <c r="V72" s="46">
        <f>SUMIFS('Portfolio Allocation'!U$12:U$111,'Portfolio Allocation'!$A$12:$A$111,'Graph Tables'!$D72)</f>
        <v>0</v>
      </c>
      <c r="W72" s="46">
        <f>SUMIFS('Portfolio Allocation'!V$12:V$111,'Portfolio Allocation'!$A$12:$A$111,'Graph Tables'!$D72)</f>
        <v>0</v>
      </c>
      <c r="X72" s="46">
        <f>SUMIFS('Portfolio Allocation'!W$12:W$111,'Portfolio Allocation'!$A$12:$A$111,'Graph Tables'!$D72)</f>
        <v>0</v>
      </c>
      <c r="Y72" s="46">
        <f>SUMIFS('Portfolio Allocation'!X$12:X$111,'Portfolio Allocation'!$A$12:$A$111,'Graph Tables'!$D72)</f>
        <v>0</v>
      </c>
      <c r="Z72" s="46">
        <f>SUMIFS('Portfolio Allocation'!Y$12:Y$111,'Portfolio Allocation'!$A$12:$A$111,'Graph Tables'!$D72)</f>
        <v>0</v>
      </c>
      <c r="AA72" s="46">
        <f>SUMIFS('Portfolio Allocation'!Z$12:Z$111,'Portfolio Allocation'!$A$12:$A$111,'Graph Tables'!$D72)</f>
        <v>0</v>
      </c>
      <c r="AB72" s="46">
        <f>SUMIFS('Portfolio Allocation'!AA$12:AA$111,'Portfolio Allocation'!$A$12:$A$111,'Graph Tables'!$D72)</f>
        <v>0</v>
      </c>
      <c r="AC72" s="46">
        <f>SUMIFS('Portfolio Allocation'!AD$12:AD$111,'Portfolio Allocation'!$A$12:$A$111,'Graph Tables'!$D72)</f>
        <v>0</v>
      </c>
      <c r="AD72" s="46"/>
      <c r="AE72" s="48">
        <v>71</v>
      </c>
      <c r="AF72" t="e">
        <f t="shared" si="203"/>
        <v>#REF!</v>
      </c>
      <c r="AG72" s="44" t="e">
        <f t="shared" si="210"/>
        <v>#REF!</v>
      </c>
      <c r="AH72" s="46"/>
      <c r="AI72" s="239" t="e">
        <f t="shared" si="204"/>
        <v>#REF!</v>
      </c>
      <c r="AJ72" s="239" t="e">
        <f>AI72+COUNTIF(AI$2:$AI72,AI72)-1</f>
        <v>#REF!</v>
      </c>
      <c r="AK72" s="241" t="str">
        <f t="shared" si="127"/>
        <v>Fiji the Fiji Islands</v>
      </c>
      <c r="AL72" s="70" t="e">
        <f t="shared" si="205"/>
        <v>#REF!</v>
      </c>
      <c r="AM72" s="44" t="e">
        <f t="shared" si="128"/>
        <v>#REF!</v>
      </c>
      <c r="AN72" s="44" t="e">
        <f t="shared" si="129"/>
        <v>#REF!</v>
      </c>
      <c r="AO72" s="44" t="e">
        <f t="shared" si="130"/>
        <v>#REF!</v>
      </c>
      <c r="AP72" s="44" t="e">
        <f t="shared" si="131"/>
        <v>#REF!</v>
      </c>
      <c r="AQ72" s="44" t="e">
        <f t="shared" si="132"/>
        <v>#REF!</v>
      </c>
      <c r="AR72" s="44" t="e">
        <f t="shared" si="133"/>
        <v>#REF!</v>
      </c>
      <c r="AS72" s="44" t="e">
        <f t="shared" si="134"/>
        <v>#REF!</v>
      </c>
      <c r="AT72" s="44" t="e">
        <f t="shared" si="135"/>
        <v>#REF!</v>
      </c>
      <c r="AU72" s="44" t="e">
        <f t="shared" si="136"/>
        <v>#REF!</v>
      </c>
      <c r="AV72" s="44" t="e">
        <f t="shared" si="137"/>
        <v>#REF!</v>
      </c>
      <c r="AW72" s="44" t="e">
        <f t="shared" si="138"/>
        <v>#REF!</v>
      </c>
      <c r="AX72" s="44" t="e">
        <f t="shared" si="139"/>
        <v>#REF!</v>
      </c>
      <c r="AY72" s="44" t="e">
        <f t="shared" si="140"/>
        <v>#REF!</v>
      </c>
      <c r="AZ72" s="44" t="e">
        <f t="shared" si="141"/>
        <v>#REF!</v>
      </c>
      <c r="BA72" s="44" t="e">
        <f t="shared" si="142"/>
        <v>#REF!</v>
      </c>
      <c r="BB72" s="44" t="e">
        <f t="shared" si="143"/>
        <v>#REF!</v>
      </c>
      <c r="BC72" s="44" t="e">
        <f t="shared" si="144"/>
        <v>#REF!</v>
      </c>
      <c r="BD72" s="44" t="e">
        <f t="shared" si="145"/>
        <v>#REF!</v>
      </c>
      <c r="BE72" s="44" t="e">
        <f t="shared" si="146"/>
        <v>#REF!</v>
      </c>
      <c r="BF72" s="44" t="e">
        <f t="shared" si="147"/>
        <v>#REF!</v>
      </c>
      <c r="BG72" s="44" t="e">
        <f t="shared" si="148"/>
        <v>#REF!</v>
      </c>
      <c r="BH72" s="44" t="e">
        <f t="shared" si="149"/>
        <v>#REF!</v>
      </c>
      <c r="BI72" s="44" t="e">
        <f t="shared" si="150"/>
        <v>#REF!</v>
      </c>
      <c r="BJ72" s="44" t="e">
        <f t="shared" si="151"/>
        <v>#REF!</v>
      </c>
      <c r="BK72" s="44"/>
      <c r="BL72" s="48">
        <v>71</v>
      </c>
      <c r="BM72" t="e">
        <f t="shared" si="206"/>
        <v>#REF!</v>
      </c>
      <c r="BN72" s="44" t="e">
        <f t="shared" si="211"/>
        <v>#REF!</v>
      </c>
      <c r="BO72" s="44">
        <f t="shared" si="152"/>
        <v>0</v>
      </c>
      <c r="BP72" s="44">
        <f t="shared" si="153"/>
        <v>0</v>
      </c>
      <c r="BQ72" s="44">
        <f t="shared" si="154"/>
        <v>0</v>
      </c>
      <c r="BR72" s="44">
        <f t="shared" si="155"/>
        <v>0</v>
      </c>
      <c r="BS72" s="44">
        <f t="shared" si="156"/>
        <v>0</v>
      </c>
      <c r="BT72" s="44">
        <f t="shared" si="157"/>
        <v>0</v>
      </c>
      <c r="BU72" s="44">
        <f t="shared" si="158"/>
        <v>0</v>
      </c>
      <c r="BV72" s="44">
        <f t="shared" si="159"/>
        <v>0</v>
      </c>
      <c r="BW72" s="44">
        <f t="shared" si="160"/>
        <v>0</v>
      </c>
      <c r="BX72" s="44">
        <f t="shared" si="161"/>
        <v>0</v>
      </c>
      <c r="BY72" s="44">
        <f t="shared" si="162"/>
        <v>0</v>
      </c>
      <c r="BZ72" s="44">
        <f t="shared" si="163"/>
        <v>0</v>
      </c>
      <c r="CA72" s="44">
        <f t="shared" si="164"/>
        <v>0</v>
      </c>
      <c r="CB72" s="44">
        <f t="shared" si="165"/>
        <v>0</v>
      </c>
      <c r="CC72" s="44">
        <f t="shared" si="166"/>
        <v>0</v>
      </c>
      <c r="CD72" s="44">
        <f t="shared" si="167"/>
        <v>0</v>
      </c>
      <c r="CE72" s="44">
        <f t="shared" si="168"/>
        <v>0</v>
      </c>
      <c r="CF72" s="44">
        <f t="shared" si="169"/>
        <v>0</v>
      </c>
      <c r="CG72" s="44">
        <f t="shared" si="170"/>
        <v>0</v>
      </c>
      <c r="CH72" s="44">
        <f t="shared" si="171"/>
        <v>0</v>
      </c>
      <c r="CI72" s="44">
        <f t="shared" si="172"/>
        <v>0</v>
      </c>
      <c r="CJ72" s="44">
        <f t="shared" si="173"/>
        <v>0</v>
      </c>
      <c r="CK72" s="44">
        <f t="shared" si="174"/>
        <v>0</v>
      </c>
      <c r="CL72" s="44">
        <f t="shared" si="175"/>
        <v>0</v>
      </c>
      <c r="CM72" s="44"/>
      <c r="CN72" s="244" t="e">
        <f t="shared" si="207"/>
        <v>#REF!</v>
      </c>
      <c r="CO72" s="244">
        <v>71</v>
      </c>
      <c r="CP72" s="239" t="e">
        <f t="shared" si="208"/>
        <v>#REF!</v>
      </c>
      <c r="CQ72" s="239" t="e">
        <f>CP72+COUNTIF($CP$2:CP72,CP72)-1</f>
        <v>#REF!</v>
      </c>
      <c r="CR72" s="241" t="str">
        <f t="shared" si="176"/>
        <v>Fiji the Fiji Islands</v>
      </c>
      <c r="CS72" s="70" t="e">
        <f t="shared" si="209"/>
        <v>#REF!</v>
      </c>
      <c r="CT72" s="44" t="e">
        <f t="shared" si="177"/>
        <v>#REF!</v>
      </c>
      <c r="CU72" s="44" t="e">
        <f t="shared" si="178"/>
        <v>#REF!</v>
      </c>
      <c r="CV72" s="44" t="e">
        <f t="shared" si="179"/>
        <v>#REF!</v>
      </c>
      <c r="CW72" s="44" t="e">
        <f t="shared" si="180"/>
        <v>#REF!</v>
      </c>
      <c r="CX72" s="44" t="e">
        <f t="shared" si="181"/>
        <v>#REF!</v>
      </c>
      <c r="CY72" s="44" t="e">
        <f t="shared" si="182"/>
        <v>#REF!</v>
      </c>
      <c r="CZ72" s="44" t="e">
        <f t="shared" si="183"/>
        <v>#REF!</v>
      </c>
      <c r="DA72" s="44" t="e">
        <f t="shared" si="184"/>
        <v>#REF!</v>
      </c>
      <c r="DB72" s="44" t="e">
        <f t="shared" si="185"/>
        <v>#REF!</v>
      </c>
      <c r="DC72" s="44" t="e">
        <f t="shared" si="186"/>
        <v>#REF!</v>
      </c>
      <c r="DD72" s="44" t="e">
        <f t="shared" si="187"/>
        <v>#REF!</v>
      </c>
      <c r="DE72" s="44" t="e">
        <f t="shared" si="188"/>
        <v>#REF!</v>
      </c>
      <c r="DF72" s="44" t="e">
        <f t="shared" si="189"/>
        <v>#REF!</v>
      </c>
      <c r="DG72" s="44" t="e">
        <f t="shared" si="190"/>
        <v>#REF!</v>
      </c>
      <c r="DH72" s="44" t="e">
        <f t="shared" si="191"/>
        <v>#REF!</v>
      </c>
      <c r="DI72" s="44" t="e">
        <f t="shared" si="192"/>
        <v>#REF!</v>
      </c>
      <c r="DJ72" s="44" t="e">
        <f t="shared" si="193"/>
        <v>#REF!</v>
      </c>
      <c r="DK72" s="44" t="e">
        <f t="shared" si="194"/>
        <v>#REF!</v>
      </c>
      <c r="DL72" s="44" t="e">
        <f t="shared" si="195"/>
        <v>#REF!</v>
      </c>
      <c r="DM72" s="44" t="e">
        <f t="shared" si="196"/>
        <v>#REF!</v>
      </c>
      <c r="DN72" s="44" t="e">
        <f t="shared" si="197"/>
        <v>#REF!</v>
      </c>
      <c r="DO72" s="44" t="e">
        <f t="shared" si="198"/>
        <v>#REF!</v>
      </c>
      <c r="DP72" s="44" t="e">
        <f t="shared" si="199"/>
        <v>#REF!</v>
      </c>
      <c r="DQ72" s="44" t="e">
        <f t="shared" si="200"/>
        <v>#REF!</v>
      </c>
    </row>
    <row r="73" spans="1:121">
      <c r="A73" s="239">
        <v>72</v>
      </c>
      <c r="B73" s="364" t="e">
        <f t="shared" si="201"/>
        <v>#REF!</v>
      </c>
      <c r="C73" s="365" t="e">
        <f>B73+COUNTIF(B$2:$B73,B73)-1</f>
        <v>#REF!</v>
      </c>
      <c r="D73" s="366" t="str">
        <f>Tables!AI73</f>
        <v>Finland</v>
      </c>
      <c r="E73" s="367" t="e">
        <f t="shared" si="202"/>
        <v>#REF!</v>
      </c>
      <c r="F73" s="46">
        <f>SUMIFS('Portfolio Allocation'!C$12:C$111,'Portfolio Allocation'!$A$12:$A$111,'Graph Tables'!$D73)</f>
        <v>0</v>
      </c>
      <c r="G73" s="46">
        <f>SUMIFS('Portfolio Allocation'!D$12:D$111,'Portfolio Allocation'!$A$12:$A$111,'Graph Tables'!$D73)</f>
        <v>0</v>
      </c>
      <c r="H73" s="46">
        <f>SUMIFS('Portfolio Allocation'!E$12:E$111,'Portfolio Allocation'!$A$12:$A$111,'Graph Tables'!$D73)</f>
        <v>0</v>
      </c>
      <c r="I73" s="46">
        <f>SUMIFS('Portfolio Allocation'!F$12:F$111,'Portfolio Allocation'!$A$12:$A$111,'Graph Tables'!$D73)</f>
        <v>0</v>
      </c>
      <c r="J73" s="46">
        <f>SUMIFS('Portfolio Allocation'!G$12:G$111,'Portfolio Allocation'!$A$12:$A$111,'Graph Tables'!$D73)</f>
        <v>0</v>
      </c>
      <c r="K73" s="46">
        <f>SUMIFS('Portfolio Allocation'!H$12:H$111,'Portfolio Allocation'!$A$12:$A$111,'Graph Tables'!$D73)</f>
        <v>0</v>
      </c>
      <c r="L73" s="46">
        <f>SUMIFS('Portfolio Allocation'!I$12:I$111,'Portfolio Allocation'!$A$12:$A$111,'Graph Tables'!$D73)</f>
        <v>0</v>
      </c>
      <c r="M73" s="46">
        <f>SUMIFS('Portfolio Allocation'!J$12:J$111,'Portfolio Allocation'!$A$12:$A$111,'Graph Tables'!$D73)</f>
        <v>0</v>
      </c>
      <c r="N73" s="46">
        <f>SUMIFS('Portfolio Allocation'!K$12:K$111,'Portfolio Allocation'!$A$12:$A$111,'Graph Tables'!$D73)</f>
        <v>0</v>
      </c>
      <c r="O73" s="46">
        <f>SUMIFS('Portfolio Allocation'!L$12:L$111,'Portfolio Allocation'!$A$12:$A$111,'Graph Tables'!$D73)</f>
        <v>0</v>
      </c>
      <c r="P73" s="46">
        <f>SUMIFS('Portfolio Allocation'!M$12:M$111,'Portfolio Allocation'!$A$12:$A$111,'Graph Tables'!$D73)</f>
        <v>0</v>
      </c>
      <c r="Q73" s="46" t="e">
        <f>SUMIFS('Portfolio Allocation'!#REF!,'Portfolio Allocation'!$A$12:$A$111,'Graph Tables'!$D73)</f>
        <v>#REF!</v>
      </c>
      <c r="R73" s="46">
        <f>SUMIFS('Portfolio Allocation'!Q$12:Q$111,'Portfolio Allocation'!$A$12:$A$111,'Graph Tables'!$D73)</f>
        <v>0</v>
      </c>
      <c r="S73" s="46">
        <f>SUMIFS('Portfolio Allocation'!R$12:R$111,'Portfolio Allocation'!$A$12:$A$111,'Graph Tables'!$D73)</f>
        <v>0</v>
      </c>
      <c r="T73" s="46">
        <f>SUMIFS('Portfolio Allocation'!S$12:S$111,'Portfolio Allocation'!$A$12:$A$111,'Graph Tables'!$D73)</f>
        <v>0</v>
      </c>
      <c r="U73" s="46">
        <f>SUMIFS('Portfolio Allocation'!T$12:T$111,'Portfolio Allocation'!$A$12:$A$111,'Graph Tables'!$D73)</f>
        <v>0</v>
      </c>
      <c r="V73" s="46">
        <f>SUMIFS('Portfolio Allocation'!U$12:U$111,'Portfolio Allocation'!$A$12:$A$111,'Graph Tables'!$D73)</f>
        <v>0</v>
      </c>
      <c r="W73" s="46">
        <f>SUMIFS('Portfolio Allocation'!V$12:V$111,'Portfolio Allocation'!$A$12:$A$111,'Graph Tables'!$D73)</f>
        <v>0</v>
      </c>
      <c r="X73" s="46">
        <f>SUMIFS('Portfolio Allocation'!W$12:W$111,'Portfolio Allocation'!$A$12:$A$111,'Graph Tables'!$D73)</f>
        <v>0</v>
      </c>
      <c r="Y73" s="46">
        <f>SUMIFS('Portfolio Allocation'!X$12:X$111,'Portfolio Allocation'!$A$12:$A$111,'Graph Tables'!$D73)</f>
        <v>0</v>
      </c>
      <c r="Z73" s="46">
        <f>SUMIFS('Portfolio Allocation'!Y$12:Y$111,'Portfolio Allocation'!$A$12:$A$111,'Graph Tables'!$D73)</f>
        <v>0</v>
      </c>
      <c r="AA73" s="46">
        <f>SUMIFS('Portfolio Allocation'!Z$12:Z$111,'Portfolio Allocation'!$A$12:$A$111,'Graph Tables'!$D73)</f>
        <v>0</v>
      </c>
      <c r="AB73" s="46">
        <f>SUMIFS('Portfolio Allocation'!AA$12:AA$111,'Portfolio Allocation'!$A$12:$A$111,'Graph Tables'!$D73)</f>
        <v>0</v>
      </c>
      <c r="AC73" s="46">
        <f>SUMIFS('Portfolio Allocation'!AD$12:AD$111,'Portfolio Allocation'!$A$12:$A$111,'Graph Tables'!$D73)</f>
        <v>0</v>
      </c>
      <c r="AD73" s="46"/>
      <c r="AE73" s="48">
        <v>72</v>
      </c>
      <c r="AF73" t="e">
        <f t="shared" si="203"/>
        <v>#REF!</v>
      </c>
      <c r="AG73" s="44" t="e">
        <f t="shared" si="210"/>
        <v>#REF!</v>
      </c>
      <c r="AH73" s="46"/>
      <c r="AI73" s="239" t="e">
        <f t="shared" si="204"/>
        <v>#REF!</v>
      </c>
      <c r="AJ73" s="239" t="e">
        <f>AI73+COUNTIF(AI$2:$AI73,AI73)-1</f>
        <v>#REF!</v>
      </c>
      <c r="AK73" s="241" t="str">
        <f t="shared" si="127"/>
        <v>Finland</v>
      </c>
      <c r="AL73" s="70" t="e">
        <f t="shared" si="205"/>
        <v>#REF!</v>
      </c>
      <c r="AM73" s="44" t="e">
        <f t="shared" si="128"/>
        <v>#REF!</v>
      </c>
      <c r="AN73" s="44" t="e">
        <f t="shared" si="129"/>
        <v>#REF!</v>
      </c>
      <c r="AO73" s="44" t="e">
        <f t="shared" si="130"/>
        <v>#REF!</v>
      </c>
      <c r="AP73" s="44" t="e">
        <f t="shared" si="131"/>
        <v>#REF!</v>
      </c>
      <c r="AQ73" s="44" t="e">
        <f t="shared" si="132"/>
        <v>#REF!</v>
      </c>
      <c r="AR73" s="44" t="e">
        <f t="shared" si="133"/>
        <v>#REF!</v>
      </c>
      <c r="AS73" s="44" t="e">
        <f t="shared" si="134"/>
        <v>#REF!</v>
      </c>
      <c r="AT73" s="44" t="e">
        <f t="shared" si="135"/>
        <v>#REF!</v>
      </c>
      <c r="AU73" s="44" t="e">
        <f t="shared" si="136"/>
        <v>#REF!</v>
      </c>
      <c r="AV73" s="44" t="e">
        <f t="shared" si="137"/>
        <v>#REF!</v>
      </c>
      <c r="AW73" s="44" t="e">
        <f t="shared" si="138"/>
        <v>#REF!</v>
      </c>
      <c r="AX73" s="44" t="e">
        <f t="shared" si="139"/>
        <v>#REF!</v>
      </c>
      <c r="AY73" s="44" t="e">
        <f t="shared" si="140"/>
        <v>#REF!</v>
      </c>
      <c r="AZ73" s="44" t="e">
        <f t="shared" si="141"/>
        <v>#REF!</v>
      </c>
      <c r="BA73" s="44" t="e">
        <f t="shared" si="142"/>
        <v>#REF!</v>
      </c>
      <c r="BB73" s="44" t="e">
        <f t="shared" si="143"/>
        <v>#REF!</v>
      </c>
      <c r="BC73" s="44" t="e">
        <f t="shared" si="144"/>
        <v>#REF!</v>
      </c>
      <c r="BD73" s="44" t="e">
        <f t="shared" si="145"/>
        <v>#REF!</v>
      </c>
      <c r="BE73" s="44" t="e">
        <f t="shared" si="146"/>
        <v>#REF!</v>
      </c>
      <c r="BF73" s="44" t="e">
        <f t="shared" si="147"/>
        <v>#REF!</v>
      </c>
      <c r="BG73" s="44" t="e">
        <f t="shared" si="148"/>
        <v>#REF!</v>
      </c>
      <c r="BH73" s="44" t="e">
        <f t="shared" si="149"/>
        <v>#REF!</v>
      </c>
      <c r="BI73" s="44" t="e">
        <f t="shared" si="150"/>
        <v>#REF!</v>
      </c>
      <c r="BJ73" s="44" t="e">
        <f t="shared" si="151"/>
        <v>#REF!</v>
      </c>
      <c r="BK73" s="44"/>
      <c r="BL73" s="48">
        <v>72</v>
      </c>
      <c r="BM73" t="e">
        <f t="shared" si="206"/>
        <v>#REF!</v>
      </c>
      <c r="BN73" s="44" t="e">
        <f t="shared" si="211"/>
        <v>#REF!</v>
      </c>
      <c r="BO73" s="44">
        <f t="shared" si="152"/>
        <v>0</v>
      </c>
      <c r="BP73" s="44">
        <f t="shared" si="153"/>
        <v>0</v>
      </c>
      <c r="BQ73" s="44">
        <f t="shared" si="154"/>
        <v>0</v>
      </c>
      <c r="BR73" s="44">
        <f t="shared" si="155"/>
        <v>0</v>
      </c>
      <c r="BS73" s="44">
        <f t="shared" si="156"/>
        <v>0</v>
      </c>
      <c r="BT73" s="44">
        <f t="shared" si="157"/>
        <v>0</v>
      </c>
      <c r="BU73" s="44">
        <f t="shared" si="158"/>
        <v>0</v>
      </c>
      <c r="BV73" s="44">
        <f t="shared" si="159"/>
        <v>0</v>
      </c>
      <c r="BW73" s="44">
        <f t="shared" si="160"/>
        <v>0</v>
      </c>
      <c r="BX73" s="44">
        <f t="shared" si="161"/>
        <v>0</v>
      </c>
      <c r="BY73" s="44">
        <f t="shared" si="162"/>
        <v>0</v>
      </c>
      <c r="BZ73" s="44">
        <f t="shared" si="163"/>
        <v>0</v>
      </c>
      <c r="CA73" s="44">
        <f t="shared" si="164"/>
        <v>0</v>
      </c>
      <c r="CB73" s="44">
        <f t="shared" si="165"/>
        <v>0</v>
      </c>
      <c r="CC73" s="44">
        <f t="shared" si="166"/>
        <v>0</v>
      </c>
      <c r="CD73" s="44">
        <f t="shared" si="167"/>
        <v>0</v>
      </c>
      <c r="CE73" s="44">
        <f t="shared" si="168"/>
        <v>0</v>
      </c>
      <c r="CF73" s="44">
        <f t="shared" si="169"/>
        <v>0</v>
      </c>
      <c r="CG73" s="44">
        <f t="shared" si="170"/>
        <v>0</v>
      </c>
      <c r="CH73" s="44">
        <f t="shared" si="171"/>
        <v>0</v>
      </c>
      <c r="CI73" s="44">
        <f t="shared" si="172"/>
        <v>0</v>
      </c>
      <c r="CJ73" s="44">
        <f t="shared" si="173"/>
        <v>0</v>
      </c>
      <c r="CK73" s="44">
        <f t="shared" si="174"/>
        <v>0</v>
      </c>
      <c r="CL73" s="44">
        <f t="shared" si="175"/>
        <v>0</v>
      </c>
      <c r="CM73" s="44"/>
      <c r="CN73" s="244" t="e">
        <f t="shared" si="207"/>
        <v>#REF!</v>
      </c>
      <c r="CO73" s="244">
        <v>72</v>
      </c>
      <c r="CP73" s="239" t="e">
        <f t="shared" si="208"/>
        <v>#REF!</v>
      </c>
      <c r="CQ73" s="239" t="e">
        <f>CP73+COUNTIF($CP$2:CP73,CP73)-1</f>
        <v>#REF!</v>
      </c>
      <c r="CR73" s="241" t="str">
        <f t="shared" si="176"/>
        <v>Finland</v>
      </c>
      <c r="CS73" s="70" t="e">
        <f t="shared" si="209"/>
        <v>#REF!</v>
      </c>
      <c r="CT73" s="44" t="e">
        <f t="shared" si="177"/>
        <v>#REF!</v>
      </c>
      <c r="CU73" s="44" t="e">
        <f t="shared" si="178"/>
        <v>#REF!</v>
      </c>
      <c r="CV73" s="44" t="e">
        <f t="shared" si="179"/>
        <v>#REF!</v>
      </c>
      <c r="CW73" s="44" t="e">
        <f t="shared" si="180"/>
        <v>#REF!</v>
      </c>
      <c r="CX73" s="44" t="e">
        <f t="shared" si="181"/>
        <v>#REF!</v>
      </c>
      <c r="CY73" s="44" t="e">
        <f t="shared" si="182"/>
        <v>#REF!</v>
      </c>
      <c r="CZ73" s="44" t="e">
        <f t="shared" si="183"/>
        <v>#REF!</v>
      </c>
      <c r="DA73" s="44" t="e">
        <f t="shared" si="184"/>
        <v>#REF!</v>
      </c>
      <c r="DB73" s="44" t="e">
        <f t="shared" si="185"/>
        <v>#REF!</v>
      </c>
      <c r="DC73" s="44" t="e">
        <f t="shared" si="186"/>
        <v>#REF!</v>
      </c>
      <c r="DD73" s="44" t="e">
        <f t="shared" si="187"/>
        <v>#REF!</v>
      </c>
      <c r="DE73" s="44" t="e">
        <f t="shared" si="188"/>
        <v>#REF!</v>
      </c>
      <c r="DF73" s="44" t="e">
        <f t="shared" si="189"/>
        <v>#REF!</v>
      </c>
      <c r="DG73" s="44" t="e">
        <f t="shared" si="190"/>
        <v>#REF!</v>
      </c>
      <c r="DH73" s="44" t="e">
        <f t="shared" si="191"/>
        <v>#REF!</v>
      </c>
      <c r="DI73" s="44" t="e">
        <f t="shared" si="192"/>
        <v>#REF!</v>
      </c>
      <c r="DJ73" s="44" t="e">
        <f t="shared" si="193"/>
        <v>#REF!</v>
      </c>
      <c r="DK73" s="44" t="e">
        <f t="shared" si="194"/>
        <v>#REF!</v>
      </c>
      <c r="DL73" s="44" t="e">
        <f t="shared" si="195"/>
        <v>#REF!</v>
      </c>
      <c r="DM73" s="44" t="e">
        <f t="shared" si="196"/>
        <v>#REF!</v>
      </c>
      <c r="DN73" s="44" t="e">
        <f t="shared" si="197"/>
        <v>#REF!</v>
      </c>
      <c r="DO73" s="44" t="e">
        <f t="shared" si="198"/>
        <v>#REF!</v>
      </c>
      <c r="DP73" s="44" t="e">
        <f t="shared" si="199"/>
        <v>#REF!</v>
      </c>
      <c r="DQ73" s="44" t="e">
        <f t="shared" si="200"/>
        <v>#REF!</v>
      </c>
    </row>
    <row r="74" spans="1:121">
      <c r="A74" s="239">
        <v>73</v>
      </c>
      <c r="B74" s="364" t="e">
        <f t="shared" si="201"/>
        <v>#REF!</v>
      </c>
      <c r="C74" s="365" t="e">
        <f>B74+COUNTIF(B$2:$B74,B74)-1</f>
        <v>#REF!</v>
      </c>
      <c r="D74" s="366" t="str">
        <f>Tables!AI74</f>
        <v>France</v>
      </c>
      <c r="E74" s="367" t="e">
        <f t="shared" si="202"/>
        <v>#REF!</v>
      </c>
      <c r="F74" s="46">
        <f>SUMIFS('Portfolio Allocation'!C$12:C$111,'Portfolio Allocation'!$A$12:$A$111,'Graph Tables'!$D74)</f>
        <v>0</v>
      </c>
      <c r="G74" s="46">
        <f>SUMIFS('Portfolio Allocation'!D$12:D$111,'Portfolio Allocation'!$A$12:$A$111,'Graph Tables'!$D74)</f>
        <v>0</v>
      </c>
      <c r="H74" s="46">
        <f>SUMIFS('Portfolio Allocation'!E$12:E$111,'Portfolio Allocation'!$A$12:$A$111,'Graph Tables'!$D74)</f>
        <v>0</v>
      </c>
      <c r="I74" s="46">
        <f>SUMIFS('Portfolio Allocation'!F$12:F$111,'Portfolio Allocation'!$A$12:$A$111,'Graph Tables'!$D74)</f>
        <v>0</v>
      </c>
      <c r="J74" s="46">
        <f>SUMIFS('Portfolio Allocation'!G$12:G$111,'Portfolio Allocation'!$A$12:$A$111,'Graph Tables'!$D74)</f>
        <v>0</v>
      </c>
      <c r="K74" s="46">
        <f>SUMIFS('Portfolio Allocation'!H$12:H$111,'Portfolio Allocation'!$A$12:$A$111,'Graph Tables'!$D74)</f>
        <v>0</v>
      </c>
      <c r="L74" s="46">
        <f>SUMIFS('Portfolio Allocation'!I$12:I$111,'Portfolio Allocation'!$A$12:$A$111,'Graph Tables'!$D74)</f>
        <v>0</v>
      </c>
      <c r="M74" s="46">
        <f>SUMIFS('Portfolio Allocation'!J$12:J$111,'Portfolio Allocation'!$A$12:$A$111,'Graph Tables'!$D74)</f>
        <v>0</v>
      </c>
      <c r="N74" s="46">
        <f>SUMIFS('Portfolio Allocation'!K$12:K$111,'Portfolio Allocation'!$A$12:$A$111,'Graph Tables'!$D74)</f>
        <v>0</v>
      </c>
      <c r="O74" s="46">
        <f>SUMIFS('Portfolio Allocation'!L$12:L$111,'Portfolio Allocation'!$A$12:$A$111,'Graph Tables'!$D74)</f>
        <v>0</v>
      </c>
      <c r="P74" s="46">
        <f>SUMIFS('Portfolio Allocation'!M$12:M$111,'Portfolio Allocation'!$A$12:$A$111,'Graph Tables'!$D74)</f>
        <v>0</v>
      </c>
      <c r="Q74" s="46" t="e">
        <f>SUMIFS('Portfolio Allocation'!#REF!,'Portfolio Allocation'!$A$12:$A$111,'Graph Tables'!$D74)</f>
        <v>#REF!</v>
      </c>
      <c r="R74" s="46">
        <f>SUMIFS('Portfolio Allocation'!Q$12:Q$111,'Portfolio Allocation'!$A$12:$A$111,'Graph Tables'!$D74)</f>
        <v>0</v>
      </c>
      <c r="S74" s="46">
        <f>SUMIFS('Portfolio Allocation'!R$12:R$111,'Portfolio Allocation'!$A$12:$A$111,'Graph Tables'!$D74)</f>
        <v>0</v>
      </c>
      <c r="T74" s="46">
        <f>SUMIFS('Portfolio Allocation'!S$12:S$111,'Portfolio Allocation'!$A$12:$A$111,'Graph Tables'!$D74)</f>
        <v>0</v>
      </c>
      <c r="U74" s="46">
        <f>SUMIFS('Portfolio Allocation'!T$12:T$111,'Portfolio Allocation'!$A$12:$A$111,'Graph Tables'!$D74)</f>
        <v>0</v>
      </c>
      <c r="V74" s="46">
        <f>SUMIFS('Portfolio Allocation'!U$12:U$111,'Portfolio Allocation'!$A$12:$A$111,'Graph Tables'!$D74)</f>
        <v>0</v>
      </c>
      <c r="W74" s="46">
        <f>SUMIFS('Portfolio Allocation'!V$12:V$111,'Portfolio Allocation'!$A$12:$A$111,'Graph Tables'!$D74)</f>
        <v>0</v>
      </c>
      <c r="X74" s="46">
        <f>SUMIFS('Portfolio Allocation'!W$12:W$111,'Portfolio Allocation'!$A$12:$A$111,'Graph Tables'!$D74)</f>
        <v>0</v>
      </c>
      <c r="Y74" s="46">
        <f>SUMIFS('Portfolio Allocation'!X$12:X$111,'Portfolio Allocation'!$A$12:$A$111,'Graph Tables'!$D74)</f>
        <v>0</v>
      </c>
      <c r="Z74" s="46">
        <f>SUMIFS('Portfolio Allocation'!Y$12:Y$111,'Portfolio Allocation'!$A$12:$A$111,'Graph Tables'!$D74)</f>
        <v>0</v>
      </c>
      <c r="AA74" s="46">
        <f>SUMIFS('Portfolio Allocation'!Z$12:Z$111,'Portfolio Allocation'!$A$12:$A$111,'Graph Tables'!$D74)</f>
        <v>0</v>
      </c>
      <c r="AB74" s="46">
        <f>SUMIFS('Portfolio Allocation'!AA$12:AA$111,'Portfolio Allocation'!$A$12:$A$111,'Graph Tables'!$D74)</f>
        <v>0</v>
      </c>
      <c r="AC74" s="46">
        <f>SUMIFS('Portfolio Allocation'!AD$12:AD$111,'Portfolio Allocation'!$A$12:$A$111,'Graph Tables'!$D74)</f>
        <v>0</v>
      </c>
      <c r="AD74" s="46"/>
      <c r="AE74" s="48">
        <v>73</v>
      </c>
      <c r="AF74" t="e">
        <f t="shared" si="203"/>
        <v>#REF!</v>
      </c>
      <c r="AG74" s="44" t="e">
        <f t="shared" si="210"/>
        <v>#REF!</v>
      </c>
      <c r="AH74" s="46"/>
      <c r="AI74" s="239" t="e">
        <f t="shared" si="204"/>
        <v>#REF!</v>
      </c>
      <c r="AJ74" s="239" t="e">
        <f>AI74+COUNTIF(AI$2:$AI74,AI74)-1</f>
        <v>#REF!</v>
      </c>
      <c r="AK74" s="241" t="str">
        <f t="shared" si="127"/>
        <v>France</v>
      </c>
      <c r="AL74" s="70" t="e">
        <f t="shared" si="205"/>
        <v>#REF!</v>
      </c>
      <c r="AM74" s="44" t="e">
        <f t="shared" si="128"/>
        <v>#REF!</v>
      </c>
      <c r="AN74" s="44" t="e">
        <f t="shared" si="129"/>
        <v>#REF!</v>
      </c>
      <c r="AO74" s="44" t="e">
        <f t="shared" si="130"/>
        <v>#REF!</v>
      </c>
      <c r="AP74" s="44" t="e">
        <f t="shared" si="131"/>
        <v>#REF!</v>
      </c>
      <c r="AQ74" s="44" t="e">
        <f t="shared" si="132"/>
        <v>#REF!</v>
      </c>
      <c r="AR74" s="44" t="e">
        <f t="shared" si="133"/>
        <v>#REF!</v>
      </c>
      <c r="AS74" s="44" t="e">
        <f t="shared" si="134"/>
        <v>#REF!</v>
      </c>
      <c r="AT74" s="44" t="e">
        <f t="shared" si="135"/>
        <v>#REF!</v>
      </c>
      <c r="AU74" s="44" t="e">
        <f t="shared" si="136"/>
        <v>#REF!</v>
      </c>
      <c r="AV74" s="44" t="e">
        <f t="shared" si="137"/>
        <v>#REF!</v>
      </c>
      <c r="AW74" s="44" t="e">
        <f t="shared" si="138"/>
        <v>#REF!</v>
      </c>
      <c r="AX74" s="44" t="e">
        <f t="shared" si="139"/>
        <v>#REF!</v>
      </c>
      <c r="AY74" s="44" t="e">
        <f t="shared" si="140"/>
        <v>#REF!</v>
      </c>
      <c r="AZ74" s="44" t="e">
        <f t="shared" si="141"/>
        <v>#REF!</v>
      </c>
      <c r="BA74" s="44" t="e">
        <f t="shared" si="142"/>
        <v>#REF!</v>
      </c>
      <c r="BB74" s="44" t="e">
        <f t="shared" si="143"/>
        <v>#REF!</v>
      </c>
      <c r="BC74" s="44" t="e">
        <f t="shared" si="144"/>
        <v>#REF!</v>
      </c>
      <c r="BD74" s="44" t="e">
        <f t="shared" si="145"/>
        <v>#REF!</v>
      </c>
      <c r="BE74" s="44" t="e">
        <f t="shared" si="146"/>
        <v>#REF!</v>
      </c>
      <c r="BF74" s="44" t="e">
        <f t="shared" si="147"/>
        <v>#REF!</v>
      </c>
      <c r="BG74" s="44" t="e">
        <f t="shared" si="148"/>
        <v>#REF!</v>
      </c>
      <c r="BH74" s="44" t="e">
        <f t="shared" si="149"/>
        <v>#REF!</v>
      </c>
      <c r="BI74" s="44" t="e">
        <f t="shared" si="150"/>
        <v>#REF!</v>
      </c>
      <c r="BJ74" s="44" t="e">
        <f t="shared" si="151"/>
        <v>#REF!</v>
      </c>
      <c r="BK74" s="44"/>
      <c r="BL74" s="48">
        <v>73</v>
      </c>
      <c r="BM74" t="e">
        <f t="shared" si="206"/>
        <v>#REF!</v>
      </c>
      <c r="BN74" s="44" t="e">
        <f t="shared" si="211"/>
        <v>#REF!</v>
      </c>
      <c r="BO74" s="44">
        <f t="shared" si="152"/>
        <v>0</v>
      </c>
      <c r="BP74" s="44">
        <f t="shared" si="153"/>
        <v>0</v>
      </c>
      <c r="BQ74" s="44">
        <f t="shared" si="154"/>
        <v>0</v>
      </c>
      <c r="BR74" s="44">
        <f t="shared" si="155"/>
        <v>0</v>
      </c>
      <c r="BS74" s="44">
        <f t="shared" si="156"/>
        <v>0</v>
      </c>
      <c r="BT74" s="44">
        <f t="shared" si="157"/>
        <v>0</v>
      </c>
      <c r="BU74" s="44">
        <f t="shared" si="158"/>
        <v>0</v>
      </c>
      <c r="BV74" s="44">
        <f t="shared" si="159"/>
        <v>0</v>
      </c>
      <c r="BW74" s="44">
        <f t="shared" si="160"/>
        <v>0</v>
      </c>
      <c r="BX74" s="44">
        <f t="shared" si="161"/>
        <v>0</v>
      </c>
      <c r="BY74" s="44">
        <f t="shared" si="162"/>
        <v>0</v>
      </c>
      <c r="BZ74" s="44">
        <f t="shared" si="163"/>
        <v>0</v>
      </c>
      <c r="CA74" s="44">
        <f t="shared" si="164"/>
        <v>0</v>
      </c>
      <c r="CB74" s="44">
        <f t="shared" si="165"/>
        <v>0</v>
      </c>
      <c r="CC74" s="44">
        <f t="shared" si="166"/>
        <v>0</v>
      </c>
      <c r="CD74" s="44">
        <f t="shared" si="167"/>
        <v>0</v>
      </c>
      <c r="CE74" s="44">
        <f t="shared" si="168"/>
        <v>0</v>
      </c>
      <c r="CF74" s="44">
        <f t="shared" si="169"/>
        <v>0</v>
      </c>
      <c r="CG74" s="44">
        <f t="shared" si="170"/>
        <v>0</v>
      </c>
      <c r="CH74" s="44">
        <f t="shared" si="171"/>
        <v>0</v>
      </c>
      <c r="CI74" s="44">
        <f t="shared" si="172"/>
        <v>0</v>
      </c>
      <c r="CJ74" s="44">
        <f t="shared" si="173"/>
        <v>0</v>
      </c>
      <c r="CK74" s="44">
        <f t="shared" si="174"/>
        <v>0</v>
      </c>
      <c r="CL74" s="44">
        <f t="shared" si="175"/>
        <v>0</v>
      </c>
      <c r="CM74" s="44"/>
      <c r="CN74" s="244" t="e">
        <f t="shared" si="207"/>
        <v>#REF!</v>
      </c>
      <c r="CO74" s="244">
        <v>73</v>
      </c>
      <c r="CP74" s="239" t="e">
        <f t="shared" si="208"/>
        <v>#REF!</v>
      </c>
      <c r="CQ74" s="239" t="e">
        <f>CP74+COUNTIF($CP$2:CP74,CP74)-1</f>
        <v>#REF!</v>
      </c>
      <c r="CR74" s="241" t="str">
        <f t="shared" si="176"/>
        <v>France</v>
      </c>
      <c r="CS74" s="70" t="e">
        <f t="shared" si="209"/>
        <v>#REF!</v>
      </c>
      <c r="CT74" s="44" t="e">
        <f t="shared" si="177"/>
        <v>#REF!</v>
      </c>
      <c r="CU74" s="44" t="e">
        <f t="shared" si="178"/>
        <v>#REF!</v>
      </c>
      <c r="CV74" s="44" t="e">
        <f t="shared" si="179"/>
        <v>#REF!</v>
      </c>
      <c r="CW74" s="44" t="e">
        <f t="shared" si="180"/>
        <v>#REF!</v>
      </c>
      <c r="CX74" s="44" t="e">
        <f t="shared" si="181"/>
        <v>#REF!</v>
      </c>
      <c r="CY74" s="44" t="e">
        <f t="shared" si="182"/>
        <v>#REF!</v>
      </c>
      <c r="CZ74" s="44" t="e">
        <f t="shared" si="183"/>
        <v>#REF!</v>
      </c>
      <c r="DA74" s="44" t="e">
        <f t="shared" si="184"/>
        <v>#REF!</v>
      </c>
      <c r="DB74" s="44" t="e">
        <f t="shared" si="185"/>
        <v>#REF!</v>
      </c>
      <c r="DC74" s="44" t="e">
        <f t="shared" si="186"/>
        <v>#REF!</v>
      </c>
      <c r="DD74" s="44" t="e">
        <f t="shared" si="187"/>
        <v>#REF!</v>
      </c>
      <c r="DE74" s="44" t="e">
        <f t="shared" si="188"/>
        <v>#REF!</v>
      </c>
      <c r="DF74" s="44" t="e">
        <f t="shared" si="189"/>
        <v>#REF!</v>
      </c>
      <c r="DG74" s="44" t="e">
        <f t="shared" si="190"/>
        <v>#REF!</v>
      </c>
      <c r="DH74" s="44" t="e">
        <f t="shared" si="191"/>
        <v>#REF!</v>
      </c>
      <c r="DI74" s="44" t="e">
        <f t="shared" si="192"/>
        <v>#REF!</v>
      </c>
      <c r="DJ74" s="44" t="e">
        <f t="shared" si="193"/>
        <v>#REF!</v>
      </c>
      <c r="DK74" s="44" t="e">
        <f t="shared" si="194"/>
        <v>#REF!</v>
      </c>
      <c r="DL74" s="44" t="e">
        <f t="shared" si="195"/>
        <v>#REF!</v>
      </c>
      <c r="DM74" s="44" t="e">
        <f t="shared" si="196"/>
        <v>#REF!</v>
      </c>
      <c r="DN74" s="44" t="e">
        <f t="shared" si="197"/>
        <v>#REF!</v>
      </c>
      <c r="DO74" s="44" t="e">
        <f t="shared" si="198"/>
        <v>#REF!</v>
      </c>
      <c r="DP74" s="44" t="e">
        <f t="shared" si="199"/>
        <v>#REF!</v>
      </c>
      <c r="DQ74" s="44" t="e">
        <f t="shared" si="200"/>
        <v>#REF!</v>
      </c>
    </row>
    <row r="75" spans="1:121">
      <c r="A75" s="239">
        <v>74</v>
      </c>
      <c r="B75" s="364" t="e">
        <f t="shared" si="201"/>
        <v>#REF!</v>
      </c>
      <c r="C75" s="365" t="e">
        <f>B75+COUNTIF(B$2:$B75,B75)-1</f>
        <v>#REF!</v>
      </c>
      <c r="D75" s="366" t="str">
        <f>Tables!AI75</f>
        <v>French Guiana</v>
      </c>
      <c r="E75" s="367" t="e">
        <f t="shared" si="202"/>
        <v>#REF!</v>
      </c>
      <c r="F75" s="46">
        <f>SUMIFS('Portfolio Allocation'!C$12:C$111,'Portfolio Allocation'!$A$12:$A$111,'Graph Tables'!$D75)</f>
        <v>0</v>
      </c>
      <c r="G75" s="46">
        <f>SUMIFS('Portfolio Allocation'!D$12:D$111,'Portfolio Allocation'!$A$12:$A$111,'Graph Tables'!$D75)</f>
        <v>0</v>
      </c>
      <c r="H75" s="46">
        <f>SUMIFS('Portfolio Allocation'!E$12:E$111,'Portfolio Allocation'!$A$12:$A$111,'Graph Tables'!$D75)</f>
        <v>0</v>
      </c>
      <c r="I75" s="46">
        <f>SUMIFS('Portfolio Allocation'!F$12:F$111,'Portfolio Allocation'!$A$12:$A$111,'Graph Tables'!$D75)</f>
        <v>0</v>
      </c>
      <c r="J75" s="46">
        <f>SUMIFS('Portfolio Allocation'!G$12:G$111,'Portfolio Allocation'!$A$12:$A$111,'Graph Tables'!$D75)</f>
        <v>0</v>
      </c>
      <c r="K75" s="46">
        <f>SUMIFS('Portfolio Allocation'!H$12:H$111,'Portfolio Allocation'!$A$12:$A$111,'Graph Tables'!$D75)</f>
        <v>0</v>
      </c>
      <c r="L75" s="46">
        <f>SUMIFS('Portfolio Allocation'!I$12:I$111,'Portfolio Allocation'!$A$12:$A$111,'Graph Tables'!$D75)</f>
        <v>0</v>
      </c>
      <c r="M75" s="46">
        <f>SUMIFS('Portfolio Allocation'!J$12:J$111,'Portfolio Allocation'!$A$12:$A$111,'Graph Tables'!$D75)</f>
        <v>0</v>
      </c>
      <c r="N75" s="46">
        <f>SUMIFS('Portfolio Allocation'!K$12:K$111,'Portfolio Allocation'!$A$12:$A$111,'Graph Tables'!$D75)</f>
        <v>0</v>
      </c>
      <c r="O75" s="46">
        <f>SUMIFS('Portfolio Allocation'!L$12:L$111,'Portfolio Allocation'!$A$12:$A$111,'Graph Tables'!$D75)</f>
        <v>0</v>
      </c>
      <c r="P75" s="46">
        <f>SUMIFS('Portfolio Allocation'!M$12:M$111,'Portfolio Allocation'!$A$12:$A$111,'Graph Tables'!$D75)</f>
        <v>0</v>
      </c>
      <c r="Q75" s="46" t="e">
        <f>SUMIFS('Portfolio Allocation'!#REF!,'Portfolio Allocation'!$A$12:$A$111,'Graph Tables'!$D75)</f>
        <v>#REF!</v>
      </c>
      <c r="R75" s="46">
        <f>SUMIFS('Portfolio Allocation'!Q$12:Q$111,'Portfolio Allocation'!$A$12:$A$111,'Graph Tables'!$D75)</f>
        <v>0</v>
      </c>
      <c r="S75" s="46">
        <f>SUMIFS('Portfolio Allocation'!R$12:R$111,'Portfolio Allocation'!$A$12:$A$111,'Graph Tables'!$D75)</f>
        <v>0</v>
      </c>
      <c r="T75" s="46">
        <f>SUMIFS('Portfolio Allocation'!S$12:S$111,'Portfolio Allocation'!$A$12:$A$111,'Graph Tables'!$D75)</f>
        <v>0</v>
      </c>
      <c r="U75" s="46">
        <f>SUMIFS('Portfolio Allocation'!T$12:T$111,'Portfolio Allocation'!$A$12:$A$111,'Graph Tables'!$D75)</f>
        <v>0</v>
      </c>
      <c r="V75" s="46">
        <f>SUMIFS('Portfolio Allocation'!U$12:U$111,'Portfolio Allocation'!$A$12:$A$111,'Graph Tables'!$D75)</f>
        <v>0</v>
      </c>
      <c r="W75" s="46">
        <f>SUMIFS('Portfolio Allocation'!V$12:V$111,'Portfolio Allocation'!$A$12:$A$111,'Graph Tables'!$D75)</f>
        <v>0</v>
      </c>
      <c r="X75" s="46">
        <f>SUMIFS('Portfolio Allocation'!W$12:W$111,'Portfolio Allocation'!$A$12:$A$111,'Graph Tables'!$D75)</f>
        <v>0</v>
      </c>
      <c r="Y75" s="46">
        <f>SUMIFS('Portfolio Allocation'!X$12:X$111,'Portfolio Allocation'!$A$12:$A$111,'Graph Tables'!$D75)</f>
        <v>0</v>
      </c>
      <c r="Z75" s="46">
        <f>SUMIFS('Portfolio Allocation'!Y$12:Y$111,'Portfolio Allocation'!$A$12:$A$111,'Graph Tables'!$D75)</f>
        <v>0</v>
      </c>
      <c r="AA75" s="46">
        <f>SUMIFS('Portfolio Allocation'!Z$12:Z$111,'Portfolio Allocation'!$A$12:$A$111,'Graph Tables'!$D75)</f>
        <v>0</v>
      </c>
      <c r="AB75" s="46">
        <f>SUMIFS('Portfolio Allocation'!AA$12:AA$111,'Portfolio Allocation'!$A$12:$A$111,'Graph Tables'!$D75)</f>
        <v>0</v>
      </c>
      <c r="AC75" s="46">
        <f>SUMIFS('Portfolio Allocation'!AD$12:AD$111,'Portfolio Allocation'!$A$12:$A$111,'Graph Tables'!$D75)</f>
        <v>0</v>
      </c>
      <c r="AD75" s="46"/>
      <c r="AE75" s="48">
        <v>74</v>
      </c>
      <c r="AF75" t="e">
        <f t="shared" si="203"/>
        <v>#REF!</v>
      </c>
      <c r="AG75" s="44" t="e">
        <f t="shared" si="210"/>
        <v>#REF!</v>
      </c>
      <c r="AH75" s="46"/>
      <c r="AI75" s="239" t="e">
        <f t="shared" si="204"/>
        <v>#REF!</v>
      </c>
      <c r="AJ75" s="239" t="e">
        <f>AI75+COUNTIF(AI$2:$AI75,AI75)-1</f>
        <v>#REF!</v>
      </c>
      <c r="AK75" s="241" t="str">
        <f t="shared" si="127"/>
        <v>French Guiana</v>
      </c>
      <c r="AL75" s="70" t="e">
        <f t="shared" si="205"/>
        <v>#REF!</v>
      </c>
      <c r="AM75" s="44" t="e">
        <f t="shared" si="128"/>
        <v>#REF!</v>
      </c>
      <c r="AN75" s="44" t="e">
        <f t="shared" si="129"/>
        <v>#REF!</v>
      </c>
      <c r="AO75" s="44" t="e">
        <f t="shared" si="130"/>
        <v>#REF!</v>
      </c>
      <c r="AP75" s="44" t="e">
        <f t="shared" si="131"/>
        <v>#REF!</v>
      </c>
      <c r="AQ75" s="44" t="e">
        <f t="shared" si="132"/>
        <v>#REF!</v>
      </c>
      <c r="AR75" s="44" t="e">
        <f t="shared" si="133"/>
        <v>#REF!</v>
      </c>
      <c r="AS75" s="44" t="e">
        <f t="shared" si="134"/>
        <v>#REF!</v>
      </c>
      <c r="AT75" s="44" t="e">
        <f t="shared" si="135"/>
        <v>#REF!</v>
      </c>
      <c r="AU75" s="44" t="e">
        <f t="shared" si="136"/>
        <v>#REF!</v>
      </c>
      <c r="AV75" s="44" t="e">
        <f t="shared" si="137"/>
        <v>#REF!</v>
      </c>
      <c r="AW75" s="44" t="e">
        <f t="shared" si="138"/>
        <v>#REF!</v>
      </c>
      <c r="AX75" s="44" t="e">
        <f t="shared" si="139"/>
        <v>#REF!</v>
      </c>
      <c r="AY75" s="44" t="e">
        <f t="shared" si="140"/>
        <v>#REF!</v>
      </c>
      <c r="AZ75" s="44" t="e">
        <f t="shared" si="141"/>
        <v>#REF!</v>
      </c>
      <c r="BA75" s="44" t="e">
        <f t="shared" si="142"/>
        <v>#REF!</v>
      </c>
      <c r="BB75" s="44" t="e">
        <f t="shared" si="143"/>
        <v>#REF!</v>
      </c>
      <c r="BC75" s="44" t="e">
        <f t="shared" si="144"/>
        <v>#REF!</v>
      </c>
      <c r="BD75" s="44" t="e">
        <f t="shared" si="145"/>
        <v>#REF!</v>
      </c>
      <c r="BE75" s="44" t="e">
        <f t="shared" si="146"/>
        <v>#REF!</v>
      </c>
      <c r="BF75" s="44" t="e">
        <f t="shared" si="147"/>
        <v>#REF!</v>
      </c>
      <c r="BG75" s="44" t="e">
        <f t="shared" si="148"/>
        <v>#REF!</v>
      </c>
      <c r="BH75" s="44" t="e">
        <f t="shared" si="149"/>
        <v>#REF!</v>
      </c>
      <c r="BI75" s="44" t="e">
        <f t="shared" si="150"/>
        <v>#REF!</v>
      </c>
      <c r="BJ75" s="44" t="e">
        <f t="shared" si="151"/>
        <v>#REF!</v>
      </c>
      <c r="BK75" s="44"/>
      <c r="BL75" s="48">
        <v>74</v>
      </c>
      <c r="BM75" t="e">
        <f t="shared" si="206"/>
        <v>#REF!</v>
      </c>
      <c r="BN75" s="44" t="e">
        <f t="shared" si="211"/>
        <v>#REF!</v>
      </c>
      <c r="BO75" s="44">
        <f t="shared" si="152"/>
        <v>0</v>
      </c>
      <c r="BP75" s="44">
        <f t="shared" si="153"/>
        <v>0</v>
      </c>
      <c r="BQ75" s="44">
        <f t="shared" si="154"/>
        <v>0</v>
      </c>
      <c r="BR75" s="44">
        <f t="shared" si="155"/>
        <v>0</v>
      </c>
      <c r="BS75" s="44">
        <f t="shared" si="156"/>
        <v>0</v>
      </c>
      <c r="BT75" s="44">
        <f t="shared" si="157"/>
        <v>0</v>
      </c>
      <c r="BU75" s="44">
        <f t="shared" si="158"/>
        <v>0</v>
      </c>
      <c r="BV75" s="44">
        <f t="shared" si="159"/>
        <v>0</v>
      </c>
      <c r="BW75" s="44">
        <f t="shared" si="160"/>
        <v>0</v>
      </c>
      <c r="BX75" s="44">
        <f t="shared" si="161"/>
        <v>0</v>
      </c>
      <c r="BY75" s="44">
        <f t="shared" si="162"/>
        <v>0</v>
      </c>
      <c r="BZ75" s="44">
        <f t="shared" si="163"/>
        <v>0</v>
      </c>
      <c r="CA75" s="44">
        <f t="shared" si="164"/>
        <v>0</v>
      </c>
      <c r="CB75" s="44">
        <f t="shared" si="165"/>
        <v>0</v>
      </c>
      <c r="CC75" s="44">
        <f t="shared" si="166"/>
        <v>0</v>
      </c>
      <c r="CD75" s="44">
        <f t="shared" si="167"/>
        <v>0</v>
      </c>
      <c r="CE75" s="44">
        <f t="shared" si="168"/>
        <v>0</v>
      </c>
      <c r="CF75" s="44">
        <f t="shared" si="169"/>
        <v>0</v>
      </c>
      <c r="CG75" s="44">
        <f t="shared" si="170"/>
        <v>0</v>
      </c>
      <c r="CH75" s="44">
        <f t="shared" si="171"/>
        <v>0</v>
      </c>
      <c r="CI75" s="44">
        <f t="shared" si="172"/>
        <v>0</v>
      </c>
      <c r="CJ75" s="44">
        <f t="shared" si="173"/>
        <v>0</v>
      </c>
      <c r="CK75" s="44">
        <f t="shared" si="174"/>
        <v>0</v>
      </c>
      <c r="CL75" s="44">
        <f t="shared" si="175"/>
        <v>0</v>
      </c>
      <c r="CM75" s="44"/>
      <c r="CN75" s="244" t="e">
        <f t="shared" si="207"/>
        <v>#REF!</v>
      </c>
      <c r="CO75" s="244">
        <v>74</v>
      </c>
      <c r="CP75" s="239" t="e">
        <f t="shared" si="208"/>
        <v>#REF!</v>
      </c>
      <c r="CQ75" s="239" t="e">
        <f>CP75+COUNTIF($CP$2:CP75,CP75)-1</f>
        <v>#REF!</v>
      </c>
      <c r="CR75" s="241" t="str">
        <f t="shared" si="176"/>
        <v>French Guiana</v>
      </c>
      <c r="CS75" s="70" t="e">
        <f t="shared" si="209"/>
        <v>#REF!</v>
      </c>
      <c r="CT75" s="44" t="e">
        <f t="shared" si="177"/>
        <v>#REF!</v>
      </c>
      <c r="CU75" s="44" t="e">
        <f t="shared" si="178"/>
        <v>#REF!</v>
      </c>
      <c r="CV75" s="44" t="e">
        <f t="shared" si="179"/>
        <v>#REF!</v>
      </c>
      <c r="CW75" s="44" t="e">
        <f t="shared" si="180"/>
        <v>#REF!</v>
      </c>
      <c r="CX75" s="44" t="e">
        <f t="shared" si="181"/>
        <v>#REF!</v>
      </c>
      <c r="CY75" s="44" t="e">
        <f t="shared" si="182"/>
        <v>#REF!</v>
      </c>
      <c r="CZ75" s="44" t="e">
        <f t="shared" si="183"/>
        <v>#REF!</v>
      </c>
      <c r="DA75" s="44" t="e">
        <f t="shared" si="184"/>
        <v>#REF!</v>
      </c>
      <c r="DB75" s="44" t="e">
        <f t="shared" si="185"/>
        <v>#REF!</v>
      </c>
      <c r="DC75" s="44" t="e">
        <f t="shared" si="186"/>
        <v>#REF!</v>
      </c>
      <c r="DD75" s="44" t="e">
        <f t="shared" si="187"/>
        <v>#REF!</v>
      </c>
      <c r="DE75" s="44" t="e">
        <f t="shared" si="188"/>
        <v>#REF!</v>
      </c>
      <c r="DF75" s="44" t="e">
        <f t="shared" si="189"/>
        <v>#REF!</v>
      </c>
      <c r="DG75" s="44" t="e">
        <f t="shared" si="190"/>
        <v>#REF!</v>
      </c>
      <c r="DH75" s="44" t="e">
        <f t="shared" si="191"/>
        <v>#REF!</v>
      </c>
      <c r="DI75" s="44" t="e">
        <f t="shared" si="192"/>
        <v>#REF!</v>
      </c>
      <c r="DJ75" s="44" t="e">
        <f t="shared" si="193"/>
        <v>#REF!</v>
      </c>
      <c r="DK75" s="44" t="e">
        <f t="shared" si="194"/>
        <v>#REF!</v>
      </c>
      <c r="DL75" s="44" t="e">
        <f t="shared" si="195"/>
        <v>#REF!</v>
      </c>
      <c r="DM75" s="44" t="e">
        <f t="shared" si="196"/>
        <v>#REF!</v>
      </c>
      <c r="DN75" s="44" t="e">
        <f t="shared" si="197"/>
        <v>#REF!</v>
      </c>
      <c r="DO75" s="44" t="e">
        <f t="shared" si="198"/>
        <v>#REF!</v>
      </c>
      <c r="DP75" s="44" t="e">
        <f t="shared" si="199"/>
        <v>#REF!</v>
      </c>
      <c r="DQ75" s="44" t="e">
        <f t="shared" si="200"/>
        <v>#REF!</v>
      </c>
    </row>
    <row r="76" spans="1:121">
      <c r="A76" s="239">
        <v>75</v>
      </c>
      <c r="B76" s="364" t="e">
        <f t="shared" si="201"/>
        <v>#REF!</v>
      </c>
      <c r="C76" s="365" t="e">
        <f>B76+COUNTIF(B$2:$B76,B76)-1</f>
        <v>#REF!</v>
      </c>
      <c r="D76" s="366" t="str">
        <f>Tables!AI76</f>
        <v>French Polynesia</v>
      </c>
      <c r="E76" s="367" t="e">
        <f t="shared" si="202"/>
        <v>#REF!</v>
      </c>
      <c r="F76" s="46">
        <f>SUMIFS('Portfolio Allocation'!C$12:C$111,'Portfolio Allocation'!$A$12:$A$111,'Graph Tables'!$D76)</f>
        <v>0</v>
      </c>
      <c r="G76" s="46">
        <f>SUMIFS('Portfolio Allocation'!D$12:D$111,'Portfolio Allocation'!$A$12:$A$111,'Graph Tables'!$D76)</f>
        <v>0</v>
      </c>
      <c r="H76" s="46">
        <f>SUMIFS('Portfolio Allocation'!E$12:E$111,'Portfolio Allocation'!$A$12:$A$111,'Graph Tables'!$D76)</f>
        <v>0</v>
      </c>
      <c r="I76" s="46">
        <f>SUMIFS('Portfolio Allocation'!F$12:F$111,'Portfolio Allocation'!$A$12:$A$111,'Graph Tables'!$D76)</f>
        <v>0</v>
      </c>
      <c r="J76" s="46">
        <f>SUMIFS('Portfolio Allocation'!G$12:G$111,'Portfolio Allocation'!$A$12:$A$111,'Graph Tables'!$D76)</f>
        <v>0</v>
      </c>
      <c r="K76" s="46">
        <f>SUMIFS('Portfolio Allocation'!H$12:H$111,'Portfolio Allocation'!$A$12:$A$111,'Graph Tables'!$D76)</f>
        <v>0</v>
      </c>
      <c r="L76" s="46">
        <f>SUMIFS('Portfolio Allocation'!I$12:I$111,'Portfolio Allocation'!$A$12:$A$111,'Graph Tables'!$D76)</f>
        <v>0</v>
      </c>
      <c r="M76" s="46">
        <f>SUMIFS('Portfolio Allocation'!J$12:J$111,'Portfolio Allocation'!$A$12:$A$111,'Graph Tables'!$D76)</f>
        <v>0</v>
      </c>
      <c r="N76" s="46">
        <f>SUMIFS('Portfolio Allocation'!K$12:K$111,'Portfolio Allocation'!$A$12:$A$111,'Graph Tables'!$D76)</f>
        <v>0</v>
      </c>
      <c r="O76" s="46">
        <f>SUMIFS('Portfolio Allocation'!L$12:L$111,'Portfolio Allocation'!$A$12:$A$111,'Graph Tables'!$D76)</f>
        <v>0</v>
      </c>
      <c r="P76" s="46">
        <f>SUMIFS('Portfolio Allocation'!M$12:M$111,'Portfolio Allocation'!$A$12:$A$111,'Graph Tables'!$D76)</f>
        <v>0</v>
      </c>
      <c r="Q76" s="46" t="e">
        <f>SUMIFS('Portfolio Allocation'!#REF!,'Portfolio Allocation'!$A$12:$A$111,'Graph Tables'!$D76)</f>
        <v>#REF!</v>
      </c>
      <c r="R76" s="46">
        <f>SUMIFS('Portfolio Allocation'!Q$12:Q$111,'Portfolio Allocation'!$A$12:$A$111,'Graph Tables'!$D76)</f>
        <v>0</v>
      </c>
      <c r="S76" s="46">
        <f>SUMIFS('Portfolio Allocation'!R$12:R$111,'Portfolio Allocation'!$A$12:$A$111,'Graph Tables'!$D76)</f>
        <v>0</v>
      </c>
      <c r="T76" s="46">
        <f>SUMIFS('Portfolio Allocation'!S$12:S$111,'Portfolio Allocation'!$A$12:$A$111,'Graph Tables'!$D76)</f>
        <v>0</v>
      </c>
      <c r="U76" s="46">
        <f>SUMIFS('Portfolio Allocation'!T$12:T$111,'Portfolio Allocation'!$A$12:$A$111,'Graph Tables'!$D76)</f>
        <v>0</v>
      </c>
      <c r="V76" s="46">
        <f>SUMIFS('Portfolio Allocation'!U$12:U$111,'Portfolio Allocation'!$A$12:$A$111,'Graph Tables'!$D76)</f>
        <v>0</v>
      </c>
      <c r="W76" s="46">
        <f>SUMIFS('Portfolio Allocation'!V$12:V$111,'Portfolio Allocation'!$A$12:$A$111,'Graph Tables'!$D76)</f>
        <v>0</v>
      </c>
      <c r="X76" s="46">
        <f>SUMIFS('Portfolio Allocation'!W$12:W$111,'Portfolio Allocation'!$A$12:$A$111,'Graph Tables'!$D76)</f>
        <v>0</v>
      </c>
      <c r="Y76" s="46">
        <f>SUMIFS('Portfolio Allocation'!X$12:X$111,'Portfolio Allocation'!$A$12:$A$111,'Graph Tables'!$D76)</f>
        <v>0</v>
      </c>
      <c r="Z76" s="46">
        <f>SUMIFS('Portfolio Allocation'!Y$12:Y$111,'Portfolio Allocation'!$A$12:$A$111,'Graph Tables'!$D76)</f>
        <v>0</v>
      </c>
      <c r="AA76" s="46">
        <f>SUMIFS('Portfolio Allocation'!Z$12:Z$111,'Portfolio Allocation'!$A$12:$A$111,'Graph Tables'!$D76)</f>
        <v>0</v>
      </c>
      <c r="AB76" s="46">
        <f>SUMIFS('Portfolio Allocation'!AA$12:AA$111,'Portfolio Allocation'!$A$12:$A$111,'Graph Tables'!$D76)</f>
        <v>0</v>
      </c>
      <c r="AC76" s="46">
        <f>SUMIFS('Portfolio Allocation'!AD$12:AD$111,'Portfolio Allocation'!$A$12:$A$111,'Graph Tables'!$D76)</f>
        <v>0</v>
      </c>
      <c r="AD76" s="46"/>
      <c r="AE76" s="48">
        <v>75</v>
      </c>
      <c r="AF76" t="e">
        <f t="shared" si="203"/>
        <v>#REF!</v>
      </c>
      <c r="AG76" s="44" t="e">
        <f t="shared" si="210"/>
        <v>#REF!</v>
      </c>
      <c r="AH76" s="46"/>
      <c r="AI76" s="239" t="e">
        <f t="shared" si="204"/>
        <v>#REF!</v>
      </c>
      <c r="AJ76" s="239" t="e">
        <f>AI76+COUNTIF(AI$2:$AI76,AI76)-1</f>
        <v>#REF!</v>
      </c>
      <c r="AK76" s="241" t="str">
        <f t="shared" si="127"/>
        <v>French Polynesia</v>
      </c>
      <c r="AL76" s="70" t="e">
        <f t="shared" si="205"/>
        <v>#REF!</v>
      </c>
      <c r="AM76" s="44" t="e">
        <f t="shared" si="128"/>
        <v>#REF!</v>
      </c>
      <c r="AN76" s="44" t="e">
        <f t="shared" si="129"/>
        <v>#REF!</v>
      </c>
      <c r="AO76" s="44" t="e">
        <f t="shared" si="130"/>
        <v>#REF!</v>
      </c>
      <c r="AP76" s="44" t="e">
        <f t="shared" si="131"/>
        <v>#REF!</v>
      </c>
      <c r="AQ76" s="44" t="e">
        <f t="shared" si="132"/>
        <v>#REF!</v>
      </c>
      <c r="AR76" s="44" t="e">
        <f t="shared" si="133"/>
        <v>#REF!</v>
      </c>
      <c r="AS76" s="44" t="e">
        <f t="shared" si="134"/>
        <v>#REF!</v>
      </c>
      <c r="AT76" s="44" t="e">
        <f t="shared" si="135"/>
        <v>#REF!</v>
      </c>
      <c r="AU76" s="44" t="e">
        <f t="shared" si="136"/>
        <v>#REF!</v>
      </c>
      <c r="AV76" s="44" t="e">
        <f t="shared" si="137"/>
        <v>#REF!</v>
      </c>
      <c r="AW76" s="44" t="e">
        <f t="shared" si="138"/>
        <v>#REF!</v>
      </c>
      <c r="AX76" s="44" t="e">
        <f t="shared" si="139"/>
        <v>#REF!</v>
      </c>
      <c r="AY76" s="44" t="e">
        <f t="shared" si="140"/>
        <v>#REF!</v>
      </c>
      <c r="AZ76" s="44" t="e">
        <f t="shared" si="141"/>
        <v>#REF!</v>
      </c>
      <c r="BA76" s="44" t="e">
        <f t="shared" si="142"/>
        <v>#REF!</v>
      </c>
      <c r="BB76" s="44" t="e">
        <f t="shared" si="143"/>
        <v>#REF!</v>
      </c>
      <c r="BC76" s="44" t="e">
        <f t="shared" si="144"/>
        <v>#REF!</v>
      </c>
      <c r="BD76" s="44" t="e">
        <f t="shared" si="145"/>
        <v>#REF!</v>
      </c>
      <c r="BE76" s="44" t="e">
        <f t="shared" si="146"/>
        <v>#REF!</v>
      </c>
      <c r="BF76" s="44" t="e">
        <f t="shared" si="147"/>
        <v>#REF!</v>
      </c>
      <c r="BG76" s="44" t="e">
        <f t="shared" si="148"/>
        <v>#REF!</v>
      </c>
      <c r="BH76" s="44" t="e">
        <f t="shared" si="149"/>
        <v>#REF!</v>
      </c>
      <c r="BI76" s="44" t="e">
        <f t="shared" si="150"/>
        <v>#REF!</v>
      </c>
      <c r="BJ76" s="44" t="e">
        <f t="shared" si="151"/>
        <v>#REF!</v>
      </c>
      <c r="BK76" s="44"/>
      <c r="BL76" s="48">
        <v>75</v>
      </c>
      <c r="BM76" t="e">
        <f t="shared" si="206"/>
        <v>#REF!</v>
      </c>
      <c r="BN76" s="44" t="e">
        <f t="shared" si="211"/>
        <v>#REF!</v>
      </c>
      <c r="BO76" s="44">
        <f t="shared" si="152"/>
        <v>0</v>
      </c>
      <c r="BP76" s="44">
        <f t="shared" si="153"/>
        <v>0</v>
      </c>
      <c r="BQ76" s="44">
        <f t="shared" si="154"/>
        <v>0</v>
      </c>
      <c r="BR76" s="44">
        <f t="shared" si="155"/>
        <v>0</v>
      </c>
      <c r="BS76" s="44">
        <f t="shared" si="156"/>
        <v>0</v>
      </c>
      <c r="BT76" s="44">
        <f t="shared" si="157"/>
        <v>0</v>
      </c>
      <c r="BU76" s="44">
        <f t="shared" si="158"/>
        <v>0</v>
      </c>
      <c r="BV76" s="44">
        <f t="shared" si="159"/>
        <v>0</v>
      </c>
      <c r="BW76" s="44">
        <f t="shared" si="160"/>
        <v>0</v>
      </c>
      <c r="BX76" s="44">
        <f t="shared" si="161"/>
        <v>0</v>
      </c>
      <c r="BY76" s="44">
        <f t="shared" si="162"/>
        <v>0</v>
      </c>
      <c r="BZ76" s="44">
        <f t="shared" si="163"/>
        <v>0</v>
      </c>
      <c r="CA76" s="44">
        <f t="shared" si="164"/>
        <v>0</v>
      </c>
      <c r="CB76" s="44">
        <f t="shared" si="165"/>
        <v>0</v>
      </c>
      <c r="CC76" s="44">
        <f t="shared" si="166"/>
        <v>0</v>
      </c>
      <c r="CD76" s="44">
        <f t="shared" si="167"/>
        <v>0</v>
      </c>
      <c r="CE76" s="44">
        <f t="shared" si="168"/>
        <v>0</v>
      </c>
      <c r="CF76" s="44">
        <f t="shared" si="169"/>
        <v>0</v>
      </c>
      <c r="CG76" s="44">
        <f t="shared" si="170"/>
        <v>0</v>
      </c>
      <c r="CH76" s="44">
        <f t="shared" si="171"/>
        <v>0</v>
      </c>
      <c r="CI76" s="44">
        <f t="shared" si="172"/>
        <v>0</v>
      </c>
      <c r="CJ76" s="44">
        <f t="shared" si="173"/>
        <v>0</v>
      </c>
      <c r="CK76" s="44">
        <f t="shared" si="174"/>
        <v>0</v>
      </c>
      <c r="CL76" s="44">
        <f t="shared" si="175"/>
        <v>0</v>
      </c>
      <c r="CM76" s="44"/>
      <c r="CN76" s="244" t="e">
        <f t="shared" si="207"/>
        <v>#REF!</v>
      </c>
      <c r="CO76" s="244">
        <v>75</v>
      </c>
      <c r="CP76" s="239" t="e">
        <f t="shared" si="208"/>
        <v>#REF!</v>
      </c>
      <c r="CQ76" s="239" t="e">
        <f>CP76+COUNTIF($CP$2:CP76,CP76)-1</f>
        <v>#REF!</v>
      </c>
      <c r="CR76" s="241" t="str">
        <f t="shared" si="176"/>
        <v>French Polynesia</v>
      </c>
      <c r="CS76" s="70" t="e">
        <f t="shared" si="209"/>
        <v>#REF!</v>
      </c>
      <c r="CT76" s="44" t="e">
        <f t="shared" si="177"/>
        <v>#REF!</v>
      </c>
      <c r="CU76" s="44" t="e">
        <f t="shared" si="178"/>
        <v>#REF!</v>
      </c>
      <c r="CV76" s="44" t="e">
        <f t="shared" si="179"/>
        <v>#REF!</v>
      </c>
      <c r="CW76" s="44" t="e">
        <f t="shared" si="180"/>
        <v>#REF!</v>
      </c>
      <c r="CX76" s="44" t="e">
        <f t="shared" si="181"/>
        <v>#REF!</v>
      </c>
      <c r="CY76" s="44" t="e">
        <f t="shared" si="182"/>
        <v>#REF!</v>
      </c>
      <c r="CZ76" s="44" t="e">
        <f t="shared" si="183"/>
        <v>#REF!</v>
      </c>
      <c r="DA76" s="44" t="e">
        <f t="shared" si="184"/>
        <v>#REF!</v>
      </c>
      <c r="DB76" s="44" t="e">
        <f t="shared" si="185"/>
        <v>#REF!</v>
      </c>
      <c r="DC76" s="44" t="e">
        <f t="shared" si="186"/>
        <v>#REF!</v>
      </c>
      <c r="DD76" s="44" t="e">
        <f t="shared" si="187"/>
        <v>#REF!</v>
      </c>
      <c r="DE76" s="44" t="e">
        <f t="shared" si="188"/>
        <v>#REF!</v>
      </c>
      <c r="DF76" s="44" t="e">
        <f t="shared" si="189"/>
        <v>#REF!</v>
      </c>
      <c r="DG76" s="44" t="e">
        <f t="shared" si="190"/>
        <v>#REF!</v>
      </c>
      <c r="DH76" s="44" t="e">
        <f t="shared" si="191"/>
        <v>#REF!</v>
      </c>
      <c r="DI76" s="44" t="e">
        <f t="shared" si="192"/>
        <v>#REF!</v>
      </c>
      <c r="DJ76" s="44" t="e">
        <f t="shared" si="193"/>
        <v>#REF!</v>
      </c>
      <c r="DK76" s="44" t="e">
        <f t="shared" si="194"/>
        <v>#REF!</v>
      </c>
      <c r="DL76" s="44" t="e">
        <f t="shared" si="195"/>
        <v>#REF!</v>
      </c>
      <c r="DM76" s="44" t="e">
        <f t="shared" si="196"/>
        <v>#REF!</v>
      </c>
      <c r="DN76" s="44" t="e">
        <f t="shared" si="197"/>
        <v>#REF!</v>
      </c>
      <c r="DO76" s="44" t="e">
        <f t="shared" si="198"/>
        <v>#REF!</v>
      </c>
      <c r="DP76" s="44" t="e">
        <f t="shared" si="199"/>
        <v>#REF!</v>
      </c>
      <c r="DQ76" s="44" t="e">
        <f t="shared" si="200"/>
        <v>#REF!</v>
      </c>
    </row>
    <row r="77" spans="1:121">
      <c r="A77" s="239">
        <v>76</v>
      </c>
      <c r="B77" s="364" t="e">
        <f t="shared" si="201"/>
        <v>#REF!</v>
      </c>
      <c r="C77" s="365" t="e">
        <f>B77+COUNTIF(B$2:$B77,B77)-1</f>
        <v>#REF!</v>
      </c>
      <c r="D77" s="366" t="str">
        <f>Tables!AI77</f>
        <v>French Southern Territories</v>
      </c>
      <c r="E77" s="367" t="e">
        <f t="shared" si="202"/>
        <v>#REF!</v>
      </c>
      <c r="F77" s="46">
        <f>SUMIFS('Portfolio Allocation'!C$12:C$111,'Portfolio Allocation'!$A$12:$A$111,'Graph Tables'!$D77)</f>
        <v>0</v>
      </c>
      <c r="G77" s="46">
        <f>SUMIFS('Portfolio Allocation'!D$12:D$111,'Portfolio Allocation'!$A$12:$A$111,'Graph Tables'!$D77)</f>
        <v>0</v>
      </c>
      <c r="H77" s="46">
        <f>SUMIFS('Portfolio Allocation'!E$12:E$111,'Portfolio Allocation'!$A$12:$A$111,'Graph Tables'!$D77)</f>
        <v>0</v>
      </c>
      <c r="I77" s="46">
        <f>SUMIFS('Portfolio Allocation'!F$12:F$111,'Portfolio Allocation'!$A$12:$A$111,'Graph Tables'!$D77)</f>
        <v>0</v>
      </c>
      <c r="J77" s="46">
        <f>SUMIFS('Portfolio Allocation'!G$12:G$111,'Portfolio Allocation'!$A$12:$A$111,'Graph Tables'!$D77)</f>
        <v>0</v>
      </c>
      <c r="K77" s="46">
        <f>SUMIFS('Portfolio Allocation'!H$12:H$111,'Portfolio Allocation'!$A$12:$A$111,'Graph Tables'!$D77)</f>
        <v>0</v>
      </c>
      <c r="L77" s="46">
        <f>SUMIFS('Portfolio Allocation'!I$12:I$111,'Portfolio Allocation'!$A$12:$A$111,'Graph Tables'!$D77)</f>
        <v>0</v>
      </c>
      <c r="M77" s="46">
        <f>SUMIFS('Portfolio Allocation'!J$12:J$111,'Portfolio Allocation'!$A$12:$A$111,'Graph Tables'!$D77)</f>
        <v>0</v>
      </c>
      <c r="N77" s="46">
        <f>SUMIFS('Portfolio Allocation'!K$12:K$111,'Portfolio Allocation'!$A$12:$A$111,'Graph Tables'!$D77)</f>
        <v>0</v>
      </c>
      <c r="O77" s="46">
        <f>SUMIFS('Portfolio Allocation'!L$12:L$111,'Portfolio Allocation'!$A$12:$A$111,'Graph Tables'!$D77)</f>
        <v>0</v>
      </c>
      <c r="P77" s="46">
        <f>SUMIFS('Portfolio Allocation'!M$12:M$111,'Portfolio Allocation'!$A$12:$A$111,'Graph Tables'!$D77)</f>
        <v>0</v>
      </c>
      <c r="Q77" s="46" t="e">
        <f>SUMIFS('Portfolio Allocation'!#REF!,'Portfolio Allocation'!$A$12:$A$111,'Graph Tables'!$D77)</f>
        <v>#REF!</v>
      </c>
      <c r="R77" s="46">
        <f>SUMIFS('Portfolio Allocation'!Q$12:Q$111,'Portfolio Allocation'!$A$12:$A$111,'Graph Tables'!$D77)</f>
        <v>0</v>
      </c>
      <c r="S77" s="46">
        <f>SUMIFS('Portfolio Allocation'!R$12:R$111,'Portfolio Allocation'!$A$12:$A$111,'Graph Tables'!$D77)</f>
        <v>0</v>
      </c>
      <c r="T77" s="46">
        <f>SUMIFS('Portfolio Allocation'!S$12:S$111,'Portfolio Allocation'!$A$12:$A$111,'Graph Tables'!$D77)</f>
        <v>0</v>
      </c>
      <c r="U77" s="46">
        <f>SUMIFS('Portfolio Allocation'!T$12:T$111,'Portfolio Allocation'!$A$12:$A$111,'Graph Tables'!$D77)</f>
        <v>0</v>
      </c>
      <c r="V77" s="46">
        <f>SUMIFS('Portfolio Allocation'!U$12:U$111,'Portfolio Allocation'!$A$12:$A$111,'Graph Tables'!$D77)</f>
        <v>0</v>
      </c>
      <c r="W77" s="46">
        <f>SUMIFS('Portfolio Allocation'!V$12:V$111,'Portfolio Allocation'!$A$12:$A$111,'Graph Tables'!$D77)</f>
        <v>0</v>
      </c>
      <c r="X77" s="46">
        <f>SUMIFS('Portfolio Allocation'!W$12:W$111,'Portfolio Allocation'!$A$12:$A$111,'Graph Tables'!$D77)</f>
        <v>0</v>
      </c>
      <c r="Y77" s="46">
        <f>SUMIFS('Portfolio Allocation'!X$12:X$111,'Portfolio Allocation'!$A$12:$A$111,'Graph Tables'!$D77)</f>
        <v>0</v>
      </c>
      <c r="Z77" s="46">
        <f>SUMIFS('Portfolio Allocation'!Y$12:Y$111,'Portfolio Allocation'!$A$12:$A$111,'Graph Tables'!$D77)</f>
        <v>0</v>
      </c>
      <c r="AA77" s="46">
        <f>SUMIFS('Portfolio Allocation'!Z$12:Z$111,'Portfolio Allocation'!$A$12:$A$111,'Graph Tables'!$D77)</f>
        <v>0</v>
      </c>
      <c r="AB77" s="46">
        <f>SUMIFS('Portfolio Allocation'!AA$12:AA$111,'Portfolio Allocation'!$A$12:$A$111,'Graph Tables'!$D77)</f>
        <v>0</v>
      </c>
      <c r="AC77" s="46">
        <f>SUMIFS('Portfolio Allocation'!AD$12:AD$111,'Portfolio Allocation'!$A$12:$A$111,'Graph Tables'!$D77)</f>
        <v>0</v>
      </c>
      <c r="AD77" s="46"/>
      <c r="AE77" s="48">
        <v>76</v>
      </c>
      <c r="AF77" t="e">
        <f t="shared" si="203"/>
        <v>#REF!</v>
      </c>
      <c r="AG77" s="44" t="e">
        <f t="shared" si="210"/>
        <v>#REF!</v>
      </c>
      <c r="AH77" s="46"/>
      <c r="AI77" s="239" t="e">
        <f t="shared" si="204"/>
        <v>#REF!</v>
      </c>
      <c r="AJ77" s="239" t="e">
        <f>AI77+COUNTIF(AI$2:$AI77,AI77)-1</f>
        <v>#REF!</v>
      </c>
      <c r="AK77" s="241" t="str">
        <f t="shared" si="127"/>
        <v>French Southern Territories</v>
      </c>
      <c r="AL77" s="70" t="e">
        <f t="shared" si="205"/>
        <v>#REF!</v>
      </c>
      <c r="AM77" s="44" t="e">
        <f t="shared" si="128"/>
        <v>#REF!</v>
      </c>
      <c r="AN77" s="44" t="e">
        <f t="shared" si="129"/>
        <v>#REF!</v>
      </c>
      <c r="AO77" s="44" t="e">
        <f t="shared" si="130"/>
        <v>#REF!</v>
      </c>
      <c r="AP77" s="44" t="e">
        <f t="shared" si="131"/>
        <v>#REF!</v>
      </c>
      <c r="AQ77" s="44" t="e">
        <f t="shared" si="132"/>
        <v>#REF!</v>
      </c>
      <c r="AR77" s="44" t="e">
        <f t="shared" si="133"/>
        <v>#REF!</v>
      </c>
      <c r="AS77" s="44" t="e">
        <f t="shared" si="134"/>
        <v>#REF!</v>
      </c>
      <c r="AT77" s="44" t="e">
        <f t="shared" si="135"/>
        <v>#REF!</v>
      </c>
      <c r="AU77" s="44" t="e">
        <f t="shared" si="136"/>
        <v>#REF!</v>
      </c>
      <c r="AV77" s="44" t="e">
        <f t="shared" si="137"/>
        <v>#REF!</v>
      </c>
      <c r="AW77" s="44" t="e">
        <f t="shared" si="138"/>
        <v>#REF!</v>
      </c>
      <c r="AX77" s="44" t="e">
        <f t="shared" si="139"/>
        <v>#REF!</v>
      </c>
      <c r="AY77" s="44" t="e">
        <f t="shared" si="140"/>
        <v>#REF!</v>
      </c>
      <c r="AZ77" s="44" t="e">
        <f t="shared" si="141"/>
        <v>#REF!</v>
      </c>
      <c r="BA77" s="44" t="e">
        <f t="shared" si="142"/>
        <v>#REF!</v>
      </c>
      <c r="BB77" s="44" t="e">
        <f t="shared" si="143"/>
        <v>#REF!</v>
      </c>
      <c r="BC77" s="44" t="e">
        <f t="shared" si="144"/>
        <v>#REF!</v>
      </c>
      <c r="BD77" s="44" t="e">
        <f t="shared" si="145"/>
        <v>#REF!</v>
      </c>
      <c r="BE77" s="44" t="e">
        <f t="shared" si="146"/>
        <v>#REF!</v>
      </c>
      <c r="BF77" s="44" t="e">
        <f t="shared" si="147"/>
        <v>#REF!</v>
      </c>
      <c r="BG77" s="44" t="e">
        <f t="shared" si="148"/>
        <v>#REF!</v>
      </c>
      <c r="BH77" s="44" t="e">
        <f t="shared" si="149"/>
        <v>#REF!</v>
      </c>
      <c r="BI77" s="44" t="e">
        <f t="shared" si="150"/>
        <v>#REF!</v>
      </c>
      <c r="BJ77" s="44" t="e">
        <f t="shared" si="151"/>
        <v>#REF!</v>
      </c>
      <c r="BK77" s="44"/>
      <c r="BL77" s="48">
        <v>76</v>
      </c>
      <c r="BM77" t="e">
        <f t="shared" si="206"/>
        <v>#REF!</v>
      </c>
      <c r="BN77" s="44" t="e">
        <f t="shared" si="211"/>
        <v>#REF!</v>
      </c>
      <c r="BO77" s="44">
        <f t="shared" si="152"/>
        <v>0</v>
      </c>
      <c r="BP77" s="44">
        <f t="shared" si="153"/>
        <v>0</v>
      </c>
      <c r="BQ77" s="44">
        <f t="shared" si="154"/>
        <v>0</v>
      </c>
      <c r="BR77" s="44">
        <f t="shared" si="155"/>
        <v>0</v>
      </c>
      <c r="BS77" s="44">
        <f t="shared" si="156"/>
        <v>0</v>
      </c>
      <c r="BT77" s="44">
        <f t="shared" si="157"/>
        <v>0</v>
      </c>
      <c r="BU77" s="44">
        <f t="shared" si="158"/>
        <v>0</v>
      </c>
      <c r="BV77" s="44">
        <f t="shared" si="159"/>
        <v>0</v>
      </c>
      <c r="BW77" s="44">
        <f t="shared" si="160"/>
        <v>0</v>
      </c>
      <c r="BX77" s="44">
        <f t="shared" si="161"/>
        <v>0</v>
      </c>
      <c r="BY77" s="44">
        <f t="shared" si="162"/>
        <v>0</v>
      </c>
      <c r="BZ77" s="44">
        <f t="shared" si="163"/>
        <v>0</v>
      </c>
      <c r="CA77" s="44">
        <f t="shared" si="164"/>
        <v>0</v>
      </c>
      <c r="CB77" s="44">
        <f t="shared" si="165"/>
        <v>0</v>
      </c>
      <c r="CC77" s="44">
        <f t="shared" si="166"/>
        <v>0</v>
      </c>
      <c r="CD77" s="44">
        <f t="shared" si="167"/>
        <v>0</v>
      </c>
      <c r="CE77" s="44">
        <f t="shared" si="168"/>
        <v>0</v>
      </c>
      <c r="CF77" s="44">
        <f t="shared" si="169"/>
        <v>0</v>
      </c>
      <c r="CG77" s="44">
        <f t="shared" si="170"/>
        <v>0</v>
      </c>
      <c r="CH77" s="44">
        <f t="shared" si="171"/>
        <v>0</v>
      </c>
      <c r="CI77" s="44">
        <f t="shared" si="172"/>
        <v>0</v>
      </c>
      <c r="CJ77" s="44">
        <f t="shared" si="173"/>
        <v>0</v>
      </c>
      <c r="CK77" s="44">
        <f t="shared" si="174"/>
        <v>0</v>
      </c>
      <c r="CL77" s="44">
        <f t="shared" si="175"/>
        <v>0</v>
      </c>
      <c r="CM77" s="44"/>
      <c r="CN77" s="244" t="e">
        <f t="shared" si="207"/>
        <v>#REF!</v>
      </c>
      <c r="CO77" s="244">
        <v>76</v>
      </c>
      <c r="CP77" s="239" t="e">
        <f t="shared" si="208"/>
        <v>#REF!</v>
      </c>
      <c r="CQ77" s="239" t="e">
        <f>CP77+COUNTIF($CP$2:CP77,CP77)-1</f>
        <v>#REF!</v>
      </c>
      <c r="CR77" s="241" t="str">
        <f t="shared" si="176"/>
        <v>French Southern Territories</v>
      </c>
      <c r="CS77" s="70" t="e">
        <f t="shared" si="209"/>
        <v>#REF!</v>
      </c>
      <c r="CT77" s="44" t="e">
        <f t="shared" si="177"/>
        <v>#REF!</v>
      </c>
      <c r="CU77" s="44" t="e">
        <f t="shared" si="178"/>
        <v>#REF!</v>
      </c>
      <c r="CV77" s="44" t="e">
        <f t="shared" si="179"/>
        <v>#REF!</v>
      </c>
      <c r="CW77" s="44" t="e">
        <f t="shared" si="180"/>
        <v>#REF!</v>
      </c>
      <c r="CX77" s="44" t="e">
        <f t="shared" si="181"/>
        <v>#REF!</v>
      </c>
      <c r="CY77" s="44" t="e">
        <f t="shared" si="182"/>
        <v>#REF!</v>
      </c>
      <c r="CZ77" s="44" t="e">
        <f t="shared" si="183"/>
        <v>#REF!</v>
      </c>
      <c r="DA77" s="44" t="e">
        <f t="shared" si="184"/>
        <v>#REF!</v>
      </c>
      <c r="DB77" s="44" t="e">
        <f t="shared" si="185"/>
        <v>#REF!</v>
      </c>
      <c r="DC77" s="44" t="e">
        <f t="shared" si="186"/>
        <v>#REF!</v>
      </c>
      <c r="DD77" s="44" t="e">
        <f t="shared" si="187"/>
        <v>#REF!</v>
      </c>
      <c r="DE77" s="44" t="e">
        <f t="shared" si="188"/>
        <v>#REF!</v>
      </c>
      <c r="DF77" s="44" t="e">
        <f t="shared" si="189"/>
        <v>#REF!</v>
      </c>
      <c r="DG77" s="44" t="e">
        <f t="shared" si="190"/>
        <v>#REF!</v>
      </c>
      <c r="DH77" s="44" t="e">
        <f t="shared" si="191"/>
        <v>#REF!</v>
      </c>
      <c r="DI77" s="44" t="e">
        <f t="shared" si="192"/>
        <v>#REF!</v>
      </c>
      <c r="DJ77" s="44" t="e">
        <f t="shared" si="193"/>
        <v>#REF!</v>
      </c>
      <c r="DK77" s="44" t="e">
        <f t="shared" si="194"/>
        <v>#REF!</v>
      </c>
      <c r="DL77" s="44" t="e">
        <f t="shared" si="195"/>
        <v>#REF!</v>
      </c>
      <c r="DM77" s="44" t="e">
        <f t="shared" si="196"/>
        <v>#REF!</v>
      </c>
      <c r="DN77" s="44" t="e">
        <f t="shared" si="197"/>
        <v>#REF!</v>
      </c>
      <c r="DO77" s="44" t="e">
        <f t="shared" si="198"/>
        <v>#REF!</v>
      </c>
      <c r="DP77" s="44" t="e">
        <f t="shared" si="199"/>
        <v>#REF!</v>
      </c>
      <c r="DQ77" s="44" t="e">
        <f t="shared" si="200"/>
        <v>#REF!</v>
      </c>
    </row>
    <row r="78" spans="1:121">
      <c r="A78" s="239">
        <v>77</v>
      </c>
      <c r="B78" s="364" t="e">
        <f t="shared" si="201"/>
        <v>#REF!</v>
      </c>
      <c r="C78" s="365" t="e">
        <f>B78+COUNTIF(B$2:$B78,B78)-1</f>
        <v>#REF!</v>
      </c>
      <c r="D78" s="366" t="str">
        <f>Tables!AI78</f>
        <v>Gabon</v>
      </c>
      <c r="E78" s="367" t="e">
        <f t="shared" si="202"/>
        <v>#REF!</v>
      </c>
      <c r="F78" s="46">
        <f>SUMIFS('Portfolio Allocation'!C$12:C$111,'Portfolio Allocation'!$A$12:$A$111,'Graph Tables'!$D78)</f>
        <v>0</v>
      </c>
      <c r="G78" s="46">
        <f>SUMIFS('Portfolio Allocation'!D$12:D$111,'Portfolio Allocation'!$A$12:$A$111,'Graph Tables'!$D78)</f>
        <v>0</v>
      </c>
      <c r="H78" s="46">
        <f>SUMIFS('Portfolio Allocation'!E$12:E$111,'Portfolio Allocation'!$A$12:$A$111,'Graph Tables'!$D78)</f>
        <v>0</v>
      </c>
      <c r="I78" s="46">
        <f>SUMIFS('Portfolio Allocation'!F$12:F$111,'Portfolio Allocation'!$A$12:$A$111,'Graph Tables'!$D78)</f>
        <v>0</v>
      </c>
      <c r="J78" s="46">
        <f>SUMIFS('Portfolio Allocation'!G$12:G$111,'Portfolio Allocation'!$A$12:$A$111,'Graph Tables'!$D78)</f>
        <v>0</v>
      </c>
      <c r="K78" s="46">
        <f>SUMIFS('Portfolio Allocation'!H$12:H$111,'Portfolio Allocation'!$A$12:$A$111,'Graph Tables'!$D78)</f>
        <v>0</v>
      </c>
      <c r="L78" s="46">
        <f>SUMIFS('Portfolio Allocation'!I$12:I$111,'Portfolio Allocation'!$A$12:$A$111,'Graph Tables'!$D78)</f>
        <v>0</v>
      </c>
      <c r="M78" s="46">
        <f>SUMIFS('Portfolio Allocation'!J$12:J$111,'Portfolio Allocation'!$A$12:$A$111,'Graph Tables'!$D78)</f>
        <v>0</v>
      </c>
      <c r="N78" s="46">
        <f>SUMIFS('Portfolio Allocation'!K$12:K$111,'Portfolio Allocation'!$A$12:$A$111,'Graph Tables'!$D78)</f>
        <v>0</v>
      </c>
      <c r="O78" s="46">
        <f>SUMIFS('Portfolio Allocation'!L$12:L$111,'Portfolio Allocation'!$A$12:$A$111,'Graph Tables'!$D78)</f>
        <v>0</v>
      </c>
      <c r="P78" s="46">
        <f>SUMIFS('Portfolio Allocation'!M$12:M$111,'Portfolio Allocation'!$A$12:$A$111,'Graph Tables'!$D78)</f>
        <v>0</v>
      </c>
      <c r="Q78" s="46" t="e">
        <f>SUMIFS('Portfolio Allocation'!#REF!,'Portfolio Allocation'!$A$12:$A$111,'Graph Tables'!$D78)</f>
        <v>#REF!</v>
      </c>
      <c r="R78" s="46">
        <f>SUMIFS('Portfolio Allocation'!Q$12:Q$111,'Portfolio Allocation'!$A$12:$A$111,'Graph Tables'!$D78)</f>
        <v>0</v>
      </c>
      <c r="S78" s="46">
        <f>SUMIFS('Portfolio Allocation'!R$12:R$111,'Portfolio Allocation'!$A$12:$A$111,'Graph Tables'!$D78)</f>
        <v>0</v>
      </c>
      <c r="T78" s="46">
        <f>SUMIFS('Portfolio Allocation'!S$12:S$111,'Portfolio Allocation'!$A$12:$A$111,'Graph Tables'!$D78)</f>
        <v>0</v>
      </c>
      <c r="U78" s="46">
        <f>SUMIFS('Portfolio Allocation'!T$12:T$111,'Portfolio Allocation'!$A$12:$A$111,'Graph Tables'!$D78)</f>
        <v>0</v>
      </c>
      <c r="V78" s="46">
        <f>SUMIFS('Portfolio Allocation'!U$12:U$111,'Portfolio Allocation'!$A$12:$A$111,'Graph Tables'!$D78)</f>
        <v>0</v>
      </c>
      <c r="W78" s="46">
        <f>SUMIFS('Portfolio Allocation'!V$12:V$111,'Portfolio Allocation'!$A$12:$A$111,'Graph Tables'!$D78)</f>
        <v>0</v>
      </c>
      <c r="X78" s="46">
        <f>SUMIFS('Portfolio Allocation'!W$12:W$111,'Portfolio Allocation'!$A$12:$A$111,'Graph Tables'!$D78)</f>
        <v>0</v>
      </c>
      <c r="Y78" s="46">
        <f>SUMIFS('Portfolio Allocation'!X$12:X$111,'Portfolio Allocation'!$A$12:$A$111,'Graph Tables'!$D78)</f>
        <v>0</v>
      </c>
      <c r="Z78" s="46">
        <f>SUMIFS('Portfolio Allocation'!Y$12:Y$111,'Portfolio Allocation'!$A$12:$A$111,'Graph Tables'!$D78)</f>
        <v>0</v>
      </c>
      <c r="AA78" s="46">
        <f>SUMIFS('Portfolio Allocation'!Z$12:Z$111,'Portfolio Allocation'!$A$12:$A$111,'Graph Tables'!$D78)</f>
        <v>0</v>
      </c>
      <c r="AB78" s="46">
        <f>SUMIFS('Portfolio Allocation'!AA$12:AA$111,'Portfolio Allocation'!$A$12:$A$111,'Graph Tables'!$D78)</f>
        <v>0</v>
      </c>
      <c r="AC78" s="46">
        <f>SUMIFS('Portfolio Allocation'!AD$12:AD$111,'Portfolio Allocation'!$A$12:$A$111,'Graph Tables'!$D78)</f>
        <v>0</v>
      </c>
      <c r="AD78" s="46"/>
      <c r="AE78" s="48">
        <v>77</v>
      </c>
      <c r="AF78" t="e">
        <f t="shared" si="203"/>
        <v>#REF!</v>
      </c>
      <c r="AG78" s="44" t="e">
        <f t="shared" si="210"/>
        <v>#REF!</v>
      </c>
      <c r="AH78" s="46"/>
      <c r="AI78" s="239" t="e">
        <f t="shared" si="204"/>
        <v>#REF!</v>
      </c>
      <c r="AJ78" s="239" t="e">
        <f>AI78+COUNTIF(AI$2:$AI78,AI78)-1</f>
        <v>#REF!</v>
      </c>
      <c r="AK78" s="241" t="str">
        <f t="shared" si="127"/>
        <v>Gabon</v>
      </c>
      <c r="AL78" s="70" t="e">
        <f t="shared" si="205"/>
        <v>#REF!</v>
      </c>
      <c r="AM78" s="44" t="e">
        <f t="shared" si="128"/>
        <v>#REF!</v>
      </c>
      <c r="AN78" s="44" t="e">
        <f t="shared" si="129"/>
        <v>#REF!</v>
      </c>
      <c r="AO78" s="44" t="e">
        <f t="shared" si="130"/>
        <v>#REF!</v>
      </c>
      <c r="AP78" s="44" t="e">
        <f t="shared" si="131"/>
        <v>#REF!</v>
      </c>
      <c r="AQ78" s="44" t="e">
        <f t="shared" si="132"/>
        <v>#REF!</v>
      </c>
      <c r="AR78" s="44" t="e">
        <f t="shared" si="133"/>
        <v>#REF!</v>
      </c>
      <c r="AS78" s="44" t="e">
        <f t="shared" si="134"/>
        <v>#REF!</v>
      </c>
      <c r="AT78" s="44" t="e">
        <f t="shared" si="135"/>
        <v>#REF!</v>
      </c>
      <c r="AU78" s="44" t="e">
        <f t="shared" si="136"/>
        <v>#REF!</v>
      </c>
      <c r="AV78" s="44" t="e">
        <f t="shared" si="137"/>
        <v>#REF!</v>
      </c>
      <c r="AW78" s="44" t="e">
        <f t="shared" si="138"/>
        <v>#REF!</v>
      </c>
      <c r="AX78" s="44" t="e">
        <f t="shared" si="139"/>
        <v>#REF!</v>
      </c>
      <c r="AY78" s="44" t="e">
        <f t="shared" si="140"/>
        <v>#REF!</v>
      </c>
      <c r="AZ78" s="44" t="e">
        <f t="shared" si="141"/>
        <v>#REF!</v>
      </c>
      <c r="BA78" s="44" t="e">
        <f t="shared" si="142"/>
        <v>#REF!</v>
      </c>
      <c r="BB78" s="44" t="e">
        <f t="shared" si="143"/>
        <v>#REF!</v>
      </c>
      <c r="BC78" s="44" t="e">
        <f t="shared" si="144"/>
        <v>#REF!</v>
      </c>
      <c r="BD78" s="44" t="e">
        <f t="shared" si="145"/>
        <v>#REF!</v>
      </c>
      <c r="BE78" s="44" t="e">
        <f t="shared" si="146"/>
        <v>#REF!</v>
      </c>
      <c r="BF78" s="44" t="e">
        <f t="shared" si="147"/>
        <v>#REF!</v>
      </c>
      <c r="BG78" s="44" t="e">
        <f t="shared" si="148"/>
        <v>#REF!</v>
      </c>
      <c r="BH78" s="44" t="e">
        <f t="shared" si="149"/>
        <v>#REF!</v>
      </c>
      <c r="BI78" s="44" t="e">
        <f t="shared" si="150"/>
        <v>#REF!</v>
      </c>
      <c r="BJ78" s="44" t="e">
        <f t="shared" si="151"/>
        <v>#REF!</v>
      </c>
      <c r="BK78" s="44"/>
      <c r="BL78" s="48">
        <v>77</v>
      </c>
      <c r="BM78" t="e">
        <f t="shared" si="206"/>
        <v>#REF!</v>
      </c>
      <c r="BN78" s="44" t="e">
        <f t="shared" si="211"/>
        <v>#REF!</v>
      </c>
      <c r="BO78" s="44">
        <f t="shared" si="152"/>
        <v>0</v>
      </c>
      <c r="BP78" s="44">
        <f t="shared" si="153"/>
        <v>0</v>
      </c>
      <c r="BQ78" s="44">
        <f t="shared" si="154"/>
        <v>0</v>
      </c>
      <c r="BR78" s="44">
        <f t="shared" si="155"/>
        <v>0</v>
      </c>
      <c r="BS78" s="44">
        <f t="shared" si="156"/>
        <v>0</v>
      </c>
      <c r="BT78" s="44">
        <f t="shared" si="157"/>
        <v>0</v>
      </c>
      <c r="BU78" s="44">
        <f t="shared" si="158"/>
        <v>0</v>
      </c>
      <c r="BV78" s="44">
        <f t="shared" si="159"/>
        <v>0</v>
      </c>
      <c r="BW78" s="44">
        <f t="shared" si="160"/>
        <v>0</v>
      </c>
      <c r="BX78" s="44">
        <f t="shared" si="161"/>
        <v>0</v>
      </c>
      <c r="BY78" s="44">
        <f t="shared" si="162"/>
        <v>0</v>
      </c>
      <c r="BZ78" s="44">
        <f t="shared" si="163"/>
        <v>0</v>
      </c>
      <c r="CA78" s="44">
        <f t="shared" si="164"/>
        <v>0</v>
      </c>
      <c r="CB78" s="44">
        <f t="shared" si="165"/>
        <v>0</v>
      </c>
      <c r="CC78" s="44">
        <f t="shared" si="166"/>
        <v>0</v>
      </c>
      <c r="CD78" s="44">
        <f t="shared" si="167"/>
        <v>0</v>
      </c>
      <c r="CE78" s="44">
        <f t="shared" si="168"/>
        <v>0</v>
      </c>
      <c r="CF78" s="44">
        <f t="shared" si="169"/>
        <v>0</v>
      </c>
      <c r="CG78" s="44">
        <f t="shared" si="170"/>
        <v>0</v>
      </c>
      <c r="CH78" s="44">
        <f t="shared" si="171"/>
        <v>0</v>
      </c>
      <c r="CI78" s="44">
        <f t="shared" si="172"/>
        <v>0</v>
      </c>
      <c r="CJ78" s="44">
        <f t="shared" si="173"/>
        <v>0</v>
      </c>
      <c r="CK78" s="44">
        <f t="shared" si="174"/>
        <v>0</v>
      </c>
      <c r="CL78" s="44">
        <f t="shared" si="175"/>
        <v>0</v>
      </c>
      <c r="CM78" s="44"/>
      <c r="CN78" s="244" t="e">
        <f t="shared" si="207"/>
        <v>#REF!</v>
      </c>
      <c r="CO78" s="244">
        <v>77</v>
      </c>
      <c r="CP78" s="239" t="e">
        <f t="shared" si="208"/>
        <v>#REF!</v>
      </c>
      <c r="CQ78" s="239" t="e">
        <f>CP78+COUNTIF($CP$2:CP78,CP78)-1</f>
        <v>#REF!</v>
      </c>
      <c r="CR78" s="241" t="str">
        <f t="shared" si="176"/>
        <v>Gabon</v>
      </c>
      <c r="CS78" s="70" t="e">
        <f t="shared" si="209"/>
        <v>#REF!</v>
      </c>
      <c r="CT78" s="44" t="e">
        <f t="shared" si="177"/>
        <v>#REF!</v>
      </c>
      <c r="CU78" s="44" t="e">
        <f t="shared" si="178"/>
        <v>#REF!</v>
      </c>
      <c r="CV78" s="44" t="e">
        <f t="shared" si="179"/>
        <v>#REF!</v>
      </c>
      <c r="CW78" s="44" t="e">
        <f t="shared" si="180"/>
        <v>#REF!</v>
      </c>
      <c r="CX78" s="44" t="e">
        <f t="shared" si="181"/>
        <v>#REF!</v>
      </c>
      <c r="CY78" s="44" t="e">
        <f t="shared" si="182"/>
        <v>#REF!</v>
      </c>
      <c r="CZ78" s="44" t="e">
        <f t="shared" si="183"/>
        <v>#REF!</v>
      </c>
      <c r="DA78" s="44" t="e">
        <f t="shared" si="184"/>
        <v>#REF!</v>
      </c>
      <c r="DB78" s="44" t="e">
        <f t="shared" si="185"/>
        <v>#REF!</v>
      </c>
      <c r="DC78" s="44" t="e">
        <f t="shared" si="186"/>
        <v>#REF!</v>
      </c>
      <c r="DD78" s="44" t="e">
        <f t="shared" si="187"/>
        <v>#REF!</v>
      </c>
      <c r="DE78" s="44" t="e">
        <f t="shared" si="188"/>
        <v>#REF!</v>
      </c>
      <c r="DF78" s="44" t="e">
        <f t="shared" si="189"/>
        <v>#REF!</v>
      </c>
      <c r="DG78" s="44" t="e">
        <f t="shared" si="190"/>
        <v>#REF!</v>
      </c>
      <c r="DH78" s="44" t="e">
        <f t="shared" si="191"/>
        <v>#REF!</v>
      </c>
      <c r="DI78" s="44" t="e">
        <f t="shared" si="192"/>
        <v>#REF!</v>
      </c>
      <c r="DJ78" s="44" t="e">
        <f t="shared" si="193"/>
        <v>#REF!</v>
      </c>
      <c r="DK78" s="44" t="e">
        <f t="shared" si="194"/>
        <v>#REF!</v>
      </c>
      <c r="DL78" s="44" t="e">
        <f t="shared" si="195"/>
        <v>#REF!</v>
      </c>
      <c r="DM78" s="44" t="e">
        <f t="shared" si="196"/>
        <v>#REF!</v>
      </c>
      <c r="DN78" s="44" t="e">
        <f t="shared" si="197"/>
        <v>#REF!</v>
      </c>
      <c r="DO78" s="44" t="e">
        <f t="shared" si="198"/>
        <v>#REF!</v>
      </c>
      <c r="DP78" s="44" t="e">
        <f t="shared" si="199"/>
        <v>#REF!</v>
      </c>
      <c r="DQ78" s="44" t="e">
        <f t="shared" si="200"/>
        <v>#REF!</v>
      </c>
    </row>
    <row r="79" spans="1:121">
      <c r="A79" s="239">
        <v>78</v>
      </c>
      <c r="B79" s="364" t="e">
        <f t="shared" si="201"/>
        <v>#REF!</v>
      </c>
      <c r="C79" s="365" t="e">
        <f>B79+COUNTIF(B$2:$B79,B79)-1</f>
        <v>#REF!</v>
      </c>
      <c r="D79" s="366" t="str">
        <f>Tables!AI79</f>
        <v>Gambia the</v>
      </c>
      <c r="E79" s="367" t="e">
        <f t="shared" si="202"/>
        <v>#REF!</v>
      </c>
      <c r="F79" s="46">
        <f>SUMIFS('Portfolio Allocation'!C$12:C$111,'Portfolio Allocation'!$A$12:$A$111,'Graph Tables'!$D79)</f>
        <v>0</v>
      </c>
      <c r="G79" s="46">
        <f>SUMIFS('Portfolio Allocation'!D$12:D$111,'Portfolio Allocation'!$A$12:$A$111,'Graph Tables'!$D79)</f>
        <v>0</v>
      </c>
      <c r="H79" s="46">
        <f>SUMIFS('Portfolio Allocation'!E$12:E$111,'Portfolio Allocation'!$A$12:$A$111,'Graph Tables'!$D79)</f>
        <v>0</v>
      </c>
      <c r="I79" s="46">
        <f>SUMIFS('Portfolio Allocation'!F$12:F$111,'Portfolio Allocation'!$A$12:$A$111,'Graph Tables'!$D79)</f>
        <v>0</v>
      </c>
      <c r="J79" s="46">
        <f>SUMIFS('Portfolio Allocation'!G$12:G$111,'Portfolio Allocation'!$A$12:$A$111,'Graph Tables'!$D79)</f>
        <v>0</v>
      </c>
      <c r="K79" s="46">
        <f>SUMIFS('Portfolio Allocation'!H$12:H$111,'Portfolio Allocation'!$A$12:$A$111,'Graph Tables'!$D79)</f>
        <v>0</v>
      </c>
      <c r="L79" s="46">
        <f>SUMIFS('Portfolio Allocation'!I$12:I$111,'Portfolio Allocation'!$A$12:$A$111,'Graph Tables'!$D79)</f>
        <v>0</v>
      </c>
      <c r="M79" s="46">
        <f>SUMIFS('Portfolio Allocation'!J$12:J$111,'Portfolio Allocation'!$A$12:$A$111,'Graph Tables'!$D79)</f>
        <v>0</v>
      </c>
      <c r="N79" s="46">
        <f>SUMIFS('Portfolio Allocation'!K$12:K$111,'Portfolio Allocation'!$A$12:$A$111,'Graph Tables'!$D79)</f>
        <v>0</v>
      </c>
      <c r="O79" s="46">
        <f>SUMIFS('Portfolio Allocation'!L$12:L$111,'Portfolio Allocation'!$A$12:$A$111,'Graph Tables'!$D79)</f>
        <v>0</v>
      </c>
      <c r="P79" s="46">
        <f>SUMIFS('Portfolio Allocation'!M$12:M$111,'Portfolio Allocation'!$A$12:$A$111,'Graph Tables'!$D79)</f>
        <v>0</v>
      </c>
      <c r="Q79" s="46" t="e">
        <f>SUMIFS('Portfolio Allocation'!#REF!,'Portfolio Allocation'!$A$12:$A$111,'Graph Tables'!$D79)</f>
        <v>#REF!</v>
      </c>
      <c r="R79" s="46">
        <f>SUMIFS('Portfolio Allocation'!Q$12:Q$111,'Portfolio Allocation'!$A$12:$A$111,'Graph Tables'!$D79)</f>
        <v>0</v>
      </c>
      <c r="S79" s="46">
        <f>SUMIFS('Portfolio Allocation'!R$12:R$111,'Portfolio Allocation'!$A$12:$A$111,'Graph Tables'!$D79)</f>
        <v>0</v>
      </c>
      <c r="T79" s="46">
        <f>SUMIFS('Portfolio Allocation'!S$12:S$111,'Portfolio Allocation'!$A$12:$A$111,'Graph Tables'!$D79)</f>
        <v>0</v>
      </c>
      <c r="U79" s="46">
        <f>SUMIFS('Portfolio Allocation'!T$12:T$111,'Portfolio Allocation'!$A$12:$A$111,'Graph Tables'!$D79)</f>
        <v>0</v>
      </c>
      <c r="V79" s="46">
        <f>SUMIFS('Portfolio Allocation'!U$12:U$111,'Portfolio Allocation'!$A$12:$A$111,'Graph Tables'!$D79)</f>
        <v>0</v>
      </c>
      <c r="W79" s="46">
        <f>SUMIFS('Portfolio Allocation'!V$12:V$111,'Portfolio Allocation'!$A$12:$A$111,'Graph Tables'!$D79)</f>
        <v>0</v>
      </c>
      <c r="X79" s="46">
        <f>SUMIFS('Portfolio Allocation'!W$12:W$111,'Portfolio Allocation'!$A$12:$A$111,'Graph Tables'!$D79)</f>
        <v>0</v>
      </c>
      <c r="Y79" s="46">
        <f>SUMIFS('Portfolio Allocation'!X$12:X$111,'Portfolio Allocation'!$A$12:$A$111,'Graph Tables'!$D79)</f>
        <v>0</v>
      </c>
      <c r="Z79" s="46">
        <f>SUMIFS('Portfolio Allocation'!Y$12:Y$111,'Portfolio Allocation'!$A$12:$A$111,'Graph Tables'!$D79)</f>
        <v>0</v>
      </c>
      <c r="AA79" s="46">
        <f>SUMIFS('Portfolio Allocation'!Z$12:Z$111,'Portfolio Allocation'!$A$12:$A$111,'Graph Tables'!$D79)</f>
        <v>0</v>
      </c>
      <c r="AB79" s="46">
        <f>SUMIFS('Portfolio Allocation'!AA$12:AA$111,'Portfolio Allocation'!$A$12:$A$111,'Graph Tables'!$D79)</f>
        <v>0</v>
      </c>
      <c r="AC79" s="46">
        <f>SUMIFS('Portfolio Allocation'!AD$12:AD$111,'Portfolio Allocation'!$A$12:$A$111,'Graph Tables'!$D79)</f>
        <v>0</v>
      </c>
      <c r="AD79" s="46"/>
      <c r="AE79" s="48">
        <v>78</v>
      </c>
      <c r="AF79" t="e">
        <f t="shared" si="203"/>
        <v>#REF!</v>
      </c>
      <c r="AG79" s="44" t="e">
        <f t="shared" si="210"/>
        <v>#REF!</v>
      </c>
      <c r="AH79" s="46"/>
      <c r="AI79" s="239" t="e">
        <f t="shared" si="204"/>
        <v>#REF!</v>
      </c>
      <c r="AJ79" s="239" t="e">
        <f>AI79+COUNTIF(AI$2:$AI79,AI79)-1</f>
        <v>#REF!</v>
      </c>
      <c r="AK79" s="241" t="str">
        <f t="shared" si="127"/>
        <v>Gambia the</v>
      </c>
      <c r="AL79" s="70" t="e">
        <f t="shared" si="205"/>
        <v>#REF!</v>
      </c>
      <c r="AM79" s="44" t="e">
        <f t="shared" si="128"/>
        <v>#REF!</v>
      </c>
      <c r="AN79" s="44" t="e">
        <f t="shared" si="129"/>
        <v>#REF!</v>
      </c>
      <c r="AO79" s="44" t="e">
        <f t="shared" si="130"/>
        <v>#REF!</v>
      </c>
      <c r="AP79" s="44" t="e">
        <f t="shared" si="131"/>
        <v>#REF!</v>
      </c>
      <c r="AQ79" s="44" t="e">
        <f t="shared" si="132"/>
        <v>#REF!</v>
      </c>
      <c r="AR79" s="44" t="e">
        <f t="shared" si="133"/>
        <v>#REF!</v>
      </c>
      <c r="AS79" s="44" t="e">
        <f t="shared" si="134"/>
        <v>#REF!</v>
      </c>
      <c r="AT79" s="44" t="e">
        <f t="shared" si="135"/>
        <v>#REF!</v>
      </c>
      <c r="AU79" s="44" t="e">
        <f t="shared" si="136"/>
        <v>#REF!</v>
      </c>
      <c r="AV79" s="44" t="e">
        <f t="shared" si="137"/>
        <v>#REF!</v>
      </c>
      <c r="AW79" s="44" t="e">
        <f t="shared" si="138"/>
        <v>#REF!</v>
      </c>
      <c r="AX79" s="44" t="e">
        <f t="shared" si="139"/>
        <v>#REF!</v>
      </c>
      <c r="AY79" s="44" t="e">
        <f t="shared" si="140"/>
        <v>#REF!</v>
      </c>
      <c r="AZ79" s="44" t="e">
        <f t="shared" si="141"/>
        <v>#REF!</v>
      </c>
      <c r="BA79" s="44" t="e">
        <f t="shared" si="142"/>
        <v>#REF!</v>
      </c>
      <c r="BB79" s="44" t="e">
        <f t="shared" si="143"/>
        <v>#REF!</v>
      </c>
      <c r="BC79" s="44" t="e">
        <f t="shared" si="144"/>
        <v>#REF!</v>
      </c>
      <c r="BD79" s="44" t="e">
        <f t="shared" si="145"/>
        <v>#REF!</v>
      </c>
      <c r="BE79" s="44" t="e">
        <f t="shared" si="146"/>
        <v>#REF!</v>
      </c>
      <c r="BF79" s="44" t="e">
        <f t="shared" si="147"/>
        <v>#REF!</v>
      </c>
      <c r="BG79" s="44" t="e">
        <f t="shared" si="148"/>
        <v>#REF!</v>
      </c>
      <c r="BH79" s="44" t="e">
        <f t="shared" si="149"/>
        <v>#REF!</v>
      </c>
      <c r="BI79" s="44" t="e">
        <f t="shared" si="150"/>
        <v>#REF!</v>
      </c>
      <c r="BJ79" s="44" t="e">
        <f t="shared" si="151"/>
        <v>#REF!</v>
      </c>
      <c r="BK79" s="44"/>
      <c r="BL79" s="48">
        <v>78</v>
      </c>
      <c r="BM79" t="e">
        <f t="shared" si="206"/>
        <v>#REF!</v>
      </c>
      <c r="BN79" s="44" t="e">
        <f t="shared" si="211"/>
        <v>#REF!</v>
      </c>
      <c r="BO79" s="44">
        <f t="shared" si="152"/>
        <v>0</v>
      </c>
      <c r="BP79" s="44">
        <f t="shared" si="153"/>
        <v>0</v>
      </c>
      <c r="BQ79" s="44">
        <f t="shared" si="154"/>
        <v>0</v>
      </c>
      <c r="BR79" s="44">
        <f t="shared" si="155"/>
        <v>0</v>
      </c>
      <c r="BS79" s="44">
        <f t="shared" si="156"/>
        <v>0</v>
      </c>
      <c r="BT79" s="44">
        <f t="shared" si="157"/>
        <v>0</v>
      </c>
      <c r="BU79" s="44">
        <f t="shared" si="158"/>
        <v>0</v>
      </c>
      <c r="BV79" s="44">
        <f t="shared" si="159"/>
        <v>0</v>
      </c>
      <c r="BW79" s="44">
        <f t="shared" si="160"/>
        <v>0</v>
      </c>
      <c r="BX79" s="44">
        <f t="shared" si="161"/>
        <v>0</v>
      </c>
      <c r="BY79" s="44">
        <f t="shared" si="162"/>
        <v>0</v>
      </c>
      <c r="BZ79" s="44">
        <f t="shared" si="163"/>
        <v>0</v>
      </c>
      <c r="CA79" s="44">
        <f t="shared" si="164"/>
        <v>0</v>
      </c>
      <c r="CB79" s="44">
        <f t="shared" si="165"/>
        <v>0</v>
      </c>
      <c r="CC79" s="44">
        <f t="shared" si="166"/>
        <v>0</v>
      </c>
      <c r="CD79" s="44">
        <f t="shared" si="167"/>
        <v>0</v>
      </c>
      <c r="CE79" s="44">
        <f t="shared" si="168"/>
        <v>0</v>
      </c>
      <c r="CF79" s="44">
        <f t="shared" si="169"/>
        <v>0</v>
      </c>
      <c r="CG79" s="44">
        <f t="shared" si="170"/>
        <v>0</v>
      </c>
      <c r="CH79" s="44">
        <f t="shared" si="171"/>
        <v>0</v>
      </c>
      <c r="CI79" s="44">
        <f t="shared" si="172"/>
        <v>0</v>
      </c>
      <c r="CJ79" s="44">
        <f t="shared" si="173"/>
        <v>0</v>
      </c>
      <c r="CK79" s="44">
        <f t="shared" si="174"/>
        <v>0</v>
      </c>
      <c r="CL79" s="44">
        <f t="shared" si="175"/>
        <v>0</v>
      </c>
      <c r="CM79" s="44"/>
      <c r="CN79" s="244" t="e">
        <f t="shared" si="207"/>
        <v>#REF!</v>
      </c>
      <c r="CO79" s="244">
        <v>78</v>
      </c>
      <c r="CP79" s="239" t="e">
        <f t="shared" si="208"/>
        <v>#REF!</v>
      </c>
      <c r="CQ79" s="239" t="e">
        <f>CP79+COUNTIF($CP$2:CP79,CP79)-1</f>
        <v>#REF!</v>
      </c>
      <c r="CR79" s="241" t="str">
        <f t="shared" si="176"/>
        <v>Gambia the</v>
      </c>
      <c r="CS79" s="70" t="e">
        <f t="shared" si="209"/>
        <v>#REF!</v>
      </c>
      <c r="CT79" s="44" t="e">
        <f t="shared" si="177"/>
        <v>#REF!</v>
      </c>
      <c r="CU79" s="44" t="e">
        <f t="shared" si="178"/>
        <v>#REF!</v>
      </c>
      <c r="CV79" s="44" t="e">
        <f t="shared" si="179"/>
        <v>#REF!</v>
      </c>
      <c r="CW79" s="44" t="e">
        <f t="shared" si="180"/>
        <v>#REF!</v>
      </c>
      <c r="CX79" s="44" t="e">
        <f t="shared" si="181"/>
        <v>#REF!</v>
      </c>
      <c r="CY79" s="44" t="e">
        <f t="shared" si="182"/>
        <v>#REF!</v>
      </c>
      <c r="CZ79" s="44" t="e">
        <f t="shared" si="183"/>
        <v>#REF!</v>
      </c>
      <c r="DA79" s="44" t="e">
        <f t="shared" si="184"/>
        <v>#REF!</v>
      </c>
      <c r="DB79" s="44" t="e">
        <f t="shared" si="185"/>
        <v>#REF!</v>
      </c>
      <c r="DC79" s="44" t="e">
        <f t="shared" si="186"/>
        <v>#REF!</v>
      </c>
      <c r="DD79" s="44" t="e">
        <f t="shared" si="187"/>
        <v>#REF!</v>
      </c>
      <c r="DE79" s="44" t="e">
        <f t="shared" si="188"/>
        <v>#REF!</v>
      </c>
      <c r="DF79" s="44" t="e">
        <f t="shared" si="189"/>
        <v>#REF!</v>
      </c>
      <c r="DG79" s="44" t="e">
        <f t="shared" si="190"/>
        <v>#REF!</v>
      </c>
      <c r="DH79" s="44" t="e">
        <f t="shared" si="191"/>
        <v>#REF!</v>
      </c>
      <c r="DI79" s="44" t="e">
        <f t="shared" si="192"/>
        <v>#REF!</v>
      </c>
      <c r="DJ79" s="44" t="e">
        <f t="shared" si="193"/>
        <v>#REF!</v>
      </c>
      <c r="DK79" s="44" t="e">
        <f t="shared" si="194"/>
        <v>#REF!</v>
      </c>
      <c r="DL79" s="44" t="e">
        <f t="shared" si="195"/>
        <v>#REF!</v>
      </c>
      <c r="DM79" s="44" t="e">
        <f t="shared" si="196"/>
        <v>#REF!</v>
      </c>
      <c r="DN79" s="44" t="e">
        <f t="shared" si="197"/>
        <v>#REF!</v>
      </c>
      <c r="DO79" s="44" t="e">
        <f t="shared" si="198"/>
        <v>#REF!</v>
      </c>
      <c r="DP79" s="44" t="e">
        <f t="shared" si="199"/>
        <v>#REF!</v>
      </c>
      <c r="DQ79" s="44" t="e">
        <f t="shared" si="200"/>
        <v>#REF!</v>
      </c>
    </row>
    <row r="80" spans="1:121">
      <c r="A80" s="239">
        <v>79</v>
      </c>
      <c r="B80" s="364" t="e">
        <f t="shared" si="201"/>
        <v>#REF!</v>
      </c>
      <c r="C80" s="365" t="e">
        <f>B80+COUNTIF(B$2:$B80,B80)-1</f>
        <v>#REF!</v>
      </c>
      <c r="D80" s="366" t="str">
        <f>Tables!AI80</f>
        <v>Georgia</v>
      </c>
      <c r="E80" s="367" t="e">
        <f t="shared" si="202"/>
        <v>#REF!</v>
      </c>
      <c r="F80" s="46">
        <f>SUMIFS('Portfolio Allocation'!C$12:C$111,'Portfolio Allocation'!$A$12:$A$111,'Graph Tables'!$D80)</f>
        <v>0</v>
      </c>
      <c r="G80" s="46">
        <f>SUMIFS('Portfolio Allocation'!D$12:D$111,'Portfolio Allocation'!$A$12:$A$111,'Graph Tables'!$D80)</f>
        <v>0</v>
      </c>
      <c r="H80" s="46">
        <f>SUMIFS('Portfolio Allocation'!E$12:E$111,'Portfolio Allocation'!$A$12:$A$111,'Graph Tables'!$D80)</f>
        <v>0</v>
      </c>
      <c r="I80" s="46">
        <f>SUMIFS('Portfolio Allocation'!F$12:F$111,'Portfolio Allocation'!$A$12:$A$111,'Graph Tables'!$D80)</f>
        <v>0</v>
      </c>
      <c r="J80" s="46">
        <f>SUMIFS('Portfolio Allocation'!G$12:G$111,'Portfolio Allocation'!$A$12:$A$111,'Graph Tables'!$D80)</f>
        <v>0</v>
      </c>
      <c r="K80" s="46">
        <f>SUMIFS('Portfolio Allocation'!H$12:H$111,'Portfolio Allocation'!$A$12:$A$111,'Graph Tables'!$D80)</f>
        <v>0</v>
      </c>
      <c r="L80" s="46">
        <f>SUMIFS('Portfolio Allocation'!I$12:I$111,'Portfolio Allocation'!$A$12:$A$111,'Graph Tables'!$D80)</f>
        <v>0</v>
      </c>
      <c r="M80" s="46">
        <f>SUMIFS('Portfolio Allocation'!J$12:J$111,'Portfolio Allocation'!$A$12:$A$111,'Graph Tables'!$D80)</f>
        <v>0</v>
      </c>
      <c r="N80" s="46">
        <f>SUMIFS('Portfolio Allocation'!K$12:K$111,'Portfolio Allocation'!$A$12:$A$111,'Graph Tables'!$D80)</f>
        <v>0</v>
      </c>
      <c r="O80" s="46">
        <f>SUMIFS('Portfolio Allocation'!L$12:L$111,'Portfolio Allocation'!$A$12:$A$111,'Graph Tables'!$D80)</f>
        <v>0</v>
      </c>
      <c r="P80" s="46">
        <f>SUMIFS('Portfolio Allocation'!M$12:M$111,'Portfolio Allocation'!$A$12:$A$111,'Graph Tables'!$D80)</f>
        <v>0</v>
      </c>
      <c r="Q80" s="46" t="e">
        <f>SUMIFS('Portfolio Allocation'!#REF!,'Portfolio Allocation'!$A$12:$A$111,'Graph Tables'!$D80)</f>
        <v>#REF!</v>
      </c>
      <c r="R80" s="46">
        <f>SUMIFS('Portfolio Allocation'!Q$12:Q$111,'Portfolio Allocation'!$A$12:$A$111,'Graph Tables'!$D80)</f>
        <v>0</v>
      </c>
      <c r="S80" s="46">
        <f>SUMIFS('Portfolio Allocation'!R$12:R$111,'Portfolio Allocation'!$A$12:$A$111,'Graph Tables'!$D80)</f>
        <v>0</v>
      </c>
      <c r="T80" s="46">
        <f>SUMIFS('Portfolio Allocation'!S$12:S$111,'Portfolio Allocation'!$A$12:$A$111,'Graph Tables'!$D80)</f>
        <v>0</v>
      </c>
      <c r="U80" s="46">
        <f>SUMIFS('Portfolio Allocation'!T$12:T$111,'Portfolio Allocation'!$A$12:$A$111,'Graph Tables'!$D80)</f>
        <v>0</v>
      </c>
      <c r="V80" s="46">
        <f>SUMIFS('Portfolio Allocation'!U$12:U$111,'Portfolio Allocation'!$A$12:$A$111,'Graph Tables'!$D80)</f>
        <v>0</v>
      </c>
      <c r="W80" s="46">
        <f>SUMIFS('Portfolio Allocation'!V$12:V$111,'Portfolio Allocation'!$A$12:$A$111,'Graph Tables'!$D80)</f>
        <v>0</v>
      </c>
      <c r="X80" s="46">
        <f>SUMIFS('Portfolio Allocation'!W$12:W$111,'Portfolio Allocation'!$A$12:$A$111,'Graph Tables'!$D80)</f>
        <v>0</v>
      </c>
      <c r="Y80" s="46">
        <f>SUMIFS('Portfolio Allocation'!X$12:X$111,'Portfolio Allocation'!$A$12:$A$111,'Graph Tables'!$D80)</f>
        <v>0</v>
      </c>
      <c r="Z80" s="46">
        <f>SUMIFS('Portfolio Allocation'!Y$12:Y$111,'Portfolio Allocation'!$A$12:$A$111,'Graph Tables'!$D80)</f>
        <v>0</v>
      </c>
      <c r="AA80" s="46">
        <f>SUMIFS('Portfolio Allocation'!Z$12:Z$111,'Portfolio Allocation'!$A$12:$A$111,'Graph Tables'!$D80)</f>
        <v>0</v>
      </c>
      <c r="AB80" s="46">
        <f>SUMIFS('Portfolio Allocation'!AA$12:AA$111,'Portfolio Allocation'!$A$12:$A$111,'Graph Tables'!$D80)</f>
        <v>0</v>
      </c>
      <c r="AC80" s="46">
        <f>SUMIFS('Portfolio Allocation'!AD$12:AD$111,'Portfolio Allocation'!$A$12:$A$111,'Graph Tables'!$D80)</f>
        <v>0</v>
      </c>
      <c r="AD80" s="46"/>
      <c r="AE80" s="48">
        <v>79</v>
      </c>
      <c r="AF80" t="e">
        <f t="shared" si="203"/>
        <v>#REF!</v>
      </c>
      <c r="AG80" s="44" t="e">
        <f t="shared" si="210"/>
        <v>#REF!</v>
      </c>
      <c r="AH80" s="46"/>
      <c r="AI80" s="239" t="e">
        <f t="shared" si="204"/>
        <v>#REF!</v>
      </c>
      <c r="AJ80" s="239" t="e">
        <f>AI80+COUNTIF(AI$2:$AI80,AI80)-1</f>
        <v>#REF!</v>
      </c>
      <c r="AK80" s="241" t="str">
        <f t="shared" si="127"/>
        <v>Georgia</v>
      </c>
      <c r="AL80" s="70" t="e">
        <f t="shared" si="205"/>
        <v>#REF!</v>
      </c>
      <c r="AM80" s="44" t="e">
        <f t="shared" si="128"/>
        <v>#REF!</v>
      </c>
      <c r="AN80" s="44" t="e">
        <f t="shared" si="129"/>
        <v>#REF!</v>
      </c>
      <c r="AO80" s="44" t="e">
        <f t="shared" si="130"/>
        <v>#REF!</v>
      </c>
      <c r="AP80" s="44" t="e">
        <f t="shared" si="131"/>
        <v>#REF!</v>
      </c>
      <c r="AQ80" s="44" t="e">
        <f t="shared" si="132"/>
        <v>#REF!</v>
      </c>
      <c r="AR80" s="44" t="e">
        <f t="shared" si="133"/>
        <v>#REF!</v>
      </c>
      <c r="AS80" s="44" t="e">
        <f t="shared" si="134"/>
        <v>#REF!</v>
      </c>
      <c r="AT80" s="44" t="e">
        <f t="shared" si="135"/>
        <v>#REF!</v>
      </c>
      <c r="AU80" s="44" t="e">
        <f t="shared" si="136"/>
        <v>#REF!</v>
      </c>
      <c r="AV80" s="44" t="e">
        <f t="shared" si="137"/>
        <v>#REF!</v>
      </c>
      <c r="AW80" s="44" t="e">
        <f t="shared" si="138"/>
        <v>#REF!</v>
      </c>
      <c r="AX80" s="44" t="e">
        <f t="shared" si="139"/>
        <v>#REF!</v>
      </c>
      <c r="AY80" s="44" t="e">
        <f t="shared" si="140"/>
        <v>#REF!</v>
      </c>
      <c r="AZ80" s="44" t="e">
        <f t="shared" si="141"/>
        <v>#REF!</v>
      </c>
      <c r="BA80" s="44" t="e">
        <f t="shared" si="142"/>
        <v>#REF!</v>
      </c>
      <c r="BB80" s="44" t="e">
        <f t="shared" si="143"/>
        <v>#REF!</v>
      </c>
      <c r="BC80" s="44" t="e">
        <f t="shared" si="144"/>
        <v>#REF!</v>
      </c>
      <c r="BD80" s="44" t="e">
        <f t="shared" si="145"/>
        <v>#REF!</v>
      </c>
      <c r="BE80" s="44" t="e">
        <f t="shared" si="146"/>
        <v>#REF!</v>
      </c>
      <c r="BF80" s="44" t="e">
        <f t="shared" si="147"/>
        <v>#REF!</v>
      </c>
      <c r="BG80" s="44" t="e">
        <f t="shared" si="148"/>
        <v>#REF!</v>
      </c>
      <c r="BH80" s="44" t="e">
        <f t="shared" si="149"/>
        <v>#REF!</v>
      </c>
      <c r="BI80" s="44" t="e">
        <f t="shared" si="150"/>
        <v>#REF!</v>
      </c>
      <c r="BJ80" s="44" t="e">
        <f t="shared" si="151"/>
        <v>#REF!</v>
      </c>
      <c r="BK80" s="44"/>
      <c r="BL80" s="48">
        <v>79</v>
      </c>
      <c r="BM80" t="e">
        <f t="shared" si="206"/>
        <v>#REF!</v>
      </c>
      <c r="BN80" s="44" t="e">
        <f t="shared" si="211"/>
        <v>#REF!</v>
      </c>
      <c r="BO80" s="44">
        <f t="shared" si="152"/>
        <v>0</v>
      </c>
      <c r="BP80" s="44">
        <f t="shared" si="153"/>
        <v>0</v>
      </c>
      <c r="BQ80" s="44">
        <f t="shared" si="154"/>
        <v>0</v>
      </c>
      <c r="BR80" s="44">
        <f t="shared" si="155"/>
        <v>0</v>
      </c>
      <c r="BS80" s="44">
        <f t="shared" si="156"/>
        <v>0</v>
      </c>
      <c r="BT80" s="44">
        <f t="shared" si="157"/>
        <v>0</v>
      </c>
      <c r="BU80" s="44">
        <f t="shared" si="158"/>
        <v>0</v>
      </c>
      <c r="BV80" s="44">
        <f t="shared" si="159"/>
        <v>0</v>
      </c>
      <c r="BW80" s="44">
        <f t="shared" si="160"/>
        <v>0</v>
      </c>
      <c r="BX80" s="44">
        <f t="shared" si="161"/>
        <v>0</v>
      </c>
      <c r="BY80" s="44">
        <f t="shared" si="162"/>
        <v>0</v>
      </c>
      <c r="BZ80" s="44">
        <f t="shared" si="163"/>
        <v>0</v>
      </c>
      <c r="CA80" s="44">
        <f t="shared" si="164"/>
        <v>0</v>
      </c>
      <c r="CB80" s="44">
        <f t="shared" si="165"/>
        <v>0</v>
      </c>
      <c r="CC80" s="44">
        <f t="shared" si="166"/>
        <v>0</v>
      </c>
      <c r="CD80" s="44">
        <f t="shared" si="167"/>
        <v>0</v>
      </c>
      <c r="CE80" s="44">
        <f t="shared" si="168"/>
        <v>0</v>
      </c>
      <c r="CF80" s="44">
        <f t="shared" si="169"/>
        <v>0</v>
      </c>
      <c r="CG80" s="44">
        <f t="shared" si="170"/>
        <v>0</v>
      </c>
      <c r="CH80" s="44">
        <f t="shared" si="171"/>
        <v>0</v>
      </c>
      <c r="CI80" s="44">
        <f t="shared" si="172"/>
        <v>0</v>
      </c>
      <c r="CJ80" s="44">
        <f t="shared" si="173"/>
        <v>0</v>
      </c>
      <c r="CK80" s="44">
        <f t="shared" si="174"/>
        <v>0</v>
      </c>
      <c r="CL80" s="44">
        <f t="shared" si="175"/>
        <v>0</v>
      </c>
      <c r="CM80" s="44"/>
      <c r="CN80" s="244" t="e">
        <f t="shared" si="207"/>
        <v>#REF!</v>
      </c>
      <c r="CO80" s="244">
        <v>79</v>
      </c>
      <c r="CP80" s="239" t="e">
        <f t="shared" si="208"/>
        <v>#REF!</v>
      </c>
      <c r="CQ80" s="239" t="e">
        <f>CP80+COUNTIF($CP$2:CP80,CP80)-1</f>
        <v>#REF!</v>
      </c>
      <c r="CR80" s="241" t="str">
        <f t="shared" si="176"/>
        <v>Georgia</v>
      </c>
      <c r="CS80" s="70" t="e">
        <f t="shared" si="209"/>
        <v>#REF!</v>
      </c>
      <c r="CT80" s="44" t="e">
        <f t="shared" si="177"/>
        <v>#REF!</v>
      </c>
      <c r="CU80" s="44" t="e">
        <f t="shared" si="178"/>
        <v>#REF!</v>
      </c>
      <c r="CV80" s="44" t="e">
        <f t="shared" si="179"/>
        <v>#REF!</v>
      </c>
      <c r="CW80" s="44" t="e">
        <f t="shared" si="180"/>
        <v>#REF!</v>
      </c>
      <c r="CX80" s="44" t="e">
        <f t="shared" si="181"/>
        <v>#REF!</v>
      </c>
      <c r="CY80" s="44" t="e">
        <f t="shared" si="182"/>
        <v>#REF!</v>
      </c>
      <c r="CZ80" s="44" t="e">
        <f t="shared" si="183"/>
        <v>#REF!</v>
      </c>
      <c r="DA80" s="44" t="e">
        <f t="shared" si="184"/>
        <v>#REF!</v>
      </c>
      <c r="DB80" s="44" t="e">
        <f t="shared" si="185"/>
        <v>#REF!</v>
      </c>
      <c r="DC80" s="44" t="e">
        <f t="shared" si="186"/>
        <v>#REF!</v>
      </c>
      <c r="DD80" s="44" t="e">
        <f t="shared" si="187"/>
        <v>#REF!</v>
      </c>
      <c r="DE80" s="44" t="e">
        <f t="shared" si="188"/>
        <v>#REF!</v>
      </c>
      <c r="DF80" s="44" t="e">
        <f t="shared" si="189"/>
        <v>#REF!</v>
      </c>
      <c r="DG80" s="44" t="e">
        <f t="shared" si="190"/>
        <v>#REF!</v>
      </c>
      <c r="DH80" s="44" t="e">
        <f t="shared" si="191"/>
        <v>#REF!</v>
      </c>
      <c r="DI80" s="44" t="e">
        <f t="shared" si="192"/>
        <v>#REF!</v>
      </c>
      <c r="DJ80" s="44" t="e">
        <f t="shared" si="193"/>
        <v>#REF!</v>
      </c>
      <c r="DK80" s="44" t="e">
        <f t="shared" si="194"/>
        <v>#REF!</v>
      </c>
      <c r="DL80" s="44" t="e">
        <f t="shared" si="195"/>
        <v>#REF!</v>
      </c>
      <c r="DM80" s="44" t="e">
        <f t="shared" si="196"/>
        <v>#REF!</v>
      </c>
      <c r="DN80" s="44" t="e">
        <f t="shared" si="197"/>
        <v>#REF!</v>
      </c>
      <c r="DO80" s="44" t="e">
        <f t="shared" si="198"/>
        <v>#REF!</v>
      </c>
      <c r="DP80" s="44" t="e">
        <f t="shared" si="199"/>
        <v>#REF!</v>
      </c>
      <c r="DQ80" s="44" t="e">
        <f t="shared" si="200"/>
        <v>#REF!</v>
      </c>
    </row>
    <row r="81" spans="1:121">
      <c r="A81" s="239">
        <v>80</v>
      </c>
      <c r="B81" s="364" t="e">
        <f t="shared" si="201"/>
        <v>#REF!</v>
      </c>
      <c r="C81" s="365" t="e">
        <f>B81+COUNTIF(B$2:$B81,B81)-1</f>
        <v>#REF!</v>
      </c>
      <c r="D81" s="366" t="str">
        <f>Tables!AI81</f>
        <v>Germany</v>
      </c>
      <c r="E81" s="367" t="e">
        <f t="shared" si="202"/>
        <v>#REF!</v>
      </c>
      <c r="F81" s="46">
        <f>SUMIFS('Portfolio Allocation'!C$12:C$111,'Portfolio Allocation'!$A$12:$A$111,'Graph Tables'!$D81)</f>
        <v>0</v>
      </c>
      <c r="G81" s="46">
        <f>SUMIFS('Portfolio Allocation'!D$12:D$111,'Portfolio Allocation'!$A$12:$A$111,'Graph Tables'!$D81)</f>
        <v>0</v>
      </c>
      <c r="H81" s="46">
        <f>SUMIFS('Portfolio Allocation'!E$12:E$111,'Portfolio Allocation'!$A$12:$A$111,'Graph Tables'!$D81)</f>
        <v>0</v>
      </c>
      <c r="I81" s="46">
        <f>SUMIFS('Portfolio Allocation'!F$12:F$111,'Portfolio Allocation'!$A$12:$A$111,'Graph Tables'!$D81)</f>
        <v>0</v>
      </c>
      <c r="J81" s="46">
        <f>SUMIFS('Portfolio Allocation'!G$12:G$111,'Portfolio Allocation'!$A$12:$A$111,'Graph Tables'!$D81)</f>
        <v>0</v>
      </c>
      <c r="K81" s="46">
        <f>SUMIFS('Portfolio Allocation'!H$12:H$111,'Portfolio Allocation'!$A$12:$A$111,'Graph Tables'!$D81)</f>
        <v>0</v>
      </c>
      <c r="L81" s="46">
        <f>SUMIFS('Portfolio Allocation'!I$12:I$111,'Portfolio Allocation'!$A$12:$A$111,'Graph Tables'!$D81)</f>
        <v>0</v>
      </c>
      <c r="M81" s="46">
        <f>SUMIFS('Portfolio Allocation'!J$12:J$111,'Portfolio Allocation'!$A$12:$A$111,'Graph Tables'!$D81)</f>
        <v>0</v>
      </c>
      <c r="N81" s="46">
        <f>SUMIFS('Portfolio Allocation'!K$12:K$111,'Portfolio Allocation'!$A$12:$A$111,'Graph Tables'!$D81)</f>
        <v>0</v>
      </c>
      <c r="O81" s="46">
        <f>SUMIFS('Portfolio Allocation'!L$12:L$111,'Portfolio Allocation'!$A$12:$A$111,'Graph Tables'!$D81)</f>
        <v>0</v>
      </c>
      <c r="P81" s="46">
        <f>SUMIFS('Portfolio Allocation'!M$12:M$111,'Portfolio Allocation'!$A$12:$A$111,'Graph Tables'!$D81)</f>
        <v>0</v>
      </c>
      <c r="Q81" s="46" t="e">
        <f>SUMIFS('Portfolio Allocation'!#REF!,'Portfolio Allocation'!$A$12:$A$111,'Graph Tables'!$D81)</f>
        <v>#REF!</v>
      </c>
      <c r="R81" s="46">
        <f>SUMIFS('Portfolio Allocation'!Q$12:Q$111,'Portfolio Allocation'!$A$12:$A$111,'Graph Tables'!$D81)</f>
        <v>0</v>
      </c>
      <c r="S81" s="46">
        <f>SUMIFS('Portfolio Allocation'!R$12:R$111,'Portfolio Allocation'!$A$12:$A$111,'Graph Tables'!$D81)</f>
        <v>0</v>
      </c>
      <c r="T81" s="46">
        <f>SUMIFS('Portfolio Allocation'!S$12:S$111,'Portfolio Allocation'!$A$12:$A$111,'Graph Tables'!$D81)</f>
        <v>0</v>
      </c>
      <c r="U81" s="46">
        <f>SUMIFS('Portfolio Allocation'!T$12:T$111,'Portfolio Allocation'!$A$12:$A$111,'Graph Tables'!$D81)</f>
        <v>0</v>
      </c>
      <c r="V81" s="46">
        <f>SUMIFS('Portfolio Allocation'!U$12:U$111,'Portfolio Allocation'!$A$12:$A$111,'Graph Tables'!$D81)</f>
        <v>0</v>
      </c>
      <c r="W81" s="46">
        <f>SUMIFS('Portfolio Allocation'!V$12:V$111,'Portfolio Allocation'!$A$12:$A$111,'Graph Tables'!$D81)</f>
        <v>0</v>
      </c>
      <c r="X81" s="46">
        <f>SUMIFS('Portfolio Allocation'!W$12:W$111,'Portfolio Allocation'!$A$12:$A$111,'Graph Tables'!$D81)</f>
        <v>0</v>
      </c>
      <c r="Y81" s="46">
        <f>SUMIFS('Portfolio Allocation'!X$12:X$111,'Portfolio Allocation'!$A$12:$A$111,'Graph Tables'!$D81)</f>
        <v>0</v>
      </c>
      <c r="Z81" s="46">
        <f>SUMIFS('Portfolio Allocation'!Y$12:Y$111,'Portfolio Allocation'!$A$12:$A$111,'Graph Tables'!$D81)</f>
        <v>0</v>
      </c>
      <c r="AA81" s="46">
        <f>SUMIFS('Portfolio Allocation'!Z$12:Z$111,'Portfolio Allocation'!$A$12:$A$111,'Graph Tables'!$D81)</f>
        <v>0</v>
      </c>
      <c r="AB81" s="46">
        <f>SUMIFS('Portfolio Allocation'!AA$12:AA$111,'Portfolio Allocation'!$A$12:$A$111,'Graph Tables'!$D81)</f>
        <v>0</v>
      </c>
      <c r="AC81" s="46">
        <f>SUMIFS('Portfolio Allocation'!AD$12:AD$111,'Portfolio Allocation'!$A$12:$A$111,'Graph Tables'!$D81)</f>
        <v>0</v>
      </c>
      <c r="AD81" s="46"/>
      <c r="AE81" s="48">
        <v>80</v>
      </c>
      <c r="AF81" t="e">
        <f t="shared" si="203"/>
        <v>#REF!</v>
      </c>
      <c r="AG81" s="44" t="e">
        <f t="shared" si="210"/>
        <v>#REF!</v>
      </c>
      <c r="AH81" s="46"/>
      <c r="AI81" s="239" t="e">
        <f t="shared" si="204"/>
        <v>#REF!</v>
      </c>
      <c r="AJ81" s="239" t="e">
        <f>AI81+COUNTIF(AI$2:$AI81,AI81)-1</f>
        <v>#REF!</v>
      </c>
      <c r="AK81" s="241" t="str">
        <f t="shared" si="127"/>
        <v>Germany</v>
      </c>
      <c r="AL81" s="70" t="e">
        <f t="shared" si="205"/>
        <v>#REF!</v>
      </c>
      <c r="AM81" s="44" t="e">
        <f t="shared" si="128"/>
        <v>#REF!</v>
      </c>
      <c r="AN81" s="44" t="e">
        <f t="shared" si="129"/>
        <v>#REF!</v>
      </c>
      <c r="AO81" s="44" t="e">
        <f t="shared" si="130"/>
        <v>#REF!</v>
      </c>
      <c r="AP81" s="44" t="e">
        <f t="shared" si="131"/>
        <v>#REF!</v>
      </c>
      <c r="AQ81" s="44" t="e">
        <f t="shared" si="132"/>
        <v>#REF!</v>
      </c>
      <c r="AR81" s="44" t="e">
        <f t="shared" si="133"/>
        <v>#REF!</v>
      </c>
      <c r="AS81" s="44" t="e">
        <f t="shared" si="134"/>
        <v>#REF!</v>
      </c>
      <c r="AT81" s="44" t="e">
        <f t="shared" si="135"/>
        <v>#REF!</v>
      </c>
      <c r="AU81" s="44" t="e">
        <f t="shared" si="136"/>
        <v>#REF!</v>
      </c>
      <c r="AV81" s="44" t="e">
        <f t="shared" si="137"/>
        <v>#REF!</v>
      </c>
      <c r="AW81" s="44" t="e">
        <f t="shared" si="138"/>
        <v>#REF!</v>
      </c>
      <c r="AX81" s="44" t="e">
        <f t="shared" si="139"/>
        <v>#REF!</v>
      </c>
      <c r="AY81" s="44" t="e">
        <f t="shared" si="140"/>
        <v>#REF!</v>
      </c>
      <c r="AZ81" s="44" t="e">
        <f t="shared" si="141"/>
        <v>#REF!</v>
      </c>
      <c r="BA81" s="44" t="e">
        <f t="shared" si="142"/>
        <v>#REF!</v>
      </c>
      <c r="BB81" s="44" t="e">
        <f t="shared" si="143"/>
        <v>#REF!</v>
      </c>
      <c r="BC81" s="44" t="e">
        <f t="shared" si="144"/>
        <v>#REF!</v>
      </c>
      <c r="BD81" s="44" t="e">
        <f t="shared" si="145"/>
        <v>#REF!</v>
      </c>
      <c r="BE81" s="44" t="e">
        <f t="shared" si="146"/>
        <v>#REF!</v>
      </c>
      <c r="BF81" s="44" t="e">
        <f t="shared" si="147"/>
        <v>#REF!</v>
      </c>
      <c r="BG81" s="44" t="e">
        <f t="shared" si="148"/>
        <v>#REF!</v>
      </c>
      <c r="BH81" s="44" t="e">
        <f t="shared" si="149"/>
        <v>#REF!</v>
      </c>
      <c r="BI81" s="44" t="e">
        <f t="shared" si="150"/>
        <v>#REF!</v>
      </c>
      <c r="BJ81" s="44" t="e">
        <f t="shared" si="151"/>
        <v>#REF!</v>
      </c>
      <c r="BK81" s="44"/>
      <c r="BL81" s="48">
        <v>80</v>
      </c>
      <c r="BM81" t="e">
        <f t="shared" si="206"/>
        <v>#REF!</v>
      </c>
      <c r="BN81" s="44" t="e">
        <f t="shared" si="211"/>
        <v>#REF!</v>
      </c>
      <c r="BO81" s="44">
        <f t="shared" si="152"/>
        <v>0</v>
      </c>
      <c r="BP81" s="44">
        <f t="shared" si="153"/>
        <v>0</v>
      </c>
      <c r="BQ81" s="44">
        <f t="shared" si="154"/>
        <v>0</v>
      </c>
      <c r="BR81" s="44">
        <f t="shared" si="155"/>
        <v>0</v>
      </c>
      <c r="BS81" s="44">
        <f t="shared" si="156"/>
        <v>0</v>
      </c>
      <c r="BT81" s="44">
        <f t="shared" si="157"/>
        <v>0</v>
      </c>
      <c r="BU81" s="44">
        <f t="shared" si="158"/>
        <v>0</v>
      </c>
      <c r="BV81" s="44">
        <f t="shared" si="159"/>
        <v>0</v>
      </c>
      <c r="BW81" s="44">
        <f t="shared" si="160"/>
        <v>0</v>
      </c>
      <c r="BX81" s="44">
        <f t="shared" si="161"/>
        <v>0</v>
      </c>
      <c r="BY81" s="44">
        <f t="shared" si="162"/>
        <v>0</v>
      </c>
      <c r="BZ81" s="44">
        <f t="shared" si="163"/>
        <v>0</v>
      </c>
      <c r="CA81" s="44">
        <f t="shared" si="164"/>
        <v>0</v>
      </c>
      <c r="CB81" s="44">
        <f t="shared" si="165"/>
        <v>0</v>
      </c>
      <c r="CC81" s="44">
        <f t="shared" si="166"/>
        <v>0</v>
      </c>
      <c r="CD81" s="44">
        <f t="shared" si="167"/>
        <v>0</v>
      </c>
      <c r="CE81" s="44">
        <f t="shared" si="168"/>
        <v>0</v>
      </c>
      <c r="CF81" s="44">
        <f t="shared" si="169"/>
        <v>0</v>
      </c>
      <c r="CG81" s="44">
        <f t="shared" si="170"/>
        <v>0</v>
      </c>
      <c r="CH81" s="44">
        <f t="shared" si="171"/>
        <v>0</v>
      </c>
      <c r="CI81" s="44">
        <f t="shared" si="172"/>
        <v>0</v>
      </c>
      <c r="CJ81" s="44">
        <f t="shared" si="173"/>
        <v>0</v>
      </c>
      <c r="CK81" s="44">
        <f t="shared" si="174"/>
        <v>0</v>
      </c>
      <c r="CL81" s="44">
        <f t="shared" si="175"/>
        <v>0</v>
      </c>
      <c r="CM81" s="44"/>
      <c r="CN81" s="244" t="e">
        <f t="shared" si="207"/>
        <v>#REF!</v>
      </c>
      <c r="CO81" s="244">
        <v>80</v>
      </c>
      <c r="CP81" s="239" t="e">
        <f t="shared" si="208"/>
        <v>#REF!</v>
      </c>
      <c r="CQ81" s="239" t="e">
        <f>CP81+COUNTIF($CP$2:CP81,CP81)-1</f>
        <v>#REF!</v>
      </c>
      <c r="CR81" s="241" t="str">
        <f t="shared" si="176"/>
        <v>Germany</v>
      </c>
      <c r="CS81" s="70" t="e">
        <f t="shared" si="209"/>
        <v>#REF!</v>
      </c>
      <c r="CT81" s="44" t="e">
        <f t="shared" si="177"/>
        <v>#REF!</v>
      </c>
      <c r="CU81" s="44" t="e">
        <f t="shared" si="178"/>
        <v>#REF!</v>
      </c>
      <c r="CV81" s="44" t="e">
        <f t="shared" si="179"/>
        <v>#REF!</v>
      </c>
      <c r="CW81" s="44" t="e">
        <f t="shared" si="180"/>
        <v>#REF!</v>
      </c>
      <c r="CX81" s="44" t="e">
        <f t="shared" si="181"/>
        <v>#REF!</v>
      </c>
      <c r="CY81" s="44" t="e">
        <f t="shared" si="182"/>
        <v>#REF!</v>
      </c>
      <c r="CZ81" s="44" t="e">
        <f t="shared" si="183"/>
        <v>#REF!</v>
      </c>
      <c r="DA81" s="44" t="e">
        <f t="shared" si="184"/>
        <v>#REF!</v>
      </c>
      <c r="DB81" s="44" t="e">
        <f t="shared" si="185"/>
        <v>#REF!</v>
      </c>
      <c r="DC81" s="44" t="e">
        <f t="shared" si="186"/>
        <v>#REF!</v>
      </c>
      <c r="DD81" s="44" t="e">
        <f t="shared" si="187"/>
        <v>#REF!</v>
      </c>
      <c r="DE81" s="44" t="e">
        <f t="shared" si="188"/>
        <v>#REF!</v>
      </c>
      <c r="DF81" s="44" t="e">
        <f t="shared" si="189"/>
        <v>#REF!</v>
      </c>
      <c r="DG81" s="44" t="e">
        <f t="shared" si="190"/>
        <v>#REF!</v>
      </c>
      <c r="DH81" s="44" t="e">
        <f t="shared" si="191"/>
        <v>#REF!</v>
      </c>
      <c r="DI81" s="44" t="e">
        <f t="shared" si="192"/>
        <v>#REF!</v>
      </c>
      <c r="DJ81" s="44" t="e">
        <f t="shared" si="193"/>
        <v>#REF!</v>
      </c>
      <c r="DK81" s="44" t="e">
        <f t="shared" si="194"/>
        <v>#REF!</v>
      </c>
      <c r="DL81" s="44" t="e">
        <f t="shared" si="195"/>
        <v>#REF!</v>
      </c>
      <c r="DM81" s="44" t="e">
        <f t="shared" si="196"/>
        <v>#REF!</v>
      </c>
      <c r="DN81" s="44" t="e">
        <f t="shared" si="197"/>
        <v>#REF!</v>
      </c>
      <c r="DO81" s="44" t="e">
        <f t="shared" si="198"/>
        <v>#REF!</v>
      </c>
      <c r="DP81" s="44" t="e">
        <f t="shared" si="199"/>
        <v>#REF!</v>
      </c>
      <c r="DQ81" s="44" t="e">
        <f t="shared" si="200"/>
        <v>#REF!</v>
      </c>
    </row>
    <row r="82" spans="1:121">
      <c r="A82" s="239">
        <v>81</v>
      </c>
      <c r="B82" s="364" t="e">
        <f t="shared" si="201"/>
        <v>#REF!</v>
      </c>
      <c r="C82" s="365" t="e">
        <f>B82+COUNTIF(B$2:$B82,B82)-1</f>
        <v>#REF!</v>
      </c>
      <c r="D82" s="366" t="str">
        <f>Tables!AI82</f>
        <v>Ghana</v>
      </c>
      <c r="E82" s="367" t="e">
        <f t="shared" si="202"/>
        <v>#REF!</v>
      </c>
      <c r="F82" s="46">
        <f>SUMIFS('Portfolio Allocation'!C$12:C$111,'Portfolio Allocation'!$A$12:$A$111,'Graph Tables'!$D82)</f>
        <v>0</v>
      </c>
      <c r="G82" s="46">
        <f>SUMIFS('Portfolio Allocation'!D$12:D$111,'Portfolio Allocation'!$A$12:$A$111,'Graph Tables'!$D82)</f>
        <v>0</v>
      </c>
      <c r="H82" s="46">
        <f>SUMIFS('Portfolio Allocation'!E$12:E$111,'Portfolio Allocation'!$A$12:$A$111,'Graph Tables'!$D82)</f>
        <v>0</v>
      </c>
      <c r="I82" s="46">
        <f>SUMIFS('Portfolio Allocation'!F$12:F$111,'Portfolio Allocation'!$A$12:$A$111,'Graph Tables'!$D82)</f>
        <v>0</v>
      </c>
      <c r="J82" s="46">
        <f>SUMIFS('Portfolio Allocation'!G$12:G$111,'Portfolio Allocation'!$A$12:$A$111,'Graph Tables'!$D82)</f>
        <v>0</v>
      </c>
      <c r="K82" s="46">
        <f>SUMIFS('Portfolio Allocation'!H$12:H$111,'Portfolio Allocation'!$A$12:$A$111,'Graph Tables'!$D82)</f>
        <v>0</v>
      </c>
      <c r="L82" s="46">
        <f>SUMIFS('Portfolio Allocation'!I$12:I$111,'Portfolio Allocation'!$A$12:$A$111,'Graph Tables'!$D82)</f>
        <v>0</v>
      </c>
      <c r="M82" s="46">
        <f>SUMIFS('Portfolio Allocation'!J$12:J$111,'Portfolio Allocation'!$A$12:$A$111,'Graph Tables'!$D82)</f>
        <v>0</v>
      </c>
      <c r="N82" s="46">
        <f>SUMIFS('Portfolio Allocation'!K$12:K$111,'Portfolio Allocation'!$A$12:$A$111,'Graph Tables'!$D82)</f>
        <v>0</v>
      </c>
      <c r="O82" s="46">
        <f>SUMIFS('Portfolio Allocation'!L$12:L$111,'Portfolio Allocation'!$A$12:$A$111,'Graph Tables'!$D82)</f>
        <v>0</v>
      </c>
      <c r="P82" s="46">
        <f>SUMIFS('Portfolio Allocation'!M$12:M$111,'Portfolio Allocation'!$A$12:$A$111,'Graph Tables'!$D82)</f>
        <v>0</v>
      </c>
      <c r="Q82" s="46" t="e">
        <f>SUMIFS('Portfolio Allocation'!#REF!,'Portfolio Allocation'!$A$12:$A$111,'Graph Tables'!$D82)</f>
        <v>#REF!</v>
      </c>
      <c r="R82" s="46">
        <f>SUMIFS('Portfolio Allocation'!Q$12:Q$111,'Portfolio Allocation'!$A$12:$A$111,'Graph Tables'!$D82)</f>
        <v>0</v>
      </c>
      <c r="S82" s="46">
        <f>SUMIFS('Portfolio Allocation'!R$12:R$111,'Portfolio Allocation'!$A$12:$A$111,'Graph Tables'!$D82)</f>
        <v>0</v>
      </c>
      <c r="T82" s="46">
        <f>SUMIFS('Portfolio Allocation'!S$12:S$111,'Portfolio Allocation'!$A$12:$A$111,'Graph Tables'!$D82)</f>
        <v>0</v>
      </c>
      <c r="U82" s="46">
        <f>SUMIFS('Portfolio Allocation'!T$12:T$111,'Portfolio Allocation'!$A$12:$A$111,'Graph Tables'!$D82)</f>
        <v>0</v>
      </c>
      <c r="V82" s="46">
        <f>SUMIFS('Portfolio Allocation'!U$12:U$111,'Portfolio Allocation'!$A$12:$A$111,'Graph Tables'!$D82)</f>
        <v>0</v>
      </c>
      <c r="W82" s="46">
        <f>SUMIFS('Portfolio Allocation'!V$12:V$111,'Portfolio Allocation'!$A$12:$A$111,'Graph Tables'!$D82)</f>
        <v>0</v>
      </c>
      <c r="X82" s="46">
        <f>SUMIFS('Portfolio Allocation'!W$12:W$111,'Portfolio Allocation'!$A$12:$A$111,'Graph Tables'!$D82)</f>
        <v>0</v>
      </c>
      <c r="Y82" s="46">
        <f>SUMIFS('Portfolio Allocation'!X$12:X$111,'Portfolio Allocation'!$A$12:$A$111,'Graph Tables'!$D82)</f>
        <v>0</v>
      </c>
      <c r="Z82" s="46">
        <f>SUMIFS('Portfolio Allocation'!Y$12:Y$111,'Portfolio Allocation'!$A$12:$A$111,'Graph Tables'!$D82)</f>
        <v>0</v>
      </c>
      <c r="AA82" s="46">
        <f>SUMIFS('Portfolio Allocation'!Z$12:Z$111,'Portfolio Allocation'!$A$12:$A$111,'Graph Tables'!$D82)</f>
        <v>0</v>
      </c>
      <c r="AB82" s="46">
        <f>SUMIFS('Portfolio Allocation'!AA$12:AA$111,'Portfolio Allocation'!$A$12:$A$111,'Graph Tables'!$D82)</f>
        <v>0</v>
      </c>
      <c r="AC82" s="46">
        <f>SUMIFS('Portfolio Allocation'!AD$12:AD$111,'Portfolio Allocation'!$A$12:$A$111,'Graph Tables'!$D82)</f>
        <v>0</v>
      </c>
      <c r="AD82" s="46"/>
      <c r="AE82" s="48">
        <v>81</v>
      </c>
      <c r="AF82" t="e">
        <f t="shared" si="203"/>
        <v>#REF!</v>
      </c>
      <c r="AG82" s="44" t="e">
        <f t="shared" si="210"/>
        <v>#REF!</v>
      </c>
      <c r="AH82" s="46"/>
      <c r="AI82" s="239" t="e">
        <f t="shared" si="204"/>
        <v>#REF!</v>
      </c>
      <c r="AJ82" s="239" t="e">
        <f>AI82+COUNTIF(AI$2:$AI82,AI82)-1</f>
        <v>#REF!</v>
      </c>
      <c r="AK82" s="241" t="str">
        <f t="shared" si="127"/>
        <v>Ghana</v>
      </c>
      <c r="AL82" s="70" t="e">
        <f t="shared" si="205"/>
        <v>#REF!</v>
      </c>
      <c r="AM82" s="44" t="e">
        <f t="shared" si="128"/>
        <v>#REF!</v>
      </c>
      <c r="AN82" s="44" t="e">
        <f t="shared" si="129"/>
        <v>#REF!</v>
      </c>
      <c r="AO82" s="44" t="e">
        <f t="shared" si="130"/>
        <v>#REF!</v>
      </c>
      <c r="AP82" s="44" t="e">
        <f t="shared" si="131"/>
        <v>#REF!</v>
      </c>
      <c r="AQ82" s="44" t="e">
        <f t="shared" si="132"/>
        <v>#REF!</v>
      </c>
      <c r="AR82" s="44" t="e">
        <f t="shared" si="133"/>
        <v>#REF!</v>
      </c>
      <c r="AS82" s="44" t="e">
        <f t="shared" si="134"/>
        <v>#REF!</v>
      </c>
      <c r="AT82" s="44" t="e">
        <f t="shared" si="135"/>
        <v>#REF!</v>
      </c>
      <c r="AU82" s="44" t="e">
        <f t="shared" si="136"/>
        <v>#REF!</v>
      </c>
      <c r="AV82" s="44" t="e">
        <f t="shared" si="137"/>
        <v>#REF!</v>
      </c>
      <c r="AW82" s="44" t="e">
        <f t="shared" si="138"/>
        <v>#REF!</v>
      </c>
      <c r="AX82" s="44" t="e">
        <f t="shared" si="139"/>
        <v>#REF!</v>
      </c>
      <c r="AY82" s="44" t="e">
        <f t="shared" si="140"/>
        <v>#REF!</v>
      </c>
      <c r="AZ82" s="44" t="e">
        <f t="shared" si="141"/>
        <v>#REF!</v>
      </c>
      <c r="BA82" s="44" t="e">
        <f t="shared" si="142"/>
        <v>#REF!</v>
      </c>
      <c r="BB82" s="44" t="e">
        <f t="shared" si="143"/>
        <v>#REF!</v>
      </c>
      <c r="BC82" s="44" t="e">
        <f t="shared" si="144"/>
        <v>#REF!</v>
      </c>
      <c r="BD82" s="44" t="e">
        <f t="shared" si="145"/>
        <v>#REF!</v>
      </c>
      <c r="BE82" s="44" t="e">
        <f t="shared" si="146"/>
        <v>#REF!</v>
      </c>
      <c r="BF82" s="44" t="e">
        <f t="shared" si="147"/>
        <v>#REF!</v>
      </c>
      <c r="BG82" s="44" t="e">
        <f t="shared" si="148"/>
        <v>#REF!</v>
      </c>
      <c r="BH82" s="44" t="e">
        <f t="shared" si="149"/>
        <v>#REF!</v>
      </c>
      <c r="BI82" s="44" t="e">
        <f t="shared" si="150"/>
        <v>#REF!</v>
      </c>
      <c r="BJ82" s="44" t="e">
        <f t="shared" si="151"/>
        <v>#REF!</v>
      </c>
      <c r="BK82" s="44"/>
      <c r="BL82" s="48">
        <v>81</v>
      </c>
      <c r="BM82" t="e">
        <f t="shared" si="206"/>
        <v>#REF!</v>
      </c>
      <c r="BN82" s="44" t="e">
        <f t="shared" si="211"/>
        <v>#REF!</v>
      </c>
      <c r="BO82" s="44">
        <f t="shared" si="152"/>
        <v>0</v>
      </c>
      <c r="BP82" s="44">
        <f t="shared" si="153"/>
        <v>0</v>
      </c>
      <c r="BQ82" s="44">
        <f t="shared" si="154"/>
        <v>0</v>
      </c>
      <c r="BR82" s="44">
        <f t="shared" si="155"/>
        <v>0</v>
      </c>
      <c r="BS82" s="44">
        <f t="shared" si="156"/>
        <v>0</v>
      </c>
      <c r="BT82" s="44">
        <f t="shared" si="157"/>
        <v>0</v>
      </c>
      <c r="BU82" s="44">
        <f t="shared" si="158"/>
        <v>0</v>
      </c>
      <c r="BV82" s="44">
        <f t="shared" si="159"/>
        <v>0</v>
      </c>
      <c r="BW82" s="44">
        <f t="shared" si="160"/>
        <v>0</v>
      </c>
      <c r="BX82" s="44">
        <f t="shared" si="161"/>
        <v>0</v>
      </c>
      <c r="BY82" s="44">
        <f t="shared" si="162"/>
        <v>0</v>
      </c>
      <c r="BZ82" s="44">
        <f t="shared" si="163"/>
        <v>0</v>
      </c>
      <c r="CA82" s="44">
        <f t="shared" si="164"/>
        <v>0</v>
      </c>
      <c r="CB82" s="44">
        <f t="shared" si="165"/>
        <v>0</v>
      </c>
      <c r="CC82" s="44">
        <f t="shared" si="166"/>
        <v>0</v>
      </c>
      <c r="CD82" s="44">
        <f t="shared" si="167"/>
        <v>0</v>
      </c>
      <c r="CE82" s="44">
        <f t="shared" si="168"/>
        <v>0</v>
      </c>
      <c r="CF82" s="44">
        <f t="shared" si="169"/>
        <v>0</v>
      </c>
      <c r="CG82" s="44">
        <f t="shared" si="170"/>
        <v>0</v>
      </c>
      <c r="CH82" s="44">
        <f t="shared" si="171"/>
        <v>0</v>
      </c>
      <c r="CI82" s="44">
        <f t="shared" si="172"/>
        <v>0</v>
      </c>
      <c r="CJ82" s="44">
        <f t="shared" si="173"/>
        <v>0</v>
      </c>
      <c r="CK82" s="44">
        <f t="shared" si="174"/>
        <v>0</v>
      </c>
      <c r="CL82" s="44">
        <f t="shared" si="175"/>
        <v>0</v>
      </c>
      <c r="CM82" s="44"/>
      <c r="CN82" s="244" t="e">
        <f t="shared" si="207"/>
        <v>#REF!</v>
      </c>
      <c r="CO82" s="244">
        <v>81</v>
      </c>
      <c r="CP82" s="239" t="e">
        <f t="shared" si="208"/>
        <v>#REF!</v>
      </c>
      <c r="CQ82" s="239" t="e">
        <f>CP82+COUNTIF($CP$2:CP82,CP82)-1</f>
        <v>#REF!</v>
      </c>
      <c r="CR82" s="241" t="str">
        <f t="shared" si="176"/>
        <v>Ghana</v>
      </c>
      <c r="CS82" s="70" t="e">
        <f t="shared" si="209"/>
        <v>#REF!</v>
      </c>
      <c r="CT82" s="44" t="e">
        <f t="shared" si="177"/>
        <v>#REF!</v>
      </c>
      <c r="CU82" s="44" t="e">
        <f t="shared" si="178"/>
        <v>#REF!</v>
      </c>
      <c r="CV82" s="44" t="e">
        <f t="shared" si="179"/>
        <v>#REF!</v>
      </c>
      <c r="CW82" s="44" t="e">
        <f t="shared" si="180"/>
        <v>#REF!</v>
      </c>
      <c r="CX82" s="44" t="e">
        <f t="shared" si="181"/>
        <v>#REF!</v>
      </c>
      <c r="CY82" s="44" t="e">
        <f t="shared" si="182"/>
        <v>#REF!</v>
      </c>
      <c r="CZ82" s="44" t="e">
        <f t="shared" si="183"/>
        <v>#REF!</v>
      </c>
      <c r="DA82" s="44" t="e">
        <f t="shared" si="184"/>
        <v>#REF!</v>
      </c>
      <c r="DB82" s="44" t="e">
        <f t="shared" si="185"/>
        <v>#REF!</v>
      </c>
      <c r="DC82" s="44" t="e">
        <f t="shared" si="186"/>
        <v>#REF!</v>
      </c>
      <c r="DD82" s="44" t="e">
        <f t="shared" si="187"/>
        <v>#REF!</v>
      </c>
      <c r="DE82" s="44" t="e">
        <f t="shared" si="188"/>
        <v>#REF!</v>
      </c>
      <c r="DF82" s="44" t="e">
        <f t="shared" si="189"/>
        <v>#REF!</v>
      </c>
      <c r="DG82" s="44" t="e">
        <f t="shared" si="190"/>
        <v>#REF!</v>
      </c>
      <c r="DH82" s="44" t="e">
        <f t="shared" si="191"/>
        <v>#REF!</v>
      </c>
      <c r="DI82" s="44" t="e">
        <f t="shared" si="192"/>
        <v>#REF!</v>
      </c>
      <c r="DJ82" s="44" t="e">
        <f t="shared" si="193"/>
        <v>#REF!</v>
      </c>
      <c r="DK82" s="44" t="e">
        <f t="shared" si="194"/>
        <v>#REF!</v>
      </c>
      <c r="DL82" s="44" t="e">
        <f t="shared" si="195"/>
        <v>#REF!</v>
      </c>
      <c r="DM82" s="44" t="e">
        <f t="shared" si="196"/>
        <v>#REF!</v>
      </c>
      <c r="DN82" s="44" t="e">
        <f t="shared" si="197"/>
        <v>#REF!</v>
      </c>
      <c r="DO82" s="44" t="e">
        <f t="shared" si="198"/>
        <v>#REF!</v>
      </c>
      <c r="DP82" s="44" t="e">
        <f t="shared" si="199"/>
        <v>#REF!</v>
      </c>
      <c r="DQ82" s="44" t="e">
        <f t="shared" si="200"/>
        <v>#REF!</v>
      </c>
    </row>
    <row r="83" spans="1:121">
      <c r="A83" s="239">
        <v>82</v>
      </c>
      <c r="B83" s="364" t="e">
        <f t="shared" si="201"/>
        <v>#REF!</v>
      </c>
      <c r="C83" s="365" t="e">
        <f>B83+COUNTIF(B$2:$B83,B83)-1</f>
        <v>#REF!</v>
      </c>
      <c r="D83" s="366" t="str">
        <f>Tables!AI83</f>
        <v>Gibraltar</v>
      </c>
      <c r="E83" s="367" t="e">
        <f t="shared" si="202"/>
        <v>#REF!</v>
      </c>
      <c r="F83" s="46">
        <f>SUMIFS('Portfolio Allocation'!C$12:C$111,'Portfolio Allocation'!$A$12:$A$111,'Graph Tables'!$D83)</f>
        <v>0</v>
      </c>
      <c r="G83" s="46">
        <f>SUMIFS('Portfolio Allocation'!D$12:D$111,'Portfolio Allocation'!$A$12:$A$111,'Graph Tables'!$D83)</f>
        <v>0</v>
      </c>
      <c r="H83" s="46">
        <f>SUMIFS('Portfolio Allocation'!E$12:E$111,'Portfolio Allocation'!$A$12:$A$111,'Graph Tables'!$D83)</f>
        <v>0</v>
      </c>
      <c r="I83" s="46">
        <f>SUMIFS('Portfolio Allocation'!F$12:F$111,'Portfolio Allocation'!$A$12:$A$111,'Graph Tables'!$D83)</f>
        <v>0</v>
      </c>
      <c r="J83" s="46">
        <f>SUMIFS('Portfolio Allocation'!G$12:G$111,'Portfolio Allocation'!$A$12:$A$111,'Graph Tables'!$D83)</f>
        <v>0</v>
      </c>
      <c r="K83" s="46">
        <f>SUMIFS('Portfolio Allocation'!H$12:H$111,'Portfolio Allocation'!$A$12:$A$111,'Graph Tables'!$D83)</f>
        <v>0</v>
      </c>
      <c r="L83" s="46">
        <f>SUMIFS('Portfolio Allocation'!I$12:I$111,'Portfolio Allocation'!$A$12:$A$111,'Graph Tables'!$D83)</f>
        <v>0</v>
      </c>
      <c r="M83" s="46">
        <f>SUMIFS('Portfolio Allocation'!J$12:J$111,'Portfolio Allocation'!$A$12:$A$111,'Graph Tables'!$D83)</f>
        <v>0</v>
      </c>
      <c r="N83" s="46">
        <f>SUMIFS('Portfolio Allocation'!K$12:K$111,'Portfolio Allocation'!$A$12:$A$111,'Graph Tables'!$D83)</f>
        <v>0</v>
      </c>
      <c r="O83" s="46">
        <f>SUMIFS('Portfolio Allocation'!L$12:L$111,'Portfolio Allocation'!$A$12:$A$111,'Graph Tables'!$D83)</f>
        <v>0</v>
      </c>
      <c r="P83" s="46">
        <f>SUMIFS('Portfolio Allocation'!M$12:M$111,'Portfolio Allocation'!$A$12:$A$111,'Graph Tables'!$D83)</f>
        <v>0</v>
      </c>
      <c r="Q83" s="46" t="e">
        <f>SUMIFS('Portfolio Allocation'!#REF!,'Portfolio Allocation'!$A$12:$A$111,'Graph Tables'!$D83)</f>
        <v>#REF!</v>
      </c>
      <c r="R83" s="46">
        <f>SUMIFS('Portfolio Allocation'!Q$12:Q$111,'Portfolio Allocation'!$A$12:$A$111,'Graph Tables'!$D83)</f>
        <v>0</v>
      </c>
      <c r="S83" s="46">
        <f>SUMIFS('Portfolio Allocation'!R$12:R$111,'Portfolio Allocation'!$A$12:$A$111,'Graph Tables'!$D83)</f>
        <v>0</v>
      </c>
      <c r="T83" s="46">
        <f>SUMIFS('Portfolio Allocation'!S$12:S$111,'Portfolio Allocation'!$A$12:$A$111,'Graph Tables'!$D83)</f>
        <v>0</v>
      </c>
      <c r="U83" s="46">
        <f>SUMIFS('Portfolio Allocation'!T$12:T$111,'Portfolio Allocation'!$A$12:$A$111,'Graph Tables'!$D83)</f>
        <v>0</v>
      </c>
      <c r="V83" s="46">
        <f>SUMIFS('Portfolio Allocation'!U$12:U$111,'Portfolio Allocation'!$A$12:$A$111,'Graph Tables'!$D83)</f>
        <v>0</v>
      </c>
      <c r="W83" s="46">
        <f>SUMIFS('Portfolio Allocation'!V$12:V$111,'Portfolio Allocation'!$A$12:$A$111,'Graph Tables'!$D83)</f>
        <v>0</v>
      </c>
      <c r="X83" s="46">
        <f>SUMIFS('Portfolio Allocation'!W$12:W$111,'Portfolio Allocation'!$A$12:$A$111,'Graph Tables'!$D83)</f>
        <v>0</v>
      </c>
      <c r="Y83" s="46">
        <f>SUMIFS('Portfolio Allocation'!X$12:X$111,'Portfolio Allocation'!$A$12:$A$111,'Graph Tables'!$D83)</f>
        <v>0</v>
      </c>
      <c r="Z83" s="46">
        <f>SUMIFS('Portfolio Allocation'!Y$12:Y$111,'Portfolio Allocation'!$A$12:$A$111,'Graph Tables'!$D83)</f>
        <v>0</v>
      </c>
      <c r="AA83" s="46">
        <f>SUMIFS('Portfolio Allocation'!Z$12:Z$111,'Portfolio Allocation'!$A$12:$A$111,'Graph Tables'!$D83)</f>
        <v>0</v>
      </c>
      <c r="AB83" s="46">
        <f>SUMIFS('Portfolio Allocation'!AA$12:AA$111,'Portfolio Allocation'!$A$12:$A$111,'Graph Tables'!$D83)</f>
        <v>0</v>
      </c>
      <c r="AC83" s="46">
        <f>SUMIFS('Portfolio Allocation'!AD$12:AD$111,'Portfolio Allocation'!$A$12:$A$111,'Graph Tables'!$D83)</f>
        <v>0</v>
      </c>
      <c r="AD83" s="46"/>
      <c r="AE83" s="48">
        <v>82</v>
      </c>
      <c r="AF83" t="e">
        <f t="shared" si="203"/>
        <v>#REF!</v>
      </c>
      <c r="AG83" s="44" t="e">
        <f t="shared" si="210"/>
        <v>#REF!</v>
      </c>
      <c r="AH83" s="46"/>
      <c r="AI83" s="239" t="e">
        <f t="shared" si="204"/>
        <v>#REF!</v>
      </c>
      <c r="AJ83" s="239" t="e">
        <f>AI83+COUNTIF(AI$2:$AI83,AI83)-1</f>
        <v>#REF!</v>
      </c>
      <c r="AK83" s="241" t="str">
        <f t="shared" si="127"/>
        <v>Gibraltar</v>
      </c>
      <c r="AL83" s="70" t="e">
        <f t="shared" si="205"/>
        <v>#REF!</v>
      </c>
      <c r="AM83" s="44" t="e">
        <f t="shared" si="128"/>
        <v>#REF!</v>
      </c>
      <c r="AN83" s="44" t="e">
        <f t="shared" si="129"/>
        <v>#REF!</v>
      </c>
      <c r="AO83" s="44" t="e">
        <f t="shared" si="130"/>
        <v>#REF!</v>
      </c>
      <c r="AP83" s="44" t="e">
        <f t="shared" si="131"/>
        <v>#REF!</v>
      </c>
      <c r="AQ83" s="44" t="e">
        <f t="shared" si="132"/>
        <v>#REF!</v>
      </c>
      <c r="AR83" s="44" t="e">
        <f t="shared" si="133"/>
        <v>#REF!</v>
      </c>
      <c r="AS83" s="44" t="e">
        <f t="shared" si="134"/>
        <v>#REF!</v>
      </c>
      <c r="AT83" s="44" t="e">
        <f t="shared" si="135"/>
        <v>#REF!</v>
      </c>
      <c r="AU83" s="44" t="e">
        <f t="shared" si="136"/>
        <v>#REF!</v>
      </c>
      <c r="AV83" s="44" t="e">
        <f t="shared" si="137"/>
        <v>#REF!</v>
      </c>
      <c r="AW83" s="44" t="e">
        <f t="shared" si="138"/>
        <v>#REF!</v>
      </c>
      <c r="AX83" s="44" t="e">
        <f t="shared" si="139"/>
        <v>#REF!</v>
      </c>
      <c r="AY83" s="44" t="e">
        <f t="shared" si="140"/>
        <v>#REF!</v>
      </c>
      <c r="AZ83" s="44" t="e">
        <f t="shared" si="141"/>
        <v>#REF!</v>
      </c>
      <c r="BA83" s="44" t="e">
        <f t="shared" si="142"/>
        <v>#REF!</v>
      </c>
      <c r="BB83" s="44" t="e">
        <f t="shared" si="143"/>
        <v>#REF!</v>
      </c>
      <c r="BC83" s="44" t="e">
        <f t="shared" si="144"/>
        <v>#REF!</v>
      </c>
      <c r="BD83" s="44" t="e">
        <f t="shared" si="145"/>
        <v>#REF!</v>
      </c>
      <c r="BE83" s="44" t="e">
        <f t="shared" si="146"/>
        <v>#REF!</v>
      </c>
      <c r="BF83" s="44" t="e">
        <f t="shared" si="147"/>
        <v>#REF!</v>
      </c>
      <c r="BG83" s="44" t="e">
        <f t="shared" si="148"/>
        <v>#REF!</v>
      </c>
      <c r="BH83" s="44" t="e">
        <f t="shared" si="149"/>
        <v>#REF!</v>
      </c>
      <c r="BI83" s="44" t="e">
        <f t="shared" si="150"/>
        <v>#REF!</v>
      </c>
      <c r="BJ83" s="44" t="e">
        <f t="shared" si="151"/>
        <v>#REF!</v>
      </c>
      <c r="BK83" s="44"/>
      <c r="BL83" s="48">
        <v>82</v>
      </c>
      <c r="BM83" t="e">
        <f t="shared" si="206"/>
        <v>#REF!</v>
      </c>
      <c r="BN83" s="44" t="e">
        <f t="shared" si="211"/>
        <v>#REF!</v>
      </c>
      <c r="BO83" s="44">
        <f t="shared" si="152"/>
        <v>0</v>
      </c>
      <c r="BP83" s="44">
        <f t="shared" si="153"/>
        <v>0</v>
      </c>
      <c r="BQ83" s="44">
        <f t="shared" si="154"/>
        <v>0</v>
      </c>
      <c r="BR83" s="44">
        <f t="shared" si="155"/>
        <v>0</v>
      </c>
      <c r="BS83" s="44">
        <f t="shared" si="156"/>
        <v>0</v>
      </c>
      <c r="BT83" s="44">
        <f t="shared" si="157"/>
        <v>0</v>
      </c>
      <c r="BU83" s="44">
        <f t="shared" si="158"/>
        <v>0</v>
      </c>
      <c r="BV83" s="44">
        <f t="shared" si="159"/>
        <v>0</v>
      </c>
      <c r="BW83" s="44">
        <f t="shared" si="160"/>
        <v>0</v>
      </c>
      <c r="BX83" s="44">
        <f t="shared" si="161"/>
        <v>0</v>
      </c>
      <c r="BY83" s="44">
        <f t="shared" si="162"/>
        <v>0</v>
      </c>
      <c r="BZ83" s="44">
        <f t="shared" si="163"/>
        <v>0</v>
      </c>
      <c r="CA83" s="44">
        <f t="shared" si="164"/>
        <v>0</v>
      </c>
      <c r="CB83" s="44">
        <f t="shared" si="165"/>
        <v>0</v>
      </c>
      <c r="CC83" s="44">
        <f t="shared" si="166"/>
        <v>0</v>
      </c>
      <c r="CD83" s="44">
        <f t="shared" si="167"/>
        <v>0</v>
      </c>
      <c r="CE83" s="44">
        <f t="shared" si="168"/>
        <v>0</v>
      </c>
      <c r="CF83" s="44">
        <f t="shared" si="169"/>
        <v>0</v>
      </c>
      <c r="CG83" s="44">
        <f t="shared" si="170"/>
        <v>0</v>
      </c>
      <c r="CH83" s="44">
        <f t="shared" si="171"/>
        <v>0</v>
      </c>
      <c r="CI83" s="44">
        <f t="shared" si="172"/>
        <v>0</v>
      </c>
      <c r="CJ83" s="44">
        <f t="shared" si="173"/>
        <v>0</v>
      </c>
      <c r="CK83" s="44">
        <f t="shared" si="174"/>
        <v>0</v>
      </c>
      <c r="CL83" s="44">
        <f t="shared" si="175"/>
        <v>0</v>
      </c>
      <c r="CM83" s="44"/>
      <c r="CN83" s="244" t="e">
        <f t="shared" si="207"/>
        <v>#REF!</v>
      </c>
      <c r="CO83" s="244">
        <v>82</v>
      </c>
      <c r="CP83" s="239" t="e">
        <f t="shared" si="208"/>
        <v>#REF!</v>
      </c>
      <c r="CQ83" s="239" t="e">
        <f>CP83+COUNTIF($CP$2:CP83,CP83)-1</f>
        <v>#REF!</v>
      </c>
      <c r="CR83" s="241" t="str">
        <f t="shared" si="176"/>
        <v>Gibraltar</v>
      </c>
      <c r="CS83" s="70" t="e">
        <f t="shared" si="209"/>
        <v>#REF!</v>
      </c>
      <c r="CT83" s="44" t="e">
        <f t="shared" si="177"/>
        <v>#REF!</v>
      </c>
      <c r="CU83" s="44" t="e">
        <f t="shared" si="178"/>
        <v>#REF!</v>
      </c>
      <c r="CV83" s="44" t="e">
        <f t="shared" si="179"/>
        <v>#REF!</v>
      </c>
      <c r="CW83" s="44" t="e">
        <f t="shared" si="180"/>
        <v>#REF!</v>
      </c>
      <c r="CX83" s="44" t="e">
        <f t="shared" si="181"/>
        <v>#REF!</v>
      </c>
      <c r="CY83" s="44" t="e">
        <f t="shared" si="182"/>
        <v>#REF!</v>
      </c>
      <c r="CZ83" s="44" t="e">
        <f t="shared" si="183"/>
        <v>#REF!</v>
      </c>
      <c r="DA83" s="44" t="e">
        <f t="shared" si="184"/>
        <v>#REF!</v>
      </c>
      <c r="DB83" s="44" t="e">
        <f t="shared" si="185"/>
        <v>#REF!</v>
      </c>
      <c r="DC83" s="44" t="e">
        <f t="shared" si="186"/>
        <v>#REF!</v>
      </c>
      <c r="DD83" s="44" t="e">
        <f t="shared" si="187"/>
        <v>#REF!</v>
      </c>
      <c r="DE83" s="44" t="e">
        <f t="shared" si="188"/>
        <v>#REF!</v>
      </c>
      <c r="DF83" s="44" t="e">
        <f t="shared" si="189"/>
        <v>#REF!</v>
      </c>
      <c r="DG83" s="44" t="e">
        <f t="shared" si="190"/>
        <v>#REF!</v>
      </c>
      <c r="DH83" s="44" t="e">
        <f t="shared" si="191"/>
        <v>#REF!</v>
      </c>
      <c r="DI83" s="44" t="e">
        <f t="shared" si="192"/>
        <v>#REF!</v>
      </c>
      <c r="DJ83" s="44" t="e">
        <f t="shared" si="193"/>
        <v>#REF!</v>
      </c>
      <c r="DK83" s="44" t="e">
        <f t="shared" si="194"/>
        <v>#REF!</v>
      </c>
      <c r="DL83" s="44" t="e">
        <f t="shared" si="195"/>
        <v>#REF!</v>
      </c>
      <c r="DM83" s="44" t="e">
        <f t="shared" si="196"/>
        <v>#REF!</v>
      </c>
      <c r="DN83" s="44" t="e">
        <f t="shared" si="197"/>
        <v>#REF!</v>
      </c>
      <c r="DO83" s="44" t="e">
        <f t="shared" si="198"/>
        <v>#REF!</v>
      </c>
      <c r="DP83" s="44" t="e">
        <f t="shared" si="199"/>
        <v>#REF!</v>
      </c>
      <c r="DQ83" s="44" t="e">
        <f t="shared" si="200"/>
        <v>#REF!</v>
      </c>
    </row>
    <row r="84" spans="1:121">
      <c r="A84" s="239">
        <v>83</v>
      </c>
      <c r="B84" s="364" t="e">
        <f t="shared" si="201"/>
        <v>#REF!</v>
      </c>
      <c r="C84" s="365" t="e">
        <f>B84+COUNTIF(B$2:$B84,B84)-1</f>
        <v>#REF!</v>
      </c>
      <c r="D84" s="366" t="str">
        <f>Tables!AI84</f>
        <v>Greece</v>
      </c>
      <c r="E84" s="367" t="e">
        <f t="shared" si="202"/>
        <v>#REF!</v>
      </c>
      <c r="F84" s="46">
        <f>SUMIFS('Portfolio Allocation'!C$12:C$111,'Portfolio Allocation'!$A$12:$A$111,'Graph Tables'!$D84)</f>
        <v>0</v>
      </c>
      <c r="G84" s="46">
        <f>SUMIFS('Portfolio Allocation'!D$12:D$111,'Portfolio Allocation'!$A$12:$A$111,'Graph Tables'!$D84)</f>
        <v>0</v>
      </c>
      <c r="H84" s="46">
        <f>SUMIFS('Portfolio Allocation'!E$12:E$111,'Portfolio Allocation'!$A$12:$A$111,'Graph Tables'!$D84)</f>
        <v>0</v>
      </c>
      <c r="I84" s="46">
        <f>SUMIFS('Portfolio Allocation'!F$12:F$111,'Portfolio Allocation'!$A$12:$A$111,'Graph Tables'!$D84)</f>
        <v>0</v>
      </c>
      <c r="J84" s="46">
        <f>SUMIFS('Portfolio Allocation'!G$12:G$111,'Portfolio Allocation'!$A$12:$A$111,'Graph Tables'!$D84)</f>
        <v>0</v>
      </c>
      <c r="K84" s="46">
        <f>SUMIFS('Portfolio Allocation'!H$12:H$111,'Portfolio Allocation'!$A$12:$A$111,'Graph Tables'!$D84)</f>
        <v>0</v>
      </c>
      <c r="L84" s="46">
        <f>SUMIFS('Portfolio Allocation'!I$12:I$111,'Portfolio Allocation'!$A$12:$A$111,'Graph Tables'!$D84)</f>
        <v>0</v>
      </c>
      <c r="M84" s="46">
        <f>SUMIFS('Portfolio Allocation'!J$12:J$111,'Portfolio Allocation'!$A$12:$A$111,'Graph Tables'!$D84)</f>
        <v>0</v>
      </c>
      <c r="N84" s="46">
        <f>SUMIFS('Portfolio Allocation'!K$12:K$111,'Portfolio Allocation'!$A$12:$A$111,'Graph Tables'!$D84)</f>
        <v>0</v>
      </c>
      <c r="O84" s="46">
        <f>SUMIFS('Portfolio Allocation'!L$12:L$111,'Portfolio Allocation'!$A$12:$A$111,'Graph Tables'!$D84)</f>
        <v>0</v>
      </c>
      <c r="P84" s="46">
        <f>SUMIFS('Portfolio Allocation'!M$12:M$111,'Portfolio Allocation'!$A$12:$A$111,'Graph Tables'!$D84)</f>
        <v>0</v>
      </c>
      <c r="Q84" s="46" t="e">
        <f>SUMIFS('Portfolio Allocation'!#REF!,'Portfolio Allocation'!$A$12:$A$111,'Graph Tables'!$D84)</f>
        <v>#REF!</v>
      </c>
      <c r="R84" s="46">
        <f>SUMIFS('Portfolio Allocation'!Q$12:Q$111,'Portfolio Allocation'!$A$12:$A$111,'Graph Tables'!$D84)</f>
        <v>0</v>
      </c>
      <c r="S84" s="46">
        <f>SUMIFS('Portfolio Allocation'!R$12:R$111,'Portfolio Allocation'!$A$12:$A$111,'Graph Tables'!$D84)</f>
        <v>0</v>
      </c>
      <c r="T84" s="46">
        <f>SUMIFS('Portfolio Allocation'!S$12:S$111,'Portfolio Allocation'!$A$12:$A$111,'Graph Tables'!$D84)</f>
        <v>0</v>
      </c>
      <c r="U84" s="46">
        <f>SUMIFS('Portfolio Allocation'!T$12:T$111,'Portfolio Allocation'!$A$12:$A$111,'Graph Tables'!$D84)</f>
        <v>0</v>
      </c>
      <c r="V84" s="46">
        <f>SUMIFS('Portfolio Allocation'!U$12:U$111,'Portfolio Allocation'!$A$12:$A$111,'Graph Tables'!$D84)</f>
        <v>0</v>
      </c>
      <c r="W84" s="46">
        <f>SUMIFS('Portfolio Allocation'!V$12:V$111,'Portfolio Allocation'!$A$12:$A$111,'Graph Tables'!$D84)</f>
        <v>0</v>
      </c>
      <c r="X84" s="46">
        <f>SUMIFS('Portfolio Allocation'!W$12:W$111,'Portfolio Allocation'!$A$12:$A$111,'Graph Tables'!$D84)</f>
        <v>0</v>
      </c>
      <c r="Y84" s="46">
        <f>SUMIFS('Portfolio Allocation'!X$12:X$111,'Portfolio Allocation'!$A$12:$A$111,'Graph Tables'!$D84)</f>
        <v>0</v>
      </c>
      <c r="Z84" s="46">
        <f>SUMIFS('Portfolio Allocation'!Y$12:Y$111,'Portfolio Allocation'!$A$12:$A$111,'Graph Tables'!$D84)</f>
        <v>0</v>
      </c>
      <c r="AA84" s="46">
        <f>SUMIFS('Portfolio Allocation'!Z$12:Z$111,'Portfolio Allocation'!$A$12:$A$111,'Graph Tables'!$D84)</f>
        <v>0</v>
      </c>
      <c r="AB84" s="46">
        <f>SUMIFS('Portfolio Allocation'!AA$12:AA$111,'Portfolio Allocation'!$A$12:$A$111,'Graph Tables'!$D84)</f>
        <v>0</v>
      </c>
      <c r="AC84" s="46">
        <f>SUMIFS('Portfolio Allocation'!AD$12:AD$111,'Portfolio Allocation'!$A$12:$A$111,'Graph Tables'!$D84)</f>
        <v>0</v>
      </c>
      <c r="AD84" s="46"/>
      <c r="AE84" s="48">
        <v>83</v>
      </c>
      <c r="AF84" t="e">
        <f t="shared" si="203"/>
        <v>#REF!</v>
      </c>
      <c r="AG84" s="44" t="e">
        <f t="shared" si="210"/>
        <v>#REF!</v>
      </c>
      <c r="AH84" s="46"/>
      <c r="AI84" s="239" t="e">
        <f t="shared" si="204"/>
        <v>#REF!</v>
      </c>
      <c r="AJ84" s="239" t="e">
        <f>AI84+COUNTIF(AI$2:$AI84,AI84)-1</f>
        <v>#REF!</v>
      </c>
      <c r="AK84" s="241" t="str">
        <f t="shared" si="127"/>
        <v>Greece</v>
      </c>
      <c r="AL84" s="70" t="e">
        <f t="shared" si="205"/>
        <v>#REF!</v>
      </c>
      <c r="AM84" s="44" t="e">
        <f t="shared" si="128"/>
        <v>#REF!</v>
      </c>
      <c r="AN84" s="44" t="e">
        <f t="shared" si="129"/>
        <v>#REF!</v>
      </c>
      <c r="AO84" s="44" t="e">
        <f t="shared" si="130"/>
        <v>#REF!</v>
      </c>
      <c r="AP84" s="44" t="e">
        <f t="shared" si="131"/>
        <v>#REF!</v>
      </c>
      <c r="AQ84" s="44" t="e">
        <f t="shared" si="132"/>
        <v>#REF!</v>
      </c>
      <c r="AR84" s="44" t="e">
        <f t="shared" si="133"/>
        <v>#REF!</v>
      </c>
      <c r="AS84" s="44" t="e">
        <f t="shared" si="134"/>
        <v>#REF!</v>
      </c>
      <c r="AT84" s="44" t="e">
        <f t="shared" si="135"/>
        <v>#REF!</v>
      </c>
      <c r="AU84" s="44" t="e">
        <f t="shared" si="136"/>
        <v>#REF!</v>
      </c>
      <c r="AV84" s="44" t="e">
        <f t="shared" si="137"/>
        <v>#REF!</v>
      </c>
      <c r="AW84" s="44" t="e">
        <f t="shared" si="138"/>
        <v>#REF!</v>
      </c>
      <c r="AX84" s="44" t="e">
        <f t="shared" si="139"/>
        <v>#REF!</v>
      </c>
      <c r="AY84" s="44" t="e">
        <f t="shared" si="140"/>
        <v>#REF!</v>
      </c>
      <c r="AZ84" s="44" t="e">
        <f t="shared" si="141"/>
        <v>#REF!</v>
      </c>
      <c r="BA84" s="44" t="e">
        <f t="shared" si="142"/>
        <v>#REF!</v>
      </c>
      <c r="BB84" s="44" t="e">
        <f t="shared" si="143"/>
        <v>#REF!</v>
      </c>
      <c r="BC84" s="44" t="e">
        <f t="shared" si="144"/>
        <v>#REF!</v>
      </c>
      <c r="BD84" s="44" t="e">
        <f t="shared" si="145"/>
        <v>#REF!</v>
      </c>
      <c r="BE84" s="44" t="e">
        <f t="shared" si="146"/>
        <v>#REF!</v>
      </c>
      <c r="BF84" s="44" t="e">
        <f t="shared" si="147"/>
        <v>#REF!</v>
      </c>
      <c r="BG84" s="44" t="e">
        <f t="shared" si="148"/>
        <v>#REF!</v>
      </c>
      <c r="BH84" s="44" t="e">
        <f t="shared" si="149"/>
        <v>#REF!</v>
      </c>
      <c r="BI84" s="44" t="e">
        <f t="shared" si="150"/>
        <v>#REF!</v>
      </c>
      <c r="BJ84" s="44" t="e">
        <f t="shared" si="151"/>
        <v>#REF!</v>
      </c>
      <c r="BK84" s="44"/>
      <c r="BL84" s="48">
        <v>83</v>
      </c>
      <c r="BM84" t="e">
        <f t="shared" si="206"/>
        <v>#REF!</v>
      </c>
      <c r="BN84" s="44" t="e">
        <f t="shared" si="211"/>
        <v>#REF!</v>
      </c>
      <c r="BO84" s="44">
        <f t="shared" si="152"/>
        <v>0</v>
      </c>
      <c r="BP84" s="44">
        <f t="shared" si="153"/>
        <v>0</v>
      </c>
      <c r="BQ84" s="44">
        <f t="shared" si="154"/>
        <v>0</v>
      </c>
      <c r="BR84" s="44">
        <f t="shared" si="155"/>
        <v>0</v>
      </c>
      <c r="BS84" s="44">
        <f t="shared" si="156"/>
        <v>0</v>
      </c>
      <c r="BT84" s="44">
        <f t="shared" si="157"/>
        <v>0</v>
      </c>
      <c r="BU84" s="44">
        <f t="shared" si="158"/>
        <v>0</v>
      </c>
      <c r="BV84" s="44">
        <f t="shared" si="159"/>
        <v>0</v>
      </c>
      <c r="BW84" s="44">
        <f t="shared" si="160"/>
        <v>0</v>
      </c>
      <c r="BX84" s="44">
        <f t="shared" si="161"/>
        <v>0</v>
      </c>
      <c r="BY84" s="44">
        <f t="shared" si="162"/>
        <v>0</v>
      </c>
      <c r="BZ84" s="44">
        <f t="shared" si="163"/>
        <v>0</v>
      </c>
      <c r="CA84" s="44">
        <f t="shared" si="164"/>
        <v>0</v>
      </c>
      <c r="CB84" s="44">
        <f t="shared" si="165"/>
        <v>0</v>
      </c>
      <c r="CC84" s="44">
        <f t="shared" si="166"/>
        <v>0</v>
      </c>
      <c r="CD84" s="44">
        <f t="shared" si="167"/>
        <v>0</v>
      </c>
      <c r="CE84" s="44">
        <f t="shared" si="168"/>
        <v>0</v>
      </c>
      <c r="CF84" s="44">
        <f t="shared" si="169"/>
        <v>0</v>
      </c>
      <c r="CG84" s="44">
        <f t="shared" si="170"/>
        <v>0</v>
      </c>
      <c r="CH84" s="44">
        <f t="shared" si="171"/>
        <v>0</v>
      </c>
      <c r="CI84" s="44">
        <f t="shared" si="172"/>
        <v>0</v>
      </c>
      <c r="CJ84" s="44">
        <f t="shared" si="173"/>
        <v>0</v>
      </c>
      <c r="CK84" s="44">
        <f t="shared" si="174"/>
        <v>0</v>
      </c>
      <c r="CL84" s="44">
        <f t="shared" si="175"/>
        <v>0</v>
      </c>
      <c r="CM84" s="44"/>
      <c r="CN84" s="244" t="e">
        <f t="shared" si="207"/>
        <v>#REF!</v>
      </c>
      <c r="CO84" s="244">
        <v>83</v>
      </c>
      <c r="CP84" s="239" t="e">
        <f t="shared" si="208"/>
        <v>#REF!</v>
      </c>
      <c r="CQ84" s="239" t="e">
        <f>CP84+COUNTIF($CP$2:CP84,CP84)-1</f>
        <v>#REF!</v>
      </c>
      <c r="CR84" s="241" t="str">
        <f t="shared" si="176"/>
        <v>Greece</v>
      </c>
      <c r="CS84" s="70" t="e">
        <f t="shared" si="209"/>
        <v>#REF!</v>
      </c>
      <c r="CT84" s="44" t="e">
        <f t="shared" si="177"/>
        <v>#REF!</v>
      </c>
      <c r="CU84" s="44" t="e">
        <f t="shared" si="178"/>
        <v>#REF!</v>
      </c>
      <c r="CV84" s="44" t="e">
        <f t="shared" si="179"/>
        <v>#REF!</v>
      </c>
      <c r="CW84" s="44" t="e">
        <f t="shared" si="180"/>
        <v>#REF!</v>
      </c>
      <c r="CX84" s="44" t="e">
        <f t="shared" si="181"/>
        <v>#REF!</v>
      </c>
      <c r="CY84" s="44" t="e">
        <f t="shared" si="182"/>
        <v>#REF!</v>
      </c>
      <c r="CZ84" s="44" t="e">
        <f t="shared" si="183"/>
        <v>#REF!</v>
      </c>
      <c r="DA84" s="44" t="e">
        <f t="shared" si="184"/>
        <v>#REF!</v>
      </c>
      <c r="DB84" s="44" t="e">
        <f t="shared" si="185"/>
        <v>#REF!</v>
      </c>
      <c r="DC84" s="44" t="e">
        <f t="shared" si="186"/>
        <v>#REF!</v>
      </c>
      <c r="DD84" s="44" t="e">
        <f t="shared" si="187"/>
        <v>#REF!</v>
      </c>
      <c r="DE84" s="44" t="e">
        <f t="shared" si="188"/>
        <v>#REF!</v>
      </c>
      <c r="DF84" s="44" t="e">
        <f t="shared" si="189"/>
        <v>#REF!</v>
      </c>
      <c r="DG84" s="44" t="e">
        <f t="shared" si="190"/>
        <v>#REF!</v>
      </c>
      <c r="DH84" s="44" t="e">
        <f t="shared" si="191"/>
        <v>#REF!</v>
      </c>
      <c r="DI84" s="44" t="e">
        <f t="shared" si="192"/>
        <v>#REF!</v>
      </c>
      <c r="DJ84" s="44" t="e">
        <f t="shared" si="193"/>
        <v>#REF!</v>
      </c>
      <c r="DK84" s="44" t="e">
        <f t="shared" si="194"/>
        <v>#REF!</v>
      </c>
      <c r="DL84" s="44" t="e">
        <f t="shared" si="195"/>
        <v>#REF!</v>
      </c>
      <c r="DM84" s="44" t="e">
        <f t="shared" si="196"/>
        <v>#REF!</v>
      </c>
      <c r="DN84" s="44" t="e">
        <f t="shared" si="197"/>
        <v>#REF!</v>
      </c>
      <c r="DO84" s="44" t="e">
        <f t="shared" si="198"/>
        <v>#REF!</v>
      </c>
      <c r="DP84" s="44" t="e">
        <f t="shared" si="199"/>
        <v>#REF!</v>
      </c>
      <c r="DQ84" s="44" t="e">
        <f t="shared" si="200"/>
        <v>#REF!</v>
      </c>
    </row>
    <row r="85" spans="1:121">
      <c r="A85" s="239">
        <v>84</v>
      </c>
      <c r="B85" s="364" t="e">
        <f t="shared" si="201"/>
        <v>#REF!</v>
      </c>
      <c r="C85" s="365" t="e">
        <f>B85+COUNTIF(B$2:$B85,B85)-1</f>
        <v>#REF!</v>
      </c>
      <c r="D85" s="366" t="str">
        <f>Tables!AI85</f>
        <v>Greenland</v>
      </c>
      <c r="E85" s="367" t="e">
        <f t="shared" si="202"/>
        <v>#REF!</v>
      </c>
      <c r="F85" s="46">
        <f>SUMIFS('Portfolio Allocation'!C$12:C$111,'Portfolio Allocation'!$A$12:$A$111,'Graph Tables'!$D85)</f>
        <v>0</v>
      </c>
      <c r="G85" s="46">
        <f>SUMIFS('Portfolio Allocation'!D$12:D$111,'Portfolio Allocation'!$A$12:$A$111,'Graph Tables'!$D85)</f>
        <v>0</v>
      </c>
      <c r="H85" s="46">
        <f>SUMIFS('Portfolio Allocation'!E$12:E$111,'Portfolio Allocation'!$A$12:$A$111,'Graph Tables'!$D85)</f>
        <v>0</v>
      </c>
      <c r="I85" s="46">
        <f>SUMIFS('Portfolio Allocation'!F$12:F$111,'Portfolio Allocation'!$A$12:$A$111,'Graph Tables'!$D85)</f>
        <v>0</v>
      </c>
      <c r="J85" s="46">
        <f>SUMIFS('Portfolio Allocation'!G$12:G$111,'Portfolio Allocation'!$A$12:$A$111,'Graph Tables'!$D85)</f>
        <v>0</v>
      </c>
      <c r="K85" s="46">
        <f>SUMIFS('Portfolio Allocation'!H$12:H$111,'Portfolio Allocation'!$A$12:$A$111,'Graph Tables'!$D85)</f>
        <v>0</v>
      </c>
      <c r="L85" s="46">
        <f>SUMIFS('Portfolio Allocation'!I$12:I$111,'Portfolio Allocation'!$A$12:$A$111,'Graph Tables'!$D85)</f>
        <v>0</v>
      </c>
      <c r="M85" s="46">
        <f>SUMIFS('Portfolio Allocation'!J$12:J$111,'Portfolio Allocation'!$A$12:$A$111,'Graph Tables'!$D85)</f>
        <v>0</v>
      </c>
      <c r="N85" s="46">
        <f>SUMIFS('Portfolio Allocation'!K$12:K$111,'Portfolio Allocation'!$A$12:$A$111,'Graph Tables'!$D85)</f>
        <v>0</v>
      </c>
      <c r="O85" s="46">
        <f>SUMIFS('Portfolio Allocation'!L$12:L$111,'Portfolio Allocation'!$A$12:$A$111,'Graph Tables'!$D85)</f>
        <v>0</v>
      </c>
      <c r="P85" s="46">
        <f>SUMIFS('Portfolio Allocation'!M$12:M$111,'Portfolio Allocation'!$A$12:$A$111,'Graph Tables'!$D85)</f>
        <v>0</v>
      </c>
      <c r="Q85" s="46" t="e">
        <f>SUMIFS('Portfolio Allocation'!#REF!,'Portfolio Allocation'!$A$12:$A$111,'Graph Tables'!$D85)</f>
        <v>#REF!</v>
      </c>
      <c r="R85" s="46">
        <f>SUMIFS('Portfolio Allocation'!Q$12:Q$111,'Portfolio Allocation'!$A$12:$A$111,'Graph Tables'!$D85)</f>
        <v>0</v>
      </c>
      <c r="S85" s="46">
        <f>SUMIFS('Portfolio Allocation'!R$12:R$111,'Portfolio Allocation'!$A$12:$A$111,'Graph Tables'!$D85)</f>
        <v>0</v>
      </c>
      <c r="T85" s="46">
        <f>SUMIFS('Portfolio Allocation'!S$12:S$111,'Portfolio Allocation'!$A$12:$A$111,'Graph Tables'!$D85)</f>
        <v>0</v>
      </c>
      <c r="U85" s="46">
        <f>SUMIFS('Portfolio Allocation'!T$12:T$111,'Portfolio Allocation'!$A$12:$A$111,'Graph Tables'!$D85)</f>
        <v>0</v>
      </c>
      <c r="V85" s="46">
        <f>SUMIFS('Portfolio Allocation'!U$12:U$111,'Portfolio Allocation'!$A$12:$A$111,'Graph Tables'!$D85)</f>
        <v>0</v>
      </c>
      <c r="W85" s="46">
        <f>SUMIFS('Portfolio Allocation'!V$12:V$111,'Portfolio Allocation'!$A$12:$A$111,'Graph Tables'!$D85)</f>
        <v>0</v>
      </c>
      <c r="X85" s="46">
        <f>SUMIFS('Portfolio Allocation'!W$12:W$111,'Portfolio Allocation'!$A$12:$A$111,'Graph Tables'!$D85)</f>
        <v>0</v>
      </c>
      <c r="Y85" s="46">
        <f>SUMIFS('Portfolio Allocation'!X$12:X$111,'Portfolio Allocation'!$A$12:$A$111,'Graph Tables'!$D85)</f>
        <v>0</v>
      </c>
      <c r="Z85" s="46">
        <f>SUMIFS('Portfolio Allocation'!Y$12:Y$111,'Portfolio Allocation'!$A$12:$A$111,'Graph Tables'!$D85)</f>
        <v>0</v>
      </c>
      <c r="AA85" s="46">
        <f>SUMIFS('Portfolio Allocation'!Z$12:Z$111,'Portfolio Allocation'!$A$12:$A$111,'Graph Tables'!$D85)</f>
        <v>0</v>
      </c>
      <c r="AB85" s="46">
        <f>SUMIFS('Portfolio Allocation'!AA$12:AA$111,'Portfolio Allocation'!$A$12:$A$111,'Graph Tables'!$D85)</f>
        <v>0</v>
      </c>
      <c r="AC85" s="46">
        <f>SUMIFS('Portfolio Allocation'!AD$12:AD$111,'Portfolio Allocation'!$A$12:$A$111,'Graph Tables'!$D85)</f>
        <v>0</v>
      </c>
      <c r="AD85" s="46"/>
      <c r="AE85" s="48">
        <v>84</v>
      </c>
      <c r="AF85" t="e">
        <f t="shared" si="203"/>
        <v>#REF!</v>
      </c>
      <c r="AG85" s="44" t="e">
        <f t="shared" si="210"/>
        <v>#REF!</v>
      </c>
      <c r="AH85" s="46"/>
      <c r="AI85" s="239" t="e">
        <f t="shared" si="204"/>
        <v>#REF!</v>
      </c>
      <c r="AJ85" s="239" t="e">
        <f>AI85+COUNTIF(AI$2:$AI85,AI85)-1</f>
        <v>#REF!</v>
      </c>
      <c r="AK85" s="241" t="str">
        <f t="shared" si="127"/>
        <v>Greenland</v>
      </c>
      <c r="AL85" s="70" t="e">
        <f t="shared" si="205"/>
        <v>#REF!</v>
      </c>
      <c r="AM85" s="44" t="e">
        <f t="shared" si="128"/>
        <v>#REF!</v>
      </c>
      <c r="AN85" s="44" t="e">
        <f t="shared" si="129"/>
        <v>#REF!</v>
      </c>
      <c r="AO85" s="44" t="e">
        <f t="shared" si="130"/>
        <v>#REF!</v>
      </c>
      <c r="AP85" s="44" t="e">
        <f t="shared" si="131"/>
        <v>#REF!</v>
      </c>
      <c r="AQ85" s="44" t="e">
        <f t="shared" si="132"/>
        <v>#REF!</v>
      </c>
      <c r="AR85" s="44" t="e">
        <f t="shared" si="133"/>
        <v>#REF!</v>
      </c>
      <c r="AS85" s="44" t="e">
        <f t="shared" si="134"/>
        <v>#REF!</v>
      </c>
      <c r="AT85" s="44" t="e">
        <f t="shared" si="135"/>
        <v>#REF!</v>
      </c>
      <c r="AU85" s="44" t="e">
        <f t="shared" si="136"/>
        <v>#REF!</v>
      </c>
      <c r="AV85" s="44" t="e">
        <f t="shared" si="137"/>
        <v>#REF!</v>
      </c>
      <c r="AW85" s="44" t="e">
        <f t="shared" si="138"/>
        <v>#REF!</v>
      </c>
      <c r="AX85" s="44" t="e">
        <f t="shared" si="139"/>
        <v>#REF!</v>
      </c>
      <c r="AY85" s="44" t="e">
        <f t="shared" si="140"/>
        <v>#REF!</v>
      </c>
      <c r="AZ85" s="44" t="e">
        <f t="shared" si="141"/>
        <v>#REF!</v>
      </c>
      <c r="BA85" s="44" t="e">
        <f t="shared" si="142"/>
        <v>#REF!</v>
      </c>
      <c r="BB85" s="44" t="e">
        <f t="shared" si="143"/>
        <v>#REF!</v>
      </c>
      <c r="BC85" s="44" t="e">
        <f t="shared" si="144"/>
        <v>#REF!</v>
      </c>
      <c r="BD85" s="44" t="e">
        <f t="shared" si="145"/>
        <v>#REF!</v>
      </c>
      <c r="BE85" s="44" t="e">
        <f t="shared" si="146"/>
        <v>#REF!</v>
      </c>
      <c r="BF85" s="44" t="e">
        <f t="shared" si="147"/>
        <v>#REF!</v>
      </c>
      <c r="BG85" s="44" t="e">
        <f t="shared" si="148"/>
        <v>#REF!</v>
      </c>
      <c r="BH85" s="44" t="e">
        <f t="shared" si="149"/>
        <v>#REF!</v>
      </c>
      <c r="BI85" s="44" t="e">
        <f t="shared" si="150"/>
        <v>#REF!</v>
      </c>
      <c r="BJ85" s="44" t="e">
        <f t="shared" si="151"/>
        <v>#REF!</v>
      </c>
      <c r="BK85" s="44"/>
      <c r="BL85" s="48">
        <v>84</v>
      </c>
      <c r="BM85" t="e">
        <f t="shared" si="206"/>
        <v>#REF!</v>
      </c>
      <c r="BN85" s="44" t="e">
        <f t="shared" si="211"/>
        <v>#REF!</v>
      </c>
      <c r="BO85" s="44">
        <f t="shared" si="152"/>
        <v>0</v>
      </c>
      <c r="BP85" s="44">
        <f t="shared" si="153"/>
        <v>0</v>
      </c>
      <c r="BQ85" s="44">
        <f t="shared" si="154"/>
        <v>0</v>
      </c>
      <c r="BR85" s="44">
        <f t="shared" si="155"/>
        <v>0</v>
      </c>
      <c r="BS85" s="44">
        <f t="shared" si="156"/>
        <v>0</v>
      </c>
      <c r="BT85" s="44">
        <f t="shared" si="157"/>
        <v>0</v>
      </c>
      <c r="BU85" s="44">
        <f t="shared" si="158"/>
        <v>0</v>
      </c>
      <c r="BV85" s="44">
        <f t="shared" si="159"/>
        <v>0</v>
      </c>
      <c r="BW85" s="44">
        <f t="shared" si="160"/>
        <v>0</v>
      </c>
      <c r="BX85" s="44">
        <f t="shared" si="161"/>
        <v>0</v>
      </c>
      <c r="BY85" s="44">
        <f t="shared" si="162"/>
        <v>0</v>
      </c>
      <c r="BZ85" s="44">
        <f t="shared" si="163"/>
        <v>0</v>
      </c>
      <c r="CA85" s="44">
        <f t="shared" si="164"/>
        <v>0</v>
      </c>
      <c r="CB85" s="44">
        <f t="shared" si="165"/>
        <v>0</v>
      </c>
      <c r="CC85" s="44">
        <f t="shared" si="166"/>
        <v>0</v>
      </c>
      <c r="CD85" s="44">
        <f t="shared" si="167"/>
        <v>0</v>
      </c>
      <c r="CE85" s="44">
        <f t="shared" si="168"/>
        <v>0</v>
      </c>
      <c r="CF85" s="44">
        <f t="shared" si="169"/>
        <v>0</v>
      </c>
      <c r="CG85" s="44">
        <f t="shared" si="170"/>
        <v>0</v>
      </c>
      <c r="CH85" s="44">
        <f t="shared" si="171"/>
        <v>0</v>
      </c>
      <c r="CI85" s="44">
        <f t="shared" si="172"/>
        <v>0</v>
      </c>
      <c r="CJ85" s="44">
        <f t="shared" si="173"/>
        <v>0</v>
      </c>
      <c r="CK85" s="44">
        <f t="shared" si="174"/>
        <v>0</v>
      </c>
      <c r="CL85" s="44">
        <f t="shared" si="175"/>
        <v>0</v>
      </c>
      <c r="CM85" s="44"/>
      <c r="CN85" s="244" t="e">
        <f t="shared" si="207"/>
        <v>#REF!</v>
      </c>
      <c r="CO85" s="244">
        <v>84</v>
      </c>
      <c r="CP85" s="239" t="e">
        <f t="shared" si="208"/>
        <v>#REF!</v>
      </c>
      <c r="CQ85" s="239" t="e">
        <f>CP85+COUNTIF($CP$2:CP85,CP85)-1</f>
        <v>#REF!</v>
      </c>
      <c r="CR85" s="241" t="str">
        <f t="shared" si="176"/>
        <v>Greenland</v>
      </c>
      <c r="CS85" s="70" t="e">
        <f t="shared" si="209"/>
        <v>#REF!</v>
      </c>
      <c r="CT85" s="44" t="e">
        <f t="shared" si="177"/>
        <v>#REF!</v>
      </c>
      <c r="CU85" s="44" t="e">
        <f t="shared" si="178"/>
        <v>#REF!</v>
      </c>
      <c r="CV85" s="44" t="e">
        <f t="shared" si="179"/>
        <v>#REF!</v>
      </c>
      <c r="CW85" s="44" t="e">
        <f t="shared" si="180"/>
        <v>#REF!</v>
      </c>
      <c r="CX85" s="44" t="e">
        <f t="shared" si="181"/>
        <v>#REF!</v>
      </c>
      <c r="CY85" s="44" t="e">
        <f t="shared" si="182"/>
        <v>#REF!</v>
      </c>
      <c r="CZ85" s="44" t="e">
        <f t="shared" si="183"/>
        <v>#REF!</v>
      </c>
      <c r="DA85" s="44" t="e">
        <f t="shared" si="184"/>
        <v>#REF!</v>
      </c>
      <c r="DB85" s="44" t="e">
        <f t="shared" si="185"/>
        <v>#REF!</v>
      </c>
      <c r="DC85" s="44" t="e">
        <f t="shared" si="186"/>
        <v>#REF!</v>
      </c>
      <c r="DD85" s="44" t="e">
        <f t="shared" si="187"/>
        <v>#REF!</v>
      </c>
      <c r="DE85" s="44" t="e">
        <f t="shared" si="188"/>
        <v>#REF!</v>
      </c>
      <c r="DF85" s="44" t="e">
        <f t="shared" si="189"/>
        <v>#REF!</v>
      </c>
      <c r="DG85" s="44" t="e">
        <f t="shared" si="190"/>
        <v>#REF!</v>
      </c>
      <c r="DH85" s="44" t="e">
        <f t="shared" si="191"/>
        <v>#REF!</v>
      </c>
      <c r="DI85" s="44" t="e">
        <f t="shared" si="192"/>
        <v>#REF!</v>
      </c>
      <c r="DJ85" s="44" t="e">
        <f t="shared" si="193"/>
        <v>#REF!</v>
      </c>
      <c r="DK85" s="44" t="e">
        <f t="shared" si="194"/>
        <v>#REF!</v>
      </c>
      <c r="DL85" s="44" t="e">
        <f t="shared" si="195"/>
        <v>#REF!</v>
      </c>
      <c r="DM85" s="44" t="e">
        <f t="shared" si="196"/>
        <v>#REF!</v>
      </c>
      <c r="DN85" s="44" t="e">
        <f t="shared" si="197"/>
        <v>#REF!</v>
      </c>
      <c r="DO85" s="44" t="e">
        <f t="shared" si="198"/>
        <v>#REF!</v>
      </c>
      <c r="DP85" s="44" t="e">
        <f t="shared" si="199"/>
        <v>#REF!</v>
      </c>
      <c r="DQ85" s="44" t="e">
        <f t="shared" si="200"/>
        <v>#REF!</v>
      </c>
    </row>
    <row r="86" spans="1:121">
      <c r="A86" s="239">
        <v>85</v>
      </c>
      <c r="B86" s="364" t="e">
        <f t="shared" si="201"/>
        <v>#REF!</v>
      </c>
      <c r="C86" s="365" t="e">
        <f>B86+COUNTIF(B$2:$B86,B86)-1</f>
        <v>#REF!</v>
      </c>
      <c r="D86" s="366" t="str">
        <f>Tables!AI86</f>
        <v>Grenada</v>
      </c>
      <c r="E86" s="367" t="e">
        <f t="shared" si="202"/>
        <v>#REF!</v>
      </c>
      <c r="F86" s="46">
        <f>SUMIFS('Portfolio Allocation'!C$12:C$111,'Portfolio Allocation'!$A$12:$A$111,'Graph Tables'!$D86)</f>
        <v>0</v>
      </c>
      <c r="G86" s="46">
        <f>SUMIFS('Portfolio Allocation'!D$12:D$111,'Portfolio Allocation'!$A$12:$A$111,'Graph Tables'!$D86)</f>
        <v>0</v>
      </c>
      <c r="H86" s="46">
        <f>SUMIFS('Portfolio Allocation'!E$12:E$111,'Portfolio Allocation'!$A$12:$A$111,'Graph Tables'!$D86)</f>
        <v>0</v>
      </c>
      <c r="I86" s="46">
        <f>SUMIFS('Portfolio Allocation'!F$12:F$111,'Portfolio Allocation'!$A$12:$A$111,'Graph Tables'!$D86)</f>
        <v>0</v>
      </c>
      <c r="J86" s="46">
        <f>SUMIFS('Portfolio Allocation'!G$12:G$111,'Portfolio Allocation'!$A$12:$A$111,'Graph Tables'!$D86)</f>
        <v>0</v>
      </c>
      <c r="K86" s="46">
        <f>SUMIFS('Portfolio Allocation'!H$12:H$111,'Portfolio Allocation'!$A$12:$A$111,'Graph Tables'!$D86)</f>
        <v>0</v>
      </c>
      <c r="L86" s="46">
        <f>SUMIFS('Portfolio Allocation'!I$12:I$111,'Portfolio Allocation'!$A$12:$A$111,'Graph Tables'!$D86)</f>
        <v>0</v>
      </c>
      <c r="M86" s="46">
        <f>SUMIFS('Portfolio Allocation'!J$12:J$111,'Portfolio Allocation'!$A$12:$A$111,'Graph Tables'!$D86)</f>
        <v>0</v>
      </c>
      <c r="N86" s="46">
        <f>SUMIFS('Portfolio Allocation'!K$12:K$111,'Portfolio Allocation'!$A$12:$A$111,'Graph Tables'!$D86)</f>
        <v>0</v>
      </c>
      <c r="O86" s="46">
        <f>SUMIFS('Portfolio Allocation'!L$12:L$111,'Portfolio Allocation'!$A$12:$A$111,'Graph Tables'!$D86)</f>
        <v>0</v>
      </c>
      <c r="P86" s="46">
        <f>SUMIFS('Portfolio Allocation'!M$12:M$111,'Portfolio Allocation'!$A$12:$A$111,'Graph Tables'!$D86)</f>
        <v>0</v>
      </c>
      <c r="Q86" s="46" t="e">
        <f>SUMIFS('Portfolio Allocation'!#REF!,'Portfolio Allocation'!$A$12:$A$111,'Graph Tables'!$D86)</f>
        <v>#REF!</v>
      </c>
      <c r="R86" s="46">
        <f>SUMIFS('Portfolio Allocation'!Q$12:Q$111,'Portfolio Allocation'!$A$12:$A$111,'Graph Tables'!$D86)</f>
        <v>0</v>
      </c>
      <c r="S86" s="46">
        <f>SUMIFS('Portfolio Allocation'!R$12:R$111,'Portfolio Allocation'!$A$12:$A$111,'Graph Tables'!$D86)</f>
        <v>0</v>
      </c>
      <c r="T86" s="46">
        <f>SUMIFS('Portfolio Allocation'!S$12:S$111,'Portfolio Allocation'!$A$12:$A$111,'Graph Tables'!$D86)</f>
        <v>0</v>
      </c>
      <c r="U86" s="46">
        <f>SUMIFS('Portfolio Allocation'!T$12:T$111,'Portfolio Allocation'!$A$12:$A$111,'Graph Tables'!$D86)</f>
        <v>0</v>
      </c>
      <c r="V86" s="46">
        <f>SUMIFS('Portfolio Allocation'!U$12:U$111,'Portfolio Allocation'!$A$12:$A$111,'Graph Tables'!$D86)</f>
        <v>0</v>
      </c>
      <c r="W86" s="46">
        <f>SUMIFS('Portfolio Allocation'!V$12:V$111,'Portfolio Allocation'!$A$12:$A$111,'Graph Tables'!$D86)</f>
        <v>0</v>
      </c>
      <c r="X86" s="46">
        <f>SUMIFS('Portfolio Allocation'!W$12:W$111,'Portfolio Allocation'!$A$12:$A$111,'Graph Tables'!$D86)</f>
        <v>0</v>
      </c>
      <c r="Y86" s="46">
        <f>SUMIFS('Portfolio Allocation'!X$12:X$111,'Portfolio Allocation'!$A$12:$A$111,'Graph Tables'!$D86)</f>
        <v>0</v>
      </c>
      <c r="Z86" s="46">
        <f>SUMIFS('Portfolio Allocation'!Y$12:Y$111,'Portfolio Allocation'!$A$12:$A$111,'Graph Tables'!$D86)</f>
        <v>0</v>
      </c>
      <c r="AA86" s="46">
        <f>SUMIFS('Portfolio Allocation'!Z$12:Z$111,'Portfolio Allocation'!$A$12:$A$111,'Graph Tables'!$D86)</f>
        <v>0</v>
      </c>
      <c r="AB86" s="46">
        <f>SUMIFS('Portfolio Allocation'!AA$12:AA$111,'Portfolio Allocation'!$A$12:$A$111,'Graph Tables'!$D86)</f>
        <v>0</v>
      </c>
      <c r="AC86" s="46">
        <f>SUMIFS('Portfolio Allocation'!AD$12:AD$111,'Portfolio Allocation'!$A$12:$A$111,'Graph Tables'!$D86)</f>
        <v>0</v>
      </c>
      <c r="AD86" s="46"/>
      <c r="AE86" s="48">
        <v>85</v>
      </c>
      <c r="AF86" t="e">
        <f t="shared" si="203"/>
        <v>#REF!</v>
      </c>
      <c r="AG86" s="44" t="e">
        <f t="shared" si="210"/>
        <v>#REF!</v>
      </c>
      <c r="AH86" s="46"/>
      <c r="AI86" s="239" t="e">
        <f t="shared" si="204"/>
        <v>#REF!</v>
      </c>
      <c r="AJ86" s="239" t="e">
        <f>AI86+COUNTIF(AI$2:$AI86,AI86)-1</f>
        <v>#REF!</v>
      </c>
      <c r="AK86" s="241" t="str">
        <f t="shared" si="127"/>
        <v>Grenada</v>
      </c>
      <c r="AL86" s="70" t="e">
        <f t="shared" si="205"/>
        <v>#REF!</v>
      </c>
      <c r="AM86" s="44" t="e">
        <f t="shared" si="128"/>
        <v>#REF!</v>
      </c>
      <c r="AN86" s="44" t="e">
        <f t="shared" si="129"/>
        <v>#REF!</v>
      </c>
      <c r="AO86" s="44" t="e">
        <f t="shared" si="130"/>
        <v>#REF!</v>
      </c>
      <c r="AP86" s="44" t="e">
        <f t="shared" si="131"/>
        <v>#REF!</v>
      </c>
      <c r="AQ86" s="44" t="e">
        <f t="shared" si="132"/>
        <v>#REF!</v>
      </c>
      <c r="AR86" s="44" t="e">
        <f t="shared" si="133"/>
        <v>#REF!</v>
      </c>
      <c r="AS86" s="44" t="e">
        <f t="shared" si="134"/>
        <v>#REF!</v>
      </c>
      <c r="AT86" s="44" t="e">
        <f t="shared" si="135"/>
        <v>#REF!</v>
      </c>
      <c r="AU86" s="44" t="e">
        <f t="shared" si="136"/>
        <v>#REF!</v>
      </c>
      <c r="AV86" s="44" t="e">
        <f t="shared" si="137"/>
        <v>#REF!</v>
      </c>
      <c r="AW86" s="44" t="e">
        <f t="shared" si="138"/>
        <v>#REF!</v>
      </c>
      <c r="AX86" s="44" t="e">
        <f t="shared" si="139"/>
        <v>#REF!</v>
      </c>
      <c r="AY86" s="44" t="e">
        <f t="shared" si="140"/>
        <v>#REF!</v>
      </c>
      <c r="AZ86" s="44" t="e">
        <f t="shared" si="141"/>
        <v>#REF!</v>
      </c>
      <c r="BA86" s="44" t="e">
        <f t="shared" si="142"/>
        <v>#REF!</v>
      </c>
      <c r="BB86" s="44" t="e">
        <f t="shared" si="143"/>
        <v>#REF!</v>
      </c>
      <c r="BC86" s="44" t="e">
        <f t="shared" si="144"/>
        <v>#REF!</v>
      </c>
      <c r="BD86" s="44" t="e">
        <f t="shared" si="145"/>
        <v>#REF!</v>
      </c>
      <c r="BE86" s="44" t="e">
        <f t="shared" si="146"/>
        <v>#REF!</v>
      </c>
      <c r="BF86" s="44" t="e">
        <f t="shared" si="147"/>
        <v>#REF!</v>
      </c>
      <c r="BG86" s="44" t="e">
        <f t="shared" si="148"/>
        <v>#REF!</v>
      </c>
      <c r="BH86" s="44" t="e">
        <f t="shared" si="149"/>
        <v>#REF!</v>
      </c>
      <c r="BI86" s="44" t="e">
        <f t="shared" si="150"/>
        <v>#REF!</v>
      </c>
      <c r="BJ86" s="44" t="e">
        <f t="shared" si="151"/>
        <v>#REF!</v>
      </c>
      <c r="BK86" s="44"/>
      <c r="BL86" s="48">
        <v>85</v>
      </c>
      <c r="BM86" t="e">
        <f t="shared" si="206"/>
        <v>#REF!</v>
      </c>
      <c r="BN86" s="44" t="e">
        <f t="shared" si="211"/>
        <v>#REF!</v>
      </c>
      <c r="BO86" s="44">
        <f t="shared" si="152"/>
        <v>0</v>
      </c>
      <c r="BP86" s="44">
        <f t="shared" si="153"/>
        <v>0</v>
      </c>
      <c r="BQ86" s="44">
        <f t="shared" si="154"/>
        <v>0</v>
      </c>
      <c r="BR86" s="44">
        <f t="shared" si="155"/>
        <v>0</v>
      </c>
      <c r="BS86" s="44">
        <f t="shared" si="156"/>
        <v>0</v>
      </c>
      <c r="BT86" s="44">
        <f t="shared" si="157"/>
        <v>0</v>
      </c>
      <c r="BU86" s="44">
        <f t="shared" si="158"/>
        <v>0</v>
      </c>
      <c r="BV86" s="44">
        <f t="shared" si="159"/>
        <v>0</v>
      </c>
      <c r="BW86" s="44">
        <f t="shared" si="160"/>
        <v>0</v>
      </c>
      <c r="BX86" s="44">
        <f t="shared" si="161"/>
        <v>0</v>
      </c>
      <c r="BY86" s="44">
        <f t="shared" si="162"/>
        <v>0</v>
      </c>
      <c r="BZ86" s="44">
        <f t="shared" si="163"/>
        <v>0</v>
      </c>
      <c r="CA86" s="44">
        <f t="shared" si="164"/>
        <v>0</v>
      </c>
      <c r="CB86" s="44">
        <f t="shared" si="165"/>
        <v>0</v>
      </c>
      <c r="CC86" s="44">
        <f t="shared" si="166"/>
        <v>0</v>
      </c>
      <c r="CD86" s="44">
        <f t="shared" si="167"/>
        <v>0</v>
      </c>
      <c r="CE86" s="44">
        <f t="shared" si="168"/>
        <v>0</v>
      </c>
      <c r="CF86" s="44">
        <f t="shared" si="169"/>
        <v>0</v>
      </c>
      <c r="CG86" s="44">
        <f t="shared" si="170"/>
        <v>0</v>
      </c>
      <c r="CH86" s="44">
        <f t="shared" si="171"/>
        <v>0</v>
      </c>
      <c r="CI86" s="44">
        <f t="shared" si="172"/>
        <v>0</v>
      </c>
      <c r="CJ86" s="44">
        <f t="shared" si="173"/>
        <v>0</v>
      </c>
      <c r="CK86" s="44">
        <f t="shared" si="174"/>
        <v>0</v>
      </c>
      <c r="CL86" s="44">
        <f t="shared" si="175"/>
        <v>0</v>
      </c>
      <c r="CM86" s="44"/>
      <c r="CN86" s="244" t="e">
        <f t="shared" si="207"/>
        <v>#REF!</v>
      </c>
      <c r="CO86" s="244">
        <v>85</v>
      </c>
      <c r="CP86" s="239" t="e">
        <f t="shared" si="208"/>
        <v>#REF!</v>
      </c>
      <c r="CQ86" s="239" t="e">
        <f>CP86+COUNTIF($CP$2:CP86,CP86)-1</f>
        <v>#REF!</v>
      </c>
      <c r="CR86" s="241" t="str">
        <f t="shared" si="176"/>
        <v>Grenada</v>
      </c>
      <c r="CS86" s="70" t="e">
        <f t="shared" si="209"/>
        <v>#REF!</v>
      </c>
      <c r="CT86" s="44" t="e">
        <f t="shared" si="177"/>
        <v>#REF!</v>
      </c>
      <c r="CU86" s="44" t="e">
        <f t="shared" si="178"/>
        <v>#REF!</v>
      </c>
      <c r="CV86" s="44" t="e">
        <f t="shared" si="179"/>
        <v>#REF!</v>
      </c>
      <c r="CW86" s="44" t="e">
        <f t="shared" si="180"/>
        <v>#REF!</v>
      </c>
      <c r="CX86" s="44" t="e">
        <f t="shared" si="181"/>
        <v>#REF!</v>
      </c>
      <c r="CY86" s="44" t="e">
        <f t="shared" si="182"/>
        <v>#REF!</v>
      </c>
      <c r="CZ86" s="44" t="e">
        <f t="shared" si="183"/>
        <v>#REF!</v>
      </c>
      <c r="DA86" s="44" t="e">
        <f t="shared" si="184"/>
        <v>#REF!</v>
      </c>
      <c r="DB86" s="44" t="e">
        <f t="shared" si="185"/>
        <v>#REF!</v>
      </c>
      <c r="DC86" s="44" t="e">
        <f t="shared" si="186"/>
        <v>#REF!</v>
      </c>
      <c r="DD86" s="44" t="e">
        <f t="shared" si="187"/>
        <v>#REF!</v>
      </c>
      <c r="DE86" s="44" t="e">
        <f t="shared" si="188"/>
        <v>#REF!</v>
      </c>
      <c r="DF86" s="44" t="e">
        <f t="shared" si="189"/>
        <v>#REF!</v>
      </c>
      <c r="DG86" s="44" t="e">
        <f t="shared" si="190"/>
        <v>#REF!</v>
      </c>
      <c r="DH86" s="44" t="e">
        <f t="shared" si="191"/>
        <v>#REF!</v>
      </c>
      <c r="DI86" s="44" t="e">
        <f t="shared" si="192"/>
        <v>#REF!</v>
      </c>
      <c r="DJ86" s="44" t="e">
        <f t="shared" si="193"/>
        <v>#REF!</v>
      </c>
      <c r="DK86" s="44" t="e">
        <f t="shared" si="194"/>
        <v>#REF!</v>
      </c>
      <c r="DL86" s="44" t="e">
        <f t="shared" si="195"/>
        <v>#REF!</v>
      </c>
      <c r="DM86" s="44" t="e">
        <f t="shared" si="196"/>
        <v>#REF!</v>
      </c>
      <c r="DN86" s="44" t="e">
        <f t="shared" si="197"/>
        <v>#REF!</v>
      </c>
      <c r="DO86" s="44" t="e">
        <f t="shared" si="198"/>
        <v>#REF!</v>
      </c>
      <c r="DP86" s="44" t="e">
        <f t="shared" si="199"/>
        <v>#REF!</v>
      </c>
      <c r="DQ86" s="44" t="e">
        <f t="shared" si="200"/>
        <v>#REF!</v>
      </c>
    </row>
    <row r="87" spans="1:121">
      <c r="A87" s="239">
        <v>86</v>
      </c>
      <c r="B87" s="364" t="e">
        <f t="shared" si="201"/>
        <v>#REF!</v>
      </c>
      <c r="C87" s="365" t="e">
        <f>B87+COUNTIF(B$2:$B87,B87)-1</f>
        <v>#REF!</v>
      </c>
      <c r="D87" s="366" t="str">
        <f>Tables!AI87</f>
        <v>Guadaloupe</v>
      </c>
      <c r="E87" s="367" t="e">
        <f t="shared" si="202"/>
        <v>#REF!</v>
      </c>
      <c r="F87" s="46">
        <f>SUMIFS('Portfolio Allocation'!C$12:C$111,'Portfolio Allocation'!$A$12:$A$111,'Graph Tables'!$D87)</f>
        <v>0</v>
      </c>
      <c r="G87" s="46">
        <f>SUMIFS('Portfolio Allocation'!D$12:D$111,'Portfolio Allocation'!$A$12:$A$111,'Graph Tables'!$D87)</f>
        <v>0</v>
      </c>
      <c r="H87" s="46">
        <f>SUMIFS('Portfolio Allocation'!E$12:E$111,'Portfolio Allocation'!$A$12:$A$111,'Graph Tables'!$D87)</f>
        <v>0</v>
      </c>
      <c r="I87" s="46">
        <f>SUMIFS('Portfolio Allocation'!F$12:F$111,'Portfolio Allocation'!$A$12:$A$111,'Graph Tables'!$D87)</f>
        <v>0</v>
      </c>
      <c r="J87" s="46">
        <f>SUMIFS('Portfolio Allocation'!G$12:G$111,'Portfolio Allocation'!$A$12:$A$111,'Graph Tables'!$D87)</f>
        <v>0</v>
      </c>
      <c r="K87" s="46">
        <f>SUMIFS('Portfolio Allocation'!H$12:H$111,'Portfolio Allocation'!$A$12:$A$111,'Graph Tables'!$D87)</f>
        <v>0</v>
      </c>
      <c r="L87" s="46">
        <f>SUMIFS('Portfolio Allocation'!I$12:I$111,'Portfolio Allocation'!$A$12:$A$111,'Graph Tables'!$D87)</f>
        <v>0</v>
      </c>
      <c r="M87" s="46">
        <f>SUMIFS('Portfolio Allocation'!J$12:J$111,'Portfolio Allocation'!$A$12:$A$111,'Graph Tables'!$D87)</f>
        <v>0</v>
      </c>
      <c r="N87" s="46">
        <f>SUMIFS('Portfolio Allocation'!K$12:K$111,'Portfolio Allocation'!$A$12:$A$111,'Graph Tables'!$D87)</f>
        <v>0</v>
      </c>
      <c r="O87" s="46">
        <f>SUMIFS('Portfolio Allocation'!L$12:L$111,'Portfolio Allocation'!$A$12:$A$111,'Graph Tables'!$D87)</f>
        <v>0</v>
      </c>
      <c r="P87" s="46">
        <f>SUMIFS('Portfolio Allocation'!M$12:M$111,'Portfolio Allocation'!$A$12:$A$111,'Graph Tables'!$D87)</f>
        <v>0</v>
      </c>
      <c r="Q87" s="46" t="e">
        <f>SUMIFS('Portfolio Allocation'!#REF!,'Portfolio Allocation'!$A$12:$A$111,'Graph Tables'!$D87)</f>
        <v>#REF!</v>
      </c>
      <c r="R87" s="46">
        <f>SUMIFS('Portfolio Allocation'!Q$12:Q$111,'Portfolio Allocation'!$A$12:$A$111,'Graph Tables'!$D87)</f>
        <v>0</v>
      </c>
      <c r="S87" s="46">
        <f>SUMIFS('Portfolio Allocation'!R$12:R$111,'Portfolio Allocation'!$A$12:$A$111,'Graph Tables'!$D87)</f>
        <v>0</v>
      </c>
      <c r="T87" s="46">
        <f>SUMIFS('Portfolio Allocation'!S$12:S$111,'Portfolio Allocation'!$A$12:$A$111,'Graph Tables'!$D87)</f>
        <v>0</v>
      </c>
      <c r="U87" s="46">
        <f>SUMIFS('Portfolio Allocation'!T$12:T$111,'Portfolio Allocation'!$A$12:$A$111,'Graph Tables'!$D87)</f>
        <v>0</v>
      </c>
      <c r="V87" s="46">
        <f>SUMIFS('Portfolio Allocation'!U$12:U$111,'Portfolio Allocation'!$A$12:$A$111,'Graph Tables'!$D87)</f>
        <v>0</v>
      </c>
      <c r="W87" s="46">
        <f>SUMIFS('Portfolio Allocation'!V$12:V$111,'Portfolio Allocation'!$A$12:$A$111,'Graph Tables'!$D87)</f>
        <v>0</v>
      </c>
      <c r="X87" s="46">
        <f>SUMIFS('Portfolio Allocation'!W$12:W$111,'Portfolio Allocation'!$A$12:$A$111,'Graph Tables'!$D87)</f>
        <v>0</v>
      </c>
      <c r="Y87" s="46">
        <f>SUMIFS('Portfolio Allocation'!X$12:X$111,'Portfolio Allocation'!$A$12:$A$111,'Graph Tables'!$D87)</f>
        <v>0</v>
      </c>
      <c r="Z87" s="46">
        <f>SUMIFS('Portfolio Allocation'!Y$12:Y$111,'Portfolio Allocation'!$A$12:$A$111,'Graph Tables'!$D87)</f>
        <v>0</v>
      </c>
      <c r="AA87" s="46">
        <f>SUMIFS('Portfolio Allocation'!Z$12:Z$111,'Portfolio Allocation'!$A$12:$A$111,'Graph Tables'!$D87)</f>
        <v>0</v>
      </c>
      <c r="AB87" s="46">
        <f>SUMIFS('Portfolio Allocation'!AA$12:AA$111,'Portfolio Allocation'!$A$12:$A$111,'Graph Tables'!$D87)</f>
        <v>0</v>
      </c>
      <c r="AC87" s="46">
        <f>SUMIFS('Portfolio Allocation'!AD$12:AD$111,'Portfolio Allocation'!$A$12:$A$111,'Graph Tables'!$D87)</f>
        <v>0</v>
      </c>
      <c r="AD87" s="46"/>
      <c r="AE87" s="48">
        <v>86</v>
      </c>
      <c r="AF87" t="e">
        <f t="shared" si="203"/>
        <v>#REF!</v>
      </c>
      <c r="AG87" s="44" t="e">
        <f t="shared" si="210"/>
        <v>#REF!</v>
      </c>
      <c r="AH87" s="46"/>
      <c r="AI87" s="239" t="e">
        <f t="shared" si="204"/>
        <v>#REF!</v>
      </c>
      <c r="AJ87" s="239" t="e">
        <f>AI87+COUNTIF(AI$2:$AI87,AI87)-1</f>
        <v>#REF!</v>
      </c>
      <c r="AK87" s="241" t="str">
        <f t="shared" si="127"/>
        <v>Guadaloupe</v>
      </c>
      <c r="AL87" s="70" t="e">
        <f t="shared" si="205"/>
        <v>#REF!</v>
      </c>
      <c r="AM87" s="44" t="e">
        <f t="shared" si="128"/>
        <v>#REF!</v>
      </c>
      <c r="AN87" s="44" t="e">
        <f t="shared" si="129"/>
        <v>#REF!</v>
      </c>
      <c r="AO87" s="44" t="e">
        <f t="shared" si="130"/>
        <v>#REF!</v>
      </c>
      <c r="AP87" s="44" t="e">
        <f t="shared" si="131"/>
        <v>#REF!</v>
      </c>
      <c r="AQ87" s="44" t="e">
        <f t="shared" si="132"/>
        <v>#REF!</v>
      </c>
      <c r="AR87" s="44" t="e">
        <f t="shared" si="133"/>
        <v>#REF!</v>
      </c>
      <c r="AS87" s="44" t="e">
        <f t="shared" si="134"/>
        <v>#REF!</v>
      </c>
      <c r="AT87" s="44" t="e">
        <f t="shared" si="135"/>
        <v>#REF!</v>
      </c>
      <c r="AU87" s="44" t="e">
        <f t="shared" si="136"/>
        <v>#REF!</v>
      </c>
      <c r="AV87" s="44" t="e">
        <f t="shared" si="137"/>
        <v>#REF!</v>
      </c>
      <c r="AW87" s="44" t="e">
        <f t="shared" si="138"/>
        <v>#REF!</v>
      </c>
      <c r="AX87" s="44" t="e">
        <f t="shared" si="139"/>
        <v>#REF!</v>
      </c>
      <c r="AY87" s="44" t="e">
        <f t="shared" si="140"/>
        <v>#REF!</v>
      </c>
      <c r="AZ87" s="44" t="e">
        <f t="shared" si="141"/>
        <v>#REF!</v>
      </c>
      <c r="BA87" s="44" t="e">
        <f t="shared" si="142"/>
        <v>#REF!</v>
      </c>
      <c r="BB87" s="44" t="e">
        <f t="shared" si="143"/>
        <v>#REF!</v>
      </c>
      <c r="BC87" s="44" t="e">
        <f t="shared" si="144"/>
        <v>#REF!</v>
      </c>
      <c r="BD87" s="44" t="e">
        <f t="shared" si="145"/>
        <v>#REF!</v>
      </c>
      <c r="BE87" s="44" t="e">
        <f t="shared" si="146"/>
        <v>#REF!</v>
      </c>
      <c r="BF87" s="44" t="e">
        <f t="shared" si="147"/>
        <v>#REF!</v>
      </c>
      <c r="BG87" s="44" t="e">
        <f t="shared" si="148"/>
        <v>#REF!</v>
      </c>
      <c r="BH87" s="44" t="e">
        <f t="shared" si="149"/>
        <v>#REF!</v>
      </c>
      <c r="BI87" s="44" t="e">
        <f t="shared" si="150"/>
        <v>#REF!</v>
      </c>
      <c r="BJ87" s="44" t="e">
        <f t="shared" si="151"/>
        <v>#REF!</v>
      </c>
      <c r="BK87" s="44"/>
      <c r="BL87" s="48">
        <v>86</v>
      </c>
      <c r="BM87" t="e">
        <f t="shared" si="206"/>
        <v>#REF!</v>
      </c>
      <c r="BN87" s="44" t="e">
        <f t="shared" si="211"/>
        <v>#REF!</v>
      </c>
      <c r="BO87" s="44">
        <f t="shared" si="152"/>
        <v>0</v>
      </c>
      <c r="BP87" s="44">
        <f t="shared" si="153"/>
        <v>0</v>
      </c>
      <c r="BQ87" s="44">
        <f t="shared" si="154"/>
        <v>0</v>
      </c>
      <c r="BR87" s="44">
        <f t="shared" si="155"/>
        <v>0</v>
      </c>
      <c r="BS87" s="44">
        <f t="shared" si="156"/>
        <v>0</v>
      </c>
      <c r="BT87" s="44">
        <f t="shared" si="157"/>
        <v>0</v>
      </c>
      <c r="BU87" s="44">
        <f t="shared" si="158"/>
        <v>0</v>
      </c>
      <c r="BV87" s="44">
        <f t="shared" si="159"/>
        <v>0</v>
      </c>
      <c r="BW87" s="44">
        <f t="shared" si="160"/>
        <v>0</v>
      </c>
      <c r="BX87" s="44">
        <f t="shared" si="161"/>
        <v>0</v>
      </c>
      <c r="BY87" s="44">
        <f t="shared" si="162"/>
        <v>0</v>
      </c>
      <c r="BZ87" s="44">
        <f t="shared" si="163"/>
        <v>0</v>
      </c>
      <c r="CA87" s="44">
        <f t="shared" si="164"/>
        <v>0</v>
      </c>
      <c r="CB87" s="44">
        <f t="shared" si="165"/>
        <v>0</v>
      </c>
      <c r="CC87" s="44">
        <f t="shared" si="166"/>
        <v>0</v>
      </c>
      <c r="CD87" s="44">
        <f t="shared" si="167"/>
        <v>0</v>
      </c>
      <c r="CE87" s="44">
        <f t="shared" si="168"/>
        <v>0</v>
      </c>
      <c r="CF87" s="44">
        <f t="shared" si="169"/>
        <v>0</v>
      </c>
      <c r="CG87" s="44">
        <f t="shared" si="170"/>
        <v>0</v>
      </c>
      <c r="CH87" s="44">
        <f t="shared" si="171"/>
        <v>0</v>
      </c>
      <c r="CI87" s="44">
        <f t="shared" si="172"/>
        <v>0</v>
      </c>
      <c r="CJ87" s="44">
        <f t="shared" si="173"/>
        <v>0</v>
      </c>
      <c r="CK87" s="44">
        <f t="shared" si="174"/>
        <v>0</v>
      </c>
      <c r="CL87" s="44">
        <f t="shared" si="175"/>
        <v>0</v>
      </c>
      <c r="CM87" s="44"/>
      <c r="CN87" s="244" t="e">
        <f t="shared" si="207"/>
        <v>#REF!</v>
      </c>
      <c r="CO87" s="244">
        <v>86</v>
      </c>
      <c r="CP87" s="239" t="e">
        <f t="shared" si="208"/>
        <v>#REF!</v>
      </c>
      <c r="CQ87" s="239" t="e">
        <f>CP87+COUNTIF($CP$2:CP87,CP87)-1</f>
        <v>#REF!</v>
      </c>
      <c r="CR87" s="241" t="str">
        <f t="shared" si="176"/>
        <v>Guadaloupe</v>
      </c>
      <c r="CS87" s="70" t="e">
        <f t="shared" si="209"/>
        <v>#REF!</v>
      </c>
      <c r="CT87" s="44" t="e">
        <f t="shared" si="177"/>
        <v>#REF!</v>
      </c>
      <c r="CU87" s="44" t="e">
        <f t="shared" si="178"/>
        <v>#REF!</v>
      </c>
      <c r="CV87" s="44" t="e">
        <f t="shared" si="179"/>
        <v>#REF!</v>
      </c>
      <c r="CW87" s="44" t="e">
        <f t="shared" si="180"/>
        <v>#REF!</v>
      </c>
      <c r="CX87" s="44" t="e">
        <f t="shared" si="181"/>
        <v>#REF!</v>
      </c>
      <c r="CY87" s="44" t="e">
        <f t="shared" si="182"/>
        <v>#REF!</v>
      </c>
      <c r="CZ87" s="44" t="e">
        <f t="shared" si="183"/>
        <v>#REF!</v>
      </c>
      <c r="DA87" s="44" t="e">
        <f t="shared" si="184"/>
        <v>#REF!</v>
      </c>
      <c r="DB87" s="44" t="e">
        <f t="shared" si="185"/>
        <v>#REF!</v>
      </c>
      <c r="DC87" s="44" t="e">
        <f t="shared" si="186"/>
        <v>#REF!</v>
      </c>
      <c r="DD87" s="44" t="e">
        <f t="shared" si="187"/>
        <v>#REF!</v>
      </c>
      <c r="DE87" s="44" t="e">
        <f t="shared" si="188"/>
        <v>#REF!</v>
      </c>
      <c r="DF87" s="44" t="e">
        <f t="shared" si="189"/>
        <v>#REF!</v>
      </c>
      <c r="DG87" s="44" t="e">
        <f t="shared" si="190"/>
        <v>#REF!</v>
      </c>
      <c r="DH87" s="44" t="e">
        <f t="shared" si="191"/>
        <v>#REF!</v>
      </c>
      <c r="DI87" s="44" t="e">
        <f t="shared" si="192"/>
        <v>#REF!</v>
      </c>
      <c r="DJ87" s="44" t="e">
        <f t="shared" si="193"/>
        <v>#REF!</v>
      </c>
      <c r="DK87" s="44" t="e">
        <f t="shared" si="194"/>
        <v>#REF!</v>
      </c>
      <c r="DL87" s="44" t="e">
        <f t="shared" si="195"/>
        <v>#REF!</v>
      </c>
      <c r="DM87" s="44" t="e">
        <f t="shared" si="196"/>
        <v>#REF!</v>
      </c>
      <c r="DN87" s="44" t="e">
        <f t="shared" si="197"/>
        <v>#REF!</v>
      </c>
      <c r="DO87" s="44" t="e">
        <f t="shared" si="198"/>
        <v>#REF!</v>
      </c>
      <c r="DP87" s="44" t="e">
        <f t="shared" si="199"/>
        <v>#REF!</v>
      </c>
      <c r="DQ87" s="44" t="e">
        <f t="shared" si="200"/>
        <v>#REF!</v>
      </c>
    </row>
    <row r="88" spans="1:121">
      <c r="A88" s="239">
        <v>87</v>
      </c>
      <c r="B88" s="364" t="e">
        <f t="shared" si="201"/>
        <v>#REF!</v>
      </c>
      <c r="C88" s="365" t="e">
        <f>B88+COUNTIF(B$2:$B88,B88)-1</f>
        <v>#REF!</v>
      </c>
      <c r="D88" s="366" t="str">
        <f>Tables!AI88</f>
        <v>Guam</v>
      </c>
      <c r="E88" s="367" t="e">
        <f t="shared" si="202"/>
        <v>#REF!</v>
      </c>
      <c r="F88" s="46">
        <f>SUMIFS('Portfolio Allocation'!C$12:C$111,'Portfolio Allocation'!$A$12:$A$111,'Graph Tables'!$D88)</f>
        <v>0</v>
      </c>
      <c r="G88" s="46">
        <f>SUMIFS('Portfolio Allocation'!D$12:D$111,'Portfolio Allocation'!$A$12:$A$111,'Graph Tables'!$D88)</f>
        <v>0</v>
      </c>
      <c r="H88" s="46">
        <f>SUMIFS('Portfolio Allocation'!E$12:E$111,'Portfolio Allocation'!$A$12:$A$111,'Graph Tables'!$D88)</f>
        <v>0</v>
      </c>
      <c r="I88" s="46">
        <f>SUMIFS('Portfolio Allocation'!F$12:F$111,'Portfolio Allocation'!$A$12:$A$111,'Graph Tables'!$D88)</f>
        <v>0</v>
      </c>
      <c r="J88" s="46">
        <f>SUMIFS('Portfolio Allocation'!G$12:G$111,'Portfolio Allocation'!$A$12:$A$111,'Graph Tables'!$D88)</f>
        <v>0</v>
      </c>
      <c r="K88" s="46">
        <f>SUMIFS('Portfolio Allocation'!H$12:H$111,'Portfolio Allocation'!$A$12:$A$111,'Graph Tables'!$D88)</f>
        <v>0</v>
      </c>
      <c r="L88" s="46">
        <f>SUMIFS('Portfolio Allocation'!I$12:I$111,'Portfolio Allocation'!$A$12:$A$111,'Graph Tables'!$D88)</f>
        <v>0</v>
      </c>
      <c r="M88" s="46">
        <f>SUMIFS('Portfolio Allocation'!J$12:J$111,'Portfolio Allocation'!$A$12:$A$111,'Graph Tables'!$D88)</f>
        <v>0</v>
      </c>
      <c r="N88" s="46">
        <f>SUMIFS('Portfolio Allocation'!K$12:K$111,'Portfolio Allocation'!$A$12:$A$111,'Graph Tables'!$D88)</f>
        <v>0</v>
      </c>
      <c r="O88" s="46">
        <f>SUMIFS('Portfolio Allocation'!L$12:L$111,'Portfolio Allocation'!$A$12:$A$111,'Graph Tables'!$D88)</f>
        <v>0</v>
      </c>
      <c r="P88" s="46">
        <f>SUMIFS('Portfolio Allocation'!M$12:M$111,'Portfolio Allocation'!$A$12:$A$111,'Graph Tables'!$D88)</f>
        <v>0</v>
      </c>
      <c r="Q88" s="46" t="e">
        <f>SUMIFS('Portfolio Allocation'!#REF!,'Portfolio Allocation'!$A$12:$A$111,'Graph Tables'!$D88)</f>
        <v>#REF!</v>
      </c>
      <c r="R88" s="46">
        <f>SUMIFS('Portfolio Allocation'!Q$12:Q$111,'Portfolio Allocation'!$A$12:$A$111,'Graph Tables'!$D88)</f>
        <v>0</v>
      </c>
      <c r="S88" s="46">
        <f>SUMIFS('Portfolio Allocation'!R$12:R$111,'Portfolio Allocation'!$A$12:$A$111,'Graph Tables'!$D88)</f>
        <v>0</v>
      </c>
      <c r="T88" s="46">
        <f>SUMIFS('Portfolio Allocation'!S$12:S$111,'Portfolio Allocation'!$A$12:$A$111,'Graph Tables'!$D88)</f>
        <v>0</v>
      </c>
      <c r="U88" s="46">
        <f>SUMIFS('Portfolio Allocation'!T$12:T$111,'Portfolio Allocation'!$A$12:$A$111,'Graph Tables'!$D88)</f>
        <v>0</v>
      </c>
      <c r="V88" s="46">
        <f>SUMIFS('Portfolio Allocation'!U$12:U$111,'Portfolio Allocation'!$A$12:$A$111,'Graph Tables'!$D88)</f>
        <v>0</v>
      </c>
      <c r="W88" s="46">
        <f>SUMIFS('Portfolio Allocation'!V$12:V$111,'Portfolio Allocation'!$A$12:$A$111,'Graph Tables'!$D88)</f>
        <v>0</v>
      </c>
      <c r="X88" s="46">
        <f>SUMIFS('Portfolio Allocation'!W$12:W$111,'Portfolio Allocation'!$A$12:$A$111,'Graph Tables'!$D88)</f>
        <v>0</v>
      </c>
      <c r="Y88" s="46">
        <f>SUMIFS('Portfolio Allocation'!X$12:X$111,'Portfolio Allocation'!$A$12:$A$111,'Graph Tables'!$D88)</f>
        <v>0</v>
      </c>
      <c r="Z88" s="46">
        <f>SUMIFS('Portfolio Allocation'!Y$12:Y$111,'Portfolio Allocation'!$A$12:$A$111,'Graph Tables'!$D88)</f>
        <v>0</v>
      </c>
      <c r="AA88" s="46">
        <f>SUMIFS('Portfolio Allocation'!Z$12:Z$111,'Portfolio Allocation'!$A$12:$A$111,'Graph Tables'!$D88)</f>
        <v>0</v>
      </c>
      <c r="AB88" s="46">
        <f>SUMIFS('Portfolio Allocation'!AA$12:AA$111,'Portfolio Allocation'!$A$12:$A$111,'Graph Tables'!$D88)</f>
        <v>0</v>
      </c>
      <c r="AC88" s="46">
        <f>SUMIFS('Portfolio Allocation'!AD$12:AD$111,'Portfolio Allocation'!$A$12:$A$111,'Graph Tables'!$D88)</f>
        <v>0</v>
      </c>
      <c r="AD88" s="46"/>
      <c r="AE88" s="48">
        <v>87</v>
      </c>
      <c r="AF88" t="e">
        <f t="shared" si="203"/>
        <v>#REF!</v>
      </c>
      <c r="AG88" s="44" t="e">
        <f t="shared" si="210"/>
        <v>#REF!</v>
      </c>
      <c r="AH88" s="46"/>
      <c r="AI88" s="239" t="e">
        <f t="shared" si="204"/>
        <v>#REF!</v>
      </c>
      <c r="AJ88" s="239" t="e">
        <f>AI88+COUNTIF(AI$2:$AI88,AI88)-1</f>
        <v>#REF!</v>
      </c>
      <c r="AK88" s="241" t="str">
        <f t="shared" si="127"/>
        <v>Guam</v>
      </c>
      <c r="AL88" s="70" t="e">
        <f t="shared" si="205"/>
        <v>#REF!</v>
      </c>
      <c r="AM88" s="44" t="e">
        <f t="shared" si="128"/>
        <v>#REF!</v>
      </c>
      <c r="AN88" s="44" t="e">
        <f t="shared" si="129"/>
        <v>#REF!</v>
      </c>
      <c r="AO88" s="44" t="e">
        <f t="shared" si="130"/>
        <v>#REF!</v>
      </c>
      <c r="AP88" s="44" t="e">
        <f t="shared" si="131"/>
        <v>#REF!</v>
      </c>
      <c r="AQ88" s="44" t="e">
        <f t="shared" si="132"/>
        <v>#REF!</v>
      </c>
      <c r="AR88" s="44" t="e">
        <f t="shared" si="133"/>
        <v>#REF!</v>
      </c>
      <c r="AS88" s="44" t="e">
        <f t="shared" si="134"/>
        <v>#REF!</v>
      </c>
      <c r="AT88" s="44" t="e">
        <f t="shared" si="135"/>
        <v>#REF!</v>
      </c>
      <c r="AU88" s="44" t="e">
        <f t="shared" si="136"/>
        <v>#REF!</v>
      </c>
      <c r="AV88" s="44" t="e">
        <f t="shared" si="137"/>
        <v>#REF!</v>
      </c>
      <c r="AW88" s="44" t="e">
        <f t="shared" si="138"/>
        <v>#REF!</v>
      </c>
      <c r="AX88" s="44" t="e">
        <f t="shared" si="139"/>
        <v>#REF!</v>
      </c>
      <c r="AY88" s="44" t="e">
        <f t="shared" si="140"/>
        <v>#REF!</v>
      </c>
      <c r="AZ88" s="44" t="e">
        <f t="shared" si="141"/>
        <v>#REF!</v>
      </c>
      <c r="BA88" s="44" t="e">
        <f t="shared" si="142"/>
        <v>#REF!</v>
      </c>
      <c r="BB88" s="44" t="e">
        <f t="shared" si="143"/>
        <v>#REF!</v>
      </c>
      <c r="BC88" s="44" t="e">
        <f t="shared" si="144"/>
        <v>#REF!</v>
      </c>
      <c r="BD88" s="44" t="e">
        <f t="shared" si="145"/>
        <v>#REF!</v>
      </c>
      <c r="BE88" s="44" t="e">
        <f t="shared" si="146"/>
        <v>#REF!</v>
      </c>
      <c r="BF88" s="44" t="e">
        <f t="shared" si="147"/>
        <v>#REF!</v>
      </c>
      <c r="BG88" s="44" t="e">
        <f t="shared" si="148"/>
        <v>#REF!</v>
      </c>
      <c r="BH88" s="44" t="e">
        <f t="shared" si="149"/>
        <v>#REF!</v>
      </c>
      <c r="BI88" s="44" t="e">
        <f t="shared" si="150"/>
        <v>#REF!</v>
      </c>
      <c r="BJ88" s="44" t="e">
        <f t="shared" si="151"/>
        <v>#REF!</v>
      </c>
      <c r="BK88" s="44"/>
      <c r="BL88" s="48">
        <v>87</v>
      </c>
      <c r="BM88" t="e">
        <f t="shared" si="206"/>
        <v>#REF!</v>
      </c>
      <c r="BN88" s="44" t="e">
        <f t="shared" si="211"/>
        <v>#REF!</v>
      </c>
      <c r="BO88" s="44">
        <f t="shared" si="152"/>
        <v>0</v>
      </c>
      <c r="BP88" s="44">
        <f t="shared" si="153"/>
        <v>0</v>
      </c>
      <c r="BQ88" s="44">
        <f t="shared" si="154"/>
        <v>0</v>
      </c>
      <c r="BR88" s="44">
        <f t="shared" si="155"/>
        <v>0</v>
      </c>
      <c r="BS88" s="44">
        <f t="shared" si="156"/>
        <v>0</v>
      </c>
      <c r="BT88" s="44">
        <f t="shared" si="157"/>
        <v>0</v>
      </c>
      <c r="BU88" s="44">
        <f t="shared" si="158"/>
        <v>0</v>
      </c>
      <c r="BV88" s="44">
        <f t="shared" si="159"/>
        <v>0</v>
      </c>
      <c r="BW88" s="44">
        <f t="shared" si="160"/>
        <v>0</v>
      </c>
      <c r="BX88" s="44">
        <f t="shared" si="161"/>
        <v>0</v>
      </c>
      <c r="BY88" s="44">
        <f t="shared" si="162"/>
        <v>0</v>
      </c>
      <c r="BZ88" s="44">
        <f t="shared" si="163"/>
        <v>0</v>
      </c>
      <c r="CA88" s="44">
        <f t="shared" si="164"/>
        <v>0</v>
      </c>
      <c r="CB88" s="44">
        <f t="shared" si="165"/>
        <v>0</v>
      </c>
      <c r="CC88" s="44">
        <f t="shared" si="166"/>
        <v>0</v>
      </c>
      <c r="CD88" s="44">
        <f t="shared" si="167"/>
        <v>0</v>
      </c>
      <c r="CE88" s="44">
        <f t="shared" si="168"/>
        <v>0</v>
      </c>
      <c r="CF88" s="44">
        <f t="shared" si="169"/>
        <v>0</v>
      </c>
      <c r="CG88" s="44">
        <f t="shared" si="170"/>
        <v>0</v>
      </c>
      <c r="CH88" s="44">
        <f t="shared" si="171"/>
        <v>0</v>
      </c>
      <c r="CI88" s="44">
        <f t="shared" si="172"/>
        <v>0</v>
      </c>
      <c r="CJ88" s="44">
        <f t="shared" si="173"/>
        <v>0</v>
      </c>
      <c r="CK88" s="44">
        <f t="shared" si="174"/>
        <v>0</v>
      </c>
      <c r="CL88" s="44">
        <f t="shared" si="175"/>
        <v>0</v>
      </c>
      <c r="CM88" s="44"/>
      <c r="CN88" s="244" t="e">
        <f t="shared" si="207"/>
        <v>#REF!</v>
      </c>
      <c r="CO88" s="244">
        <v>87</v>
      </c>
      <c r="CP88" s="239" t="e">
        <f t="shared" si="208"/>
        <v>#REF!</v>
      </c>
      <c r="CQ88" s="239" t="e">
        <f>CP88+COUNTIF($CP$2:CP88,CP88)-1</f>
        <v>#REF!</v>
      </c>
      <c r="CR88" s="241" t="str">
        <f t="shared" si="176"/>
        <v>Guam</v>
      </c>
      <c r="CS88" s="70" t="e">
        <f t="shared" si="209"/>
        <v>#REF!</v>
      </c>
      <c r="CT88" s="44" t="e">
        <f t="shared" si="177"/>
        <v>#REF!</v>
      </c>
      <c r="CU88" s="44" t="e">
        <f t="shared" si="178"/>
        <v>#REF!</v>
      </c>
      <c r="CV88" s="44" t="e">
        <f t="shared" si="179"/>
        <v>#REF!</v>
      </c>
      <c r="CW88" s="44" t="e">
        <f t="shared" si="180"/>
        <v>#REF!</v>
      </c>
      <c r="CX88" s="44" t="e">
        <f t="shared" si="181"/>
        <v>#REF!</v>
      </c>
      <c r="CY88" s="44" t="e">
        <f t="shared" si="182"/>
        <v>#REF!</v>
      </c>
      <c r="CZ88" s="44" t="e">
        <f t="shared" si="183"/>
        <v>#REF!</v>
      </c>
      <c r="DA88" s="44" t="e">
        <f t="shared" si="184"/>
        <v>#REF!</v>
      </c>
      <c r="DB88" s="44" t="e">
        <f t="shared" si="185"/>
        <v>#REF!</v>
      </c>
      <c r="DC88" s="44" t="e">
        <f t="shared" si="186"/>
        <v>#REF!</v>
      </c>
      <c r="DD88" s="44" t="e">
        <f t="shared" si="187"/>
        <v>#REF!</v>
      </c>
      <c r="DE88" s="44" t="e">
        <f t="shared" si="188"/>
        <v>#REF!</v>
      </c>
      <c r="DF88" s="44" t="e">
        <f t="shared" si="189"/>
        <v>#REF!</v>
      </c>
      <c r="DG88" s="44" t="e">
        <f t="shared" si="190"/>
        <v>#REF!</v>
      </c>
      <c r="DH88" s="44" t="e">
        <f t="shared" si="191"/>
        <v>#REF!</v>
      </c>
      <c r="DI88" s="44" t="e">
        <f t="shared" si="192"/>
        <v>#REF!</v>
      </c>
      <c r="DJ88" s="44" t="e">
        <f t="shared" si="193"/>
        <v>#REF!</v>
      </c>
      <c r="DK88" s="44" t="e">
        <f t="shared" si="194"/>
        <v>#REF!</v>
      </c>
      <c r="DL88" s="44" t="e">
        <f t="shared" si="195"/>
        <v>#REF!</v>
      </c>
      <c r="DM88" s="44" t="e">
        <f t="shared" si="196"/>
        <v>#REF!</v>
      </c>
      <c r="DN88" s="44" t="e">
        <f t="shared" si="197"/>
        <v>#REF!</v>
      </c>
      <c r="DO88" s="44" t="e">
        <f t="shared" si="198"/>
        <v>#REF!</v>
      </c>
      <c r="DP88" s="44" t="e">
        <f t="shared" si="199"/>
        <v>#REF!</v>
      </c>
      <c r="DQ88" s="44" t="e">
        <f t="shared" si="200"/>
        <v>#REF!</v>
      </c>
    </row>
    <row r="89" spans="1:121">
      <c r="A89" s="239">
        <v>88</v>
      </c>
      <c r="B89" s="364" t="e">
        <f t="shared" si="201"/>
        <v>#REF!</v>
      </c>
      <c r="C89" s="365" t="e">
        <f>B89+COUNTIF(B$2:$B89,B89)-1</f>
        <v>#REF!</v>
      </c>
      <c r="D89" s="366" t="str">
        <f>Tables!AI89</f>
        <v>Guatemala</v>
      </c>
      <c r="E89" s="367" t="e">
        <f t="shared" si="202"/>
        <v>#REF!</v>
      </c>
      <c r="F89" s="46">
        <f>SUMIFS('Portfolio Allocation'!C$12:C$111,'Portfolio Allocation'!$A$12:$A$111,'Graph Tables'!$D89)</f>
        <v>0</v>
      </c>
      <c r="G89" s="46">
        <f>SUMIFS('Portfolio Allocation'!D$12:D$111,'Portfolio Allocation'!$A$12:$A$111,'Graph Tables'!$D89)</f>
        <v>0</v>
      </c>
      <c r="H89" s="46">
        <f>SUMIFS('Portfolio Allocation'!E$12:E$111,'Portfolio Allocation'!$A$12:$A$111,'Graph Tables'!$D89)</f>
        <v>0</v>
      </c>
      <c r="I89" s="46">
        <f>SUMIFS('Portfolio Allocation'!F$12:F$111,'Portfolio Allocation'!$A$12:$A$111,'Graph Tables'!$D89)</f>
        <v>0</v>
      </c>
      <c r="J89" s="46">
        <f>SUMIFS('Portfolio Allocation'!G$12:G$111,'Portfolio Allocation'!$A$12:$A$111,'Graph Tables'!$D89)</f>
        <v>0</v>
      </c>
      <c r="K89" s="46">
        <f>SUMIFS('Portfolio Allocation'!H$12:H$111,'Portfolio Allocation'!$A$12:$A$111,'Graph Tables'!$D89)</f>
        <v>0</v>
      </c>
      <c r="L89" s="46">
        <f>SUMIFS('Portfolio Allocation'!I$12:I$111,'Portfolio Allocation'!$A$12:$A$111,'Graph Tables'!$D89)</f>
        <v>0</v>
      </c>
      <c r="M89" s="46">
        <f>SUMIFS('Portfolio Allocation'!J$12:J$111,'Portfolio Allocation'!$A$12:$A$111,'Graph Tables'!$D89)</f>
        <v>0</v>
      </c>
      <c r="N89" s="46">
        <f>SUMIFS('Portfolio Allocation'!K$12:K$111,'Portfolio Allocation'!$A$12:$A$111,'Graph Tables'!$D89)</f>
        <v>0</v>
      </c>
      <c r="O89" s="46">
        <f>SUMIFS('Portfolio Allocation'!L$12:L$111,'Portfolio Allocation'!$A$12:$A$111,'Graph Tables'!$D89)</f>
        <v>0</v>
      </c>
      <c r="P89" s="46">
        <f>SUMIFS('Portfolio Allocation'!M$12:M$111,'Portfolio Allocation'!$A$12:$A$111,'Graph Tables'!$D89)</f>
        <v>0</v>
      </c>
      <c r="Q89" s="46" t="e">
        <f>SUMIFS('Portfolio Allocation'!#REF!,'Portfolio Allocation'!$A$12:$A$111,'Graph Tables'!$D89)</f>
        <v>#REF!</v>
      </c>
      <c r="R89" s="46">
        <f>SUMIFS('Portfolio Allocation'!Q$12:Q$111,'Portfolio Allocation'!$A$12:$A$111,'Graph Tables'!$D89)</f>
        <v>0</v>
      </c>
      <c r="S89" s="46">
        <f>SUMIFS('Portfolio Allocation'!R$12:R$111,'Portfolio Allocation'!$A$12:$A$111,'Graph Tables'!$D89)</f>
        <v>0</v>
      </c>
      <c r="T89" s="46">
        <f>SUMIFS('Portfolio Allocation'!S$12:S$111,'Portfolio Allocation'!$A$12:$A$111,'Graph Tables'!$D89)</f>
        <v>0</v>
      </c>
      <c r="U89" s="46">
        <f>SUMIFS('Portfolio Allocation'!T$12:T$111,'Portfolio Allocation'!$A$12:$A$111,'Graph Tables'!$D89)</f>
        <v>0</v>
      </c>
      <c r="V89" s="46">
        <f>SUMIFS('Portfolio Allocation'!U$12:U$111,'Portfolio Allocation'!$A$12:$A$111,'Graph Tables'!$D89)</f>
        <v>0</v>
      </c>
      <c r="W89" s="46">
        <f>SUMIFS('Portfolio Allocation'!V$12:V$111,'Portfolio Allocation'!$A$12:$A$111,'Graph Tables'!$D89)</f>
        <v>0</v>
      </c>
      <c r="X89" s="46">
        <f>SUMIFS('Portfolio Allocation'!W$12:W$111,'Portfolio Allocation'!$A$12:$A$111,'Graph Tables'!$D89)</f>
        <v>0</v>
      </c>
      <c r="Y89" s="46">
        <f>SUMIFS('Portfolio Allocation'!X$12:X$111,'Portfolio Allocation'!$A$12:$A$111,'Graph Tables'!$D89)</f>
        <v>0</v>
      </c>
      <c r="Z89" s="46">
        <f>SUMIFS('Portfolio Allocation'!Y$12:Y$111,'Portfolio Allocation'!$A$12:$A$111,'Graph Tables'!$D89)</f>
        <v>0</v>
      </c>
      <c r="AA89" s="46">
        <f>SUMIFS('Portfolio Allocation'!Z$12:Z$111,'Portfolio Allocation'!$A$12:$A$111,'Graph Tables'!$D89)</f>
        <v>0</v>
      </c>
      <c r="AB89" s="46">
        <f>SUMIFS('Portfolio Allocation'!AA$12:AA$111,'Portfolio Allocation'!$A$12:$A$111,'Graph Tables'!$D89)</f>
        <v>0</v>
      </c>
      <c r="AC89" s="46">
        <f>SUMIFS('Portfolio Allocation'!AD$12:AD$111,'Portfolio Allocation'!$A$12:$A$111,'Graph Tables'!$D89)</f>
        <v>0</v>
      </c>
      <c r="AD89" s="46"/>
      <c r="AE89" s="48">
        <v>88</v>
      </c>
      <c r="AF89" t="e">
        <f t="shared" si="203"/>
        <v>#REF!</v>
      </c>
      <c r="AG89" s="44" t="e">
        <f t="shared" si="210"/>
        <v>#REF!</v>
      </c>
      <c r="AH89" s="46"/>
      <c r="AI89" s="239" t="e">
        <f t="shared" si="204"/>
        <v>#REF!</v>
      </c>
      <c r="AJ89" s="239" t="e">
        <f>AI89+COUNTIF(AI$2:$AI89,AI89)-1</f>
        <v>#REF!</v>
      </c>
      <c r="AK89" s="241" t="str">
        <f t="shared" si="127"/>
        <v>Guatemala</v>
      </c>
      <c r="AL89" s="70" t="e">
        <f t="shared" si="205"/>
        <v>#REF!</v>
      </c>
      <c r="AM89" s="44" t="e">
        <f t="shared" si="128"/>
        <v>#REF!</v>
      </c>
      <c r="AN89" s="44" t="e">
        <f t="shared" si="129"/>
        <v>#REF!</v>
      </c>
      <c r="AO89" s="44" t="e">
        <f t="shared" si="130"/>
        <v>#REF!</v>
      </c>
      <c r="AP89" s="44" t="e">
        <f t="shared" si="131"/>
        <v>#REF!</v>
      </c>
      <c r="AQ89" s="44" t="e">
        <f t="shared" si="132"/>
        <v>#REF!</v>
      </c>
      <c r="AR89" s="44" t="e">
        <f t="shared" si="133"/>
        <v>#REF!</v>
      </c>
      <c r="AS89" s="44" t="e">
        <f t="shared" si="134"/>
        <v>#REF!</v>
      </c>
      <c r="AT89" s="44" t="e">
        <f t="shared" si="135"/>
        <v>#REF!</v>
      </c>
      <c r="AU89" s="44" t="e">
        <f t="shared" si="136"/>
        <v>#REF!</v>
      </c>
      <c r="AV89" s="44" t="e">
        <f t="shared" si="137"/>
        <v>#REF!</v>
      </c>
      <c r="AW89" s="44" t="e">
        <f t="shared" si="138"/>
        <v>#REF!</v>
      </c>
      <c r="AX89" s="44" t="e">
        <f t="shared" si="139"/>
        <v>#REF!</v>
      </c>
      <c r="AY89" s="44" t="e">
        <f t="shared" si="140"/>
        <v>#REF!</v>
      </c>
      <c r="AZ89" s="44" t="e">
        <f t="shared" si="141"/>
        <v>#REF!</v>
      </c>
      <c r="BA89" s="44" t="e">
        <f t="shared" si="142"/>
        <v>#REF!</v>
      </c>
      <c r="BB89" s="44" t="e">
        <f t="shared" si="143"/>
        <v>#REF!</v>
      </c>
      <c r="BC89" s="44" t="e">
        <f t="shared" si="144"/>
        <v>#REF!</v>
      </c>
      <c r="BD89" s="44" t="e">
        <f t="shared" si="145"/>
        <v>#REF!</v>
      </c>
      <c r="BE89" s="44" t="e">
        <f t="shared" si="146"/>
        <v>#REF!</v>
      </c>
      <c r="BF89" s="44" t="e">
        <f t="shared" si="147"/>
        <v>#REF!</v>
      </c>
      <c r="BG89" s="44" t="e">
        <f t="shared" si="148"/>
        <v>#REF!</v>
      </c>
      <c r="BH89" s="44" t="e">
        <f t="shared" si="149"/>
        <v>#REF!</v>
      </c>
      <c r="BI89" s="44" t="e">
        <f t="shared" si="150"/>
        <v>#REF!</v>
      </c>
      <c r="BJ89" s="44" t="e">
        <f t="shared" si="151"/>
        <v>#REF!</v>
      </c>
      <c r="BK89" s="44"/>
      <c r="BL89" s="48">
        <v>88</v>
      </c>
      <c r="BM89" t="e">
        <f t="shared" si="206"/>
        <v>#REF!</v>
      </c>
      <c r="BN89" s="44" t="e">
        <f t="shared" si="211"/>
        <v>#REF!</v>
      </c>
      <c r="BO89" s="44">
        <f t="shared" si="152"/>
        <v>0</v>
      </c>
      <c r="BP89" s="44">
        <f t="shared" si="153"/>
        <v>0</v>
      </c>
      <c r="BQ89" s="44">
        <f t="shared" si="154"/>
        <v>0</v>
      </c>
      <c r="BR89" s="44">
        <f t="shared" si="155"/>
        <v>0</v>
      </c>
      <c r="BS89" s="44">
        <f t="shared" si="156"/>
        <v>0</v>
      </c>
      <c r="BT89" s="44">
        <f t="shared" si="157"/>
        <v>0</v>
      </c>
      <c r="BU89" s="44">
        <f t="shared" si="158"/>
        <v>0</v>
      </c>
      <c r="BV89" s="44">
        <f t="shared" si="159"/>
        <v>0</v>
      </c>
      <c r="BW89" s="44">
        <f t="shared" si="160"/>
        <v>0</v>
      </c>
      <c r="BX89" s="44">
        <f t="shared" si="161"/>
        <v>0</v>
      </c>
      <c r="BY89" s="44">
        <f t="shared" si="162"/>
        <v>0</v>
      </c>
      <c r="BZ89" s="44">
        <f t="shared" si="163"/>
        <v>0</v>
      </c>
      <c r="CA89" s="44">
        <f t="shared" si="164"/>
        <v>0</v>
      </c>
      <c r="CB89" s="44">
        <f t="shared" si="165"/>
        <v>0</v>
      </c>
      <c r="CC89" s="44">
        <f t="shared" si="166"/>
        <v>0</v>
      </c>
      <c r="CD89" s="44">
        <f t="shared" si="167"/>
        <v>0</v>
      </c>
      <c r="CE89" s="44">
        <f t="shared" si="168"/>
        <v>0</v>
      </c>
      <c r="CF89" s="44">
        <f t="shared" si="169"/>
        <v>0</v>
      </c>
      <c r="CG89" s="44">
        <f t="shared" si="170"/>
        <v>0</v>
      </c>
      <c r="CH89" s="44">
        <f t="shared" si="171"/>
        <v>0</v>
      </c>
      <c r="CI89" s="44">
        <f t="shared" si="172"/>
        <v>0</v>
      </c>
      <c r="CJ89" s="44">
        <f t="shared" si="173"/>
        <v>0</v>
      </c>
      <c r="CK89" s="44">
        <f t="shared" si="174"/>
        <v>0</v>
      </c>
      <c r="CL89" s="44">
        <f t="shared" si="175"/>
        <v>0</v>
      </c>
      <c r="CM89" s="44"/>
      <c r="CN89" s="244" t="e">
        <f t="shared" si="207"/>
        <v>#REF!</v>
      </c>
      <c r="CO89" s="244">
        <v>88</v>
      </c>
      <c r="CP89" s="239" t="e">
        <f t="shared" si="208"/>
        <v>#REF!</v>
      </c>
      <c r="CQ89" s="239" t="e">
        <f>CP89+COUNTIF($CP$2:CP89,CP89)-1</f>
        <v>#REF!</v>
      </c>
      <c r="CR89" s="241" t="str">
        <f t="shared" si="176"/>
        <v>Guatemala</v>
      </c>
      <c r="CS89" s="70" t="e">
        <f t="shared" si="209"/>
        <v>#REF!</v>
      </c>
      <c r="CT89" s="44" t="e">
        <f t="shared" si="177"/>
        <v>#REF!</v>
      </c>
      <c r="CU89" s="44" t="e">
        <f t="shared" si="178"/>
        <v>#REF!</v>
      </c>
      <c r="CV89" s="44" t="e">
        <f t="shared" si="179"/>
        <v>#REF!</v>
      </c>
      <c r="CW89" s="44" t="e">
        <f t="shared" si="180"/>
        <v>#REF!</v>
      </c>
      <c r="CX89" s="44" t="e">
        <f t="shared" si="181"/>
        <v>#REF!</v>
      </c>
      <c r="CY89" s="44" t="e">
        <f t="shared" si="182"/>
        <v>#REF!</v>
      </c>
      <c r="CZ89" s="44" t="e">
        <f t="shared" si="183"/>
        <v>#REF!</v>
      </c>
      <c r="DA89" s="44" t="e">
        <f t="shared" si="184"/>
        <v>#REF!</v>
      </c>
      <c r="DB89" s="44" t="e">
        <f t="shared" si="185"/>
        <v>#REF!</v>
      </c>
      <c r="DC89" s="44" t="e">
        <f t="shared" si="186"/>
        <v>#REF!</v>
      </c>
      <c r="DD89" s="44" t="e">
        <f t="shared" si="187"/>
        <v>#REF!</v>
      </c>
      <c r="DE89" s="44" t="e">
        <f t="shared" si="188"/>
        <v>#REF!</v>
      </c>
      <c r="DF89" s="44" t="e">
        <f t="shared" si="189"/>
        <v>#REF!</v>
      </c>
      <c r="DG89" s="44" t="e">
        <f t="shared" si="190"/>
        <v>#REF!</v>
      </c>
      <c r="DH89" s="44" t="e">
        <f t="shared" si="191"/>
        <v>#REF!</v>
      </c>
      <c r="DI89" s="44" t="e">
        <f t="shared" si="192"/>
        <v>#REF!</v>
      </c>
      <c r="DJ89" s="44" t="e">
        <f t="shared" si="193"/>
        <v>#REF!</v>
      </c>
      <c r="DK89" s="44" t="e">
        <f t="shared" si="194"/>
        <v>#REF!</v>
      </c>
      <c r="DL89" s="44" t="e">
        <f t="shared" si="195"/>
        <v>#REF!</v>
      </c>
      <c r="DM89" s="44" t="e">
        <f t="shared" si="196"/>
        <v>#REF!</v>
      </c>
      <c r="DN89" s="44" t="e">
        <f t="shared" si="197"/>
        <v>#REF!</v>
      </c>
      <c r="DO89" s="44" t="e">
        <f t="shared" si="198"/>
        <v>#REF!</v>
      </c>
      <c r="DP89" s="44" t="e">
        <f t="shared" si="199"/>
        <v>#REF!</v>
      </c>
      <c r="DQ89" s="44" t="e">
        <f t="shared" si="200"/>
        <v>#REF!</v>
      </c>
    </row>
    <row r="90" spans="1:121">
      <c r="A90" s="239">
        <v>89</v>
      </c>
      <c r="B90" s="364" t="e">
        <f t="shared" si="201"/>
        <v>#REF!</v>
      </c>
      <c r="C90" s="365" t="e">
        <f>B90+COUNTIF(B$2:$B90,B90)-1</f>
        <v>#REF!</v>
      </c>
      <c r="D90" s="366" t="str">
        <f>Tables!AI90</f>
        <v>Guernsey</v>
      </c>
      <c r="E90" s="367" t="e">
        <f t="shared" si="202"/>
        <v>#REF!</v>
      </c>
      <c r="F90" s="46">
        <f>SUMIFS('Portfolio Allocation'!C$12:C$111,'Portfolio Allocation'!$A$12:$A$111,'Graph Tables'!$D90)</f>
        <v>0</v>
      </c>
      <c r="G90" s="46">
        <f>SUMIFS('Portfolio Allocation'!D$12:D$111,'Portfolio Allocation'!$A$12:$A$111,'Graph Tables'!$D90)</f>
        <v>0</v>
      </c>
      <c r="H90" s="46">
        <f>SUMIFS('Portfolio Allocation'!E$12:E$111,'Portfolio Allocation'!$A$12:$A$111,'Graph Tables'!$D90)</f>
        <v>0</v>
      </c>
      <c r="I90" s="46">
        <f>SUMIFS('Portfolio Allocation'!F$12:F$111,'Portfolio Allocation'!$A$12:$A$111,'Graph Tables'!$D90)</f>
        <v>0</v>
      </c>
      <c r="J90" s="46">
        <f>SUMIFS('Portfolio Allocation'!G$12:G$111,'Portfolio Allocation'!$A$12:$A$111,'Graph Tables'!$D90)</f>
        <v>0</v>
      </c>
      <c r="K90" s="46">
        <f>SUMIFS('Portfolio Allocation'!H$12:H$111,'Portfolio Allocation'!$A$12:$A$111,'Graph Tables'!$D90)</f>
        <v>0</v>
      </c>
      <c r="L90" s="46">
        <f>SUMIFS('Portfolio Allocation'!I$12:I$111,'Portfolio Allocation'!$A$12:$A$111,'Graph Tables'!$D90)</f>
        <v>0</v>
      </c>
      <c r="M90" s="46">
        <f>SUMIFS('Portfolio Allocation'!J$12:J$111,'Portfolio Allocation'!$A$12:$A$111,'Graph Tables'!$D90)</f>
        <v>0</v>
      </c>
      <c r="N90" s="46">
        <f>SUMIFS('Portfolio Allocation'!K$12:K$111,'Portfolio Allocation'!$A$12:$A$111,'Graph Tables'!$D90)</f>
        <v>0</v>
      </c>
      <c r="O90" s="46">
        <f>SUMIFS('Portfolio Allocation'!L$12:L$111,'Portfolio Allocation'!$A$12:$A$111,'Graph Tables'!$D90)</f>
        <v>0</v>
      </c>
      <c r="P90" s="46">
        <f>SUMIFS('Portfolio Allocation'!M$12:M$111,'Portfolio Allocation'!$A$12:$A$111,'Graph Tables'!$D90)</f>
        <v>0</v>
      </c>
      <c r="Q90" s="46" t="e">
        <f>SUMIFS('Portfolio Allocation'!#REF!,'Portfolio Allocation'!$A$12:$A$111,'Graph Tables'!$D90)</f>
        <v>#REF!</v>
      </c>
      <c r="R90" s="46">
        <f>SUMIFS('Portfolio Allocation'!Q$12:Q$111,'Portfolio Allocation'!$A$12:$A$111,'Graph Tables'!$D90)</f>
        <v>0</v>
      </c>
      <c r="S90" s="46">
        <f>SUMIFS('Portfolio Allocation'!R$12:R$111,'Portfolio Allocation'!$A$12:$A$111,'Graph Tables'!$D90)</f>
        <v>0</v>
      </c>
      <c r="T90" s="46">
        <f>SUMIFS('Portfolio Allocation'!S$12:S$111,'Portfolio Allocation'!$A$12:$A$111,'Graph Tables'!$D90)</f>
        <v>0</v>
      </c>
      <c r="U90" s="46">
        <f>SUMIFS('Portfolio Allocation'!T$12:T$111,'Portfolio Allocation'!$A$12:$A$111,'Graph Tables'!$D90)</f>
        <v>0</v>
      </c>
      <c r="V90" s="46">
        <f>SUMIFS('Portfolio Allocation'!U$12:U$111,'Portfolio Allocation'!$A$12:$A$111,'Graph Tables'!$D90)</f>
        <v>0</v>
      </c>
      <c r="W90" s="46">
        <f>SUMIFS('Portfolio Allocation'!V$12:V$111,'Portfolio Allocation'!$A$12:$A$111,'Graph Tables'!$D90)</f>
        <v>0</v>
      </c>
      <c r="X90" s="46">
        <f>SUMIFS('Portfolio Allocation'!W$12:W$111,'Portfolio Allocation'!$A$12:$A$111,'Graph Tables'!$D90)</f>
        <v>0</v>
      </c>
      <c r="Y90" s="46">
        <f>SUMIFS('Portfolio Allocation'!X$12:X$111,'Portfolio Allocation'!$A$12:$A$111,'Graph Tables'!$D90)</f>
        <v>0</v>
      </c>
      <c r="Z90" s="46">
        <f>SUMIFS('Portfolio Allocation'!Y$12:Y$111,'Portfolio Allocation'!$A$12:$A$111,'Graph Tables'!$D90)</f>
        <v>0</v>
      </c>
      <c r="AA90" s="46">
        <f>SUMIFS('Portfolio Allocation'!Z$12:Z$111,'Portfolio Allocation'!$A$12:$A$111,'Graph Tables'!$D90)</f>
        <v>0</v>
      </c>
      <c r="AB90" s="46">
        <f>SUMIFS('Portfolio Allocation'!AA$12:AA$111,'Portfolio Allocation'!$A$12:$A$111,'Graph Tables'!$D90)</f>
        <v>0</v>
      </c>
      <c r="AC90" s="46">
        <f>SUMIFS('Portfolio Allocation'!AD$12:AD$111,'Portfolio Allocation'!$A$12:$A$111,'Graph Tables'!$D90)</f>
        <v>0</v>
      </c>
      <c r="AD90" s="46"/>
      <c r="AE90" s="48">
        <v>89</v>
      </c>
      <c r="AF90" t="e">
        <f t="shared" si="203"/>
        <v>#REF!</v>
      </c>
      <c r="AG90" s="44" t="e">
        <f t="shared" si="210"/>
        <v>#REF!</v>
      </c>
      <c r="AH90" s="46"/>
      <c r="AI90" s="239" t="e">
        <f t="shared" si="204"/>
        <v>#REF!</v>
      </c>
      <c r="AJ90" s="239" t="e">
        <f>AI90+COUNTIF(AI$2:$AI90,AI90)-1</f>
        <v>#REF!</v>
      </c>
      <c r="AK90" s="241" t="str">
        <f t="shared" si="127"/>
        <v>Guernsey</v>
      </c>
      <c r="AL90" s="70" t="e">
        <f t="shared" si="205"/>
        <v>#REF!</v>
      </c>
      <c r="AM90" s="44" t="e">
        <f t="shared" si="128"/>
        <v>#REF!</v>
      </c>
      <c r="AN90" s="44" t="e">
        <f t="shared" si="129"/>
        <v>#REF!</v>
      </c>
      <c r="AO90" s="44" t="e">
        <f t="shared" si="130"/>
        <v>#REF!</v>
      </c>
      <c r="AP90" s="44" t="e">
        <f t="shared" si="131"/>
        <v>#REF!</v>
      </c>
      <c r="AQ90" s="44" t="e">
        <f t="shared" si="132"/>
        <v>#REF!</v>
      </c>
      <c r="AR90" s="44" t="e">
        <f t="shared" si="133"/>
        <v>#REF!</v>
      </c>
      <c r="AS90" s="44" t="e">
        <f t="shared" si="134"/>
        <v>#REF!</v>
      </c>
      <c r="AT90" s="44" t="e">
        <f t="shared" si="135"/>
        <v>#REF!</v>
      </c>
      <c r="AU90" s="44" t="e">
        <f t="shared" si="136"/>
        <v>#REF!</v>
      </c>
      <c r="AV90" s="44" t="e">
        <f t="shared" si="137"/>
        <v>#REF!</v>
      </c>
      <c r="AW90" s="44" t="e">
        <f t="shared" si="138"/>
        <v>#REF!</v>
      </c>
      <c r="AX90" s="44" t="e">
        <f t="shared" si="139"/>
        <v>#REF!</v>
      </c>
      <c r="AY90" s="44" t="e">
        <f t="shared" si="140"/>
        <v>#REF!</v>
      </c>
      <c r="AZ90" s="44" t="e">
        <f t="shared" si="141"/>
        <v>#REF!</v>
      </c>
      <c r="BA90" s="44" t="e">
        <f t="shared" si="142"/>
        <v>#REF!</v>
      </c>
      <c r="BB90" s="44" t="e">
        <f t="shared" si="143"/>
        <v>#REF!</v>
      </c>
      <c r="BC90" s="44" t="e">
        <f t="shared" si="144"/>
        <v>#REF!</v>
      </c>
      <c r="BD90" s="44" t="e">
        <f t="shared" si="145"/>
        <v>#REF!</v>
      </c>
      <c r="BE90" s="44" t="e">
        <f t="shared" si="146"/>
        <v>#REF!</v>
      </c>
      <c r="BF90" s="44" t="e">
        <f t="shared" si="147"/>
        <v>#REF!</v>
      </c>
      <c r="BG90" s="44" t="e">
        <f t="shared" si="148"/>
        <v>#REF!</v>
      </c>
      <c r="BH90" s="44" t="e">
        <f t="shared" si="149"/>
        <v>#REF!</v>
      </c>
      <c r="BI90" s="44" t="e">
        <f t="shared" si="150"/>
        <v>#REF!</v>
      </c>
      <c r="BJ90" s="44" t="e">
        <f t="shared" si="151"/>
        <v>#REF!</v>
      </c>
      <c r="BK90" s="44"/>
      <c r="BL90" s="48">
        <v>89</v>
      </c>
      <c r="BM90" t="e">
        <f t="shared" si="206"/>
        <v>#REF!</v>
      </c>
      <c r="BN90" s="44" t="e">
        <f t="shared" si="211"/>
        <v>#REF!</v>
      </c>
      <c r="BO90" s="44">
        <f t="shared" si="152"/>
        <v>0</v>
      </c>
      <c r="BP90" s="44">
        <f t="shared" si="153"/>
        <v>0</v>
      </c>
      <c r="BQ90" s="44">
        <f t="shared" si="154"/>
        <v>0</v>
      </c>
      <c r="BR90" s="44">
        <f t="shared" si="155"/>
        <v>0</v>
      </c>
      <c r="BS90" s="44">
        <f t="shared" si="156"/>
        <v>0</v>
      </c>
      <c r="BT90" s="44">
        <f t="shared" si="157"/>
        <v>0</v>
      </c>
      <c r="BU90" s="44">
        <f t="shared" si="158"/>
        <v>0</v>
      </c>
      <c r="BV90" s="44">
        <f t="shared" si="159"/>
        <v>0</v>
      </c>
      <c r="BW90" s="44">
        <f t="shared" si="160"/>
        <v>0</v>
      </c>
      <c r="BX90" s="44">
        <f t="shared" si="161"/>
        <v>0</v>
      </c>
      <c r="BY90" s="44">
        <f t="shared" si="162"/>
        <v>0</v>
      </c>
      <c r="BZ90" s="44">
        <f t="shared" si="163"/>
        <v>0</v>
      </c>
      <c r="CA90" s="44">
        <f t="shared" si="164"/>
        <v>0</v>
      </c>
      <c r="CB90" s="44">
        <f t="shared" si="165"/>
        <v>0</v>
      </c>
      <c r="CC90" s="44">
        <f t="shared" si="166"/>
        <v>0</v>
      </c>
      <c r="CD90" s="44">
        <f t="shared" si="167"/>
        <v>0</v>
      </c>
      <c r="CE90" s="44">
        <f t="shared" si="168"/>
        <v>0</v>
      </c>
      <c r="CF90" s="44">
        <f t="shared" si="169"/>
        <v>0</v>
      </c>
      <c r="CG90" s="44">
        <f t="shared" si="170"/>
        <v>0</v>
      </c>
      <c r="CH90" s="44">
        <f t="shared" si="171"/>
        <v>0</v>
      </c>
      <c r="CI90" s="44">
        <f t="shared" si="172"/>
        <v>0</v>
      </c>
      <c r="CJ90" s="44">
        <f t="shared" si="173"/>
        <v>0</v>
      </c>
      <c r="CK90" s="44">
        <f t="shared" si="174"/>
        <v>0</v>
      </c>
      <c r="CL90" s="44">
        <f t="shared" si="175"/>
        <v>0</v>
      </c>
      <c r="CM90" s="44"/>
      <c r="CN90" s="244" t="e">
        <f t="shared" si="207"/>
        <v>#REF!</v>
      </c>
      <c r="CO90" s="244">
        <v>89</v>
      </c>
      <c r="CP90" s="239" t="e">
        <f t="shared" si="208"/>
        <v>#REF!</v>
      </c>
      <c r="CQ90" s="239" t="e">
        <f>CP90+COUNTIF($CP$2:CP90,CP90)-1</f>
        <v>#REF!</v>
      </c>
      <c r="CR90" s="241" t="str">
        <f t="shared" si="176"/>
        <v>Guernsey</v>
      </c>
      <c r="CS90" s="70" t="e">
        <f t="shared" si="209"/>
        <v>#REF!</v>
      </c>
      <c r="CT90" s="44" t="e">
        <f t="shared" si="177"/>
        <v>#REF!</v>
      </c>
      <c r="CU90" s="44" t="e">
        <f t="shared" si="178"/>
        <v>#REF!</v>
      </c>
      <c r="CV90" s="44" t="e">
        <f t="shared" si="179"/>
        <v>#REF!</v>
      </c>
      <c r="CW90" s="44" t="e">
        <f t="shared" si="180"/>
        <v>#REF!</v>
      </c>
      <c r="CX90" s="44" t="e">
        <f t="shared" si="181"/>
        <v>#REF!</v>
      </c>
      <c r="CY90" s="44" t="e">
        <f t="shared" si="182"/>
        <v>#REF!</v>
      </c>
      <c r="CZ90" s="44" t="e">
        <f t="shared" si="183"/>
        <v>#REF!</v>
      </c>
      <c r="DA90" s="44" t="e">
        <f t="shared" si="184"/>
        <v>#REF!</v>
      </c>
      <c r="DB90" s="44" t="e">
        <f t="shared" si="185"/>
        <v>#REF!</v>
      </c>
      <c r="DC90" s="44" t="e">
        <f t="shared" si="186"/>
        <v>#REF!</v>
      </c>
      <c r="DD90" s="44" t="e">
        <f t="shared" si="187"/>
        <v>#REF!</v>
      </c>
      <c r="DE90" s="44" t="e">
        <f t="shared" si="188"/>
        <v>#REF!</v>
      </c>
      <c r="DF90" s="44" t="e">
        <f t="shared" si="189"/>
        <v>#REF!</v>
      </c>
      <c r="DG90" s="44" t="e">
        <f t="shared" si="190"/>
        <v>#REF!</v>
      </c>
      <c r="DH90" s="44" t="e">
        <f t="shared" si="191"/>
        <v>#REF!</v>
      </c>
      <c r="DI90" s="44" t="e">
        <f t="shared" si="192"/>
        <v>#REF!</v>
      </c>
      <c r="DJ90" s="44" t="e">
        <f t="shared" si="193"/>
        <v>#REF!</v>
      </c>
      <c r="DK90" s="44" t="e">
        <f t="shared" si="194"/>
        <v>#REF!</v>
      </c>
      <c r="DL90" s="44" t="e">
        <f t="shared" si="195"/>
        <v>#REF!</v>
      </c>
      <c r="DM90" s="44" t="e">
        <f t="shared" si="196"/>
        <v>#REF!</v>
      </c>
      <c r="DN90" s="44" t="e">
        <f t="shared" si="197"/>
        <v>#REF!</v>
      </c>
      <c r="DO90" s="44" t="e">
        <f t="shared" si="198"/>
        <v>#REF!</v>
      </c>
      <c r="DP90" s="44" t="e">
        <f t="shared" si="199"/>
        <v>#REF!</v>
      </c>
      <c r="DQ90" s="44" t="e">
        <f t="shared" si="200"/>
        <v>#REF!</v>
      </c>
    </row>
    <row r="91" spans="1:121">
      <c r="A91" s="239">
        <v>90</v>
      </c>
      <c r="B91" s="364" t="e">
        <f t="shared" si="201"/>
        <v>#REF!</v>
      </c>
      <c r="C91" s="365" t="e">
        <f>B91+COUNTIF(B$2:$B91,B91)-1</f>
        <v>#REF!</v>
      </c>
      <c r="D91" s="366" t="str">
        <f>Tables!AI91</f>
        <v>Guinea</v>
      </c>
      <c r="E91" s="367" t="e">
        <f t="shared" si="202"/>
        <v>#REF!</v>
      </c>
      <c r="F91" s="46">
        <f>SUMIFS('Portfolio Allocation'!C$12:C$111,'Portfolio Allocation'!$A$12:$A$111,'Graph Tables'!$D91)</f>
        <v>0</v>
      </c>
      <c r="G91" s="46">
        <f>SUMIFS('Portfolio Allocation'!D$12:D$111,'Portfolio Allocation'!$A$12:$A$111,'Graph Tables'!$D91)</f>
        <v>0</v>
      </c>
      <c r="H91" s="46">
        <f>SUMIFS('Portfolio Allocation'!E$12:E$111,'Portfolio Allocation'!$A$12:$A$111,'Graph Tables'!$D91)</f>
        <v>0</v>
      </c>
      <c r="I91" s="46">
        <f>SUMIFS('Portfolio Allocation'!F$12:F$111,'Portfolio Allocation'!$A$12:$A$111,'Graph Tables'!$D91)</f>
        <v>0</v>
      </c>
      <c r="J91" s="46">
        <f>SUMIFS('Portfolio Allocation'!G$12:G$111,'Portfolio Allocation'!$A$12:$A$111,'Graph Tables'!$D91)</f>
        <v>0</v>
      </c>
      <c r="K91" s="46">
        <f>SUMIFS('Portfolio Allocation'!H$12:H$111,'Portfolio Allocation'!$A$12:$A$111,'Graph Tables'!$D91)</f>
        <v>0</v>
      </c>
      <c r="L91" s="46">
        <f>SUMIFS('Portfolio Allocation'!I$12:I$111,'Portfolio Allocation'!$A$12:$A$111,'Graph Tables'!$D91)</f>
        <v>0</v>
      </c>
      <c r="M91" s="46">
        <f>SUMIFS('Portfolio Allocation'!J$12:J$111,'Portfolio Allocation'!$A$12:$A$111,'Graph Tables'!$D91)</f>
        <v>0</v>
      </c>
      <c r="N91" s="46">
        <f>SUMIFS('Portfolio Allocation'!K$12:K$111,'Portfolio Allocation'!$A$12:$A$111,'Graph Tables'!$D91)</f>
        <v>0</v>
      </c>
      <c r="O91" s="46">
        <f>SUMIFS('Portfolio Allocation'!L$12:L$111,'Portfolio Allocation'!$A$12:$A$111,'Graph Tables'!$D91)</f>
        <v>0</v>
      </c>
      <c r="P91" s="46">
        <f>SUMIFS('Portfolio Allocation'!M$12:M$111,'Portfolio Allocation'!$A$12:$A$111,'Graph Tables'!$D91)</f>
        <v>0</v>
      </c>
      <c r="Q91" s="46" t="e">
        <f>SUMIFS('Portfolio Allocation'!#REF!,'Portfolio Allocation'!$A$12:$A$111,'Graph Tables'!$D91)</f>
        <v>#REF!</v>
      </c>
      <c r="R91" s="46">
        <f>SUMIFS('Portfolio Allocation'!Q$12:Q$111,'Portfolio Allocation'!$A$12:$A$111,'Graph Tables'!$D91)</f>
        <v>0</v>
      </c>
      <c r="S91" s="46">
        <f>SUMIFS('Portfolio Allocation'!R$12:R$111,'Portfolio Allocation'!$A$12:$A$111,'Graph Tables'!$D91)</f>
        <v>0</v>
      </c>
      <c r="T91" s="46">
        <f>SUMIFS('Portfolio Allocation'!S$12:S$111,'Portfolio Allocation'!$A$12:$A$111,'Graph Tables'!$D91)</f>
        <v>0</v>
      </c>
      <c r="U91" s="46">
        <f>SUMIFS('Portfolio Allocation'!T$12:T$111,'Portfolio Allocation'!$A$12:$A$111,'Graph Tables'!$D91)</f>
        <v>0</v>
      </c>
      <c r="V91" s="46">
        <f>SUMIFS('Portfolio Allocation'!U$12:U$111,'Portfolio Allocation'!$A$12:$A$111,'Graph Tables'!$D91)</f>
        <v>0</v>
      </c>
      <c r="W91" s="46">
        <f>SUMIFS('Portfolio Allocation'!V$12:V$111,'Portfolio Allocation'!$A$12:$A$111,'Graph Tables'!$D91)</f>
        <v>0</v>
      </c>
      <c r="X91" s="46">
        <f>SUMIFS('Portfolio Allocation'!W$12:W$111,'Portfolio Allocation'!$A$12:$A$111,'Graph Tables'!$D91)</f>
        <v>0</v>
      </c>
      <c r="Y91" s="46">
        <f>SUMIFS('Portfolio Allocation'!X$12:X$111,'Portfolio Allocation'!$A$12:$A$111,'Graph Tables'!$D91)</f>
        <v>0</v>
      </c>
      <c r="Z91" s="46">
        <f>SUMIFS('Portfolio Allocation'!Y$12:Y$111,'Portfolio Allocation'!$A$12:$A$111,'Graph Tables'!$D91)</f>
        <v>0</v>
      </c>
      <c r="AA91" s="46">
        <f>SUMIFS('Portfolio Allocation'!Z$12:Z$111,'Portfolio Allocation'!$A$12:$A$111,'Graph Tables'!$D91)</f>
        <v>0</v>
      </c>
      <c r="AB91" s="46">
        <f>SUMIFS('Portfolio Allocation'!AA$12:AA$111,'Portfolio Allocation'!$A$12:$A$111,'Graph Tables'!$D91)</f>
        <v>0</v>
      </c>
      <c r="AC91" s="46">
        <f>SUMIFS('Portfolio Allocation'!AD$12:AD$111,'Portfolio Allocation'!$A$12:$A$111,'Graph Tables'!$D91)</f>
        <v>0</v>
      </c>
      <c r="AD91" s="46"/>
      <c r="AE91" s="48">
        <v>90</v>
      </c>
      <c r="AF91" t="e">
        <f t="shared" si="203"/>
        <v>#REF!</v>
      </c>
      <c r="AG91" s="44" t="e">
        <f t="shared" si="210"/>
        <v>#REF!</v>
      </c>
      <c r="AH91" s="46"/>
      <c r="AI91" s="239" t="e">
        <f t="shared" si="204"/>
        <v>#REF!</v>
      </c>
      <c r="AJ91" s="239" t="e">
        <f>AI91+COUNTIF(AI$2:$AI91,AI91)-1</f>
        <v>#REF!</v>
      </c>
      <c r="AK91" s="241" t="str">
        <f t="shared" si="127"/>
        <v>Guinea</v>
      </c>
      <c r="AL91" s="70" t="e">
        <f t="shared" si="205"/>
        <v>#REF!</v>
      </c>
      <c r="AM91" s="44" t="e">
        <f t="shared" si="128"/>
        <v>#REF!</v>
      </c>
      <c r="AN91" s="44" t="e">
        <f t="shared" si="129"/>
        <v>#REF!</v>
      </c>
      <c r="AO91" s="44" t="e">
        <f t="shared" si="130"/>
        <v>#REF!</v>
      </c>
      <c r="AP91" s="44" t="e">
        <f t="shared" si="131"/>
        <v>#REF!</v>
      </c>
      <c r="AQ91" s="44" t="e">
        <f t="shared" si="132"/>
        <v>#REF!</v>
      </c>
      <c r="AR91" s="44" t="e">
        <f t="shared" si="133"/>
        <v>#REF!</v>
      </c>
      <c r="AS91" s="44" t="e">
        <f t="shared" si="134"/>
        <v>#REF!</v>
      </c>
      <c r="AT91" s="44" t="e">
        <f t="shared" si="135"/>
        <v>#REF!</v>
      </c>
      <c r="AU91" s="44" t="e">
        <f t="shared" si="136"/>
        <v>#REF!</v>
      </c>
      <c r="AV91" s="44" t="e">
        <f t="shared" si="137"/>
        <v>#REF!</v>
      </c>
      <c r="AW91" s="44" t="e">
        <f t="shared" si="138"/>
        <v>#REF!</v>
      </c>
      <c r="AX91" s="44" t="e">
        <f t="shared" si="139"/>
        <v>#REF!</v>
      </c>
      <c r="AY91" s="44" t="e">
        <f t="shared" si="140"/>
        <v>#REF!</v>
      </c>
      <c r="AZ91" s="44" t="e">
        <f t="shared" si="141"/>
        <v>#REF!</v>
      </c>
      <c r="BA91" s="44" t="e">
        <f t="shared" si="142"/>
        <v>#REF!</v>
      </c>
      <c r="BB91" s="44" t="e">
        <f t="shared" si="143"/>
        <v>#REF!</v>
      </c>
      <c r="BC91" s="44" t="e">
        <f t="shared" si="144"/>
        <v>#REF!</v>
      </c>
      <c r="BD91" s="44" t="e">
        <f t="shared" si="145"/>
        <v>#REF!</v>
      </c>
      <c r="BE91" s="44" t="e">
        <f t="shared" si="146"/>
        <v>#REF!</v>
      </c>
      <c r="BF91" s="44" t="e">
        <f t="shared" si="147"/>
        <v>#REF!</v>
      </c>
      <c r="BG91" s="44" t="e">
        <f t="shared" si="148"/>
        <v>#REF!</v>
      </c>
      <c r="BH91" s="44" t="e">
        <f t="shared" si="149"/>
        <v>#REF!</v>
      </c>
      <c r="BI91" s="44" t="e">
        <f t="shared" si="150"/>
        <v>#REF!</v>
      </c>
      <c r="BJ91" s="44" t="e">
        <f t="shared" si="151"/>
        <v>#REF!</v>
      </c>
      <c r="BK91" s="44"/>
      <c r="BL91" s="48">
        <v>90</v>
      </c>
      <c r="BM91" t="e">
        <f t="shared" si="206"/>
        <v>#REF!</v>
      </c>
      <c r="BN91" s="44" t="e">
        <f t="shared" si="211"/>
        <v>#REF!</v>
      </c>
      <c r="BO91" s="44">
        <f t="shared" si="152"/>
        <v>0</v>
      </c>
      <c r="BP91" s="44">
        <f t="shared" si="153"/>
        <v>0</v>
      </c>
      <c r="BQ91" s="44">
        <f t="shared" si="154"/>
        <v>0</v>
      </c>
      <c r="BR91" s="44">
        <f t="shared" si="155"/>
        <v>0</v>
      </c>
      <c r="BS91" s="44">
        <f t="shared" si="156"/>
        <v>0</v>
      </c>
      <c r="BT91" s="44">
        <f t="shared" si="157"/>
        <v>0</v>
      </c>
      <c r="BU91" s="44">
        <f t="shared" si="158"/>
        <v>0</v>
      </c>
      <c r="BV91" s="44">
        <f t="shared" si="159"/>
        <v>0</v>
      </c>
      <c r="BW91" s="44">
        <f t="shared" si="160"/>
        <v>0</v>
      </c>
      <c r="BX91" s="44">
        <f t="shared" si="161"/>
        <v>0</v>
      </c>
      <c r="BY91" s="44">
        <f t="shared" si="162"/>
        <v>0</v>
      </c>
      <c r="BZ91" s="44">
        <f t="shared" si="163"/>
        <v>0</v>
      </c>
      <c r="CA91" s="44">
        <f t="shared" si="164"/>
        <v>0</v>
      </c>
      <c r="CB91" s="44">
        <f t="shared" si="165"/>
        <v>0</v>
      </c>
      <c r="CC91" s="44">
        <f t="shared" si="166"/>
        <v>0</v>
      </c>
      <c r="CD91" s="44">
        <f t="shared" si="167"/>
        <v>0</v>
      </c>
      <c r="CE91" s="44">
        <f t="shared" si="168"/>
        <v>0</v>
      </c>
      <c r="CF91" s="44">
        <f t="shared" si="169"/>
        <v>0</v>
      </c>
      <c r="CG91" s="44">
        <f t="shared" si="170"/>
        <v>0</v>
      </c>
      <c r="CH91" s="44">
        <f t="shared" si="171"/>
        <v>0</v>
      </c>
      <c r="CI91" s="44">
        <f t="shared" si="172"/>
        <v>0</v>
      </c>
      <c r="CJ91" s="44">
        <f t="shared" si="173"/>
        <v>0</v>
      </c>
      <c r="CK91" s="44">
        <f t="shared" si="174"/>
        <v>0</v>
      </c>
      <c r="CL91" s="44">
        <f t="shared" si="175"/>
        <v>0</v>
      </c>
      <c r="CM91" s="44"/>
      <c r="CN91" s="244" t="e">
        <f t="shared" si="207"/>
        <v>#REF!</v>
      </c>
      <c r="CO91" s="244">
        <v>90</v>
      </c>
      <c r="CP91" s="239" t="e">
        <f t="shared" si="208"/>
        <v>#REF!</v>
      </c>
      <c r="CQ91" s="239" t="e">
        <f>CP91+COUNTIF($CP$2:CP91,CP91)-1</f>
        <v>#REF!</v>
      </c>
      <c r="CR91" s="241" t="str">
        <f t="shared" si="176"/>
        <v>Guinea</v>
      </c>
      <c r="CS91" s="70" t="e">
        <f t="shared" si="209"/>
        <v>#REF!</v>
      </c>
      <c r="CT91" s="44" t="e">
        <f t="shared" si="177"/>
        <v>#REF!</v>
      </c>
      <c r="CU91" s="44" t="e">
        <f t="shared" si="178"/>
        <v>#REF!</v>
      </c>
      <c r="CV91" s="44" t="e">
        <f t="shared" si="179"/>
        <v>#REF!</v>
      </c>
      <c r="CW91" s="44" t="e">
        <f t="shared" si="180"/>
        <v>#REF!</v>
      </c>
      <c r="CX91" s="44" t="e">
        <f t="shared" si="181"/>
        <v>#REF!</v>
      </c>
      <c r="CY91" s="44" t="e">
        <f t="shared" si="182"/>
        <v>#REF!</v>
      </c>
      <c r="CZ91" s="44" t="e">
        <f t="shared" si="183"/>
        <v>#REF!</v>
      </c>
      <c r="DA91" s="44" t="e">
        <f t="shared" si="184"/>
        <v>#REF!</v>
      </c>
      <c r="DB91" s="44" t="e">
        <f t="shared" si="185"/>
        <v>#REF!</v>
      </c>
      <c r="DC91" s="44" t="e">
        <f t="shared" si="186"/>
        <v>#REF!</v>
      </c>
      <c r="DD91" s="44" t="e">
        <f t="shared" si="187"/>
        <v>#REF!</v>
      </c>
      <c r="DE91" s="44" t="e">
        <f t="shared" si="188"/>
        <v>#REF!</v>
      </c>
      <c r="DF91" s="44" t="e">
        <f t="shared" si="189"/>
        <v>#REF!</v>
      </c>
      <c r="DG91" s="44" t="e">
        <f t="shared" si="190"/>
        <v>#REF!</v>
      </c>
      <c r="DH91" s="44" t="e">
        <f t="shared" si="191"/>
        <v>#REF!</v>
      </c>
      <c r="DI91" s="44" t="e">
        <f t="shared" si="192"/>
        <v>#REF!</v>
      </c>
      <c r="DJ91" s="44" t="e">
        <f t="shared" si="193"/>
        <v>#REF!</v>
      </c>
      <c r="DK91" s="44" t="e">
        <f t="shared" si="194"/>
        <v>#REF!</v>
      </c>
      <c r="DL91" s="44" t="e">
        <f t="shared" si="195"/>
        <v>#REF!</v>
      </c>
      <c r="DM91" s="44" t="e">
        <f t="shared" si="196"/>
        <v>#REF!</v>
      </c>
      <c r="DN91" s="44" t="e">
        <f t="shared" si="197"/>
        <v>#REF!</v>
      </c>
      <c r="DO91" s="44" t="e">
        <f t="shared" si="198"/>
        <v>#REF!</v>
      </c>
      <c r="DP91" s="44" t="e">
        <f t="shared" si="199"/>
        <v>#REF!</v>
      </c>
      <c r="DQ91" s="44" t="e">
        <f t="shared" si="200"/>
        <v>#REF!</v>
      </c>
    </row>
    <row r="92" spans="1:121">
      <c r="A92" s="239">
        <v>91</v>
      </c>
      <c r="B92" s="364" t="e">
        <f t="shared" si="201"/>
        <v>#REF!</v>
      </c>
      <c r="C92" s="365" t="e">
        <f>B92+COUNTIF(B$2:$B92,B92)-1</f>
        <v>#REF!</v>
      </c>
      <c r="D92" s="366" t="str">
        <f>Tables!AI92</f>
        <v>Guinea-Bissau</v>
      </c>
      <c r="E92" s="367" t="e">
        <f t="shared" si="202"/>
        <v>#REF!</v>
      </c>
      <c r="F92" s="46">
        <f>SUMIFS('Portfolio Allocation'!C$12:C$111,'Portfolio Allocation'!$A$12:$A$111,'Graph Tables'!$D92)</f>
        <v>0</v>
      </c>
      <c r="G92" s="46">
        <f>SUMIFS('Portfolio Allocation'!D$12:D$111,'Portfolio Allocation'!$A$12:$A$111,'Graph Tables'!$D92)</f>
        <v>0</v>
      </c>
      <c r="H92" s="46">
        <f>SUMIFS('Portfolio Allocation'!E$12:E$111,'Portfolio Allocation'!$A$12:$A$111,'Graph Tables'!$D92)</f>
        <v>0</v>
      </c>
      <c r="I92" s="46">
        <f>SUMIFS('Portfolio Allocation'!F$12:F$111,'Portfolio Allocation'!$A$12:$A$111,'Graph Tables'!$D92)</f>
        <v>0</v>
      </c>
      <c r="J92" s="46">
        <f>SUMIFS('Portfolio Allocation'!G$12:G$111,'Portfolio Allocation'!$A$12:$A$111,'Graph Tables'!$D92)</f>
        <v>0</v>
      </c>
      <c r="K92" s="46">
        <f>SUMIFS('Portfolio Allocation'!H$12:H$111,'Portfolio Allocation'!$A$12:$A$111,'Graph Tables'!$D92)</f>
        <v>0</v>
      </c>
      <c r="L92" s="46">
        <f>SUMIFS('Portfolio Allocation'!I$12:I$111,'Portfolio Allocation'!$A$12:$A$111,'Graph Tables'!$D92)</f>
        <v>0</v>
      </c>
      <c r="M92" s="46">
        <f>SUMIFS('Portfolio Allocation'!J$12:J$111,'Portfolio Allocation'!$A$12:$A$111,'Graph Tables'!$D92)</f>
        <v>0</v>
      </c>
      <c r="N92" s="46">
        <f>SUMIFS('Portfolio Allocation'!K$12:K$111,'Portfolio Allocation'!$A$12:$A$111,'Graph Tables'!$D92)</f>
        <v>0</v>
      </c>
      <c r="O92" s="46">
        <f>SUMIFS('Portfolio Allocation'!L$12:L$111,'Portfolio Allocation'!$A$12:$A$111,'Graph Tables'!$D92)</f>
        <v>0</v>
      </c>
      <c r="P92" s="46">
        <f>SUMIFS('Portfolio Allocation'!M$12:M$111,'Portfolio Allocation'!$A$12:$A$111,'Graph Tables'!$D92)</f>
        <v>0</v>
      </c>
      <c r="Q92" s="46" t="e">
        <f>SUMIFS('Portfolio Allocation'!#REF!,'Portfolio Allocation'!$A$12:$A$111,'Graph Tables'!$D92)</f>
        <v>#REF!</v>
      </c>
      <c r="R92" s="46">
        <f>SUMIFS('Portfolio Allocation'!Q$12:Q$111,'Portfolio Allocation'!$A$12:$A$111,'Graph Tables'!$D92)</f>
        <v>0</v>
      </c>
      <c r="S92" s="46">
        <f>SUMIFS('Portfolio Allocation'!R$12:R$111,'Portfolio Allocation'!$A$12:$A$111,'Graph Tables'!$D92)</f>
        <v>0</v>
      </c>
      <c r="T92" s="46">
        <f>SUMIFS('Portfolio Allocation'!S$12:S$111,'Portfolio Allocation'!$A$12:$A$111,'Graph Tables'!$D92)</f>
        <v>0</v>
      </c>
      <c r="U92" s="46">
        <f>SUMIFS('Portfolio Allocation'!T$12:T$111,'Portfolio Allocation'!$A$12:$A$111,'Graph Tables'!$D92)</f>
        <v>0</v>
      </c>
      <c r="V92" s="46">
        <f>SUMIFS('Portfolio Allocation'!U$12:U$111,'Portfolio Allocation'!$A$12:$A$111,'Graph Tables'!$D92)</f>
        <v>0</v>
      </c>
      <c r="W92" s="46">
        <f>SUMIFS('Portfolio Allocation'!V$12:V$111,'Portfolio Allocation'!$A$12:$A$111,'Graph Tables'!$D92)</f>
        <v>0</v>
      </c>
      <c r="X92" s="46">
        <f>SUMIFS('Portfolio Allocation'!W$12:W$111,'Portfolio Allocation'!$A$12:$A$111,'Graph Tables'!$D92)</f>
        <v>0</v>
      </c>
      <c r="Y92" s="46">
        <f>SUMIFS('Portfolio Allocation'!X$12:X$111,'Portfolio Allocation'!$A$12:$A$111,'Graph Tables'!$D92)</f>
        <v>0</v>
      </c>
      <c r="Z92" s="46">
        <f>SUMIFS('Portfolio Allocation'!Y$12:Y$111,'Portfolio Allocation'!$A$12:$A$111,'Graph Tables'!$D92)</f>
        <v>0</v>
      </c>
      <c r="AA92" s="46">
        <f>SUMIFS('Portfolio Allocation'!Z$12:Z$111,'Portfolio Allocation'!$A$12:$A$111,'Graph Tables'!$D92)</f>
        <v>0</v>
      </c>
      <c r="AB92" s="46">
        <f>SUMIFS('Portfolio Allocation'!AA$12:AA$111,'Portfolio Allocation'!$A$12:$A$111,'Graph Tables'!$D92)</f>
        <v>0</v>
      </c>
      <c r="AC92" s="46">
        <f>SUMIFS('Portfolio Allocation'!AD$12:AD$111,'Portfolio Allocation'!$A$12:$A$111,'Graph Tables'!$D92)</f>
        <v>0</v>
      </c>
      <c r="AD92" s="46"/>
      <c r="AE92" s="48">
        <v>91</v>
      </c>
      <c r="AF92" t="e">
        <f t="shared" si="203"/>
        <v>#REF!</v>
      </c>
      <c r="AG92" s="44" t="e">
        <f t="shared" si="210"/>
        <v>#REF!</v>
      </c>
      <c r="AH92" s="46"/>
      <c r="AI92" s="239" t="e">
        <f t="shared" si="204"/>
        <v>#REF!</v>
      </c>
      <c r="AJ92" s="239" t="e">
        <f>AI92+COUNTIF(AI$2:$AI92,AI92)-1</f>
        <v>#REF!</v>
      </c>
      <c r="AK92" s="241" t="str">
        <f t="shared" si="127"/>
        <v>Guinea-Bissau</v>
      </c>
      <c r="AL92" s="70" t="e">
        <f t="shared" si="205"/>
        <v>#REF!</v>
      </c>
      <c r="AM92" s="44" t="e">
        <f t="shared" si="128"/>
        <v>#REF!</v>
      </c>
      <c r="AN92" s="44" t="e">
        <f t="shared" si="129"/>
        <v>#REF!</v>
      </c>
      <c r="AO92" s="44" t="e">
        <f t="shared" si="130"/>
        <v>#REF!</v>
      </c>
      <c r="AP92" s="44" t="e">
        <f t="shared" si="131"/>
        <v>#REF!</v>
      </c>
      <c r="AQ92" s="44" t="e">
        <f t="shared" si="132"/>
        <v>#REF!</v>
      </c>
      <c r="AR92" s="44" t="e">
        <f t="shared" si="133"/>
        <v>#REF!</v>
      </c>
      <c r="AS92" s="44" t="e">
        <f t="shared" si="134"/>
        <v>#REF!</v>
      </c>
      <c r="AT92" s="44" t="e">
        <f t="shared" si="135"/>
        <v>#REF!</v>
      </c>
      <c r="AU92" s="44" t="e">
        <f t="shared" si="136"/>
        <v>#REF!</v>
      </c>
      <c r="AV92" s="44" t="e">
        <f t="shared" si="137"/>
        <v>#REF!</v>
      </c>
      <c r="AW92" s="44" t="e">
        <f t="shared" si="138"/>
        <v>#REF!</v>
      </c>
      <c r="AX92" s="44" t="e">
        <f t="shared" si="139"/>
        <v>#REF!</v>
      </c>
      <c r="AY92" s="44" t="e">
        <f t="shared" si="140"/>
        <v>#REF!</v>
      </c>
      <c r="AZ92" s="44" t="e">
        <f t="shared" si="141"/>
        <v>#REF!</v>
      </c>
      <c r="BA92" s="44" t="e">
        <f t="shared" si="142"/>
        <v>#REF!</v>
      </c>
      <c r="BB92" s="44" t="e">
        <f t="shared" si="143"/>
        <v>#REF!</v>
      </c>
      <c r="BC92" s="44" t="e">
        <f t="shared" si="144"/>
        <v>#REF!</v>
      </c>
      <c r="BD92" s="44" t="e">
        <f t="shared" si="145"/>
        <v>#REF!</v>
      </c>
      <c r="BE92" s="44" t="e">
        <f t="shared" si="146"/>
        <v>#REF!</v>
      </c>
      <c r="BF92" s="44" t="e">
        <f t="shared" si="147"/>
        <v>#REF!</v>
      </c>
      <c r="BG92" s="44" t="e">
        <f t="shared" si="148"/>
        <v>#REF!</v>
      </c>
      <c r="BH92" s="44" t="e">
        <f t="shared" si="149"/>
        <v>#REF!</v>
      </c>
      <c r="BI92" s="44" t="e">
        <f t="shared" si="150"/>
        <v>#REF!</v>
      </c>
      <c r="BJ92" s="44" t="e">
        <f t="shared" si="151"/>
        <v>#REF!</v>
      </c>
      <c r="BK92" s="44"/>
      <c r="BL92" s="48">
        <v>91</v>
      </c>
      <c r="BM92" t="e">
        <f t="shared" si="206"/>
        <v>#REF!</v>
      </c>
      <c r="BN92" s="44" t="e">
        <f t="shared" si="211"/>
        <v>#REF!</v>
      </c>
      <c r="BO92" s="44">
        <f t="shared" si="152"/>
        <v>0</v>
      </c>
      <c r="BP92" s="44">
        <f t="shared" si="153"/>
        <v>0</v>
      </c>
      <c r="BQ92" s="44">
        <f t="shared" si="154"/>
        <v>0</v>
      </c>
      <c r="BR92" s="44">
        <f t="shared" si="155"/>
        <v>0</v>
      </c>
      <c r="BS92" s="44">
        <f t="shared" si="156"/>
        <v>0</v>
      </c>
      <c r="BT92" s="44">
        <f t="shared" si="157"/>
        <v>0</v>
      </c>
      <c r="BU92" s="44">
        <f t="shared" si="158"/>
        <v>0</v>
      </c>
      <c r="BV92" s="44">
        <f t="shared" si="159"/>
        <v>0</v>
      </c>
      <c r="BW92" s="44">
        <f t="shared" si="160"/>
        <v>0</v>
      </c>
      <c r="BX92" s="44">
        <f t="shared" si="161"/>
        <v>0</v>
      </c>
      <c r="BY92" s="44">
        <f t="shared" si="162"/>
        <v>0</v>
      </c>
      <c r="BZ92" s="44">
        <f t="shared" si="163"/>
        <v>0</v>
      </c>
      <c r="CA92" s="44">
        <f t="shared" si="164"/>
        <v>0</v>
      </c>
      <c r="CB92" s="44">
        <f t="shared" si="165"/>
        <v>0</v>
      </c>
      <c r="CC92" s="44">
        <f t="shared" si="166"/>
        <v>0</v>
      </c>
      <c r="CD92" s="44">
        <f t="shared" si="167"/>
        <v>0</v>
      </c>
      <c r="CE92" s="44">
        <f t="shared" si="168"/>
        <v>0</v>
      </c>
      <c r="CF92" s="44">
        <f t="shared" si="169"/>
        <v>0</v>
      </c>
      <c r="CG92" s="44">
        <f t="shared" si="170"/>
        <v>0</v>
      </c>
      <c r="CH92" s="44">
        <f t="shared" si="171"/>
        <v>0</v>
      </c>
      <c r="CI92" s="44">
        <f t="shared" si="172"/>
        <v>0</v>
      </c>
      <c r="CJ92" s="44">
        <f t="shared" si="173"/>
        <v>0</v>
      </c>
      <c r="CK92" s="44">
        <f t="shared" si="174"/>
        <v>0</v>
      </c>
      <c r="CL92" s="44">
        <f t="shared" si="175"/>
        <v>0</v>
      </c>
      <c r="CM92" s="44"/>
      <c r="CN92" s="244" t="e">
        <f t="shared" si="207"/>
        <v>#REF!</v>
      </c>
      <c r="CO92" s="244">
        <v>91</v>
      </c>
      <c r="CP92" s="239" t="e">
        <f t="shared" si="208"/>
        <v>#REF!</v>
      </c>
      <c r="CQ92" s="239" t="e">
        <f>CP92+COUNTIF($CP$2:CP92,CP92)-1</f>
        <v>#REF!</v>
      </c>
      <c r="CR92" s="241" t="str">
        <f t="shared" si="176"/>
        <v>Guinea-Bissau</v>
      </c>
      <c r="CS92" s="70" t="e">
        <f t="shared" si="209"/>
        <v>#REF!</v>
      </c>
      <c r="CT92" s="44" t="e">
        <f t="shared" si="177"/>
        <v>#REF!</v>
      </c>
      <c r="CU92" s="44" t="e">
        <f t="shared" si="178"/>
        <v>#REF!</v>
      </c>
      <c r="CV92" s="44" t="e">
        <f t="shared" si="179"/>
        <v>#REF!</v>
      </c>
      <c r="CW92" s="44" t="e">
        <f t="shared" si="180"/>
        <v>#REF!</v>
      </c>
      <c r="CX92" s="44" t="e">
        <f t="shared" si="181"/>
        <v>#REF!</v>
      </c>
      <c r="CY92" s="44" t="e">
        <f t="shared" si="182"/>
        <v>#REF!</v>
      </c>
      <c r="CZ92" s="44" t="e">
        <f t="shared" si="183"/>
        <v>#REF!</v>
      </c>
      <c r="DA92" s="44" t="e">
        <f t="shared" si="184"/>
        <v>#REF!</v>
      </c>
      <c r="DB92" s="44" t="e">
        <f t="shared" si="185"/>
        <v>#REF!</v>
      </c>
      <c r="DC92" s="44" t="e">
        <f t="shared" si="186"/>
        <v>#REF!</v>
      </c>
      <c r="DD92" s="44" t="e">
        <f t="shared" si="187"/>
        <v>#REF!</v>
      </c>
      <c r="DE92" s="44" t="e">
        <f t="shared" si="188"/>
        <v>#REF!</v>
      </c>
      <c r="DF92" s="44" t="e">
        <f t="shared" si="189"/>
        <v>#REF!</v>
      </c>
      <c r="DG92" s="44" t="e">
        <f t="shared" si="190"/>
        <v>#REF!</v>
      </c>
      <c r="DH92" s="44" t="e">
        <f t="shared" si="191"/>
        <v>#REF!</v>
      </c>
      <c r="DI92" s="44" t="e">
        <f t="shared" si="192"/>
        <v>#REF!</v>
      </c>
      <c r="DJ92" s="44" t="e">
        <f t="shared" si="193"/>
        <v>#REF!</v>
      </c>
      <c r="DK92" s="44" t="e">
        <f t="shared" si="194"/>
        <v>#REF!</v>
      </c>
      <c r="DL92" s="44" t="e">
        <f t="shared" si="195"/>
        <v>#REF!</v>
      </c>
      <c r="DM92" s="44" t="e">
        <f t="shared" si="196"/>
        <v>#REF!</v>
      </c>
      <c r="DN92" s="44" t="e">
        <f t="shared" si="197"/>
        <v>#REF!</v>
      </c>
      <c r="DO92" s="44" t="e">
        <f t="shared" si="198"/>
        <v>#REF!</v>
      </c>
      <c r="DP92" s="44" t="e">
        <f t="shared" si="199"/>
        <v>#REF!</v>
      </c>
      <c r="DQ92" s="44" t="e">
        <f t="shared" si="200"/>
        <v>#REF!</v>
      </c>
    </row>
    <row r="93" spans="1:121">
      <c r="A93" s="239">
        <v>92</v>
      </c>
      <c r="B93" s="364" t="e">
        <f t="shared" si="201"/>
        <v>#REF!</v>
      </c>
      <c r="C93" s="365" t="e">
        <f>B93+COUNTIF(B$2:$B93,B93)-1</f>
        <v>#REF!</v>
      </c>
      <c r="D93" s="366" t="str">
        <f>Tables!AI93</f>
        <v>Guyana</v>
      </c>
      <c r="E93" s="367" t="e">
        <f t="shared" si="202"/>
        <v>#REF!</v>
      </c>
      <c r="F93" s="46">
        <f>SUMIFS('Portfolio Allocation'!C$12:C$111,'Portfolio Allocation'!$A$12:$A$111,'Graph Tables'!$D93)</f>
        <v>0</v>
      </c>
      <c r="G93" s="46">
        <f>SUMIFS('Portfolio Allocation'!D$12:D$111,'Portfolio Allocation'!$A$12:$A$111,'Graph Tables'!$D93)</f>
        <v>0</v>
      </c>
      <c r="H93" s="46">
        <f>SUMIFS('Portfolio Allocation'!E$12:E$111,'Portfolio Allocation'!$A$12:$A$111,'Graph Tables'!$D93)</f>
        <v>0</v>
      </c>
      <c r="I93" s="46">
        <f>SUMIFS('Portfolio Allocation'!F$12:F$111,'Portfolio Allocation'!$A$12:$A$111,'Graph Tables'!$D93)</f>
        <v>0</v>
      </c>
      <c r="J93" s="46">
        <f>SUMIFS('Portfolio Allocation'!G$12:G$111,'Portfolio Allocation'!$A$12:$A$111,'Graph Tables'!$D93)</f>
        <v>0</v>
      </c>
      <c r="K93" s="46">
        <f>SUMIFS('Portfolio Allocation'!H$12:H$111,'Portfolio Allocation'!$A$12:$A$111,'Graph Tables'!$D93)</f>
        <v>0</v>
      </c>
      <c r="L93" s="46">
        <f>SUMIFS('Portfolio Allocation'!I$12:I$111,'Portfolio Allocation'!$A$12:$A$111,'Graph Tables'!$D93)</f>
        <v>0</v>
      </c>
      <c r="M93" s="46">
        <f>SUMIFS('Portfolio Allocation'!J$12:J$111,'Portfolio Allocation'!$A$12:$A$111,'Graph Tables'!$D93)</f>
        <v>0</v>
      </c>
      <c r="N93" s="46">
        <f>SUMIFS('Portfolio Allocation'!K$12:K$111,'Portfolio Allocation'!$A$12:$A$111,'Graph Tables'!$D93)</f>
        <v>0</v>
      </c>
      <c r="O93" s="46">
        <f>SUMIFS('Portfolio Allocation'!L$12:L$111,'Portfolio Allocation'!$A$12:$A$111,'Graph Tables'!$D93)</f>
        <v>0</v>
      </c>
      <c r="P93" s="46">
        <f>SUMIFS('Portfolio Allocation'!M$12:M$111,'Portfolio Allocation'!$A$12:$A$111,'Graph Tables'!$D93)</f>
        <v>0</v>
      </c>
      <c r="Q93" s="46" t="e">
        <f>SUMIFS('Portfolio Allocation'!#REF!,'Portfolio Allocation'!$A$12:$A$111,'Graph Tables'!$D93)</f>
        <v>#REF!</v>
      </c>
      <c r="R93" s="46">
        <f>SUMIFS('Portfolio Allocation'!Q$12:Q$111,'Portfolio Allocation'!$A$12:$A$111,'Graph Tables'!$D93)</f>
        <v>0</v>
      </c>
      <c r="S93" s="46">
        <f>SUMIFS('Portfolio Allocation'!R$12:R$111,'Portfolio Allocation'!$A$12:$A$111,'Graph Tables'!$D93)</f>
        <v>0</v>
      </c>
      <c r="T93" s="46">
        <f>SUMIFS('Portfolio Allocation'!S$12:S$111,'Portfolio Allocation'!$A$12:$A$111,'Graph Tables'!$D93)</f>
        <v>0</v>
      </c>
      <c r="U93" s="46">
        <f>SUMIFS('Portfolio Allocation'!T$12:T$111,'Portfolio Allocation'!$A$12:$A$111,'Graph Tables'!$D93)</f>
        <v>0</v>
      </c>
      <c r="V93" s="46">
        <f>SUMIFS('Portfolio Allocation'!U$12:U$111,'Portfolio Allocation'!$A$12:$A$111,'Graph Tables'!$D93)</f>
        <v>0</v>
      </c>
      <c r="W93" s="46">
        <f>SUMIFS('Portfolio Allocation'!V$12:V$111,'Portfolio Allocation'!$A$12:$A$111,'Graph Tables'!$D93)</f>
        <v>0</v>
      </c>
      <c r="X93" s="46">
        <f>SUMIFS('Portfolio Allocation'!W$12:W$111,'Portfolio Allocation'!$A$12:$A$111,'Graph Tables'!$D93)</f>
        <v>0</v>
      </c>
      <c r="Y93" s="46">
        <f>SUMIFS('Portfolio Allocation'!X$12:X$111,'Portfolio Allocation'!$A$12:$A$111,'Graph Tables'!$D93)</f>
        <v>0</v>
      </c>
      <c r="Z93" s="46">
        <f>SUMIFS('Portfolio Allocation'!Y$12:Y$111,'Portfolio Allocation'!$A$12:$A$111,'Graph Tables'!$D93)</f>
        <v>0</v>
      </c>
      <c r="AA93" s="46">
        <f>SUMIFS('Portfolio Allocation'!Z$12:Z$111,'Portfolio Allocation'!$A$12:$A$111,'Graph Tables'!$D93)</f>
        <v>0</v>
      </c>
      <c r="AB93" s="46">
        <f>SUMIFS('Portfolio Allocation'!AA$12:AA$111,'Portfolio Allocation'!$A$12:$A$111,'Graph Tables'!$D93)</f>
        <v>0</v>
      </c>
      <c r="AC93" s="46">
        <f>SUMIFS('Portfolio Allocation'!AD$12:AD$111,'Portfolio Allocation'!$A$12:$A$111,'Graph Tables'!$D93)</f>
        <v>0</v>
      </c>
      <c r="AD93" s="46"/>
      <c r="AE93" s="48">
        <v>92</v>
      </c>
      <c r="AF93" t="e">
        <f t="shared" si="203"/>
        <v>#REF!</v>
      </c>
      <c r="AG93" s="44" t="e">
        <f t="shared" si="210"/>
        <v>#REF!</v>
      </c>
      <c r="AH93" s="46"/>
      <c r="AI93" s="239" t="e">
        <f t="shared" si="204"/>
        <v>#REF!</v>
      </c>
      <c r="AJ93" s="239" t="e">
        <f>AI93+COUNTIF(AI$2:$AI93,AI93)-1</f>
        <v>#REF!</v>
      </c>
      <c r="AK93" s="241" t="str">
        <f t="shared" si="127"/>
        <v>Guyana</v>
      </c>
      <c r="AL93" s="70" t="e">
        <f t="shared" si="205"/>
        <v>#REF!</v>
      </c>
      <c r="AM93" s="44" t="e">
        <f t="shared" si="128"/>
        <v>#REF!</v>
      </c>
      <c r="AN93" s="44" t="e">
        <f t="shared" si="129"/>
        <v>#REF!</v>
      </c>
      <c r="AO93" s="44" t="e">
        <f t="shared" si="130"/>
        <v>#REF!</v>
      </c>
      <c r="AP93" s="44" t="e">
        <f t="shared" si="131"/>
        <v>#REF!</v>
      </c>
      <c r="AQ93" s="44" t="e">
        <f t="shared" si="132"/>
        <v>#REF!</v>
      </c>
      <c r="AR93" s="44" t="e">
        <f t="shared" si="133"/>
        <v>#REF!</v>
      </c>
      <c r="AS93" s="44" t="e">
        <f t="shared" si="134"/>
        <v>#REF!</v>
      </c>
      <c r="AT93" s="44" t="e">
        <f t="shared" si="135"/>
        <v>#REF!</v>
      </c>
      <c r="AU93" s="44" t="e">
        <f t="shared" si="136"/>
        <v>#REF!</v>
      </c>
      <c r="AV93" s="44" t="e">
        <f t="shared" si="137"/>
        <v>#REF!</v>
      </c>
      <c r="AW93" s="44" t="e">
        <f t="shared" si="138"/>
        <v>#REF!</v>
      </c>
      <c r="AX93" s="44" t="e">
        <f t="shared" si="139"/>
        <v>#REF!</v>
      </c>
      <c r="AY93" s="44" t="e">
        <f t="shared" si="140"/>
        <v>#REF!</v>
      </c>
      <c r="AZ93" s="44" t="e">
        <f t="shared" si="141"/>
        <v>#REF!</v>
      </c>
      <c r="BA93" s="44" t="e">
        <f t="shared" si="142"/>
        <v>#REF!</v>
      </c>
      <c r="BB93" s="44" t="e">
        <f t="shared" si="143"/>
        <v>#REF!</v>
      </c>
      <c r="BC93" s="44" t="e">
        <f t="shared" si="144"/>
        <v>#REF!</v>
      </c>
      <c r="BD93" s="44" t="e">
        <f t="shared" si="145"/>
        <v>#REF!</v>
      </c>
      <c r="BE93" s="44" t="e">
        <f t="shared" si="146"/>
        <v>#REF!</v>
      </c>
      <c r="BF93" s="44" t="e">
        <f t="shared" si="147"/>
        <v>#REF!</v>
      </c>
      <c r="BG93" s="44" t="e">
        <f t="shared" si="148"/>
        <v>#REF!</v>
      </c>
      <c r="BH93" s="44" t="e">
        <f t="shared" si="149"/>
        <v>#REF!</v>
      </c>
      <c r="BI93" s="44" t="e">
        <f t="shared" si="150"/>
        <v>#REF!</v>
      </c>
      <c r="BJ93" s="44" t="e">
        <f t="shared" si="151"/>
        <v>#REF!</v>
      </c>
      <c r="BK93" s="44"/>
      <c r="BL93" s="48">
        <v>92</v>
      </c>
      <c r="BM93" t="e">
        <f t="shared" si="206"/>
        <v>#REF!</v>
      </c>
      <c r="BN93" s="44" t="e">
        <f t="shared" si="211"/>
        <v>#REF!</v>
      </c>
      <c r="BO93" s="44">
        <f t="shared" si="152"/>
        <v>0</v>
      </c>
      <c r="BP93" s="44">
        <f t="shared" si="153"/>
        <v>0</v>
      </c>
      <c r="BQ93" s="44">
        <f t="shared" si="154"/>
        <v>0</v>
      </c>
      <c r="BR93" s="44">
        <f t="shared" si="155"/>
        <v>0</v>
      </c>
      <c r="BS93" s="44">
        <f t="shared" si="156"/>
        <v>0</v>
      </c>
      <c r="BT93" s="44">
        <f t="shared" si="157"/>
        <v>0</v>
      </c>
      <c r="BU93" s="44">
        <f t="shared" si="158"/>
        <v>0</v>
      </c>
      <c r="BV93" s="44">
        <f t="shared" si="159"/>
        <v>0</v>
      </c>
      <c r="BW93" s="44">
        <f t="shared" si="160"/>
        <v>0</v>
      </c>
      <c r="BX93" s="44">
        <f t="shared" si="161"/>
        <v>0</v>
      </c>
      <c r="BY93" s="44">
        <f t="shared" si="162"/>
        <v>0</v>
      </c>
      <c r="BZ93" s="44">
        <f t="shared" si="163"/>
        <v>0</v>
      </c>
      <c r="CA93" s="44">
        <f t="shared" si="164"/>
        <v>0</v>
      </c>
      <c r="CB93" s="44">
        <f t="shared" si="165"/>
        <v>0</v>
      </c>
      <c r="CC93" s="44">
        <f t="shared" si="166"/>
        <v>0</v>
      </c>
      <c r="CD93" s="44">
        <f t="shared" si="167"/>
        <v>0</v>
      </c>
      <c r="CE93" s="44">
        <f t="shared" si="168"/>
        <v>0</v>
      </c>
      <c r="CF93" s="44">
        <f t="shared" si="169"/>
        <v>0</v>
      </c>
      <c r="CG93" s="44">
        <f t="shared" si="170"/>
        <v>0</v>
      </c>
      <c r="CH93" s="44">
        <f t="shared" si="171"/>
        <v>0</v>
      </c>
      <c r="CI93" s="44">
        <f t="shared" si="172"/>
        <v>0</v>
      </c>
      <c r="CJ93" s="44">
        <f t="shared" si="173"/>
        <v>0</v>
      </c>
      <c r="CK93" s="44">
        <f t="shared" si="174"/>
        <v>0</v>
      </c>
      <c r="CL93" s="44">
        <f t="shared" si="175"/>
        <v>0</v>
      </c>
      <c r="CM93" s="44"/>
      <c r="CN93" s="244" t="e">
        <f t="shared" si="207"/>
        <v>#REF!</v>
      </c>
      <c r="CO93" s="244">
        <v>92</v>
      </c>
      <c r="CP93" s="239" t="e">
        <f t="shared" si="208"/>
        <v>#REF!</v>
      </c>
      <c r="CQ93" s="239" t="e">
        <f>CP93+COUNTIF($CP$2:CP93,CP93)-1</f>
        <v>#REF!</v>
      </c>
      <c r="CR93" s="241" t="str">
        <f t="shared" si="176"/>
        <v>Guyana</v>
      </c>
      <c r="CS93" s="70" t="e">
        <f t="shared" si="209"/>
        <v>#REF!</v>
      </c>
      <c r="CT93" s="44" t="e">
        <f t="shared" si="177"/>
        <v>#REF!</v>
      </c>
      <c r="CU93" s="44" t="e">
        <f t="shared" si="178"/>
        <v>#REF!</v>
      </c>
      <c r="CV93" s="44" t="e">
        <f t="shared" si="179"/>
        <v>#REF!</v>
      </c>
      <c r="CW93" s="44" t="e">
        <f t="shared" si="180"/>
        <v>#REF!</v>
      </c>
      <c r="CX93" s="44" t="e">
        <f t="shared" si="181"/>
        <v>#REF!</v>
      </c>
      <c r="CY93" s="44" t="e">
        <f t="shared" si="182"/>
        <v>#REF!</v>
      </c>
      <c r="CZ93" s="44" t="e">
        <f t="shared" si="183"/>
        <v>#REF!</v>
      </c>
      <c r="DA93" s="44" t="e">
        <f t="shared" si="184"/>
        <v>#REF!</v>
      </c>
      <c r="DB93" s="44" t="e">
        <f t="shared" si="185"/>
        <v>#REF!</v>
      </c>
      <c r="DC93" s="44" t="e">
        <f t="shared" si="186"/>
        <v>#REF!</v>
      </c>
      <c r="DD93" s="44" t="e">
        <f t="shared" si="187"/>
        <v>#REF!</v>
      </c>
      <c r="DE93" s="44" t="e">
        <f t="shared" si="188"/>
        <v>#REF!</v>
      </c>
      <c r="DF93" s="44" t="e">
        <f t="shared" si="189"/>
        <v>#REF!</v>
      </c>
      <c r="DG93" s="44" t="e">
        <f t="shared" si="190"/>
        <v>#REF!</v>
      </c>
      <c r="DH93" s="44" t="e">
        <f t="shared" si="191"/>
        <v>#REF!</v>
      </c>
      <c r="DI93" s="44" t="e">
        <f t="shared" si="192"/>
        <v>#REF!</v>
      </c>
      <c r="DJ93" s="44" t="e">
        <f t="shared" si="193"/>
        <v>#REF!</v>
      </c>
      <c r="DK93" s="44" t="e">
        <f t="shared" si="194"/>
        <v>#REF!</v>
      </c>
      <c r="DL93" s="44" t="e">
        <f t="shared" si="195"/>
        <v>#REF!</v>
      </c>
      <c r="DM93" s="44" t="e">
        <f t="shared" si="196"/>
        <v>#REF!</v>
      </c>
      <c r="DN93" s="44" t="e">
        <f t="shared" si="197"/>
        <v>#REF!</v>
      </c>
      <c r="DO93" s="44" t="e">
        <f t="shared" si="198"/>
        <v>#REF!</v>
      </c>
      <c r="DP93" s="44" t="e">
        <f t="shared" si="199"/>
        <v>#REF!</v>
      </c>
      <c r="DQ93" s="44" t="e">
        <f t="shared" si="200"/>
        <v>#REF!</v>
      </c>
    </row>
    <row r="94" spans="1:121">
      <c r="A94" s="239">
        <v>93</v>
      </c>
      <c r="B94" s="364" t="e">
        <f t="shared" si="201"/>
        <v>#REF!</v>
      </c>
      <c r="C94" s="365" t="e">
        <f>B94+COUNTIF(B$2:$B94,B94)-1</f>
        <v>#REF!</v>
      </c>
      <c r="D94" s="366" t="str">
        <f>Tables!AI94</f>
        <v>Haiti</v>
      </c>
      <c r="E94" s="367" t="e">
        <f t="shared" si="202"/>
        <v>#REF!</v>
      </c>
      <c r="F94" s="46">
        <f>SUMIFS('Portfolio Allocation'!C$12:C$111,'Portfolio Allocation'!$A$12:$A$111,'Graph Tables'!$D94)</f>
        <v>0</v>
      </c>
      <c r="G94" s="46">
        <f>SUMIFS('Portfolio Allocation'!D$12:D$111,'Portfolio Allocation'!$A$12:$A$111,'Graph Tables'!$D94)</f>
        <v>0</v>
      </c>
      <c r="H94" s="46">
        <f>SUMIFS('Portfolio Allocation'!E$12:E$111,'Portfolio Allocation'!$A$12:$A$111,'Graph Tables'!$D94)</f>
        <v>0</v>
      </c>
      <c r="I94" s="46">
        <f>SUMIFS('Portfolio Allocation'!F$12:F$111,'Portfolio Allocation'!$A$12:$A$111,'Graph Tables'!$D94)</f>
        <v>0</v>
      </c>
      <c r="J94" s="46">
        <f>SUMIFS('Portfolio Allocation'!G$12:G$111,'Portfolio Allocation'!$A$12:$A$111,'Graph Tables'!$D94)</f>
        <v>0</v>
      </c>
      <c r="K94" s="46">
        <f>SUMIFS('Portfolio Allocation'!H$12:H$111,'Portfolio Allocation'!$A$12:$A$111,'Graph Tables'!$D94)</f>
        <v>0</v>
      </c>
      <c r="L94" s="46">
        <f>SUMIFS('Portfolio Allocation'!I$12:I$111,'Portfolio Allocation'!$A$12:$A$111,'Graph Tables'!$D94)</f>
        <v>0</v>
      </c>
      <c r="M94" s="46">
        <f>SUMIFS('Portfolio Allocation'!J$12:J$111,'Portfolio Allocation'!$A$12:$A$111,'Graph Tables'!$D94)</f>
        <v>0</v>
      </c>
      <c r="N94" s="46">
        <f>SUMIFS('Portfolio Allocation'!K$12:K$111,'Portfolio Allocation'!$A$12:$A$111,'Graph Tables'!$D94)</f>
        <v>0</v>
      </c>
      <c r="O94" s="46">
        <f>SUMIFS('Portfolio Allocation'!L$12:L$111,'Portfolio Allocation'!$A$12:$A$111,'Graph Tables'!$D94)</f>
        <v>0</v>
      </c>
      <c r="P94" s="46">
        <f>SUMIFS('Portfolio Allocation'!M$12:M$111,'Portfolio Allocation'!$A$12:$A$111,'Graph Tables'!$D94)</f>
        <v>0</v>
      </c>
      <c r="Q94" s="46" t="e">
        <f>SUMIFS('Portfolio Allocation'!#REF!,'Portfolio Allocation'!$A$12:$A$111,'Graph Tables'!$D94)</f>
        <v>#REF!</v>
      </c>
      <c r="R94" s="46">
        <f>SUMIFS('Portfolio Allocation'!Q$12:Q$111,'Portfolio Allocation'!$A$12:$A$111,'Graph Tables'!$D94)</f>
        <v>0</v>
      </c>
      <c r="S94" s="46">
        <f>SUMIFS('Portfolio Allocation'!R$12:R$111,'Portfolio Allocation'!$A$12:$A$111,'Graph Tables'!$D94)</f>
        <v>0</v>
      </c>
      <c r="T94" s="46">
        <f>SUMIFS('Portfolio Allocation'!S$12:S$111,'Portfolio Allocation'!$A$12:$A$111,'Graph Tables'!$D94)</f>
        <v>0</v>
      </c>
      <c r="U94" s="46">
        <f>SUMIFS('Portfolio Allocation'!T$12:T$111,'Portfolio Allocation'!$A$12:$A$111,'Graph Tables'!$D94)</f>
        <v>0</v>
      </c>
      <c r="V94" s="46">
        <f>SUMIFS('Portfolio Allocation'!U$12:U$111,'Portfolio Allocation'!$A$12:$A$111,'Graph Tables'!$D94)</f>
        <v>0</v>
      </c>
      <c r="W94" s="46">
        <f>SUMIFS('Portfolio Allocation'!V$12:V$111,'Portfolio Allocation'!$A$12:$A$111,'Graph Tables'!$D94)</f>
        <v>0</v>
      </c>
      <c r="X94" s="46">
        <f>SUMIFS('Portfolio Allocation'!W$12:W$111,'Portfolio Allocation'!$A$12:$A$111,'Graph Tables'!$D94)</f>
        <v>0</v>
      </c>
      <c r="Y94" s="46">
        <f>SUMIFS('Portfolio Allocation'!X$12:X$111,'Portfolio Allocation'!$A$12:$A$111,'Graph Tables'!$D94)</f>
        <v>0</v>
      </c>
      <c r="Z94" s="46">
        <f>SUMIFS('Portfolio Allocation'!Y$12:Y$111,'Portfolio Allocation'!$A$12:$A$111,'Graph Tables'!$D94)</f>
        <v>0</v>
      </c>
      <c r="AA94" s="46">
        <f>SUMIFS('Portfolio Allocation'!Z$12:Z$111,'Portfolio Allocation'!$A$12:$A$111,'Graph Tables'!$D94)</f>
        <v>0</v>
      </c>
      <c r="AB94" s="46">
        <f>SUMIFS('Portfolio Allocation'!AA$12:AA$111,'Portfolio Allocation'!$A$12:$A$111,'Graph Tables'!$D94)</f>
        <v>0</v>
      </c>
      <c r="AC94" s="46">
        <f>SUMIFS('Portfolio Allocation'!AD$12:AD$111,'Portfolio Allocation'!$A$12:$A$111,'Graph Tables'!$D94)</f>
        <v>0</v>
      </c>
      <c r="AD94" s="46"/>
      <c r="AE94" s="48">
        <v>93</v>
      </c>
      <c r="AF94" t="e">
        <f t="shared" si="203"/>
        <v>#REF!</v>
      </c>
      <c r="AG94" s="44" t="e">
        <f t="shared" si="210"/>
        <v>#REF!</v>
      </c>
      <c r="AH94" s="46"/>
      <c r="AI94" s="239" t="e">
        <f t="shared" si="204"/>
        <v>#REF!</v>
      </c>
      <c r="AJ94" s="239" t="e">
        <f>AI94+COUNTIF(AI$2:$AI94,AI94)-1</f>
        <v>#REF!</v>
      </c>
      <c r="AK94" s="241" t="str">
        <f t="shared" si="127"/>
        <v>Haiti</v>
      </c>
      <c r="AL94" s="70" t="e">
        <f t="shared" si="205"/>
        <v>#REF!</v>
      </c>
      <c r="AM94" s="44" t="e">
        <f t="shared" si="128"/>
        <v>#REF!</v>
      </c>
      <c r="AN94" s="44" t="e">
        <f t="shared" si="129"/>
        <v>#REF!</v>
      </c>
      <c r="AO94" s="44" t="e">
        <f t="shared" si="130"/>
        <v>#REF!</v>
      </c>
      <c r="AP94" s="44" t="e">
        <f t="shared" si="131"/>
        <v>#REF!</v>
      </c>
      <c r="AQ94" s="44" t="e">
        <f t="shared" si="132"/>
        <v>#REF!</v>
      </c>
      <c r="AR94" s="44" t="e">
        <f t="shared" si="133"/>
        <v>#REF!</v>
      </c>
      <c r="AS94" s="44" t="e">
        <f t="shared" si="134"/>
        <v>#REF!</v>
      </c>
      <c r="AT94" s="44" t="e">
        <f t="shared" si="135"/>
        <v>#REF!</v>
      </c>
      <c r="AU94" s="44" t="e">
        <f t="shared" si="136"/>
        <v>#REF!</v>
      </c>
      <c r="AV94" s="44" t="e">
        <f t="shared" si="137"/>
        <v>#REF!</v>
      </c>
      <c r="AW94" s="44" t="e">
        <f t="shared" si="138"/>
        <v>#REF!</v>
      </c>
      <c r="AX94" s="44" t="e">
        <f t="shared" si="139"/>
        <v>#REF!</v>
      </c>
      <c r="AY94" s="44" t="e">
        <f t="shared" si="140"/>
        <v>#REF!</v>
      </c>
      <c r="AZ94" s="44" t="e">
        <f t="shared" si="141"/>
        <v>#REF!</v>
      </c>
      <c r="BA94" s="44" t="e">
        <f t="shared" si="142"/>
        <v>#REF!</v>
      </c>
      <c r="BB94" s="44" t="e">
        <f t="shared" si="143"/>
        <v>#REF!</v>
      </c>
      <c r="BC94" s="44" t="e">
        <f t="shared" si="144"/>
        <v>#REF!</v>
      </c>
      <c r="BD94" s="44" t="e">
        <f t="shared" si="145"/>
        <v>#REF!</v>
      </c>
      <c r="BE94" s="44" t="e">
        <f t="shared" si="146"/>
        <v>#REF!</v>
      </c>
      <c r="BF94" s="44" t="e">
        <f t="shared" si="147"/>
        <v>#REF!</v>
      </c>
      <c r="BG94" s="44" t="e">
        <f t="shared" si="148"/>
        <v>#REF!</v>
      </c>
      <c r="BH94" s="44" t="e">
        <f t="shared" si="149"/>
        <v>#REF!</v>
      </c>
      <c r="BI94" s="44" t="e">
        <f t="shared" si="150"/>
        <v>#REF!</v>
      </c>
      <c r="BJ94" s="44" t="e">
        <f t="shared" si="151"/>
        <v>#REF!</v>
      </c>
      <c r="BK94" s="44"/>
      <c r="BL94" s="48">
        <v>93</v>
      </c>
      <c r="BM94" t="e">
        <f t="shared" si="206"/>
        <v>#REF!</v>
      </c>
      <c r="BN94" s="44" t="e">
        <f t="shared" si="211"/>
        <v>#REF!</v>
      </c>
      <c r="BO94" s="44">
        <f t="shared" si="152"/>
        <v>0</v>
      </c>
      <c r="BP94" s="44">
        <f t="shared" si="153"/>
        <v>0</v>
      </c>
      <c r="BQ94" s="44">
        <f t="shared" si="154"/>
        <v>0</v>
      </c>
      <c r="BR94" s="44">
        <f t="shared" si="155"/>
        <v>0</v>
      </c>
      <c r="BS94" s="44">
        <f t="shared" si="156"/>
        <v>0</v>
      </c>
      <c r="BT94" s="44">
        <f t="shared" si="157"/>
        <v>0</v>
      </c>
      <c r="BU94" s="44">
        <f t="shared" si="158"/>
        <v>0</v>
      </c>
      <c r="BV94" s="44">
        <f t="shared" si="159"/>
        <v>0</v>
      </c>
      <c r="BW94" s="44">
        <f t="shared" si="160"/>
        <v>0</v>
      </c>
      <c r="BX94" s="44">
        <f t="shared" si="161"/>
        <v>0</v>
      </c>
      <c r="BY94" s="44">
        <f t="shared" si="162"/>
        <v>0</v>
      </c>
      <c r="BZ94" s="44">
        <f t="shared" si="163"/>
        <v>0</v>
      </c>
      <c r="CA94" s="44">
        <f t="shared" si="164"/>
        <v>0</v>
      </c>
      <c r="CB94" s="44">
        <f t="shared" si="165"/>
        <v>0</v>
      </c>
      <c r="CC94" s="44">
        <f t="shared" si="166"/>
        <v>0</v>
      </c>
      <c r="CD94" s="44">
        <f t="shared" si="167"/>
        <v>0</v>
      </c>
      <c r="CE94" s="44">
        <f t="shared" si="168"/>
        <v>0</v>
      </c>
      <c r="CF94" s="44">
        <f t="shared" si="169"/>
        <v>0</v>
      </c>
      <c r="CG94" s="44">
        <f t="shared" si="170"/>
        <v>0</v>
      </c>
      <c r="CH94" s="44">
        <f t="shared" si="171"/>
        <v>0</v>
      </c>
      <c r="CI94" s="44">
        <f t="shared" si="172"/>
        <v>0</v>
      </c>
      <c r="CJ94" s="44">
        <f t="shared" si="173"/>
        <v>0</v>
      </c>
      <c r="CK94" s="44">
        <f t="shared" si="174"/>
        <v>0</v>
      </c>
      <c r="CL94" s="44">
        <f t="shared" si="175"/>
        <v>0</v>
      </c>
      <c r="CM94" s="44"/>
      <c r="CN94" s="244" t="e">
        <f t="shared" si="207"/>
        <v>#REF!</v>
      </c>
      <c r="CO94" s="244">
        <v>93</v>
      </c>
      <c r="CP94" s="239" t="e">
        <f t="shared" si="208"/>
        <v>#REF!</v>
      </c>
      <c r="CQ94" s="239" t="e">
        <f>CP94+COUNTIF($CP$2:CP94,CP94)-1</f>
        <v>#REF!</v>
      </c>
      <c r="CR94" s="241" t="str">
        <f t="shared" si="176"/>
        <v>Haiti</v>
      </c>
      <c r="CS94" s="70" t="e">
        <f t="shared" si="209"/>
        <v>#REF!</v>
      </c>
      <c r="CT94" s="44" t="e">
        <f t="shared" si="177"/>
        <v>#REF!</v>
      </c>
      <c r="CU94" s="44" t="e">
        <f t="shared" si="178"/>
        <v>#REF!</v>
      </c>
      <c r="CV94" s="44" t="e">
        <f t="shared" si="179"/>
        <v>#REF!</v>
      </c>
      <c r="CW94" s="44" t="e">
        <f t="shared" si="180"/>
        <v>#REF!</v>
      </c>
      <c r="CX94" s="44" t="e">
        <f t="shared" si="181"/>
        <v>#REF!</v>
      </c>
      <c r="CY94" s="44" t="e">
        <f t="shared" si="182"/>
        <v>#REF!</v>
      </c>
      <c r="CZ94" s="44" t="e">
        <f t="shared" si="183"/>
        <v>#REF!</v>
      </c>
      <c r="DA94" s="44" t="e">
        <f t="shared" si="184"/>
        <v>#REF!</v>
      </c>
      <c r="DB94" s="44" t="e">
        <f t="shared" si="185"/>
        <v>#REF!</v>
      </c>
      <c r="DC94" s="44" t="e">
        <f t="shared" si="186"/>
        <v>#REF!</v>
      </c>
      <c r="DD94" s="44" t="e">
        <f t="shared" si="187"/>
        <v>#REF!</v>
      </c>
      <c r="DE94" s="44" t="e">
        <f t="shared" si="188"/>
        <v>#REF!</v>
      </c>
      <c r="DF94" s="44" t="e">
        <f t="shared" si="189"/>
        <v>#REF!</v>
      </c>
      <c r="DG94" s="44" t="e">
        <f t="shared" si="190"/>
        <v>#REF!</v>
      </c>
      <c r="DH94" s="44" t="e">
        <f t="shared" si="191"/>
        <v>#REF!</v>
      </c>
      <c r="DI94" s="44" t="e">
        <f t="shared" si="192"/>
        <v>#REF!</v>
      </c>
      <c r="DJ94" s="44" t="e">
        <f t="shared" si="193"/>
        <v>#REF!</v>
      </c>
      <c r="DK94" s="44" t="e">
        <f t="shared" si="194"/>
        <v>#REF!</v>
      </c>
      <c r="DL94" s="44" t="e">
        <f t="shared" si="195"/>
        <v>#REF!</v>
      </c>
      <c r="DM94" s="44" t="e">
        <f t="shared" si="196"/>
        <v>#REF!</v>
      </c>
      <c r="DN94" s="44" t="e">
        <f t="shared" si="197"/>
        <v>#REF!</v>
      </c>
      <c r="DO94" s="44" t="e">
        <f t="shared" si="198"/>
        <v>#REF!</v>
      </c>
      <c r="DP94" s="44" t="e">
        <f t="shared" si="199"/>
        <v>#REF!</v>
      </c>
      <c r="DQ94" s="44" t="e">
        <f t="shared" si="200"/>
        <v>#REF!</v>
      </c>
    </row>
    <row r="95" spans="1:121">
      <c r="A95" s="239">
        <v>94</v>
      </c>
      <c r="B95" s="364" t="e">
        <f t="shared" si="201"/>
        <v>#REF!</v>
      </c>
      <c r="C95" s="365" t="e">
        <f>B95+COUNTIF(B$2:$B95,B95)-1</f>
        <v>#REF!</v>
      </c>
      <c r="D95" s="366" t="str">
        <f>Tables!AI95</f>
        <v>Heard and McDonald Islands</v>
      </c>
      <c r="E95" s="367" t="e">
        <f t="shared" si="202"/>
        <v>#REF!</v>
      </c>
      <c r="F95" s="46">
        <f>SUMIFS('Portfolio Allocation'!C$12:C$111,'Portfolio Allocation'!$A$12:$A$111,'Graph Tables'!$D95)</f>
        <v>0</v>
      </c>
      <c r="G95" s="46">
        <f>SUMIFS('Portfolio Allocation'!D$12:D$111,'Portfolio Allocation'!$A$12:$A$111,'Graph Tables'!$D95)</f>
        <v>0</v>
      </c>
      <c r="H95" s="46">
        <f>SUMIFS('Portfolio Allocation'!E$12:E$111,'Portfolio Allocation'!$A$12:$A$111,'Graph Tables'!$D95)</f>
        <v>0</v>
      </c>
      <c r="I95" s="46">
        <f>SUMIFS('Portfolio Allocation'!F$12:F$111,'Portfolio Allocation'!$A$12:$A$111,'Graph Tables'!$D95)</f>
        <v>0</v>
      </c>
      <c r="J95" s="46">
        <f>SUMIFS('Portfolio Allocation'!G$12:G$111,'Portfolio Allocation'!$A$12:$A$111,'Graph Tables'!$D95)</f>
        <v>0</v>
      </c>
      <c r="K95" s="46">
        <f>SUMIFS('Portfolio Allocation'!H$12:H$111,'Portfolio Allocation'!$A$12:$A$111,'Graph Tables'!$D95)</f>
        <v>0</v>
      </c>
      <c r="L95" s="46">
        <f>SUMIFS('Portfolio Allocation'!I$12:I$111,'Portfolio Allocation'!$A$12:$A$111,'Graph Tables'!$D95)</f>
        <v>0</v>
      </c>
      <c r="M95" s="46">
        <f>SUMIFS('Portfolio Allocation'!J$12:J$111,'Portfolio Allocation'!$A$12:$A$111,'Graph Tables'!$D95)</f>
        <v>0</v>
      </c>
      <c r="N95" s="46">
        <f>SUMIFS('Portfolio Allocation'!K$12:K$111,'Portfolio Allocation'!$A$12:$A$111,'Graph Tables'!$D95)</f>
        <v>0</v>
      </c>
      <c r="O95" s="46">
        <f>SUMIFS('Portfolio Allocation'!L$12:L$111,'Portfolio Allocation'!$A$12:$A$111,'Graph Tables'!$D95)</f>
        <v>0</v>
      </c>
      <c r="P95" s="46">
        <f>SUMIFS('Portfolio Allocation'!M$12:M$111,'Portfolio Allocation'!$A$12:$A$111,'Graph Tables'!$D95)</f>
        <v>0</v>
      </c>
      <c r="Q95" s="46" t="e">
        <f>SUMIFS('Portfolio Allocation'!#REF!,'Portfolio Allocation'!$A$12:$A$111,'Graph Tables'!$D95)</f>
        <v>#REF!</v>
      </c>
      <c r="R95" s="46">
        <f>SUMIFS('Portfolio Allocation'!Q$12:Q$111,'Portfolio Allocation'!$A$12:$A$111,'Graph Tables'!$D95)</f>
        <v>0</v>
      </c>
      <c r="S95" s="46">
        <f>SUMIFS('Portfolio Allocation'!R$12:R$111,'Portfolio Allocation'!$A$12:$A$111,'Graph Tables'!$D95)</f>
        <v>0</v>
      </c>
      <c r="T95" s="46">
        <f>SUMIFS('Portfolio Allocation'!S$12:S$111,'Portfolio Allocation'!$A$12:$A$111,'Graph Tables'!$D95)</f>
        <v>0</v>
      </c>
      <c r="U95" s="46">
        <f>SUMIFS('Portfolio Allocation'!T$12:T$111,'Portfolio Allocation'!$A$12:$A$111,'Graph Tables'!$D95)</f>
        <v>0</v>
      </c>
      <c r="V95" s="46">
        <f>SUMIFS('Portfolio Allocation'!U$12:U$111,'Portfolio Allocation'!$A$12:$A$111,'Graph Tables'!$D95)</f>
        <v>0</v>
      </c>
      <c r="W95" s="46">
        <f>SUMIFS('Portfolio Allocation'!V$12:V$111,'Portfolio Allocation'!$A$12:$A$111,'Graph Tables'!$D95)</f>
        <v>0</v>
      </c>
      <c r="X95" s="46">
        <f>SUMIFS('Portfolio Allocation'!W$12:W$111,'Portfolio Allocation'!$A$12:$A$111,'Graph Tables'!$D95)</f>
        <v>0</v>
      </c>
      <c r="Y95" s="46">
        <f>SUMIFS('Portfolio Allocation'!X$12:X$111,'Portfolio Allocation'!$A$12:$A$111,'Graph Tables'!$D95)</f>
        <v>0</v>
      </c>
      <c r="Z95" s="46">
        <f>SUMIFS('Portfolio Allocation'!Y$12:Y$111,'Portfolio Allocation'!$A$12:$A$111,'Graph Tables'!$D95)</f>
        <v>0</v>
      </c>
      <c r="AA95" s="46">
        <f>SUMIFS('Portfolio Allocation'!Z$12:Z$111,'Portfolio Allocation'!$A$12:$A$111,'Graph Tables'!$D95)</f>
        <v>0</v>
      </c>
      <c r="AB95" s="46">
        <f>SUMIFS('Portfolio Allocation'!AA$12:AA$111,'Portfolio Allocation'!$A$12:$A$111,'Graph Tables'!$D95)</f>
        <v>0</v>
      </c>
      <c r="AC95" s="46">
        <f>SUMIFS('Portfolio Allocation'!AD$12:AD$111,'Portfolio Allocation'!$A$12:$A$111,'Graph Tables'!$D95)</f>
        <v>0</v>
      </c>
      <c r="AD95" s="46"/>
      <c r="AE95" s="48">
        <v>94</v>
      </c>
      <c r="AF95" t="e">
        <f t="shared" si="203"/>
        <v>#REF!</v>
      </c>
      <c r="AG95" s="44" t="e">
        <f t="shared" si="210"/>
        <v>#REF!</v>
      </c>
      <c r="AH95" s="46"/>
      <c r="AI95" s="239" t="e">
        <f t="shared" si="204"/>
        <v>#REF!</v>
      </c>
      <c r="AJ95" s="239" t="e">
        <f>AI95+COUNTIF(AI$2:$AI95,AI95)-1</f>
        <v>#REF!</v>
      </c>
      <c r="AK95" s="241" t="str">
        <f t="shared" si="127"/>
        <v>Heard and McDonald Islands</v>
      </c>
      <c r="AL95" s="70" t="e">
        <f t="shared" si="205"/>
        <v>#REF!</v>
      </c>
      <c r="AM95" s="44" t="e">
        <f t="shared" si="128"/>
        <v>#REF!</v>
      </c>
      <c r="AN95" s="44" t="e">
        <f t="shared" si="129"/>
        <v>#REF!</v>
      </c>
      <c r="AO95" s="44" t="e">
        <f t="shared" si="130"/>
        <v>#REF!</v>
      </c>
      <c r="AP95" s="44" t="e">
        <f t="shared" si="131"/>
        <v>#REF!</v>
      </c>
      <c r="AQ95" s="44" t="e">
        <f t="shared" si="132"/>
        <v>#REF!</v>
      </c>
      <c r="AR95" s="44" t="e">
        <f t="shared" si="133"/>
        <v>#REF!</v>
      </c>
      <c r="AS95" s="44" t="e">
        <f t="shared" si="134"/>
        <v>#REF!</v>
      </c>
      <c r="AT95" s="44" t="e">
        <f t="shared" si="135"/>
        <v>#REF!</v>
      </c>
      <c r="AU95" s="44" t="e">
        <f t="shared" si="136"/>
        <v>#REF!</v>
      </c>
      <c r="AV95" s="44" t="e">
        <f t="shared" si="137"/>
        <v>#REF!</v>
      </c>
      <c r="AW95" s="44" t="e">
        <f t="shared" si="138"/>
        <v>#REF!</v>
      </c>
      <c r="AX95" s="44" t="e">
        <f t="shared" si="139"/>
        <v>#REF!</v>
      </c>
      <c r="AY95" s="44" t="e">
        <f t="shared" si="140"/>
        <v>#REF!</v>
      </c>
      <c r="AZ95" s="44" t="e">
        <f t="shared" si="141"/>
        <v>#REF!</v>
      </c>
      <c r="BA95" s="44" t="e">
        <f t="shared" si="142"/>
        <v>#REF!</v>
      </c>
      <c r="BB95" s="44" t="e">
        <f t="shared" si="143"/>
        <v>#REF!</v>
      </c>
      <c r="BC95" s="44" t="e">
        <f t="shared" si="144"/>
        <v>#REF!</v>
      </c>
      <c r="BD95" s="44" t="e">
        <f t="shared" si="145"/>
        <v>#REF!</v>
      </c>
      <c r="BE95" s="44" t="e">
        <f t="shared" si="146"/>
        <v>#REF!</v>
      </c>
      <c r="BF95" s="44" t="e">
        <f t="shared" si="147"/>
        <v>#REF!</v>
      </c>
      <c r="BG95" s="44" t="e">
        <f t="shared" si="148"/>
        <v>#REF!</v>
      </c>
      <c r="BH95" s="44" t="e">
        <f t="shared" si="149"/>
        <v>#REF!</v>
      </c>
      <c r="BI95" s="44" t="e">
        <f t="shared" si="150"/>
        <v>#REF!</v>
      </c>
      <c r="BJ95" s="44" t="e">
        <f t="shared" si="151"/>
        <v>#REF!</v>
      </c>
      <c r="BK95" s="44"/>
      <c r="BL95" s="48">
        <v>94</v>
      </c>
      <c r="BM95" t="e">
        <f t="shared" si="206"/>
        <v>#REF!</v>
      </c>
      <c r="BN95" s="44" t="e">
        <f t="shared" si="211"/>
        <v>#REF!</v>
      </c>
      <c r="BO95" s="44">
        <f t="shared" si="152"/>
        <v>0</v>
      </c>
      <c r="BP95" s="44">
        <f t="shared" si="153"/>
        <v>0</v>
      </c>
      <c r="BQ95" s="44">
        <f t="shared" si="154"/>
        <v>0</v>
      </c>
      <c r="BR95" s="44">
        <f t="shared" si="155"/>
        <v>0</v>
      </c>
      <c r="BS95" s="44">
        <f t="shared" si="156"/>
        <v>0</v>
      </c>
      <c r="BT95" s="44">
        <f t="shared" si="157"/>
        <v>0</v>
      </c>
      <c r="BU95" s="44">
        <f t="shared" si="158"/>
        <v>0</v>
      </c>
      <c r="BV95" s="44">
        <f t="shared" si="159"/>
        <v>0</v>
      </c>
      <c r="BW95" s="44">
        <f t="shared" si="160"/>
        <v>0</v>
      </c>
      <c r="BX95" s="44">
        <f t="shared" si="161"/>
        <v>0</v>
      </c>
      <c r="BY95" s="44">
        <f t="shared" si="162"/>
        <v>0</v>
      </c>
      <c r="BZ95" s="44">
        <f t="shared" si="163"/>
        <v>0</v>
      </c>
      <c r="CA95" s="44">
        <f t="shared" si="164"/>
        <v>0</v>
      </c>
      <c r="CB95" s="44">
        <f t="shared" si="165"/>
        <v>0</v>
      </c>
      <c r="CC95" s="44">
        <f t="shared" si="166"/>
        <v>0</v>
      </c>
      <c r="CD95" s="44">
        <f t="shared" si="167"/>
        <v>0</v>
      </c>
      <c r="CE95" s="44">
        <f t="shared" si="168"/>
        <v>0</v>
      </c>
      <c r="CF95" s="44">
        <f t="shared" si="169"/>
        <v>0</v>
      </c>
      <c r="CG95" s="44">
        <f t="shared" si="170"/>
        <v>0</v>
      </c>
      <c r="CH95" s="44">
        <f t="shared" si="171"/>
        <v>0</v>
      </c>
      <c r="CI95" s="44">
        <f t="shared" si="172"/>
        <v>0</v>
      </c>
      <c r="CJ95" s="44">
        <f t="shared" si="173"/>
        <v>0</v>
      </c>
      <c r="CK95" s="44">
        <f t="shared" si="174"/>
        <v>0</v>
      </c>
      <c r="CL95" s="44">
        <f t="shared" si="175"/>
        <v>0</v>
      </c>
      <c r="CM95" s="44"/>
      <c r="CN95" s="244" t="e">
        <f t="shared" si="207"/>
        <v>#REF!</v>
      </c>
      <c r="CO95" s="244">
        <v>94</v>
      </c>
      <c r="CP95" s="239" t="e">
        <f t="shared" si="208"/>
        <v>#REF!</v>
      </c>
      <c r="CQ95" s="239" t="e">
        <f>CP95+COUNTIF($CP$2:CP95,CP95)-1</f>
        <v>#REF!</v>
      </c>
      <c r="CR95" s="241" t="str">
        <f t="shared" si="176"/>
        <v>Heard and McDonald Islands</v>
      </c>
      <c r="CS95" s="70" t="e">
        <f t="shared" si="209"/>
        <v>#REF!</v>
      </c>
      <c r="CT95" s="44" t="e">
        <f t="shared" si="177"/>
        <v>#REF!</v>
      </c>
      <c r="CU95" s="44" t="e">
        <f t="shared" si="178"/>
        <v>#REF!</v>
      </c>
      <c r="CV95" s="44" t="e">
        <f t="shared" si="179"/>
        <v>#REF!</v>
      </c>
      <c r="CW95" s="44" t="e">
        <f t="shared" si="180"/>
        <v>#REF!</v>
      </c>
      <c r="CX95" s="44" t="e">
        <f t="shared" si="181"/>
        <v>#REF!</v>
      </c>
      <c r="CY95" s="44" t="e">
        <f t="shared" si="182"/>
        <v>#REF!</v>
      </c>
      <c r="CZ95" s="44" t="e">
        <f t="shared" si="183"/>
        <v>#REF!</v>
      </c>
      <c r="DA95" s="44" t="e">
        <f t="shared" si="184"/>
        <v>#REF!</v>
      </c>
      <c r="DB95" s="44" t="e">
        <f t="shared" si="185"/>
        <v>#REF!</v>
      </c>
      <c r="DC95" s="44" t="e">
        <f t="shared" si="186"/>
        <v>#REF!</v>
      </c>
      <c r="DD95" s="44" t="e">
        <f t="shared" si="187"/>
        <v>#REF!</v>
      </c>
      <c r="DE95" s="44" t="e">
        <f t="shared" si="188"/>
        <v>#REF!</v>
      </c>
      <c r="DF95" s="44" t="e">
        <f t="shared" si="189"/>
        <v>#REF!</v>
      </c>
      <c r="DG95" s="44" t="e">
        <f t="shared" si="190"/>
        <v>#REF!</v>
      </c>
      <c r="DH95" s="44" t="e">
        <f t="shared" si="191"/>
        <v>#REF!</v>
      </c>
      <c r="DI95" s="44" t="e">
        <f t="shared" si="192"/>
        <v>#REF!</v>
      </c>
      <c r="DJ95" s="44" t="e">
        <f t="shared" si="193"/>
        <v>#REF!</v>
      </c>
      <c r="DK95" s="44" t="e">
        <f t="shared" si="194"/>
        <v>#REF!</v>
      </c>
      <c r="DL95" s="44" t="e">
        <f t="shared" si="195"/>
        <v>#REF!</v>
      </c>
      <c r="DM95" s="44" t="e">
        <f t="shared" si="196"/>
        <v>#REF!</v>
      </c>
      <c r="DN95" s="44" t="e">
        <f t="shared" si="197"/>
        <v>#REF!</v>
      </c>
      <c r="DO95" s="44" t="e">
        <f t="shared" si="198"/>
        <v>#REF!</v>
      </c>
      <c r="DP95" s="44" t="e">
        <f t="shared" si="199"/>
        <v>#REF!</v>
      </c>
      <c r="DQ95" s="44" t="e">
        <f t="shared" si="200"/>
        <v>#REF!</v>
      </c>
    </row>
    <row r="96" spans="1:121">
      <c r="A96" s="239">
        <v>95</v>
      </c>
      <c r="B96" s="364" t="e">
        <f t="shared" si="201"/>
        <v>#REF!</v>
      </c>
      <c r="C96" s="365" t="e">
        <f>B96+COUNTIF(B$2:$B96,B96)-1</f>
        <v>#REF!</v>
      </c>
      <c r="D96" s="366" t="str">
        <f>Tables!AI96</f>
        <v>Holy See (Vatican City State)</v>
      </c>
      <c r="E96" s="367" t="e">
        <f t="shared" si="202"/>
        <v>#REF!</v>
      </c>
      <c r="F96" s="46">
        <f>SUMIFS('Portfolio Allocation'!C$12:C$111,'Portfolio Allocation'!$A$12:$A$111,'Graph Tables'!$D96)</f>
        <v>0</v>
      </c>
      <c r="G96" s="46">
        <f>SUMIFS('Portfolio Allocation'!D$12:D$111,'Portfolio Allocation'!$A$12:$A$111,'Graph Tables'!$D96)</f>
        <v>0</v>
      </c>
      <c r="H96" s="46">
        <f>SUMIFS('Portfolio Allocation'!E$12:E$111,'Portfolio Allocation'!$A$12:$A$111,'Graph Tables'!$D96)</f>
        <v>0</v>
      </c>
      <c r="I96" s="46">
        <f>SUMIFS('Portfolio Allocation'!F$12:F$111,'Portfolio Allocation'!$A$12:$A$111,'Graph Tables'!$D96)</f>
        <v>0</v>
      </c>
      <c r="J96" s="46">
        <f>SUMIFS('Portfolio Allocation'!G$12:G$111,'Portfolio Allocation'!$A$12:$A$111,'Graph Tables'!$D96)</f>
        <v>0</v>
      </c>
      <c r="K96" s="46">
        <f>SUMIFS('Portfolio Allocation'!H$12:H$111,'Portfolio Allocation'!$A$12:$A$111,'Graph Tables'!$D96)</f>
        <v>0</v>
      </c>
      <c r="L96" s="46">
        <f>SUMIFS('Portfolio Allocation'!I$12:I$111,'Portfolio Allocation'!$A$12:$A$111,'Graph Tables'!$D96)</f>
        <v>0</v>
      </c>
      <c r="M96" s="46">
        <f>SUMIFS('Portfolio Allocation'!J$12:J$111,'Portfolio Allocation'!$A$12:$A$111,'Graph Tables'!$D96)</f>
        <v>0</v>
      </c>
      <c r="N96" s="46">
        <f>SUMIFS('Portfolio Allocation'!K$12:K$111,'Portfolio Allocation'!$A$12:$A$111,'Graph Tables'!$D96)</f>
        <v>0</v>
      </c>
      <c r="O96" s="46">
        <f>SUMIFS('Portfolio Allocation'!L$12:L$111,'Portfolio Allocation'!$A$12:$A$111,'Graph Tables'!$D96)</f>
        <v>0</v>
      </c>
      <c r="P96" s="46">
        <f>SUMIFS('Portfolio Allocation'!M$12:M$111,'Portfolio Allocation'!$A$12:$A$111,'Graph Tables'!$D96)</f>
        <v>0</v>
      </c>
      <c r="Q96" s="46" t="e">
        <f>SUMIFS('Portfolio Allocation'!#REF!,'Portfolio Allocation'!$A$12:$A$111,'Graph Tables'!$D96)</f>
        <v>#REF!</v>
      </c>
      <c r="R96" s="46">
        <f>SUMIFS('Portfolio Allocation'!Q$12:Q$111,'Portfolio Allocation'!$A$12:$A$111,'Graph Tables'!$D96)</f>
        <v>0</v>
      </c>
      <c r="S96" s="46">
        <f>SUMIFS('Portfolio Allocation'!R$12:R$111,'Portfolio Allocation'!$A$12:$A$111,'Graph Tables'!$D96)</f>
        <v>0</v>
      </c>
      <c r="T96" s="46">
        <f>SUMIFS('Portfolio Allocation'!S$12:S$111,'Portfolio Allocation'!$A$12:$A$111,'Graph Tables'!$D96)</f>
        <v>0</v>
      </c>
      <c r="U96" s="46">
        <f>SUMIFS('Portfolio Allocation'!T$12:T$111,'Portfolio Allocation'!$A$12:$A$111,'Graph Tables'!$D96)</f>
        <v>0</v>
      </c>
      <c r="V96" s="46">
        <f>SUMIFS('Portfolio Allocation'!U$12:U$111,'Portfolio Allocation'!$A$12:$A$111,'Graph Tables'!$D96)</f>
        <v>0</v>
      </c>
      <c r="W96" s="46">
        <f>SUMIFS('Portfolio Allocation'!V$12:V$111,'Portfolio Allocation'!$A$12:$A$111,'Graph Tables'!$D96)</f>
        <v>0</v>
      </c>
      <c r="X96" s="46">
        <f>SUMIFS('Portfolio Allocation'!W$12:W$111,'Portfolio Allocation'!$A$12:$A$111,'Graph Tables'!$D96)</f>
        <v>0</v>
      </c>
      <c r="Y96" s="46">
        <f>SUMIFS('Portfolio Allocation'!X$12:X$111,'Portfolio Allocation'!$A$12:$A$111,'Graph Tables'!$D96)</f>
        <v>0</v>
      </c>
      <c r="Z96" s="46">
        <f>SUMIFS('Portfolio Allocation'!Y$12:Y$111,'Portfolio Allocation'!$A$12:$A$111,'Graph Tables'!$D96)</f>
        <v>0</v>
      </c>
      <c r="AA96" s="46">
        <f>SUMIFS('Portfolio Allocation'!Z$12:Z$111,'Portfolio Allocation'!$A$12:$A$111,'Graph Tables'!$D96)</f>
        <v>0</v>
      </c>
      <c r="AB96" s="46">
        <f>SUMIFS('Portfolio Allocation'!AA$12:AA$111,'Portfolio Allocation'!$A$12:$A$111,'Graph Tables'!$D96)</f>
        <v>0</v>
      </c>
      <c r="AC96" s="46">
        <f>SUMIFS('Portfolio Allocation'!AD$12:AD$111,'Portfolio Allocation'!$A$12:$A$111,'Graph Tables'!$D96)</f>
        <v>0</v>
      </c>
      <c r="AD96" s="46"/>
      <c r="AE96" s="48">
        <v>95</v>
      </c>
      <c r="AF96" t="e">
        <f t="shared" si="203"/>
        <v>#REF!</v>
      </c>
      <c r="AG96" s="44" t="e">
        <f t="shared" si="210"/>
        <v>#REF!</v>
      </c>
      <c r="AH96" s="46"/>
      <c r="AI96" s="239" t="e">
        <f t="shared" si="204"/>
        <v>#REF!</v>
      </c>
      <c r="AJ96" s="239" t="e">
        <f>AI96+COUNTIF(AI$2:$AI96,AI96)-1</f>
        <v>#REF!</v>
      </c>
      <c r="AK96" s="241" t="str">
        <f t="shared" si="127"/>
        <v>Holy See (Vatican City State)</v>
      </c>
      <c r="AL96" s="70" t="e">
        <f t="shared" si="205"/>
        <v>#REF!</v>
      </c>
      <c r="AM96" s="44" t="e">
        <f t="shared" si="128"/>
        <v>#REF!</v>
      </c>
      <c r="AN96" s="44" t="e">
        <f t="shared" si="129"/>
        <v>#REF!</v>
      </c>
      <c r="AO96" s="44" t="e">
        <f t="shared" si="130"/>
        <v>#REF!</v>
      </c>
      <c r="AP96" s="44" t="e">
        <f t="shared" si="131"/>
        <v>#REF!</v>
      </c>
      <c r="AQ96" s="44" t="e">
        <f t="shared" si="132"/>
        <v>#REF!</v>
      </c>
      <c r="AR96" s="44" t="e">
        <f t="shared" si="133"/>
        <v>#REF!</v>
      </c>
      <c r="AS96" s="44" t="e">
        <f t="shared" si="134"/>
        <v>#REF!</v>
      </c>
      <c r="AT96" s="44" t="e">
        <f t="shared" si="135"/>
        <v>#REF!</v>
      </c>
      <c r="AU96" s="44" t="e">
        <f t="shared" si="136"/>
        <v>#REF!</v>
      </c>
      <c r="AV96" s="44" t="e">
        <f t="shared" si="137"/>
        <v>#REF!</v>
      </c>
      <c r="AW96" s="44" t="e">
        <f t="shared" si="138"/>
        <v>#REF!</v>
      </c>
      <c r="AX96" s="44" t="e">
        <f t="shared" si="139"/>
        <v>#REF!</v>
      </c>
      <c r="AY96" s="44" t="e">
        <f t="shared" si="140"/>
        <v>#REF!</v>
      </c>
      <c r="AZ96" s="44" t="e">
        <f t="shared" si="141"/>
        <v>#REF!</v>
      </c>
      <c r="BA96" s="44" t="e">
        <f t="shared" si="142"/>
        <v>#REF!</v>
      </c>
      <c r="BB96" s="44" t="e">
        <f t="shared" si="143"/>
        <v>#REF!</v>
      </c>
      <c r="BC96" s="44" t="e">
        <f t="shared" si="144"/>
        <v>#REF!</v>
      </c>
      <c r="BD96" s="44" t="e">
        <f t="shared" si="145"/>
        <v>#REF!</v>
      </c>
      <c r="BE96" s="44" t="e">
        <f t="shared" si="146"/>
        <v>#REF!</v>
      </c>
      <c r="BF96" s="44" t="e">
        <f t="shared" si="147"/>
        <v>#REF!</v>
      </c>
      <c r="BG96" s="44" t="e">
        <f t="shared" si="148"/>
        <v>#REF!</v>
      </c>
      <c r="BH96" s="44" t="e">
        <f t="shared" si="149"/>
        <v>#REF!</v>
      </c>
      <c r="BI96" s="44" t="e">
        <f t="shared" si="150"/>
        <v>#REF!</v>
      </c>
      <c r="BJ96" s="44" t="e">
        <f t="shared" si="151"/>
        <v>#REF!</v>
      </c>
      <c r="BK96" s="44"/>
      <c r="BL96" s="48">
        <v>95</v>
      </c>
      <c r="BM96" t="e">
        <f t="shared" si="206"/>
        <v>#REF!</v>
      </c>
      <c r="BN96" s="44" t="e">
        <f t="shared" si="211"/>
        <v>#REF!</v>
      </c>
      <c r="BO96" s="44">
        <f t="shared" si="152"/>
        <v>0</v>
      </c>
      <c r="BP96" s="44">
        <f t="shared" si="153"/>
        <v>0</v>
      </c>
      <c r="BQ96" s="44">
        <f t="shared" si="154"/>
        <v>0</v>
      </c>
      <c r="BR96" s="44">
        <f t="shared" si="155"/>
        <v>0</v>
      </c>
      <c r="BS96" s="44">
        <f t="shared" si="156"/>
        <v>0</v>
      </c>
      <c r="BT96" s="44">
        <f t="shared" si="157"/>
        <v>0</v>
      </c>
      <c r="BU96" s="44">
        <f t="shared" si="158"/>
        <v>0</v>
      </c>
      <c r="BV96" s="44">
        <f t="shared" si="159"/>
        <v>0</v>
      </c>
      <c r="BW96" s="44">
        <f t="shared" si="160"/>
        <v>0</v>
      </c>
      <c r="BX96" s="44">
        <f t="shared" si="161"/>
        <v>0</v>
      </c>
      <c r="BY96" s="44">
        <f t="shared" si="162"/>
        <v>0</v>
      </c>
      <c r="BZ96" s="44">
        <f t="shared" si="163"/>
        <v>0</v>
      </c>
      <c r="CA96" s="44">
        <f t="shared" si="164"/>
        <v>0</v>
      </c>
      <c r="CB96" s="44">
        <f t="shared" si="165"/>
        <v>0</v>
      </c>
      <c r="CC96" s="44">
        <f t="shared" si="166"/>
        <v>0</v>
      </c>
      <c r="CD96" s="44">
        <f t="shared" si="167"/>
        <v>0</v>
      </c>
      <c r="CE96" s="44">
        <f t="shared" si="168"/>
        <v>0</v>
      </c>
      <c r="CF96" s="44">
        <f t="shared" si="169"/>
        <v>0</v>
      </c>
      <c r="CG96" s="44">
        <f t="shared" si="170"/>
        <v>0</v>
      </c>
      <c r="CH96" s="44">
        <f t="shared" si="171"/>
        <v>0</v>
      </c>
      <c r="CI96" s="44">
        <f t="shared" si="172"/>
        <v>0</v>
      </c>
      <c r="CJ96" s="44">
        <f t="shared" si="173"/>
        <v>0</v>
      </c>
      <c r="CK96" s="44">
        <f t="shared" si="174"/>
        <v>0</v>
      </c>
      <c r="CL96" s="44">
        <f t="shared" si="175"/>
        <v>0</v>
      </c>
      <c r="CM96" s="44"/>
      <c r="CN96" s="244" t="e">
        <f t="shared" si="207"/>
        <v>#REF!</v>
      </c>
      <c r="CO96" s="244">
        <v>95</v>
      </c>
      <c r="CP96" s="239" t="e">
        <f t="shared" si="208"/>
        <v>#REF!</v>
      </c>
      <c r="CQ96" s="239" t="e">
        <f>CP96+COUNTIF($CP$2:CP96,CP96)-1</f>
        <v>#REF!</v>
      </c>
      <c r="CR96" s="241" t="str">
        <f t="shared" si="176"/>
        <v>Holy See (Vatican City State)</v>
      </c>
      <c r="CS96" s="70" t="e">
        <f t="shared" si="209"/>
        <v>#REF!</v>
      </c>
      <c r="CT96" s="44" t="e">
        <f t="shared" si="177"/>
        <v>#REF!</v>
      </c>
      <c r="CU96" s="44" t="e">
        <f t="shared" si="178"/>
        <v>#REF!</v>
      </c>
      <c r="CV96" s="44" t="e">
        <f t="shared" si="179"/>
        <v>#REF!</v>
      </c>
      <c r="CW96" s="44" t="e">
        <f t="shared" si="180"/>
        <v>#REF!</v>
      </c>
      <c r="CX96" s="44" t="e">
        <f t="shared" si="181"/>
        <v>#REF!</v>
      </c>
      <c r="CY96" s="44" t="e">
        <f t="shared" si="182"/>
        <v>#REF!</v>
      </c>
      <c r="CZ96" s="44" t="e">
        <f t="shared" si="183"/>
        <v>#REF!</v>
      </c>
      <c r="DA96" s="44" t="e">
        <f t="shared" si="184"/>
        <v>#REF!</v>
      </c>
      <c r="DB96" s="44" t="e">
        <f t="shared" si="185"/>
        <v>#REF!</v>
      </c>
      <c r="DC96" s="44" t="e">
        <f t="shared" si="186"/>
        <v>#REF!</v>
      </c>
      <c r="DD96" s="44" t="e">
        <f t="shared" si="187"/>
        <v>#REF!</v>
      </c>
      <c r="DE96" s="44" t="e">
        <f t="shared" si="188"/>
        <v>#REF!</v>
      </c>
      <c r="DF96" s="44" t="e">
        <f t="shared" si="189"/>
        <v>#REF!</v>
      </c>
      <c r="DG96" s="44" t="e">
        <f t="shared" si="190"/>
        <v>#REF!</v>
      </c>
      <c r="DH96" s="44" t="e">
        <f t="shared" si="191"/>
        <v>#REF!</v>
      </c>
      <c r="DI96" s="44" t="e">
        <f t="shared" si="192"/>
        <v>#REF!</v>
      </c>
      <c r="DJ96" s="44" t="e">
        <f t="shared" si="193"/>
        <v>#REF!</v>
      </c>
      <c r="DK96" s="44" t="e">
        <f t="shared" si="194"/>
        <v>#REF!</v>
      </c>
      <c r="DL96" s="44" t="e">
        <f t="shared" si="195"/>
        <v>#REF!</v>
      </c>
      <c r="DM96" s="44" t="e">
        <f t="shared" si="196"/>
        <v>#REF!</v>
      </c>
      <c r="DN96" s="44" t="e">
        <f t="shared" si="197"/>
        <v>#REF!</v>
      </c>
      <c r="DO96" s="44" t="e">
        <f t="shared" si="198"/>
        <v>#REF!</v>
      </c>
      <c r="DP96" s="44" t="e">
        <f t="shared" si="199"/>
        <v>#REF!</v>
      </c>
      <c r="DQ96" s="44" t="e">
        <f t="shared" si="200"/>
        <v>#REF!</v>
      </c>
    </row>
    <row r="97" spans="1:121">
      <c r="A97" s="239">
        <v>96</v>
      </c>
      <c r="B97" s="364" t="e">
        <f t="shared" si="201"/>
        <v>#REF!</v>
      </c>
      <c r="C97" s="365" t="e">
        <f>B97+COUNTIF(B$2:$B97,B97)-1</f>
        <v>#REF!</v>
      </c>
      <c r="D97" s="366" t="str">
        <f>Tables!AI97</f>
        <v>Honduras</v>
      </c>
      <c r="E97" s="367" t="e">
        <f t="shared" si="202"/>
        <v>#REF!</v>
      </c>
      <c r="F97" s="46">
        <f>SUMIFS('Portfolio Allocation'!C$12:C$111,'Portfolio Allocation'!$A$12:$A$111,'Graph Tables'!$D97)</f>
        <v>0</v>
      </c>
      <c r="G97" s="46">
        <f>SUMIFS('Portfolio Allocation'!D$12:D$111,'Portfolio Allocation'!$A$12:$A$111,'Graph Tables'!$D97)</f>
        <v>0</v>
      </c>
      <c r="H97" s="46">
        <f>SUMIFS('Portfolio Allocation'!E$12:E$111,'Portfolio Allocation'!$A$12:$A$111,'Graph Tables'!$D97)</f>
        <v>0</v>
      </c>
      <c r="I97" s="46">
        <f>SUMIFS('Portfolio Allocation'!F$12:F$111,'Portfolio Allocation'!$A$12:$A$111,'Graph Tables'!$D97)</f>
        <v>0</v>
      </c>
      <c r="J97" s="46">
        <f>SUMIFS('Portfolio Allocation'!G$12:G$111,'Portfolio Allocation'!$A$12:$A$111,'Graph Tables'!$D97)</f>
        <v>0</v>
      </c>
      <c r="K97" s="46">
        <f>SUMIFS('Portfolio Allocation'!H$12:H$111,'Portfolio Allocation'!$A$12:$A$111,'Graph Tables'!$D97)</f>
        <v>0</v>
      </c>
      <c r="L97" s="46">
        <f>SUMIFS('Portfolio Allocation'!I$12:I$111,'Portfolio Allocation'!$A$12:$A$111,'Graph Tables'!$D97)</f>
        <v>0</v>
      </c>
      <c r="M97" s="46">
        <f>SUMIFS('Portfolio Allocation'!J$12:J$111,'Portfolio Allocation'!$A$12:$A$111,'Graph Tables'!$D97)</f>
        <v>0</v>
      </c>
      <c r="N97" s="46">
        <f>SUMIFS('Portfolio Allocation'!K$12:K$111,'Portfolio Allocation'!$A$12:$A$111,'Graph Tables'!$D97)</f>
        <v>0</v>
      </c>
      <c r="O97" s="46">
        <f>SUMIFS('Portfolio Allocation'!L$12:L$111,'Portfolio Allocation'!$A$12:$A$111,'Graph Tables'!$D97)</f>
        <v>0</v>
      </c>
      <c r="P97" s="46">
        <f>SUMIFS('Portfolio Allocation'!M$12:M$111,'Portfolio Allocation'!$A$12:$A$111,'Graph Tables'!$D97)</f>
        <v>0</v>
      </c>
      <c r="Q97" s="46" t="e">
        <f>SUMIFS('Portfolio Allocation'!#REF!,'Portfolio Allocation'!$A$12:$A$111,'Graph Tables'!$D97)</f>
        <v>#REF!</v>
      </c>
      <c r="R97" s="46">
        <f>SUMIFS('Portfolio Allocation'!Q$12:Q$111,'Portfolio Allocation'!$A$12:$A$111,'Graph Tables'!$D97)</f>
        <v>0</v>
      </c>
      <c r="S97" s="46">
        <f>SUMIFS('Portfolio Allocation'!R$12:R$111,'Portfolio Allocation'!$A$12:$A$111,'Graph Tables'!$D97)</f>
        <v>0</v>
      </c>
      <c r="T97" s="46">
        <f>SUMIFS('Portfolio Allocation'!S$12:S$111,'Portfolio Allocation'!$A$12:$A$111,'Graph Tables'!$D97)</f>
        <v>0</v>
      </c>
      <c r="U97" s="46">
        <f>SUMIFS('Portfolio Allocation'!T$12:T$111,'Portfolio Allocation'!$A$12:$A$111,'Graph Tables'!$D97)</f>
        <v>0</v>
      </c>
      <c r="V97" s="46">
        <f>SUMIFS('Portfolio Allocation'!U$12:U$111,'Portfolio Allocation'!$A$12:$A$111,'Graph Tables'!$D97)</f>
        <v>0</v>
      </c>
      <c r="W97" s="46">
        <f>SUMIFS('Portfolio Allocation'!V$12:V$111,'Portfolio Allocation'!$A$12:$A$111,'Graph Tables'!$D97)</f>
        <v>0</v>
      </c>
      <c r="X97" s="46">
        <f>SUMIFS('Portfolio Allocation'!W$12:W$111,'Portfolio Allocation'!$A$12:$A$111,'Graph Tables'!$D97)</f>
        <v>0</v>
      </c>
      <c r="Y97" s="46">
        <f>SUMIFS('Portfolio Allocation'!X$12:X$111,'Portfolio Allocation'!$A$12:$A$111,'Graph Tables'!$D97)</f>
        <v>0</v>
      </c>
      <c r="Z97" s="46">
        <f>SUMIFS('Portfolio Allocation'!Y$12:Y$111,'Portfolio Allocation'!$A$12:$A$111,'Graph Tables'!$D97)</f>
        <v>0</v>
      </c>
      <c r="AA97" s="46">
        <f>SUMIFS('Portfolio Allocation'!Z$12:Z$111,'Portfolio Allocation'!$A$12:$A$111,'Graph Tables'!$D97)</f>
        <v>0</v>
      </c>
      <c r="AB97" s="46">
        <f>SUMIFS('Portfolio Allocation'!AA$12:AA$111,'Portfolio Allocation'!$A$12:$A$111,'Graph Tables'!$D97)</f>
        <v>0</v>
      </c>
      <c r="AC97" s="46">
        <f>SUMIFS('Portfolio Allocation'!AD$12:AD$111,'Portfolio Allocation'!$A$12:$A$111,'Graph Tables'!$D97)</f>
        <v>0</v>
      </c>
      <c r="AD97" s="46"/>
      <c r="AE97" s="48">
        <v>96</v>
      </c>
      <c r="AF97" t="e">
        <f t="shared" si="203"/>
        <v>#REF!</v>
      </c>
      <c r="AG97" s="44" t="e">
        <f t="shared" si="210"/>
        <v>#REF!</v>
      </c>
      <c r="AH97" s="46"/>
      <c r="AI97" s="239" t="e">
        <f t="shared" si="204"/>
        <v>#REF!</v>
      </c>
      <c r="AJ97" s="239" t="e">
        <f>AI97+COUNTIF(AI$2:$AI97,AI97)-1</f>
        <v>#REF!</v>
      </c>
      <c r="AK97" s="241" t="str">
        <f t="shared" si="127"/>
        <v>Honduras</v>
      </c>
      <c r="AL97" s="70" t="e">
        <f t="shared" si="205"/>
        <v>#REF!</v>
      </c>
      <c r="AM97" s="44" t="e">
        <f t="shared" si="128"/>
        <v>#REF!</v>
      </c>
      <c r="AN97" s="44" t="e">
        <f t="shared" si="129"/>
        <v>#REF!</v>
      </c>
      <c r="AO97" s="44" t="e">
        <f t="shared" si="130"/>
        <v>#REF!</v>
      </c>
      <c r="AP97" s="44" t="e">
        <f t="shared" si="131"/>
        <v>#REF!</v>
      </c>
      <c r="AQ97" s="44" t="e">
        <f t="shared" si="132"/>
        <v>#REF!</v>
      </c>
      <c r="AR97" s="44" t="e">
        <f t="shared" si="133"/>
        <v>#REF!</v>
      </c>
      <c r="AS97" s="44" t="e">
        <f t="shared" si="134"/>
        <v>#REF!</v>
      </c>
      <c r="AT97" s="44" t="e">
        <f t="shared" si="135"/>
        <v>#REF!</v>
      </c>
      <c r="AU97" s="44" t="e">
        <f t="shared" si="136"/>
        <v>#REF!</v>
      </c>
      <c r="AV97" s="44" t="e">
        <f t="shared" si="137"/>
        <v>#REF!</v>
      </c>
      <c r="AW97" s="44" t="e">
        <f t="shared" si="138"/>
        <v>#REF!</v>
      </c>
      <c r="AX97" s="44" t="e">
        <f t="shared" si="139"/>
        <v>#REF!</v>
      </c>
      <c r="AY97" s="44" t="e">
        <f t="shared" si="140"/>
        <v>#REF!</v>
      </c>
      <c r="AZ97" s="44" t="e">
        <f t="shared" si="141"/>
        <v>#REF!</v>
      </c>
      <c r="BA97" s="44" t="e">
        <f t="shared" si="142"/>
        <v>#REF!</v>
      </c>
      <c r="BB97" s="44" t="e">
        <f t="shared" si="143"/>
        <v>#REF!</v>
      </c>
      <c r="BC97" s="44" t="e">
        <f t="shared" si="144"/>
        <v>#REF!</v>
      </c>
      <c r="BD97" s="44" t="e">
        <f t="shared" si="145"/>
        <v>#REF!</v>
      </c>
      <c r="BE97" s="44" t="e">
        <f t="shared" si="146"/>
        <v>#REF!</v>
      </c>
      <c r="BF97" s="44" t="e">
        <f t="shared" si="147"/>
        <v>#REF!</v>
      </c>
      <c r="BG97" s="44" t="e">
        <f t="shared" si="148"/>
        <v>#REF!</v>
      </c>
      <c r="BH97" s="44" t="e">
        <f t="shared" si="149"/>
        <v>#REF!</v>
      </c>
      <c r="BI97" s="44" t="e">
        <f t="shared" si="150"/>
        <v>#REF!</v>
      </c>
      <c r="BJ97" s="44" t="e">
        <f t="shared" si="151"/>
        <v>#REF!</v>
      </c>
      <c r="BK97" s="44"/>
      <c r="BL97" s="48">
        <v>96</v>
      </c>
      <c r="BM97" t="e">
        <f t="shared" si="206"/>
        <v>#REF!</v>
      </c>
      <c r="BN97" s="44" t="e">
        <f t="shared" si="211"/>
        <v>#REF!</v>
      </c>
      <c r="BO97" s="44">
        <f t="shared" si="152"/>
        <v>0</v>
      </c>
      <c r="BP97" s="44">
        <f t="shared" si="153"/>
        <v>0</v>
      </c>
      <c r="BQ97" s="44">
        <f t="shared" si="154"/>
        <v>0</v>
      </c>
      <c r="BR97" s="44">
        <f t="shared" si="155"/>
        <v>0</v>
      </c>
      <c r="BS97" s="44">
        <f t="shared" si="156"/>
        <v>0</v>
      </c>
      <c r="BT97" s="44">
        <f t="shared" si="157"/>
        <v>0</v>
      </c>
      <c r="BU97" s="44">
        <f t="shared" si="158"/>
        <v>0</v>
      </c>
      <c r="BV97" s="44">
        <f t="shared" si="159"/>
        <v>0</v>
      </c>
      <c r="BW97" s="44">
        <f t="shared" si="160"/>
        <v>0</v>
      </c>
      <c r="BX97" s="44">
        <f t="shared" si="161"/>
        <v>0</v>
      </c>
      <c r="BY97" s="44">
        <f t="shared" si="162"/>
        <v>0</v>
      </c>
      <c r="BZ97" s="44">
        <f t="shared" si="163"/>
        <v>0</v>
      </c>
      <c r="CA97" s="44">
        <f t="shared" si="164"/>
        <v>0</v>
      </c>
      <c r="CB97" s="44">
        <f t="shared" si="165"/>
        <v>0</v>
      </c>
      <c r="CC97" s="44">
        <f t="shared" si="166"/>
        <v>0</v>
      </c>
      <c r="CD97" s="44">
        <f t="shared" si="167"/>
        <v>0</v>
      </c>
      <c r="CE97" s="44">
        <f t="shared" si="168"/>
        <v>0</v>
      </c>
      <c r="CF97" s="44">
        <f t="shared" si="169"/>
        <v>0</v>
      </c>
      <c r="CG97" s="44">
        <f t="shared" si="170"/>
        <v>0</v>
      </c>
      <c r="CH97" s="44">
        <f t="shared" si="171"/>
        <v>0</v>
      </c>
      <c r="CI97" s="44">
        <f t="shared" si="172"/>
        <v>0</v>
      </c>
      <c r="CJ97" s="44">
        <f t="shared" si="173"/>
        <v>0</v>
      </c>
      <c r="CK97" s="44">
        <f t="shared" si="174"/>
        <v>0</v>
      </c>
      <c r="CL97" s="44">
        <f t="shared" si="175"/>
        <v>0</v>
      </c>
      <c r="CM97" s="44"/>
      <c r="CN97" s="244" t="e">
        <f t="shared" si="207"/>
        <v>#REF!</v>
      </c>
      <c r="CO97" s="244">
        <v>96</v>
      </c>
      <c r="CP97" s="239" t="e">
        <f t="shared" si="208"/>
        <v>#REF!</v>
      </c>
      <c r="CQ97" s="239" t="e">
        <f>CP97+COUNTIF($CP$2:CP97,CP97)-1</f>
        <v>#REF!</v>
      </c>
      <c r="CR97" s="241" t="str">
        <f t="shared" si="176"/>
        <v>Honduras</v>
      </c>
      <c r="CS97" s="70" t="e">
        <f t="shared" si="209"/>
        <v>#REF!</v>
      </c>
      <c r="CT97" s="44" t="e">
        <f t="shared" si="177"/>
        <v>#REF!</v>
      </c>
      <c r="CU97" s="44" t="e">
        <f t="shared" si="178"/>
        <v>#REF!</v>
      </c>
      <c r="CV97" s="44" t="e">
        <f t="shared" si="179"/>
        <v>#REF!</v>
      </c>
      <c r="CW97" s="44" t="e">
        <f t="shared" si="180"/>
        <v>#REF!</v>
      </c>
      <c r="CX97" s="44" t="e">
        <f t="shared" si="181"/>
        <v>#REF!</v>
      </c>
      <c r="CY97" s="44" t="e">
        <f t="shared" si="182"/>
        <v>#REF!</v>
      </c>
      <c r="CZ97" s="44" t="e">
        <f t="shared" si="183"/>
        <v>#REF!</v>
      </c>
      <c r="DA97" s="44" t="e">
        <f t="shared" si="184"/>
        <v>#REF!</v>
      </c>
      <c r="DB97" s="44" t="e">
        <f t="shared" si="185"/>
        <v>#REF!</v>
      </c>
      <c r="DC97" s="44" t="e">
        <f t="shared" si="186"/>
        <v>#REF!</v>
      </c>
      <c r="DD97" s="44" t="e">
        <f t="shared" si="187"/>
        <v>#REF!</v>
      </c>
      <c r="DE97" s="44" t="e">
        <f t="shared" si="188"/>
        <v>#REF!</v>
      </c>
      <c r="DF97" s="44" t="e">
        <f t="shared" si="189"/>
        <v>#REF!</v>
      </c>
      <c r="DG97" s="44" t="e">
        <f t="shared" si="190"/>
        <v>#REF!</v>
      </c>
      <c r="DH97" s="44" t="e">
        <f t="shared" si="191"/>
        <v>#REF!</v>
      </c>
      <c r="DI97" s="44" t="e">
        <f t="shared" si="192"/>
        <v>#REF!</v>
      </c>
      <c r="DJ97" s="44" t="e">
        <f t="shared" si="193"/>
        <v>#REF!</v>
      </c>
      <c r="DK97" s="44" t="e">
        <f t="shared" si="194"/>
        <v>#REF!</v>
      </c>
      <c r="DL97" s="44" t="e">
        <f t="shared" si="195"/>
        <v>#REF!</v>
      </c>
      <c r="DM97" s="44" t="e">
        <f t="shared" si="196"/>
        <v>#REF!</v>
      </c>
      <c r="DN97" s="44" t="e">
        <f t="shared" si="197"/>
        <v>#REF!</v>
      </c>
      <c r="DO97" s="44" t="e">
        <f t="shared" si="198"/>
        <v>#REF!</v>
      </c>
      <c r="DP97" s="44" t="e">
        <f t="shared" si="199"/>
        <v>#REF!</v>
      </c>
      <c r="DQ97" s="44" t="e">
        <f t="shared" si="200"/>
        <v>#REF!</v>
      </c>
    </row>
    <row r="98" spans="1:121">
      <c r="A98" s="239">
        <v>97</v>
      </c>
      <c r="B98" s="364" t="e">
        <f t="shared" si="201"/>
        <v>#REF!</v>
      </c>
      <c r="C98" s="365" t="e">
        <f>B98+COUNTIF(B$2:$B98,B98)-1</f>
        <v>#REF!</v>
      </c>
      <c r="D98" s="366" t="str">
        <f>Tables!AI98</f>
        <v>Hong Kong</v>
      </c>
      <c r="E98" s="367" t="e">
        <f t="shared" si="202"/>
        <v>#REF!</v>
      </c>
      <c r="F98" s="46">
        <f>SUMIFS('Portfolio Allocation'!C$12:C$111,'Portfolio Allocation'!$A$12:$A$111,'Graph Tables'!$D98)</f>
        <v>0</v>
      </c>
      <c r="G98" s="46">
        <f>SUMIFS('Portfolio Allocation'!D$12:D$111,'Portfolio Allocation'!$A$12:$A$111,'Graph Tables'!$D98)</f>
        <v>0</v>
      </c>
      <c r="H98" s="46">
        <f>SUMIFS('Portfolio Allocation'!E$12:E$111,'Portfolio Allocation'!$A$12:$A$111,'Graph Tables'!$D98)</f>
        <v>0</v>
      </c>
      <c r="I98" s="46">
        <f>SUMIFS('Portfolio Allocation'!F$12:F$111,'Portfolio Allocation'!$A$12:$A$111,'Graph Tables'!$D98)</f>
        <v>0</v>
      </c>
      <c r="J98" s="46">
        <f>SUMIFS('Portfolio Allocation'!G$12:G$111,'Portfolio Allocation'!$A$12:$A$111,'Graph Tables'!$D98)</f>
        <v>0</v>
      </c>
      <c r="K98" s="46">
        <f>SUMIFS('Portfolio Allocation'!H$12:H$111,'Portfolio Allocation'!$A$12:$A$111,'Graph Tables'!$D98)</f>
        <v>0</v>
      </c>
      <c r="L98" s="46">
        <f>SUMIFS('Portfolio Allocation'!I$12:I$111,'Portfolio Allocation'!$A$12:$A$111,'Graph Tables'!$D98)</f>
        <v>0</v>
      </c>
      <c r="M98" s="46">
        <f>SUMIFS('Portfolio Allocation'!J$12:J$111,'Portfolio Allocation'!$A$12:$A$111,'Graph Tables'!$D98)</f>
        <v>0</v>
      </c>
      <c r="N98" s="46">
        <f>SUMIFS('Portfolio Allocation'!K$12:K$111,'Portfolio Allocation'!$A$12:$A$111,'Graph Tables'!$D98)</f>
        <v>0</v>
      </c>
      <c r="O98" s="46">
        <f>SUMIFS('Portfolio Allocation'!L$12:L$111,'Portfolio Allocation'!$A$12:$A$111,'Graph Tables'!$D98)</f>
        <v>0</v>
      </c>
      <c r="P98" s="46">
        <f>SUMIFS('Portfolio Allocation'!M$12:M$111,'Portfolio Allocation'!$A$12:$A$111,'Graph Tables'!$D98)</f>
        <v>0</v>
      </c>
      <c r="Q98" s="46" t="e">
        <f>SUMIFS('Portfolio Allocation'!#REF!,'Portfolio Allocation'!$A$12:$A$111,'Graph Tables'!$D98)</f>
        <v>#REF!</v>
      </c>
      <c r="R98" s="46">
        <f>SUMIFS('Portfolio Allocation'!Q$12:Q$111,'Portfolio Allocation'!$A$12:$A$111,'Graph Tables'!$D98)</f>
        <v>0</v>
      </c>
      <c r="S98" s="46">
        <f>SUMIFS('Portfolio Allocation'!R$12:R$111,'Portfolio Allocation'!$A$12:$A$111,'Graph Tables'!$D98)</f>
        <v>0</v>
      </c>
      <c r="T98" s="46">
        <f>SUMIFS('Portfolio Allocation'!S$12:S$111,'Portfolio Allocation'!$A$12:$A$111,'Graph Tables'!$D98)</f>
        <v>0</v>
      </c>
      <c r="U98" s="46">
        <f>SUMIFS('Portfolio Allocation'!T$12:T$111,'Portfolio Allocation'!$A$12:$A$111,'Graph Tables'!$D98)</f>
        <v>0</v>
      </c>
      <c r="V98" s="46">
        <f>SUMIFS('Portfolio Allocation'!U$12:U$111,'Portfolio Allocation'!$A$12:$A$111,'Graph Tables'!$D98)</f>
        <v>0</v>
      </c>
      <c r="W98" s="46">
        <f>SUMIFS('Portfolio Allocation'!V$12:V$111,'Portfolio Allocation'!$A$12:$A$111,'Graph Tables'!$D98)</f>
        <v>0</v>
      </c>
      <c r="X98" s="46">
        <f>SUMIFS('Portfolio Allocation'!W$12:W$111,'Portfolio Allocation'!$A$12:$A$111,'Graph Tables'!$D98)</f>
        <v>0</v>
      </c>
      <c r="Y98" s="46">
        <f>SUMIFS('Portfolio Allocation'!X$12:X$111,'Portfolio Allocation'!$A$12:$A$111,'Graph Tables'!$D98)</f>
        <v>0</v>
      </c>
      <c r="Z98" s="46">
        <f>SUMIFS('Portfolio Allocation'!Y$12:Y$111,'Portfolio Allocation'!$A$12:$A$111,'Graph Tables'!$D98)</f>
        <v>0</v>
      </c>
      <c r="AA98" s="46">
        <f>SUMIFS('Portfolio Allocation'!Z$12:Z$111,'Portfolio Allocation'!$A$12:$A$111,'Graph Tables'!$D98)</f>
        <v>0</v>
      </c>
      <c r="AB98" s="46">
        <f>SUMIFS('Portfolio Allocation'!AA$12:AA$111,'Portfolio Allocation'!$A$12:$A$111,'Graph Tables'!$D98)</f>
        <v>0</v>
      </c>
      <c r="AC98" s="46">
        <f>SUMIFS('Portfolio Allocation'!AD$12:AD$111,'Portfolio Allocation'!$A$12:$A$111,'Graph Tables'!$D98)</f>
        <v>0</v>
      </c>
      <c r="AD98" s="46"/>
      <c r="AE98" s="48">
        <v>97</v>
      </c>
      <c r="AF98" t="e">
        <f t="shared" si="203"/>
        <v>#REF!</v>
      </c>
      <c r="AG98" s="44" t="e">
        <f t="shared" si="210"/>
        <v>#REF!</v>
      </c>
      <c r="AH98" s="46"/>
      <c r="AI98" s="239" t="e">
        <f t="shared" si="204"/>
        <v>#REF!</v>
      </c>
      <c r="AJ98" s="239" t="e">
        <f>AI98+COUNTIF(AI$2:$AI98,AI98)-1</f>
        <v>#REF!</v>
      </c>
      <c r="AK98" s="241" t="str">
        <f t="shared" si="127"/>
        <v>Hong Kong</v>
      </c>
      <c r="AL98" s="70" t="e">
        <f t="shared" si="205"/>
        <v>#REF!</v>
      </c>
      <c r="AM98" s="44" t="e">
        <f t="shared" si="128"/>
        <v>#REF!</v>
      </c>
      <c r="AN98" s="44" t="e">
        <f t="shared" si="129"/>
        <v>#REF!</v>
      </c>
      <c r="AO98" s="44" t="e">
        <f t="shared" si="130"/>
        <v>#REF!</v>
      </c>
      <c r="AP98" s="44" t="e">
        <f t="shared" si="131"/>
        <v>#REF!</v>
      </c>
      <c r="AQ98" s="44" t="e">
        <f t="shared" si="132"/>
        <v>#REF!</v>
      </c>
      <c r="AR98" s="44" t="e">
        <f t="shared" si="133"/>
        <v>#REF!</v>
      </c>
      <c r="AS98" s="44" t="e">
        <f t="shared" si="134"/>
        <v>#REF!</v>
      </c>
      <c r="AT98" s="44" t="e">
        <f t="shared" si="135"/>
        <v>#REF!</v>
      </c>
      <c r="AU98" s="44" t="e">
        <f t="shared" si="136"/>
        <v>#REF!</v>
      </c>
      <c r="AV98" s="44" t="e">
        <f t="shared" si="137"/>
        <v>#REF!</v>
      </c>
      <c r="AW98" s="44" t="e">
        <f t="shared" si="138"/>
        <v>#REF!</v>
      </c>
      <c r="AX98" s="44" t="e">
        <f t="shared" si="139"/>
        <v>#REF!</v>
      </c>
      <c r="AY98" s="44" t="e">
        <f t="shared" si="140"/>
        <v>#REF!</v>
      </c>
      <c r="AZ98" s="44" t="e">
        <f t="shared" si="141"/>
        <v>#REF!</v>
      </c>
      <c r="BA98" s="44" t="e">
        <f t="shared" si="142"/>
        <v>#REF!</v>
      </c>
      <c r="BB98" s="44" t="e">
        <f t="shared" si="143"/>
        <v>#REF!</v>
      </c>
      <c r="BC98" s="44" t="e">
        <f t="shared" si="144"/>
        <v>#REF!</v>
      </c>
      <c r="BD98" s="44" t="e">
        <f t="shared" si="145"/>
        <v>#REF!</v>
      </c>
      <c r="BE98" s="44" t="e">
        <f t="shared" si="146"/>
        <v>#REF!</v>
      </c>
      <c r="BF98" s="44" t="e">
        <f t="shared" si="147"/>
        <v>#REF!</v>
      </c>
      <c r="BG98" s="44" t="e">
        <f t="shared" si="148"/>
        <v>#REF!</v>
      </c>
      <c r="BH98" s="44" t="e">
        <f t="shared" si="149"/>
        <v>#REF!</v>
      </c>
      <c r="BI98" s="44" t="e">
        <f t="shared" si="150"/>
        <v>#REF!</v>
      </c>
      <c r="BJ98" s="44" t="e">
        <f t="shared" si="151"/>
        <v>#REF!</v>
      </c>
      <c r="BK98" s="44"/>
      <c r="BL98" s="48">
        <v>97</v>
      </c>
      <c r="BM98" t="e">
        <f t="shared" si="206"/>
        <v>#REF!</v>
      </c>
      <c r="BN98" s="44" t="e">
        <f t="shared" si="211"/>
        <v>#REF!</v>
      </c>
      <c r="BO98" s="44">
        <f t="shared" si="152"/>
        <v>0</v>
      </c>
      <c r="BP98" s="44">
        <f t="shared" si="153"/>
        <v>0</v>
      </c>
      <c r="BQ98" s="44">
        <f t="shared" si="154"/>
        <v>0</v>
      </c>
      <c r="BR98" s="44">
        <f t="shared" si="155"/>
        <v>0</v>
      </c>
      <c r="BS98" s="44">
        <f t="shared" si="156"/>
        <v>0</v>
      </c>
      <c r="BT98" s="44">
        <f t="shared" si="157"/>
        <v>0</v>
      </c>
      <c r="BU98" s="44">
        <f t="shared" si="158"/>
        <v>0</v>
      </c>
      <c r="BV98" s="44">
        <f t="shared" si="159"/>
        <v>0</v>
      </c>
      <c r="BW98" s="44">
        <f t="shared" si="160"/>
        <v>0</v>
      </c>
      <c r="BX98" s="44">
        <f t="shared" si="161"/>
        <v>0</v>
      </c>
      <c r="BY98" s="44">
        <f t="shared" si="162"/>
        <v>0</v>
      </c>
      <c r="BZ98" s="44">
        <f t="shared" si="163"/>
        <v>0</v>
      </c>
      <c r="CA98" s="44">
        <f t="shared" si="164"/>
        <v>0</v>
      </c>
      <c r="CB98" s="44">
        <f t="shared" si="165"/>
        <v>0</v>
      </c>
      <c r="CC98" s="44">
        <f t="shared" si="166"/>
        <v>0</v>
      </c>
      <c r="CD98" s="44">
        <f t="shared" si="167"/>
        <v>0</v>
      </c>
      <c r="CE98" s="44">
        <f t="shared" si="168"/>
        <v>0</v>
      </c>
      <c r="CF98" s="44">
        <f t="shared" si="169"/>
        <v>0</v>
      </c>
      <c r="CG98" s="44">
        <f t="shared" si="170"/>
        <v>0</v>
      </c>
      <c r="CH98" s="44">
        <f t="shared" si="171"/>
        <v>0</v>
      </c>
      <c r="CI98" s="44">
        <f t="shared" si="172"/>
        <v>0</v>
      </c>
      <c r="CJ98" s="44">
        <f t="shared" si="173"/>
        <v>0</v>
      </c>
      <c r="CK98" s="44">
        <f t="shared" si="174"/>
        <v>0</v>
      </c>
      <c r="CL98" s="44">
        <f t="shared" si="175"/>
        <v>0</v>
      </c>
      <c r="CM98" s="44"/>
      <c r="CN98" s="244" t="e">
        <f t="shared" si="207"/>
        <v>#REF!</v>
      </c>
      <c r="CO98" s="244">
        <v>97</v>
      </c>
      <c r="CP98" s="239" t="e">
        <f t="shared" si="208"/>
        <v>#REF!</v>
      </c>
      <c r="CQ98" s="239" t="e">
        <f>CP98+COUNTIF($CP$2:CP98,CP98)-1</f>
        <v>#REF!</v>
      </c>
      <c r="CR98" s="241" t="str">
        <f t="shared" si="176"/>
        <v>Hong Kong</v>
      </c>
      <c r="CS98" s="70" t="e">
        <f t="shared" si="209"/>
        <v>#REF!</v>
      </c>
      <c r="CT98" s="44" t="e">
        <f t="shared" si="177"/>
        <v>#REF!</v>
      </c>
      <c r="CU98" s="44" t="e">
        <f t="shared" si="178"/>
        <v>#REF!</v>
      </c>
      <c r="CV98" s="44" t="e">
        <f t="shared" si="179"/>
        <v>#REF!</v>
      </c>
      <c r="CW98" s="44" t="e">
        <f t="shared" si="180"/>
        <v>#REF!</v>
      </c>
      <c r="CX98" s="44" t="e">
        <f t="shared" si="181"/>
        <v>#REF!</v>
      </c>
      <c r="CY98" s="44" t="e">
        <f t="shared" si="182"/>
        <v>#REF!</v>
      </c>
      <c r="CZ98" s="44" t="e">
        <f t="shared" si="183"/>
        <v>#REF!</v>
      </c>
      <c r="DA98" s="44" t="e">
        <f t="shared" si="184"/>
        <v>#REF!</v>
      </c>
      <c r="DB98" s="44" t="e">
        <f t="shared" si="185"/>
        <v>#REF!</v>
      </c>
      <c r="DC98" s="44" t="e">
        <f t="shared" si="186"/>
        <v>#REF!</v>
      </c>
      <c r="DD98" s="44" t="e">
        <f t="shared" si="187"/>
        <v>#REF!</v>
      </c>
      <c r="DE98" s="44" t="e">
        <f t="shared" si="188"/>
        <v>#REF!</v>
      </c>
      <c r="DF98" s="44" t="e">
        <f t="shared" si="189"/>
        <v>#REF!</v>
      </c>
      <c r="DG98" s="44" t="e">
        <f t="shared" si="190"/>
        <v>#REF!</v>
      </c>
      <c r="DH98" s="44" t="e">
        <f t="shared" si="191"/>
        <v>#REF!</v>
      </c>
      <c r="DI98" s="44" t="e">
        <f t="shared" si="192"/>
        <v>#REF!</v>
      </c>
      <c r="DJ98" s="44" t="e">
        <f t="shared" si="193"/>
        <v>#REF!</v>
      </c>
      <c r="DK98" s="44" t="e">
        <f t="shared" si="194"/>
        <v>#REF!</v>
      </c>
      <c r="DL98" s="44" t="e">
        <f t="shared" si="195"/>
        <v>#REF!</v>
      </c>
      <c r="DM98" s="44" t="e">
        <f t="shared" si="196"/>
        <v>#REF!</v>
      </c>
      <c r="DN98" s="44" t="e">
        <f t="shared" si="197"/>
        <v>#REF!</v>
      </c>
      <c r="DO98" s="44" t="e">
        <f t="shared" si="198"/>
        <v>#REF!</v>
      </c>
      <c r="DP98" s="44" t="e">
        <f t="shared" si="199"/>
        <v>#REF!</v>
      </c>
      <c r="DQ98" s="44" t="e">
        <f t="shared" si="200"/>
        <v>#REF!</v>
      </c>
    </row>
    <row r="99" spans="1:121">
      <c r="A99" s="239">
        <v>98</v>
      </c>
      <c r="B99" s="364" t="e">
        <f t="shared" si="201"/>
        <v>#REF!</v>
      </c>
      <c r="C99" s="365" t="e">
        <f>B99+COUNTIF(B$2:$B99,B99)-1</f>
        <v>#REF!</v>
      </c>
      <c r="D99" s="366" t="str">
        <f>Tables!AI99</f>
        <v>Hungary</v>
      </c>
      <c r="E99" s="367" t="e">
        <f t="shared" si="202"/>
        <v>#REF!</v>
      </c>
      <c r="F99" s="46">
        <f>SUMIFS('Portfolio Allocation'!C$12:C$111,'Portfolio Allocation'!$A$12:$A$111,'Graph Tables'!$D99)</f>
        <v>0</v>
      </c>
      <c r="G99" s="46">
        <f>SUMIFS('Portfolio Allocation'!D$12:D$111,'Portfolio Allocation'!$A$12:$A$111,'Graph Tables'!$D99)</f>
        <v>0</v>
      </c>
      <c r="H99" s="46">
        <f>SUMIFS('Portfolio Allocation'!E$12:E$111,'Portfolio Allocation'!$A$12:$A$111,'Graph Tables'!$D99)</f>
        <v>0</v>
      </c>
      <c r="I99" s="46">
        <f>SUMIFS('Portfolio Allocation'!F$12:F$111,'Portfolio Allocation'!$A$12:$A$111,'Graph Tables'!$D99)</f>
        <v>0</v>
      </c>
      <c r="J99" s="46">
        <f>SUMIFS('Portfolio Allocation'!G$12:G$111,'Portfolio Allocation'!$A$12:$A$111,'Graph Tables'!$D99)</f>
        <v>0</v>
      </c>
      <c r="K99" s="46">
        <f>SUMIFS('Portfolio Allocation'!H$12:H$111,'Portfolio Allocation'!$A$12:$A$111,'Graph Tables'!$D99)</f>
        <v>0</v>
      </c>
      <c r="L99" s="46">
        <f>SUMIFS('Portfolio Allocation'!I$12:I$111,'Portfolio Allocation'!$A$12:$A$111,'Graph Tables'!$D99)</f>
        <v>0</v>
      </c>
      <c r="M99" s="46">
        <f>SUMIFS('Portfolio Allocation'!J$12:J$111,'Portfolio Allocation'!$A$12:$A$111,'Graph Tables'!$D99)</f>
        <v>0</v>
      </c>
      <c r="N99" s="46">
        <f>SUMIFS('Portfolio Allocation'!K$12:K$111,'Portfolio Allocation'!$A$12:$A$111,'Graph Tables'!$D99)</f>
        <v>0</v>
      </c>
      <c r="O99" s="46">
        <f>SUMIFS('Portfolio Allocation'!L$12:L$111,'Portfolio Allocation'!$A$12:$A$111,'Graph Tables'!$D99)</f>
        <v>0</v>
      </c>
      <c r="P99" s="46">
        <f>SUMIFS('Portfolio Allocation'!M$12:M$111,'Portfolio Allocation'!$A$12:$A$111,'Graph Tables'!$D99)</f>
        <v>0</v>
      </c>
      <c r="Q99" s="46" t="e">
        <f>SUMIFS('Portfolio Allocation'!#REF!,'Portfolio Allocation'!$A$12:$A$111,'Graph Tables'!$D99)</f>
        <v>#REF!</v>
      </c>
      <c r="R99" s="46">
        <f>SUMIFS('Portfolio Allocation'!Q$12:Q$111,'Portfolio Allocation'!$A$12:$A$111,'Graph Tables'!$D99)</f>
        <v>0</v>
      </c>
      <c r="S99" s="46">
        <f>SUMIFS('Portfolio Allocation'!R$12:R$111,'Portfolio Allocation'!$A$12:$A$111,'Graph Tables'!$D99)</f>
        <v>0</v>
      </c>
      <c r="T99" s="46">
        <f>SUMIFS('Portfolio Allocation'!S$12:S$111,'Portfolio Allocation'!$A$12:$A$111,'Graph Tables'!$D99)</f>
        <v>0</v>
      </c>
      <c r="U99" s="46">
        <f>SUMIFS('Portfolio Allocation'!T$12:T$111,'Portfolio Allocation'!$A$12:$A$111,'Graph Tables'!$D99)</f>
        <v>0</v>
      </c>
      <c r="V99" s="46">
        <f>SUMIFS('Portfolio Allocation'!U$12:U$111,'Portfolio Allocation'!$A$12:$A$111,'Graph Tables'!$D99)</f>
        <v>0</v>
      </c>
      <c r="W99" s="46">
        <f>SUMIFS('Portfolio Allocation'!V$12:V$111,'Portfolio Allocation'!$A$12:$A$111,'Graph Tables'!$D99)</f>
        <v>0</v>
      </c>
      <c r="X99" s="46">
        <f>SUMIFS('Portfolio Allocation'!W$12:W$111,'Portfolio Allocation'!$A$12:$A$111,'Graph Tables'!$D99)</f>
        <v>0</v>
      </c>
      <c r="Y99" s="46">
        <f>SUMIFS('Portfolio Allocation'!X$12:X$111,'Portfolio Allocation'!$A$12:$A$111,'Graph Tables'!$D99)</f>
        <v>0</v>
      </c>
      <c r="Z99" s="46">
        <f>SUMIFS('Portfolio Allocation'!Y$12:Y$111,'Portfolio Allocation'!$A$12:$A$111,'Graph Tables'!$D99)</f>
        <v>0</v>
      </c>
      <c r="AA99" s="46">
        <f>SUMIFS('Portfolio Allocation'!Z$12:Z$111,'Portfolio Allocation'!$A$12:$A$111,'Graph Tables'!$D99)</f>
        <v>0</v>
      </c>
      <c r="AB99" s="46">
        <f>SUMIFS('Portfolio Allocation'!AA$12:AA$111,'Portfolio Allocation'!$A$12:$A$111,'Graph Tables'!$D99)</f>
        <v>0</v>
      </c>
      <c r="AC99" s="46">
        <f>SUMIFS('Portfolio Allocation'!AD$12:AD$111,'Portfolio Allocation'!$A$12:$A$111,'Graph Tables'!$D99)</f>
        <v>0</v>
      </c>
      <c r="AD99" s="46"/>
      <c r="AE99" s="48">
        <v>98</v>
      </c>
      <c r="AF99" t="e">
        <f>IF(AG99&lt;&gt;0,VLOOKUP(AE99,Ranking7,2,FALSE)," ")</f>
        <v>#REF!</v>
      </c>
      <c r="AG99" s="44" t="e">
        <f t="shared" si="210"/>
        <v>#REF!</v>
      </c>
      <c r="AH99" s="46"/>
      <c r="AI99" s="239" t="e">
        <f t="shared" si="204"/>
        <v>#REF!</v>
      </c>
      <c r="AJ99" s="239" t="e">
        <f>AI99+COUNTIF(AI$2:$AI99,AI99)-1</f>
        <v>#REF!</v>
      </c>
      <c r="AK99" s="241" t="str">
        <f t="shared" si="127"/>
        <v>Hungary</v>
      </c>
      <c r="AL99" s="70" t="e">
        <f t="shared" si="205"/>
        <v>#REF!</v>
      </c>
      <c r="AM99" s="44" t="e">
        <f t="shared" si="128"/>
        <v>#REF!</v>
      </c>
      <c r="AN99" s="44" t="e">
        <f t="shared" si="129"/>
        <v>#REF!</v>
      </c>
      <c r="AO99" s="44" t="e">
        <f t="shared" si="130"/>
        <v>#REF!</v>
      </c>
      <c r="AP99" s="44" t="e">
        <f t="shared" si="131"/>
        <v>#REF!</v>
      </c>
      <c r="AQ99" s="44" t="e">
        <f t="shared" si="132"/>
        <v>#REF!</v>
      </c>
      <c r="AR99" s="44" t="e">
        <f t="shared" si="133"/>
        <v>#REF!</v>
      </c>
      <c r="AS99" s="44" t="e">
        <f t="shared" si="134"/>
        <v>#REF!</v>
      </c>
      <c r="AT99" s="44" t="e">
        <f t="shared" si="135"/>
        <v>#REF!</v>
      </c>
      <c r="AU99" s="44" t="e">
        <f t="shared" si="136"/>
        <v>#REF!</v>
      </c>
      <c r="AV99" s="44" t="e">
        <f t="shared" si="137"/>
        <v>#REF!</v>
      </c>
      <c r="AW99" s="44" t="e">
        <f t="shared" si="138"/>
        <v>#REF!</v>
      </c>
      <c r="AX99" s="44" t="e">
        <f t="shared" si="139"/>
        <v>#REF!</v>
      </c>
      <c r="AY99" s="44" t="e">
        <f t="shared" si="140"/>
        <v>#REF!</v>
      </c>
      <c r="AZ99" s="44" t="e">
        <f t="shared" si="141"/>
        <v>#REF!</v>
      </c>
      <c r="BA99" s="44" t="e">
        <f t="shared" si="142"/>
        <v>#REF!</v>
      </c>
      <c r="BB99" s="44" t="e">
        <f t="shared" si="143"/>
        <v>#REF!</v>
      </c>
      <c r="BC99" s="44" t="e">
        <f t="shared" si="144"/>
        <v>#REF!</v>
      </c>
      <c r="BD99" s="44" t="e">
        <f t="shared" si="145"/>
        <v>#REF!</v>
      </c>
      <c r="BE99" s="44" t="e">
        <f t="shared" si="146"/>
        <v>#REF!</v>
      </c>
      <c r="BF99" s="44" t="e">
        <f t="shared" si="147"/>
        <v>#REF!</v>
      </c>
      <c r="BG99" s="44" t="e">
        <f t="shared" si="148"/>
        <v>#REF!</v>
      </c>
      <c r="BH99" s="44" t="e">
        <f t="shared" si="149"/>
        <v>#REF!</v>
      </c>
      <c r="BI99" s="44" t="e">
        <f t="shared" si="150"/>
        <v>#REF!</v>
      </c>
      <c r="BJ99" s="44" t="e">
        <f t="shared" si="151"/>
        <v>#REF!</v>
      </c>
      <c r="BK99" s="44"/>
      <c r="BL99" s="48">
        <v>98</v>
      </c>
      <c r="BM99" t="e">
        <f>IF(BN99&lt;&gt;0,VLOOKUP(BL99,Ranking1,2,FALSE),0)</f>
        <v>#REF!</v>
      </c>
      <c r="BN99" s="44" t="e">
        <f t="shared" si="211"/>
        <v>#REF!</v>
      </c>
      <c r="BO99" s="44">
        <f t="shared" si="152"/>
        <v>0</v>
      </c>
      <c r="BP99" s="44">
        <f t="shared" si="153"/>
        <v>0</v>
      </c>
      <c r="BQ99" s="44">
        <f t="shared" si="154"/>
        <v>0</v>
      </c>
      <c r="BR99" s="44">
        <f t="shared" si="155"/>
        <v>0</v>
      </c>
      <c r="BS99" s="44">
        <f t="shared" si="156"/>
        <v>0</v>
      </c>
      <c r="BT99" s="44">
        <f t="shared" si="157"/>
        <v>0</v>
      </c>
      <c r="BU99" s="44">
        <f t="shared" si="158"/>
        <v>0</v>
      </c>
      <c r="BV99" s="44">
        <f t="shared" si="159"/>
        <v>0</v>
      </c>
      <c r="BW99" s="44">
        <f t="shared" si="160"/>
        <v>0</v>
      </c>
      <c r="BX99" s="44">
        <f t="shared" si="161"/>
        <v>0</v>
      </c>
      <c r="BY99" s="44">
        <f t="shared" si="162"/>
        <v>0</v>
      </c>
      <c r="BZ99" s="44">
        <f t="shared" si="163"/>
        <v>0</v>
      </c>
      <c r="CA99" s="44">
        <f t="shared" si="164"/>
        <v>0</v>
      </c>
      <c r="CB99" s="44">
        <f t="shared" si="165"/>
        <v>0</v>
      </c>
      <c r="CC99" s="44">
        <f t="shared" si="166"/>
        <v>0</v>
      </c>
      <c r="CD99" s="44">
        <f t="shared" si="167"/>
        <v>0</v>
      </c>
      <c r="CE99" s="44">
        <f t="shared" si="168"/>
        <v>0</v>
      </c>
      <c r="CF99" s="44">
        <f t="shared" si="169"/>
        <v>0</v>
      </c>
      <c r="CG99" s="44">
        <f t="shared" si="170"/>
        <v>0</v>
      </c>
      <c r="CH99" s="44">
        <f t="shared" si="171"/>
        <v>0</v>
      </c>
      <c r="CI99" s="44">
        <f t="shared" si="172"/>
        <v>0</v>
      </c>
      <c r="CJ99" s="44">
        <f t="shared" si="173"/>
        <v>0</v>
      </c>
      <c r="CK99" s="44">
        <f t="shared" si="174"/>
        <v>0</v>
      </c>
      <c r="CL99" s="44">
        <f t="shared" si="175"/>
        <v>0</v>
      </c>
      <c r="CM99" s="44"/>
      <c r="CN99" s="244" t="e">
        <f t="shared" si="207"/>
        <v>#REF!</v>
      </c>
      <c r="CO99" s="244">
        <v>98</v>
      </c>
      <c r="CP99" s="239" t="e">
        <f t="shared" si="208"/>
        <v>#REF!</v>
      </c>
      <c r="CQ99" s="239" t="e">
        <f>CP99+COUNTIF($CP$2:CP99,CP99)-1</f>
        <v>#REF!</v>
      </c>
      <c r="CR99" s="241" t="str">
        <f t="shared" si="176"/>
        <v>Hungary</v>
      </c>
      <c r="CS99" s="70" t="e">
        <f t="shared" si="209"/>
        <v>#REF!</v>
      </c>
      <c r="CT99" s="44" t="e">
        <f t="shared" si="177"/>
        <v>#REF!</v>
      </c>
      <c r="CU99" s="44" t="e">
        <f t="shared" si="178"/>
        <v>#REF!</v>
      </c>
      <c r="CV99" s="44" t="e">
        <f t="shared" si="179"/>
        <v>#REF!</v>
      </c>
      <c r="CW99" s="44" t="e">
        <f t="shared" si="180"/>
        <v>#REF!</v>
      </c>
      <c r="CX99" s="44" t="e">
        <f t="shared" si="181"/>
        <v>#REF!</v>
      </c>
      <c r="CY99" s="44" t="e">
        <f t="shared" si="182"/>
        <v>#REF!</v>
      </c>
      <c r="CZ99" s="44" t="e">
        <f t="shared" si="183"/>
        <v>#REF!</v>
      </c>
      <c r="DA99" s="44" t="e">
        <f t="shared" si="184"/>
        <v>#REF!</v>
      </c>
      <c r="DB99" s="44" t="e">
        <f t="shared" si="185"/>
        <v>#REF!</v>
      </c>
      <c r="DC99" s="44" t="e">
        <f t="shared" si="186"/>
        <v>#REF!</v>
      </c>
      <c r="DD99" s="44" t="e">
        <f t="shared" si="187"/>
        <v>#REF!</v>
      </c>
      <c r="DE99" s="44" t="e">
        <f t="shared" si="188"/>
        <v>#REF!</v>
      </c>
      <c r="DF99" s="44" t="e">
        <f t="shared" si="189"/>
        <v>#REF!</v>
      </c>
      <c r="DG99" s="44" t="e">
        <f t="shared" si="190"/>
        <v>#REF!</v>
      </c>
      <c r="DH99" s="44" t="e">
        <f t="shared" si="191"/>
        <v>#REF!</v>
      </c>
      <c r="DI99" s="44" t="e">
        <f t="shared" si="192"/>
        <v>#REF!</v>
      </c>
      <c r="DJ99" s="44" t="e">
        <f t="shared" si="193"/>
        <v>#REF!</v>
      </c>
      <c r="DK99" s="44" t="e">
        <f t="shared" si="194"/>
        <v>#REF!</v>
      </c>
      <c r="DL99" s="44" t="e">
        <f t="shared" si="195"/>
        <v>#REF!</v>
      </c>
      <c r="DM99" s="44" t="e">
        <f t="shared" si="196"/>
        <v>#REF!</v>
      </c>
      <c r="DN99" s="44" t="e">
        <f t="shared" si="197"/>
        <v>#REF!</v>
      </c>
      <c r="DO99" s="44" t="e">
        <f t="shared" si="198"/>
        <v>#REF!</v>
      </c>
      <c r="DP99" s="44" t="e">
        <f t="shared" si="199"/>
        <v>#REF!</v>
      </c>
      <c r="DQ99" s="44" t="e">
        <f t="shared" si="200"/>
        <v>#REF!</v>
      </c>
    </row>
    <row r="100" spans="1:121">
      <c r="A100" s="239">
        <v>99</v>
      </c>
      <c r="B100" s="364" t="e">
        <f t="shared" si="201"/>
        <v>#REF!</v>
      </c>
      <c r="C100" s="365" t="e">
        <f>B100+COUNTIF(B$2:$B100,B100)-1</f>
        <v>#REF!</v>
      </c>
      <c r="D100" s="366" t="str">
        <f>Tables!AI100</f>
        <v>Iceland</v>
      </c>
      <c r="E100" s="367" t="e">
        <f t="shared" si="202"/>
        <v>#REF!</v>
      </c>
      <c r="F100" s="46">
        <f>SUMIFS('Portfolio Allocation'!C$12:C$111,'Portfolio Allocation'!$A$12:$A$111,'Graph Tables'!$D100)</f>
        <v>0</v>
      </c>
      <c r="G100" s="46">
        <f>SUMIFS('Portfolio Allocation'!D$12:D$111,'Portfolio Allocation'!$A$12:$A$111,'Graph Tables'!$D100)</f>
        <v>0</v>
      </c>
      <c r="H100" s="46">
        <f>SUMIFS('Portfolio Allocation'!E$12:E$111,'Portfolio Allocation'!$A$12:$A$111,'Graph Tables'!$D100)</f>
        <v>0</v>
      </c>
      <c r="I100" s="46">
        <f>SUMIFS('Portfolio Allocation'!F$12:F$111,'Portfolio Allocation'!$A$12:$A$111,'Graph Tables'!$D100)</f>
        <v>0</v>
      </c>
      <c r="J100" s="46">
        <f>SUMIFS('Portfolio Allocation'!G$12:G$111,'Portfolio Allocation'!$A$12:$A$111,'Graph Tables'!$D100)</f>
        <v>0</v>
      </c>
      <c r="K100" s="46">
        <f>SUMIFS('Portfolio Allocation'!H$12:H$111,'Portfolio Allocation'!$A$12:$A$111,'Graph Tables'!$D100)</f>
        <v>0</v>
      </c>
      <c r="L100" s="46">
        <f>SUMIFS('Portfolio Allocation'!I$12:I$111,'Portfolio Allocation'!$A$12:$A$111,'Graph Tables'!$D100)</f>
        <v>0</v>
      </c>
      <c r="M100" s="46">
        <f>SUMIFS('Portfolio Allocation'!J$12:J$111,'Portfolio Allocation'!$A$12:$A$111,'Graph Tables'!$D100)</f>
        <v>0</v>
      </c>
      <c r="N100" s="46">
        <f>SUMIFS('Portfolio Allocation'!K$12:K$111,'Portfolio Allocation'!$A$12:$A$111,'Graph Tables'!$D100)</f>
        <v>0</v>
      </c>
      <c r="O100" s="46">
        <f>SUMIFS('Portfolio Allocation'!L$12:L$111,'Portfolio Allocation'!$A$12:$A$111,'Graph Tables'!$D100)</f>
        <v>0</v>
      </c>
      <c r="P100" s="46">
        <f>SUMIFS('Portfolio Allocation'!M$12:M$111,'Portfolio Allocation'!$A$12:$A$111,'Graph Tables'!$D100)</f>
        <v>0</v>
      </c>
      <c r="Q100" s="46" t="e">
        <f>SUMIFS('Portfolio Allocation'!#REF!,'Portfolio Allocation'!$A$12:$A$111,'Graph Tables'!$D100)</f>
        <v>#REF!</v>
      </c>
      <c r="R100" s="46">
        <f>SUMIFS('Portfolio Allocation'!Q$12:Q$111,'Portfolio Allocation'!$A$12:$A$111,'Graph Tables'!$D100)</f>
        <v>0</v>
      </c>
      <c r="S100" s="46">
        <f>SUMIFS('Portfolio Allocation'!R$12:R$111,'Portfolio Allocation'!$A$12:$A$111,'Graph Tables'!$D100)</f>
        <v>0</v>
      </c>
      <c r="T100" s="46">
        <f>SUMIFS('Portfolio Allocation'!S$12:S$111,'Portfolio Allocation'!$A$12:$A$111,'Graph Tables'!$D100)</f>
        <v>0</v>
      </c>
      <c r="U100" s="46">
        <f>SUMIFS('Portfolio Allocation'!T$12:T$111,'Portfolio Allocation'!$A$12:$A$111,'Graph Tables'!$D100)</f>
        <v>0</v>
      </c>
      <c r="V100" s="46">
        <f>SUMIFS('Portfolio Allocation'!U$12:U$111,'Portfolio Allocation'!$A$12:$A$111,'Graph Tables'!$D100)</f>
        <v>0</v>
      </c>
      <c r="W100" s="46">
        <f>SUMIFS('Portfolio Allocation'!V$12:V$111,'Portfolio Allocation'!$A$12:$A$111,'Graph Tables'!$D100)</f>
        <v>0</v>
      </c>
      <c r="X100" s="46">
        <f>SUMIFS('Portfolio Allocation'!W$12:W$111,'Portfolio Allocation'!$A$12:$A$111,'Graph Tables'!$D100)</f>
        <v>0</v>
      </c>
      <c r="Y100" s="46">
        <f>SUMIFS('Portfolio Allocation'!X$12:X$111,'Portfolio Allocation'!$A$12:$A$111,'Graph Tables'!$D100)</f>
        <v>0</v>
      </c>
      <c r="Z100" s="46">
        <f>SUMIFS('Portfolio Allocation'!Y$12:Y$111,'Portfolio Allocation'!$A$12:$A$111,'Graph Tables'!$D100)</f>
        <v>0</v>
      </c>
      <c r="AA100" s="46">
        <f>SUMIFS('Portfolio Allocation'!Z$12:Z$111,'Portfolio Allocation'!$A$12:$A$111,'Graph Tables'!$D100)</f>
        <v>0</v>
      </c>
      <c r="AB100" s="46">
        <f>SUMIFS('Portfolio Allocation'!AA$12:AA$111,'Portfolio Allocation'!$A$12:$A$111,'Graph Tables'!$D100)</f>
        <v>0</v>
      </c>
      <c r="AC100" s="46">
        <f>SUMIFS('Portfolio Allocation'!AD$12:AD$111,'Portfolio Allocation'!$A$12:$A$111,'Graph Tables'!$D100)</f>
        <v>0</v>
      </c>
      <c r="AD100" s="46"/>
      <c r="AE100" s="48">
        <v>99</v>
      </c>
      <c r="AF100" t="e">
        <f>IF(AG100&lt;&gt;0,VLOOKUP(AE100,Ranking7,2,FALSE)," ")</f>
        <v>#REF!</v>
      </c>
      <c r="AG100" s="44" t="e">
        <f t="shared" si="210"/>
        <v>#REF!</v>
      </c>
      <c r="AH100" s="46"/>
      <c r="AI100" s="239" t="e">
        <f t="shared" si="204"/>
        <v>#REF!</v>
      </c>
      <c r="AJ100" s="239" t="e">
        <f>AI100+COUNTIF(AI$2:$AI100,AI100)-1</f>
        <v>#REF!</v>
      </c>
      <c r="AK100" s="241" t="str">
        <f t="shared" si="127"/>
        <v>Iceland</v>
      </c>
      <c r="AL100" s="70" t="e">
        <f t="shared" si="205"/>
        <v>#REF!</v>
      </c>
      <c r="AM100" s="44" t="e">
        <f t="shared" si="128"/>
        <v>#REF!</v>
      </c>
      <c r="AN100" s="44" t="e">
        <f t="shared" si="129"/>
        <v>#REF!</v>
      </c>
      <c r="AO100" s="44" t="e">
        <f t="shared" si="130"/>
        <v>#REF!</v>
      </c>
      <c r="AP100" s="44" t="e">
        <f t="shared" si="131"/>
        <v>#REF!</v>
      </c>
      <c r="AQ100" s="44" t="e">
        <f t="shared" si="132"/>
        <v>#REF!</v>
      </c>
      <c r="AR100" s="44" t="e">
        <f t="shared" si="133"/>
        <v>#REF!</v>
      </c>
      <c r="AS100" s="44" t="e">
        <f t="shared" si="134"/>
        <v>#REF!</v>
      </c>
      <c r="AT100" s="44" t="e">
        <f t="shared" si="135"/>
        <v>#REF!</v>
      </c>
      <c r="AU100" s="44" t="e">
        <f t="shared" si="136"/>
        <v>#REF!</v>
      </c>
      <c r="AV100" s="44" t="e">
        <f t="shared" si="137"/>
        <v>#REF!</v>
      </c>
      <c r="AW100" s="44" t="e">
        <f t="shared" si="138"/>
        <v>#REF!</v>
      </c>
      <c r="AX100" s="44" t="e">
        <f t="shared" si="139"/>
        <v>#REF!</v>
      </c>
      <c r="AY100" s="44" t="e">
        <f t="shared" si="140"/>
        <v>#REF!</v>
      </c>
      <c r="AZ100" s="44" t="e">
        <f t="shared" si="141"/>
        <v>#REF!</v>
      </c>
      <c r="BA100" s="44" t="e">
        <f t="shared" si="142"/>
        <v>#REF!</v>
      </c>
      <c r="BB100" s="44" t="e">
        <f t="shared" si="143"/>
        <v>#REF!</v>
      </c>
      <c r="BC100" s="44" t="e">
        <f t="shared" si="144"/>
        <v>#REF!</v>
      </c>
      <c r="BD100" s="44" t="e">
        <f t="shared" si="145"/>
        <v>#REF!</v>
      </c>
      <c r="BE100" s="44" t="e">
        <f t="shared" si="146"/>
        <v>#REF!</v>
      </c>
      <c r="BF100" s="44" t="e">
        <f t="shared" si="147"/>
        <v>#REF!</v>
      </c>
      <c r="BG100" s="44" t="e">
        <f t="shared" si="148"/>
        <v>#REF!</v>
      </c>
      <c r="BH100" s="44" t="e">
        <f t="shared" si="149"/>
        <v>#REF!</v>
      </c>
      <c r="BI100" s="44" t="e">
        <f t="shared" si="150"/>
        <v>#REF!</v>
      </c>
      <c r="BJ100" s="44" t="e">
        <f t="shared" si="151"/>
        <v>#REF!</v>
      </c>
      <c r="BK100" s="44"/>
      <c r="BL100" s="48">
        <v>99</v>
      </c>
      <c r="BM100" t="e">
        <f>IF(BN100&lt;&gt;0,VLOOKUP(BL100,Ranking1,2,FALSE),0)</f>
        <v>#REF!</v>
      </c>
      <c r="BN100" s="44" t="e">
        <f t="shared" si="211"/>
        <v>#REF!</v>
      </c>
      <c r="BO100" s="44">
        <f t="shared" si="152"/>
        <v>0</v>
      </c>
      <c r="BP100" s="44">
        <f t="shared" si="153"/>
        <v>0</v>
      </c>
      <c r="BQ100" s="44">
        <f t="shared" si="154"/>
        <v>0</v>
      </c>
      <c r="BR100" s="44">
        <f t="shared" si="155"/>
        <v>0</v>
      </c>
      <c r="BS100" s="44">
        <f t="shared" si="156"/>
        <v>0</v>
      </c>
      <c r="BT100" s="44">
        <f t="shared" si="157"/>
        <v>0</v>
      </c>
      <c r="BU100" s="44">
        <f t="shared" si="158"/>
        <v>0</v>
      </c>
      <c r="BV100" s="44">
        <f t="shared" si="159"/>
        <v>0</v>
      </c>
      <c r="BW100" s="44">
        <f t="shared" si="160"/>
        <v>0</v>
      </c>
      <c r="BX100" s="44">
        <f t="shared" si="161"/>
        <v>0</v>
      </c>
      <c r="BY100" s="44">
        <f t="shared" si="162"/>
        <v>0</v>
      </c>
      <c r="BZ100" s="44">
        <f t="shared" si="163"/>
        <v>0</v>
      </c>
      <c r="CA100" s="44">
        <f t="shared" si="164"/>
        <v>0</v>
      </c>
      <c r="CB100" s="44">
        <f t="shared" si="165"/>
        <v>0</v>
      </c>
      <c r="CC100" s="44">
        <f t="shared" si="166"/>
        <v>0</v>
      </c>
      <c r="CD100" s="44">
        <f t="shared" si="167"/>
        <v>0</v>
      </c>
      <c r="CE100" s="44">
        <f t="shared" si="168"/>
        <v>0</v>
      </c>
      <c r="CF100" s="44">
        <f t="shared" si="169"/>
        <v>0</v>
      </c>
      <c r="CG100" s="44">
        <f t="shared" si="170"/>
        <v>0</v>
      </c>
      <c r="CH100" s="44">
        <f t="shared" si="171"/>
        <v>0</v>
      </c>
      <c r="CI100" s="44">
        <f t="shared" si="172"/>
        <v>0</v>
      </c>
      <c r="CJ100" s="44">
        <f t="shared" si="173"/>
        <v>0</v>
      </c>
      <c r="CK100" s="44">
        <f t="shared" si="174"/>
        <v>0</v>
      </c>
      <c r="CL100" s="44">
        <f t="shared" si="175"/>
        <v>0</v>
      </c>
      <c r="CM100" s="44"/>
      <c r="CN100" s="244" t="e">
        <f t="shared" si="207"/>
        <v>#REF!</v>
      </c>
      <c r="CO100" s="244">
        <v>99</v>
      </c>
      <c r="CP100" s="239" t="e">
        <f t="shared" si="208"/>
        <v>#REF!</v>
      </c>
      <c r="CQ100" s="239" t="e">
        <f>CP100+COUNTIF($CP$2:CP100,CP100)-1</f>
        <v>#REF!</v>
      </c>
      <c r="CR100" s="241" t="str">
        <f t="shared" si="176"/>
        <v>Iceland</v>
      </c>
      <c r="CS100" s="70" t="e">
        <f t="shared" si="209"/>
        <v>#REF!</v>
      </c>
      <c r="CT100" s="44" t="e">
        <f t="shared" si="177"/>
        <v>#REF!</v>
      </c>
      <c r="CU100" s="44" t="e">
        <f t="shared" si="178"/>
        <v>#REF!</v>
      </c>
      <c r="CV100" s="44" t="e">
        <f t="shared" si="179"/>
        <v>#REF!</v>
      </c>
      <c r="CW100" s="44" t="e">
        <f t="shared" si="180"/>
        <v>#REF!</v>
      </c>
      <c r="CX100" s="44" t="e">
        <f t="shared" si="181"/>
        <v>#REF!</v>
      </c>
      <c r="CY100" s="44" t="e">
        <f t="shared" si="182"/>
        <v>#REF!</v>
      </c>
      <c r="CZ100" s="44" t="e">
        <f t="shared" si="183"/>
        <v>#REF!</v>
      </c>
      <c r="DA100" s="44" t="e">
        <f t="shared" si="184"/>
        <v>#REF!</v>
      </c>
      <c r="DB100" s="44" t="e">
        <f t="shared" si="185"/>
        <v>#REF!</v>
      </c>
      <c r="DC100" s="44" t="e">
        <f t="shared" si="186"/>
        <v>#REF!</v>
      </c>
      <c r="DD100" s="44" t="e">
        <f t="shared" si="187"/>
        <v>#REF!</v>
      </c>
      <c r="DE100" s="44" t="e">
        <f t="shared" si="188"/>
        <v>#REF!</v>
      </c>
      <c r="DF100" s="44" t="e">
        <f t="shared" si="189"/>
        <v>#REF!</v>
      </c>
      <c r="DG100" s="44" t="e">
        <f t="shared" si="190"/>
        <v>#REF!</v>
      </c>
      <c r="DH100" s="44" t="e">
        <f t="shared" si="191"/>
        <v>#REF!</v>
      </c>
      <c r="DI100" s="44" t="e">
        <f t="shared" si="192"/>
        <v>#REF!</v>
      </c>
      <c r="DJ100" s="44" t="e">
        <f t="shared" si="193"/>
        <v>#REF!</v>
      </c>
      <c r="DK100" s="44" t="e">
        <f t="shared" si="194"/>
        <v>#REF!</v>
      </c>
      <c r="DL100" s="44" t="e">
        <f t="shared" si="195"/>
        <v>#REF!</v>
      </c>
      <c r="DM100" s="44" t="e">
        <f t="shared" si="196"/>
        <v>#REF!</v>
      </c>
      <c r="DN100" s="44" t="e">
        <f t="shared" si="197"/>
        <v>#REF!</v>
      </c>
      <c r="DO100" s="44" t="e">
        <f t="shared" si="198"/>
        <v>#REF!</v>
      </c>
      <c r="DP100" s="44" t="e">
        <f t="shared" si="199"/>
        <v>#REF!</v>
      </c>
      <c r="DQ100" s="44" t="e">
        <f t="shared" si="200"/>
        <v>#REF!</v>
      </c>
    </row>
    <row r="101" spans="1:121">
      <c r="A101" s="239">
        <v>100</v>
      </c>
      <c r="B101" s="364" t="e">
        <f t="shared" si="201"/>
        <v>#REF!</v>
      </c>
      <c r="C101" s="365" t="e">
        <f>B101+COUNTIF(B$2:$B101,B101)-1</f>
        <v>#REF!</v>
      </c>
      <c r="D101" s="366" t="str">
        <f>Tables!AI101</f>
        <v>India</v>
      </c>
      <c r="E101" s="367" t="e">
        <f t="shared" si="202"/>
        <v>#REF!</v>
      </c>
      <c r="F101" s="46">
        <f>SUMIFS('Portfolio Allocation'!C$12:C$111,'Portfolio Allocation'!$A$12:$A$111,'Graph Tables'!$D101)</f>
        <v>0</v>
      </c>
      <c r="G101" s="46">
        <f>SUMIFS('Portfolio Allocation'!D$12:D$111,'Portfolio Allocation'!$A$12:$A$111,'Graph Tables'!$D101)</f>
        <v>0</v>
      </c>
      <c r="H101" s="46">
        <f>SUMIFS('Portfolio Allocation'!E$12:E$111,'Portfolio Allocation'!$A$12:$A$111,'Graph Tables'!$D101)</f>
        <v>0</v>
      </c>
      <c r="I101" s="46">
        <f>SUMIFS('Portfolio Allocation'!F$12:F$111,'Portfolio Allocation'!$A$12:$A$111,'Graph Tables'!$D101)</f>
        <v>0</v>
      </c>
      <c r="J101" s="46">
        <f>SUMIFS('Portfolio Allocation'!G$12:G$111,'Portfolio Allocation'!$A$12:$A$111,'Graph Tables'!$D101)</f>
        <v>0</v>
      </c>
      <c r="K101" s="46">
        <f>SUMIFS('Portfolio Allocation'!H$12:H$111,'Portfolio Allocation'!$A$12:$A$111,'Graph Tables'!$D101)</f>
        <v>0</v>
      </c>
      <c r="L101" s="46">
        <f>SUMIFS('Portfolio Allocation'!I$12:I$111,'Portfolio Allocation'!$A$12:$A$111,'Graph Tables'!$D101)</f>
        <v>0</v>
      </c>
      <c r="M101" s="46">
        <f>SUMIFS('Portfolio Allocation'!J$12:J$111,'Portfolio Allocation'!$A$12:$A$111,'Graph Tables'!$D101)</f>
        <v>0</v>
      </c>
      <c r="N101" s="46">
        <f>SUMIFS('Portfolio Allocation'!K$12:K$111,'Portfolio Allocation'!$A$12:$A$111,'Graph Tables'!$D101)</f>
        <v>0</v>
      </c>
      <c r="O101" s="46">
        <f>SUMIFS('Portfolio Allocation'!L$12:L$111,'Portfolio Allocation'!$A$12:$A$111,'Graph Tables'!$D101)</f>
        <v>0</v>
      </c>
      <c r="P101" s="46">
        <f>SUMIFS('Portfolio Allocation'!M$12:M$111,'Portfolio Allocation'!$A$12:$A$111,'Graph Tables'!$D101)</f>
        <v>0</v>
      </c>
      <c r="Q101" s="46" t="e">
        <f>SUMIFS('Portfolio Allocation'!#REF!,'Portfolio Allocation'!$A$12:$A$111,'Graph Tables'!$D101)</f>
        <v>#REF!</v>
      </c>
      <c r="R101" s="46">
        <f>SUMIFS('Portfolio Allocation'!Q$12:Q$111,'Portfolio Allocation'!$A$12:$A$111,'Graph Tables'!$D101)</f>
        <v>0</v>
      </c>
      <c r="S101" s="46">
        <f>SUMIFS('Portfolio Allocation'!R$12:R$111,'Portfolio Allocation'!$A$12:$A$111,'Graph Tables'!$D101)</f>
        <v>0</v>
      </c>
      <c r="T101" s="46">
        <f>SUMIFS('Portfolio Allocation'!S$12:S$111,'Portfolio Allocation'!$A$12:$A$111,'Graph Tables'!$D101)</f>
        <v>0</v>
      </c>
      <c r="U101" s="46">
        <f>SUMIFS('Portfolio Allocation'!T$12:T$111,'Portfolio Allocation'!$A$12:$A$111,'Graph Tables'!$D101)</f>
        <v>0</v>
      </c>
      <c r="V101" s="46">
        <f>SUMIFS('Portfolio Allocation'!U$12:U$111,'Portfolio Allocation'!$A$12:$A$111,'Graph Tables'!$D101)</f>
        <v>0</v>
      </c>
      <c r="W101" s="46">
        <f>SUMIFS('Portfolio Allocation'!V$12:V$111,'Portfolio Allocation'!$A$12:$A$111,'Graph Tables'!$D101)</f>
        <v>0</v>
      </c>
      <c r="X101" s="46">
        <f>SUMIFS('Portfolio Allocation'!W$12:W$111,'Portfolio Allocation'!$A$12:$A$111,'Graph Tables'!$D101)</f>
        <v>0</v>
      </c>
      <c r="Y101" s="46">
        <f>SUMIFS('Portfolio Allocation'!X$12:X$111,'Portfolio Allocation'!$A$12:$A$111,'Graph Tables'!$D101)</f>
        <v>0</v>
      </c>
      <c r="Z101" s="46">
        <f>SUMIFS('Portfolio Allocation'!Y$12:Y$111,'Portfolio Allocation'!$A$12:$A$111,'Graph Tables'!$D101)</f>
        <v>0</v>
      </c>
      <c r="AA101" s="46">
        <f>SUMIFS('Portfolio Allocation'!Z$12:Z$111,'Portfolio Allocation'!$A$12:$A$111,'Graph Tables'!$D101)</f>
        <v>0</v>
      </c>
      <c r="AB101" s="46">
        <f>SUMIFS('Portfolio Allocation'!AA$12:AA$111,'Portfolio Allocation'!$A$12:$A$111,'Graph Tables'!$D101)</f>
        <v>0</v>
      </c>
      <c r="AC101" s="46">
        <f>SUMIFS('Portfolio Allocation'!AD$12:AD$111,'Portfolio Allocation'!$A$12:$A$111,'Graph Tables'!$D101)</f>
        <v>0</v>
      </c>
      <c r="AD101" s="46"/>
      <c r="AE101" s="48">
        <v>100</v>
      </c>
      <c r="AF101" t="e">
        <f>IF(AG101&lt;&gt;0,VLOOKUP(AE101,Ranking7,2,FALSE)," ")</f>
        <v>#REF!</v>
      </c>
      <c r="AG101" s="44" t="e">
        <f t="shared" si="210"/>
        <v>#REF!</v>
      </c>
      <c r="AH101" s="46"/>
      <c r="AI101" s="239" t="e">
        <f t="shared" si="204"/>
        <v>#REF!</v>
      </c>
      <c r="AJ101" s="239" t="e">
        <f>AI101+COUNTIF(AI$2:$AI101,AI101)-1</f>
        <v>#REF!</v>
      </c>
      <c r="AK101" s="241" t="str">
        <f t="shared" si="127"/>
        <v>India</v>
      </c>
      <c r="AL101" s="70" t="e">
        <f t="shared" si="205"/>
        <v>#REF!</v>
      </c>
      <c r="AM101" s="44" t="e">
        <f t="shared" si="128"/>
        <v>#REF!</v>
      </c>
      <c r="AN101" s="44" t="e">
        <f t="shared" si="129"/>
        <v>#REF!</v>
      </c>
      <c r="AO101" s="44" t="e">
        <f t="shared" si="130"/>
        <v>#REF!</v>
      </c>
      <c r="AP101" s="44" t="e">
        <f t="shared" si="131"/>
        <v>#REF!</v>
      </c>
      <c r="AQ101" s="44" t="e">
        <f t="shared" si="132"/>
        <v>#REF!</v>
      </c>
      <c r="AR101" s="44" t="e">
        <f t="shared" si="133"/>
        <v>#REF!</v>
      </c>
      <c r="AS101" s="44" t="e">
        <f t="shared" si="134"/>
        <v>#REF!</v>
      </c>
      <c r="AT101" s="44" t="e">
        <f t="shared" si="135"/>
        <v>#REF!</v>
      </c>
      <c r="AU101" s="44" t="e">
        <f t="shared" si="136"/>
        <v>#REF!</v>
      </c>
      <c r="AV101" s="44" t="e">
        <f t="shared" si="137"/>
        <v>#REF!</v>
      </c>
      <c r="AW101" s="44" t="e">
        <f t="shared" si="138"/>
        <v>#REF!</v>
      </c>
      <c r="AX101" s="44" t="e">
        <f t="shared" si="139"/>
        <v>#REF!</v>
      </c>
      <c r="AY101" s="44" t="e">
        <f t="shared" si="140"/>
        <v>#REF!</v>
      </c>
      <c r="AZ101" s="44" t="e">
        <f t="shared" si="141"/>
        <v>#REF!</v>
      </c>
      <c r="BA101" s="44" t="e">
        <f t="shared" si="142"/>
        <v>#REF!</v>
      </c>
      <c r="BB101" s="44" t="e">
        <f t="shared" si="143"/>
        <v>#REF!</v>
      </c>
      <c r="BC101" s="44" t="e">
        <f t="shared" si="144"/>
        <v>#REF!</v>
      </c>
      <c r="BD101" s="44" t="e">
        <f t="shared" si="145"/>
        <v>#REF!</v>
      </c>
      <c r="BE101" s="44" t="e">
        <f t="shared" si="146"/>
        <v>#REF!</v>
      </c>
      <c r="BF101" s="44" t="e">
        <f t="shared" si="147"/>
        <v>#REF!</v>
      </c>
      <c r="BG101" s="44" t="e">
        <f t="shared" si="148"/>
        <v>#REF!</v>
      </c>
      <c r="BH101" s="44" t="e">
        <f t="shared" si="149"/>
        <v>#REF!</v>
      </c>
      <c r="BI101" s="44" t="e">
        <f t="shared" si="150"/>
        <v>#REF!</v>
      </c>
      <c r="BJ101" s="44" t="e">
        <f t="shared" si="151"/>
        <v>#REF!</v>
      </c>
      <c r="BK101" s="44"/>
      <c r="BL101" s="48">
        <v>100</v>
      </c>
      <c r="BM101" t="e">
        <f>IF(BN101&lt;&gt;0,VLOOKUP(BL101,Ranking1,2,FALSE),0)</f>
        <v>#REF!</v>
      </c>
      <c r="BN101" s="44" t="e">
        <f t="shared" si="211"/>
        <v>#REF!</v>
      </c>
      <c r="BO101" s="44">
        <f t="shared" si="152"/>
        <v>0</v>
      </c>
      <c r="BP101" s="44">
        <f t="shared" si="153"/>
        <v>0</v>
      </c>
      <c r="BQ101" s="44">
        <f t="shared" si="154"/>
        <v>0</v>
      </c>
      <c r="BR101" s="44">
        <f t="shared" si="155"/>
        <v>0</v>
      </c>
      <c r="BS101" s="44">
        <f t="shared" si="156"/>
        <v>0</v>
      </c>
      <c r="BT101" s="44">
        <f t="shared" si="157"/>
        <v>0</v>
      </c>
      <c r="BU101" s="44">
        <f t="shared" si="158"/>
        <v>0</v>
      </c>
      <c r="BV101" s="44">
        <f t="shared" si="159"/>
        <v>0</v>
      </c>
      <c r="BW101" s="44">
        <f t="shared" si="160"/>
        <v>0</v>
      </c>
      <c r="BX101" s="44">
        <f t="shared" si="161"/>
        <v>0</v>
      </c>
      <c r="BY101" s="44">
        <f t="shared" si="162"/>
        <v>0</v>
      </c>
      <c r="BZ101" s="44">
        <f t="shared" si="163"/>
        <v>0</v>
      </c>
      <c r="CA101" s="44">
        <f t="shared" si="164"/>
        <v>0</v>
      </c>
      <c r="CB101" s="44">
        <f t="shared" si="165"/>
        <v>0</v>
      </c>
      <c r="CC101" s="44">
        <f t="shared" si="166"/>
        <v>0</v>
      </c>
      <c r="CD101" s="44">
        <f t="shared" si="167"/>
        <v>0</v>
      </c>
      <c r="CE101" s="44">
        <f t="shared" si="168"/>
        <v>0</v>
      </c>
      <c r="CF101" s="44">
        <f t="shared" si="169"/>
        <v>0</v>
      </c>
      <c r="CG101" s="44">
        <f t="shared" si="170"/>
        <v>0</v>
      </c>
      <c r="CH101" s="44">
        <f t="shared" si="171"/>
        <v>0</v>
      </c>
      <c r="CI101" s="44">
        <f t="shared" si="172"/>
        <v>0</v>
      </c>
      <c r="CJ101" s="44">
        <f t="shared" si="173"/>
        <v>0</v>
      </c>
      <c r="CK101" s="44">
        <f t="shared" si="174"/>
        <v>0</v>
      </c>
      <c r="CL101" s="44">
        <f t="shared" si="175"/>
        <v>0</v>
      </c>
      <c r="CM101" s="44"/>
      <c r="CN101" s="244" t="e">
        <f t="shared" si="207"/>
        <v>#REF!</v>
      </c>
      <c r="CO101" s="244">
        <v>100</v>
      </c>
      <c r="CP101" s="239" t="e">
        <f t="shared" si="208"/>
        <v>#REF!</v>
      </c>
      <c r="CQ101" s="239" t="e">
        <f>CP101+COUNTIF($CP$2:CP101,CP101)-1</f>
        <v>#REF!</v>
      </c>
      <c r="CR101" s="241" t="str">
        <f t="shared" si="176"/>
        <v>India</v>
      </c>
      <c r="CS101" s="70" t="e">
        <f t="shared" si="209"/>
        <v>#REF!</v>
      </c>
      <c r="CT101" s="44" t="e">
        <f t="shared" si="177"/>
        <v>#REF!</v>
      </c>
      <c r="CU101" s="44" t="e">
        <f t="shared" si="178"/>
        <v>#REF!</v>
      </c>
      <c r="CV101" s="44" t="e">
        <f t="shared" si="179"/>
        <v>#REF!</v>
      </c>
      <c r="CW101" s="44" t="e">
        <f t="shared" si="180"/>
        <v>#REF!</v>
      </c>
      <c r="CX101" s="44" t="e">
        <f t="shared" si="181"/>
        <v>#REF!</v>
      </c>
      <c r="CY101" s="44" t="e">
        <f t="shared" si="182"/>
        <v>#REF!</v>
      </c>
      <c r="CZ101" s="44" t="e">
        <f t="shared" si="183"/>
        <v>#REF!</v>
      </c>
      <c r="DA101" s="44" t="e">
        <f t="shared" si="184"/>
        <v>#REF!</v>
      </c>
      <c r="DB101" s="44" t="e">
        <f t="shared" si="185"/>
        <v>#REF!</v>
      </c>
      <c r="DC101" s="44" t="e">
        <f t="shared" si="186"/>
        <v>#REF!</v>
      </c>
      <c r="DD101" s="44" t="e">
        <f t="shared" si="187"/>
        <v>#REF!</v>
      </c>
      <c r="DE101" s="44" t="e">
        <f t="shared" si="188"/>
        <v>#REF!</v>
      </c>
      <c r="DF101" s="44" t="e">
        <f t="shared" si="189"/>
        <v>#REF!</v>
      </c>
      <c r="DG101" s="44" t="e">
        <f t="shared" si="190"/>
        <v>#REF!</v>
      </c>
      <c r="DH101" s="44" t="e">
        <f t="shared" si="191"/>
        <v>#REF!</v>
      </c>
      <c r="DI101" s="44" t="e">
        <f t="shared" si="192"/>
        <v>#REF!</v>
      </c>
      <c r="DJ101" s="44" t="e">
        <f t="shared" si="193"/>
        <v>#REF!</v>
      </c>
      <c r="DK101" s="44" t="e">
        <f t="shared" si="194"/>
        <v>#REF!</v>
      </c>
      <c r="DL101" s="44" t="e">
        <f t="shared" si="195"/>
        <v>#REF!</v>
      </c>
      <c r="DM101" s="44" t="e">
        <f t="shared" si="196"/>
        <v>#REF!</v>
      </c>
      <c r="DN101" s="44" t="e">
        <f t="shared" si="197"/>
        <v>#REF!</v>
      </c>
      <c r="DO101" s="44" t="e">
        <f t="shared" si="198"/>
        <v>#REF!</v>
      </c>
      <c r="DP101" s="44" t="e">
        <f t="shared" si="199"/>
        <v>#REF!</v>
      </c>
      <c r="DQ101" s="44" t="e">
        <f t="shared" si="200"/>
        <v>#REF!</v>
      </c>
    </row>
    <row r="102" spans="1:121">
      <c r="A102" s="239">
        <v>101</v>
      </c>
      <c r="B102" s="364" t="e">
        <f t="shared" si="201"/>
        <v>#REF!</v>
      </c>
      <c r="C102" s="365" t="e">
        <f>B102+COUNTIF(B$2:$B102,B102)-1</f>
        <v>#REF!</v>
      </c>
      <c r="D102" s="366" t="str">
        <f>Tables!AI102</f>
        <v>Indonesia</v>
      </c>
      <c r="E102" s="367" t="e">
        <f t="shared" si="202"/>
        <v>#REF!</v>
      </c>
      <c r="F102" s="46">
        <f>SUMIFS('Portfolio Allocation'!C$12:C$111,'Portfolio Allocation'!$A$12:$A$111,'Graph Tables'!$D102)</f>
        <v>0</v>
      </c>
      <c r="G102" s="46">
        <f>SUMIFS('Portfolio Allocation'!D$12:D$111,'Portfolio Allocation'!$A$12:$A$111,'Graph Tables'!$D102)</f>
        <v>0</v>
      </c>
      <c r="H102" s="46">
        <f>SUMIFS('Portfolio Allocation'!E$12:E$111,'Portfolio Allocation'!$A$12:$A$111,'Graph Tables'!$D102)</f>
        <v>0</v>
      </c>
      <c r="I102" s="46">
        <f>SUMIFS('Portfolio Allocation'!F$12:F$111,'Portfolio Allocation'!$A$12:$A$111,'Graph Tables'!$D102)</f>
        <v>0</v>
      </c>
      <c r="J102" s="46">
        <f>SUMIFS('Portfolio Allocation'!G$12:G$111,'Portfolio Allocation'!$A$12:$A$111,'Graph Tables'!$D102)</f>
        <v>0</v>
      </c>
      <c r="K102" s="46">
        <f>SUMIFS('Portfolio Allocation'!H$12:H$111,'Portfolio Allocation'!$A$12:$A$111,'Graph Tables'!$D102)</f>
        <v>0</v>
      </c>
      <c r="L102" s="46">
        <f>SUMIFS('Portfolio Allocation'!I$12:I$111,'Portfolio Allocation'!$A$12:$A$111,'Graph Tables'!$D102)</f>
        <v>0</v>
      </c>
      <c r="M102" s="46">
        <f>SUMIFS('Portfolio Allocation'!J$12:J$111,'Portfolio Allocation'!$A$12:$A$111,'Graph Tables'!$D102)</f>
        <v>0</v>
      </c>
      <c r="N102" s="46">
        <f>SUMIFS('Portfolio Allocation'!K$12:K$111,'Portfolio Allocation'!$A$12:$A$111,'Graph Tables'!$D102)</f>
        <v>0</v>
      </c>
      <c r="O102" s="46">
        <f>SUMIFS('Portfolio Allocation'!L$12:L$111,'Portfolio Allocation'!$A$12:$A$111,'Graph Tables'!$D102)</f>
        <v>0</v>
      </c>
      <c r="P102" s="46">
        <f>SUMIFS('Portfolio Allocation'!M$12:M$111,'Portfolio Allocation'!$A$12:$A$111,'Graph Tables'!$D102)</f>
        <v>0</v>
      </c>
      <c r="Q102" s="46" t="e">
        <f>SUMIFS('Portfolio Allocation'!#REF!,'Portfolio Allocation'!$A$12:$A$111,'Graph Tables'!$D102)</f>
        <v>#REF!</v>
      </c>
      <c r="R102" s="46">
        <f>SUMIFS('Portfolio Allocation'!Q$12:Q$111,'Portfolio Allocation'!$A$12:$A$111,'Graph Tables'!$D102)</f>
        <v>0</v>
      </c>
      <c r="S102" s="46">
        <f>SUMIFS('Portfolio Allocation'!R$12:R$111,'Portfolio Allocation'!$A$12:$A$111,'Graph Tables'!$D102)</f>
        <v>0</v>
      </c>
      <c r="T102" s="46">
        <f>SUMIFS('Portfolio Allocation'!S$12:S$111,'Portfolio Allocation'!$A$12:$A$111,'Graph Tables'!$D102)</f>
        <v>0</v>
      </c>
      <c r="U102" s="46">
        <f>SUMIFS('Portfolio Allocation'!T$12:T$111,'Portfolio Allocation'!$A$12:$A$111,'Graph Tables'!$D102)</f>
        <v>0</v>
      </c>
      <c r="V102" s="46">
        <f>SUMIFS('Portfolio Allocation'!U$12:U$111,'Portfolio Allocation'!$A$12:$A$111,'Graph Tables'!$D102)</f>
        <v>0</v>
      </c>
      <c r="W102" s="46">
        <f>SUMIFS('Portfolio Allocation'!V$12:V$111,'Portfolio Allocation'!$A$12:$A$111,'Graph Tables'!$D102)</f>
        <v>0</v>
      </c>
      <c r="X102" s="46">
        <f>SUMIFS('Portfolio Allocation'!W$12:W$111,'Portfolio Allocation'!$A$12:$A$111,'Graph Tables'!$D102)</f>
        <v>0</v>
      </c>
      <c r="Y102" s="46">
        <f>SUMIFS('Portfolio Allocation'!X$12:X$111,'Portfolio Allocation'!$A$12:$A$111,'Graph Tables'!$D102)</f>
        <v>0</v>
      </c>
      <c r="Z102" s="46">
        <f>SUMIFS('Portfolio Allocation'!Y$12:Y$111,'Portfolio Allocation'!$A$12:$A$111,'Graph Tables'!$D102)</f>
        <v>0</v>
      </c>
      <c r="AA102" s="46">
        <f>SUMIFS('Portfolio Allocation'!Z$12:Z$111,'Portfolio Allocation'!$A$12:$A$111,'Graph Tables'!$D102)</f>
        <v>0</v>
      </c>
      <c r="AB102" s="46">
        <f>SUMIFS('Portfolio Allocation'!AA$12:AA$111,'Portfolio Allocation'!$A$12:$A$111,'Graph Tables'!$D102)</f>
        <v>0</v>
      </c>
      <c r="AC102" s="46">
        <f>SUMIFS('Portfolio Allocation'!AD$12:AD$111,'Portfolio Allocation'!$A$12:$A$111,'Graph Tables'!$D102)</f>
        <v>0</v>
      </c>
      <c r="AD102" s="46"/>
      <c r="AH102" s="46"/>
      <c r="AI102" s="239" t="e">
        <f t="shared" si="204"/>
        <v>#REF!</v>
      </c>
      <c r="AJ102" s="239" t="e">
        <f>AI102+COUNTIF(AI$2:$AI102,AI102)-1</f>
        <v>#REF!</v>
      </c>
      <c r="AK102" s="241" t="str">
        <f t="shared" si="127"/>
        <v>Indonesia</v>
      </c>
      <c r="AL102" s="70" t="e">
        <f t="shared" si="205"/>
        <v>#REF!</v>
      </c>
      <c r="AM102" s="44" t="e">
        <f t="shared" si="128"/>
        <v>#REF!</v>
      </c>
      <c r="AN102" s="44" t="e">
        <f t="shared" si="129"/>
        <v>#REF!</v>
      </c>
      <c r="AO102" s="44" t="e">
        <f t="shared" si="130"/>
        <v>#REF!</v>
      </c>
      <c r="AP102" s="44" t="e">
        <f t="shared" si="131"/>
        <v>#REF!</v>
      </c>
      <c r="AQ102" s="44" t="e">
        <f t="shared" si="132"/>
        <v>#REF!</v>
      </c>
      <c r="AR102" s="44" t="e">
        <f t="shared" si="133"/>
        <v>#REF!</v>
      </c>
      <c r="AS102" s="44" t="e">
        <f t="shared" si="134"/>
        <v>#REF!</v>
      </c>
      <c r="AT102" s="44" t="e">
        <f t="shared" si="135"/>
        <v>#REF!</v>
      </c>
      <c r="AU102" s="44" t="e">
        <f t="shared" si="136"/>
        <v>#REF!</v>
      </c>
      <c r="AV102" s="44" t="e">
        <f t="shared" si="137"/>
        <v>#REF!</v>
      </c>
      <c r="AW102" s="44" t="e">
        <f t="shared" si="138"/>
        <v>#REF!</v>
      </c>
      <c r="AX102" s="44" t="e">
        <f t="shared" si="139"/>
        <v>#REF!</v>
      </c>
      <c r="AY102" s="44" t="e">
        <f t="shared" si="140"/>
        <v>#REF!</v>
      </c>
      <c r="AZ102" s="44" t="e">
        <f t="shared" si="141"/>
        <v>#REF!</v>
      </c>
      <c r="BA102" s="44" t="e">
        <f t="shared" si="142"/>
        <v>#REF!</v>
      </c>
      <c r="BB102" s="44" t="e">
        <f t="shared" si="143"/>
        <v>#REF!</v>
      </c>
      <c r="BC102" s="44" t="e">
        <f t="shared" si="144"/>
        <v>#REF!</v>
      </c>
      <c r="BD102" s="44" t="e">
        <f t="shared" si="145"/>
        <v>#REF!</v>
      </c>
      <c r="BE102" s="44" t="e">
        <f t="shared" si="146"/>
        <v>#REF!</v>
      </c>
      <c r="BF102" s="44" t="e">
        <f t="shared" si="147"/>
        <v>#REF!</v>
      </c>
      <c r="BG102" s="44" t="e">
        <f t="shared" si="148"/>
        <v>#REF!</v>
      </c>
      <c r="BH102" s="44" t="e">
        <f t="shared" si="149"/>
        <v>#REF!</v>
      </c>
      <c r="BI102" s="44" t="e">
        <f t="shared" si="150"/>
        <v>#REF!</v>
      </c>
      <c r="BJ102" s="44" t="e">
        <f t="shared" si="151"/>
        <v>#REF!</v>
      </c>
      <c r="BK102" s="44"/>
      <c r="CN102" s="244" t="e">
        <f t="shared" si="207"/>
        <v>#REF!</v>
      </c>
      <c r="CO102" s="244">
        <v>101</v>
      </c>
      <c r="CP102" s="239" t="e">
        <f t="shared" si="208"/>
        <v>#REF!</v>
      </c>
      <c r="CQ102" s="239" t="e">
        <f>CP102+COUNTIF($CP$2:CP102,CP102)-1</f>
        <v>#REF!</v>
      </c>
      <c r="CR102" s="241" t="str">
        <f t="shared" si="176"/>
        <v>Indonesia</v>
      </c>
      <c r="CS102" s="70" t="e">
        <f t="shared" si="209"/>
        <v>#REF!</v>
      </c>
      <c r="CT102" s="44" t="e">
        <f t="shared" si="177"/>
        <v>#REF!</v>
      </c>
      <c r="CU102" s="44" t="e">
        <f t="shared" si="178"/>
        <v>#REF!</v>
      </c>
      <c r="CV102" s="44" t="e">
        <f t="shared" si="179"/>
        <v>#REF!</v>
      </c>
      <c r="CW102" s="44" t="e">
        <f t="shared" si="180"/>
        <v>#REF!</v>
      </c>
      <c r="CX102" s="44" t="e">
        <f t="shared" si="181"/>
        <v>#REF!</v>
      </c>
      <c r="CY102" s="44" t="e">
        <f t="shared" si="182"/>
        <v>#REF!</v>
      </c>
      <c r="CZ102" s="44" t="e">
        <f t="shared" si="183"/>
        <v>#REF!</v>
      </c>
      <c r="DA102" s="44" t="e">
        <f t="shared" si="184"/>
        <v>#REF!</v>
      </c>
      <c r="DB102" s="44" t="e">
        <f t="shared" si="185"/>
        <v>#REF!</v>
      </c>
      <c r="DC102" s="44" t="e">
        <f t="shared" si="186"/>
        <v>#REF!</v>
      </c>
      <c r="DD102" s="44" t="e">
        <f t="shared" si="187"/>
        <v>#REF!</v>
      </c>
      <c r="DE102" s="44" t="e">
        <f t="shared" si="188"/>
        <v>#REF!</v>
      </c>
      <c r="DF102" s="44" t="e">
        <f t="shared" si="189"/>
        <v>#REF!</v>
      </c>
      <c r="DG102" s="44" t="e">
        <f t="shared" si="190"/>
        <v>#REF!</v>
      </c>
      <c r="DH102" s="44" t="e">
        <f t="shared" si="191"/>
        <v>#REF!</v>
      </c>
      <c r="DI102" s="44" t="e">
        <f t="shared" si="192"/>
        <v>#REF!</v>
      </c>
      <c r="DJ102" s="44" t="e">
        <f t="shared" si="193"/>
        <v>#REF!</v>
      </c>
      <c r="DK102" s="44" t="e">
        <f t="shared" si="194"/>
        <v>#REF!</v>
      </c>
      <c r="DL102" s="44" t="e">
        <f t="shared" si="195"/>
        <v>#REF!</v>
      </c>
      <c r="DM102" s="44" t="e">
        <f t="shared" si="196"/>
        <v>#REF!</v>
      </c>
      <c r="DN102" s="44" t="e">
        <f t="shared" si="197"/>
        <v>#REF!</v>
      </c>
      <c r="DO102" s="44" t="e">
        <f t="shared" si="198"/>
        <v>#REF!</v>
      </c>
      <c r="DP102" s="44" t="e">
        <f t="shared" si="199"/>
        <v>#REF!</v>
      </c>
      <c r="DQ102" s="44" t="e">
        <f t="shared" si="200"/>
        <v>#REF!</v>
      </c>
    </row>
    <row r="103" spans="1:121">
      <c r="A103" s="239">
        <v>102</v>
      </c>
      <c r="B103" s="364" t="e">
        <f t="shared" si="201"/>
        <v>#REF!</v>
      </c>
      <c r="C103" s="365" t="e">
        <f>B103+COUNTIF(B$2:$B103,B103)-1</f>
        <v>#REF!</v>
      </c>
      <c r="D103" s="366" t="str">
        <f>Tables!AI103</f>
        <v>Iran</v>
      </c>
      <c r="E103" s="367" t="e">
        <f t="shared" si="202"/>
        <v>#REF!</v>
      </c>
      <c r="F103" s="46">
        <f>SUMIFS('Portfolio Allocation'!C$12:C$111,'Portfolio Allocation'!$A$12:$A$111,'Graph Tables'!$D103)</f>
        <v>0</v>
      </c>
      <c r="G103" s="46">
        <f>SUMIFS('Portfolio Allocation'!D$12:D$111,'Portfolio Allocation'!$A$12:$A$111,'Graph Tables'!$D103)</f>
        <v>0</v>
      </c>
      <c r="H103" s="46">
        <f>SUMIFS('Portfolio Allocation'!E$12:E$111,'Portfolio Allocation'!$A$12:$A$111,'Graph Tables'!$D103)</f>
        <v>0</v>
      </c>
      <c r="I103" s="46">
        <f>SUMIFS('Portfolio Allocation'!F$12:F$111,'Portfolio Allocation'!$A$12:$A$111,'Graph Tables'!$D103)</f>
        <v>0</v>
      </c>
      <c r="J103" s="46">
        <f>SUMIFS('Portfolio Allocation'!G$12:G$111,'Portfolio Allocation'!$A$12:$A$111,'Graph Tables'!$D103)</f>
        <v>0</v>
      </c>
      <c r="K103" s="46">
        <f>SUMIFS('Portfolio Allocation'!H$12:H$111,'Portfolio Allocation'!$A$12:$A$111,'Graph Tables'!$D103)</f>
        <v>0</v>
      </c>
      <c r="L103" s="46">
        <f>SUMIFS('Portfolio Allocation'!I$12:I$111,'Portfolio Allocation'!$A$12:$A$111,'Graph Tables'!$D103)</f>
        <v>0</v>
      </c>
      <c r="M103" s="46">
        <f>SUMIFS('Portfolio Allocation'!J$12:J$111,'Portfolio Allocation'!$A$12:$A$111,'Graph Tables'!$D103)</f>
        <v>0</v>
      </c>
      <c r="N103" s="46">
        <f>SUMIFS('Portfolio Allocation'!K$12:K$111,'Portfolio Allocation'!$A$12:$A$111,'Graph Tables'!$D103)</f>
        <v>0</v>
      </c>
      <c r="O103" s="46">
        <f>SUMIFS('Portfolio Allocation'!L$12:L$111,'Portfolio Allocation'!$A$12:$A$111,'Graph Tables'!$D103)</f>
        <v>0</v>
      </c>
      <c r="P103" s="46">
        <f>SUMIFS('Portfolio Allocation'!M$12:M$111,'Portfolio Allocation'!$A$12:$A$111,'Graph Tables'!$D103)</f>
        <v>0</v>
      </c>
      <c r="Q103" s="46" t="e">
        <f>SUMIFS('Portfolio Allocation'!#REF!,'Portfolio Allocation'!$A$12:$A$111,'Graph Tables'!$D103)</f>
        <v>#REF!</v>
      </c>
      <c r="R103" s="46">
        <f>SUMIFS('Portfolio Allocation'!Q$12:Q$111,'Portfolio Allocation'!$A$12:$A$111,'Graph Tables'!$D103)</f>
        <v>0</v>
      </c>
      <c r="S103" s="46">
        <f>SUMIFS('Portfolio Allocation'!R$12:R$111,'Portfolio Allocation'!$A$12:$A$111,'Graph Tables'!$D103)</f>
        <v>0</v>
      </c>
      <c r="T103" s="46">
        <f>SUMIFS('Portfolio Allocation'!S$12:S$111,'Portfolio Allocation'!$A$12:$A$111,'Graph Tables'!$D103)</f>
        <v>0</v>
      </c>
      <c r="U103" s="46">
        <f>SUMIFS('Portfolio Allocation'!T$12:T$111,'Portfolio Allocation'!$A$12:$A$111,'Graph Tables'!$D103)</f>
        <v>0</v>
      </c>
      <c r="V103" s="46">
        <f>SUMIFS('Portfolio Allocation'!U$12:U$111,'Portfolio Allocation'!$A$12:$A$111,'Graph Tables'!$D103)</f>
        <v>0</v>
      </c>
      <c r="W103" s="46">
        <f>SUMIFS('Portfolio Allocation'!V$12:V$111,'Portfolio Allocation'!$A$12:$A$111,'Graph Tables'!$D103)</f>
        <v>0</v>
      </c>
      <c r="X103" s="46">
        <f>SUMIFS('Portfolio Allocation'!W$12:W$111,'Portfolio Allocation'!$A$12:$A$111,'Graph Tables'!$D103)</f>
        <v>0</v>
      </c>
      <c r="Y103" s="46">
        <f>SUMIFS('Portfolio Allocation'!X$12:X$111,'Portfolio Allocation'!$A$12:$A$111,'Graph Tables'!$D103)</f>
        <v>0</v>
      </c>
      <c r="Z103" s="46">
        <f>SUMIFS('Portfolio Allocation'!Y$12:Y$111,'Portfolio Allocation'!$A$12:$A$111,'Graph Tables'!$D103)</f>
        <v>0</v>
      </c>
      <c r="AA103" s="46">
        <f>SUMIFS('Portfolio Allocation'!Z$12:Z$111,'Portfolio Allocation'!$A$12:$A$111,'Graph Tables'!$D103)</f>
        <v>0</v>
      </c>
      <c r="AB103" s="46">
        <f>SUMIFS('Portfolio Allocation'!AA$12:AA$111,'Portfolio Allocation'!$A$12:$A$111,'Graph Tables'!$D103)</f>
        <v>0</v>
      </c>
      <c r="AC103" s="46">
        <f>SUMIFS('Portfolio Allocation'!AD$12:AD$111,'Portfolio Allocation'!$A$12:$A$111,'Graph Tables'!$D103)</f>
        <v>0</v>
      </c>
      <c r="AD103" s="46"/>
      <c r="AH103" s="46"/>
      <c r="AI103" s="239" t="e">
        <f t="shared" si="204"/>
        <v>#REF!</v>
      </c>
      <c r="AJ103" s="239" t="e">
        <f>AI103+COUNTIF(AI$2:$AI103,AI103)-1</f>
        <v>#REF!</v>
      </c>
      <c r="AK103" s="241" t="str">
        <f t="shared" si="127"/>
        <v>Iran</v>
      </c>
      <c r="AL103" s="70" t="e">
        <f t="shared" si="205"/>
        <v>#REF!</v>
      </c>
      <c r="AM103" s="44" t="e">
        <f t="shared" si="128"/>
        <v>#REF!</v>
      </c>
      <c r="AN103" s="44" t="e">
        <f t="shared" si="129"/>
        <v>#REF!</v>
      </c>
      <c r="AO103" s="44" t="e">
        <f t="shared" si="130"/>
        <v>#REF!</v>
      </c>
      <c r="AP103" s="44" t="e">
        <f t="shared" si="131"/>
        <v>#REF!</v>
      </c>
      <c r="AQ103" s="44" t="e">
        <f t="shared" si="132"/>
        <v>#REF!</v>
      </c>
      <c r="AR103" s="44" t="e">
        <f t="shared" si="133"/>
        <v>#REF!</v>
      </c>
      <c r="AS103" s="44" t="e">
        <f t="shared" si="134"/>
        <v>#REF!</v>
      </c>
      <c r="AT103" s="44" t="e">
        <f t="shared" si="135"/>
        <v>#REF!</v>
      </c>
      <c r="AU103" s="44" t="e">
        <f t="shared" si="136"/>
        <v>#REF!</v>
      </c>
      <c r="AV103" s="44" t="e">
        <f t="shared" si="137"/>
        <v>#REF!</v>
      </c>
      <c r="AW103" s="44" t="e">
        <f t="shared" si="138"/>
        <v>#REF!</v>
      </c>
      <c r="AX103" s="44" t="e">
        <f t="shared" si="139"/>
        <v>#REF!</v>
      </c>
      <c r="AY103" s="44" t="e">
        <f t="shared" si="140"/>
        <v>#REF!</v>
      </c>
      <c r="AZ103" s="44" t="e">
        <f t="shared" si="141"/>
        <v>#REF!</v>
      </c>
      <c r="BA103" s="44" t="e">
        <f t="shared" si="142"/>
        <v>#REF!</v>
      </c>
      <c r="BB103" s="44" t="e">
        <f t="shared" si="143"/>
        <v>#REF!</v>
      </c>
      <c r="BC103" s="44" t="e">
        <f t="shared" si="144"/>
        <v>#REF!</v>
      </c>
      <c r="BD103" s="44" t="e">
        <f t="shared" si="145"/>
        <v>#REF!</v>
      </c>
      <c r="BE103" s="44" t="e">
        <f t="shared" si="146"/>
        <v>#REF!</v>
      </c>
      <c r="BF103" s="44" t="e">
        <f t="shared" si="147"/>
        <v>#REF!</v>
      </c>
      <c r="BG103" s="44" t="e">
        <f t="shared" si="148"/>
        <v>#REF!</v>
      </c>
      <c r="BH103" s="44" t="e">
        <f t="shared" si="149"/>
        <v>#REF!</v>
      </c>
      <c r="BI103" s="44" t="e">
        <f t="shared" si="150"/>
        <v>#REF!</v>
      </c>
      <c r="BJ103" s="44" t="e">
        <f t="shared" si="151"/>
        <v>#REF!</v>
      </c>
      <c r="BK103" s="44"/>
      <c r="BL103" s="240" t="s">
        <v>1051</v>
      </c>
      <c r="BM103" s="240"/>
      <c r="BO103" s="243" t="e">
        <f>EE2</f>
        <v>#REF!</v>
      </c>
      <c r="BP103" s="243" t="e">
        <f>EE3</f>
        <v>#REF!</v>
      </c>
      <c r="BQ103" s="243" t="e">
        <f>EE4</f>
        <v>#REF!</v>
      </c>
      <c r="BR103" s="243" t="e">
        <f>EE5</f>
        <v>#REF!</v>
      </c>
      <c r="BS103" s="243" t="e">
        <f>EE6</f>
        <v>#REF!</v>
      </c>
      <c r="BT103" s="243" t="e">
        <f>EE7</f>
        <v>#REF!</v>
      </c>
      <c r="BU103" s="243" t="e">
        <f>EE8</f>
        <v>#REF!</v>
      </c>
      <c r="BV103" s="243" t="e">
        <f>EE9</f>
        <v>#REF!</v>
      </c>
      <c r="BW103" s="243" t="e">
        <f>EE10</f>
        <v>#REF!</v>
      </c>
      <c r="BX103" s="243" t="e">
        <f>EE11</f>
        <v>#REF!</v>
      </c>
      <c r="BY103" s="243" t="e">
        <f>EE12</f>
        <v>#REF!</v>
      </c>
      <c r="BZ103" s="243" t="e">
        <f>EE13</f>
        <v>#REF!</v>
      </c>
      <c r="CA103" s="243" t="e">
        <f>EE14</f>
        <v>#REF!</v>
      </c>
      <c r="CB103" s="243" t="e">
        <f>EE15</f>
        <v>#REF!</v>
      </c>
      <c r="CC103" s="243" t="e">
        <f>EE16</f>
        <v>#REF!</v>
      </c>
      <c r="CD103" s="243" t="e">
        <f>EE17</f>
        <v>#REF!</v>
      </c>
      <c r="CE103" s="243" t="e">
        <f>EE18</f>
        <v>#REF!</v>
      </c>
      <c r="CF103" s="243" t="e">
        <f>EE19</f>
        <v>#REF!</v>
      </c>
      <c r="CG103" s="243" t="e">
        <f>EE20</f>
        <v>#REF!</v>
      </c>
      <c r="CH103" s="243" t="e">
        <f>EE21</f>
        <v>#REF!</v>
      </c>
      <c r="CI103" s="243" t="e">
        <f>EE22</f>
        <v>#REF!</v>
      </c>
      <c r="CJ103" s="243" t="e">
        <f>EE23</f>
        <v>#REF!</v>
      </c>
      <c r="CK103" s="243" t="e">
        <f>EE24</f>
        <v>#REF!</v>
      </c>
      <c r="CL103" s="243" t="e">
        <f>EE25</f>
        <v>#REF!</v>
      </c>
      <c r="CN103" s="244" t="e">
        <f t="shared" si="207"/>
        <v>#REF!</v>
      </c>
      <c r="CO103" s="244">
        <v>102</v>
      </c>
      <c r="CP103" s="239" t="e">
        <f t="shared" si="208"/>
        <v>#REF!</v>
      </c>
      <c r="CQ103" s="239" t="e">
        <f>CP103+COUNTIF($CP$2:CP103,CP103)-1</f>
        <v>#REF!</v>
      </c>
      <c r="CR103" s="241" t="str">
        <f t="shared" si="176"/>
        <v>Iran</v>
      </c>
      <c r="CS103" s="70" t="e">
        <f t="shared" si="209"/>
        <v>#REF!</v>
      </c>
      <c r="CT103" s="44" t="e">
        <f t="shared" si="177"/>
        <v>#REF!</v>
      </c>
      <c r="CU103" s="44" t="e">
        <f t="shared" si="178"/>
        <v>#REF!</v>
      </c>
      <c r="CV103" s="44" t="e">
        <f t="shared" si="179"/>
        <v>#REF!</v>
      </c>
      <c r="CW103" s="44" t="e">
        <f t="shared" si="180"/>
        <v>#REF!</v>
      </c>
      <c r="CX103" s="44" t="e">
        <f t="shared" si="181"/>
        <v>#REF!</v>
      </c>
      <c r="CY103" s="44" t="e">
        <f t="shared" si="182"/>
        <v>#REF!</v>
      </c>
      <c r="CZ103" s="44" t="e">
        <f t="shared" si="183"/>
        <v>#REF!</v>
      </c>
      <c r="DA103" s="44" t="e">
        <f t="shared" si="184"/>
        <v>#REF!</v>
      </c>
      <c r="DB103" s="44" t="e">
        <f t="shared" si="185"/>
        <v>#REF!</v>
      </c>
      <c r="DC103" s="44" t="e">
        <f t="shared" si="186"/>
        <v>#REF!</v>
      </c>
      <c r="DD103" s="44" t="e">
        <f t="shared" si="187"/>
        <v>#REF!</v>
      </c>
      <c r="DE103" s="44" t="e">
        <f t="shared" si="188"/>
        <v>#REF!</v>
      </c>
      <c r="DF103" s="44" t="e">
        <f t="shared" si="189"/>
        <v>#REF!</v>
      </c>
      <c r="DG103" s="44" t="e">
        <f t="shared" si="190"/>
        <v>#REF!</v>
      </c>
      <c r="DH103" s="44" t="e">
        <f t="shared" si="191"/>
        <v>#REF!</v>
      </c>
      <c r="DI103" s="44" t="e">
        <f t="shared" si="192"/>
        <v>#REF!</v>
      </c>
      <c r="DJ103" s="44" t="e">
        <f t="shared" si="193"/>
        <v>#REF!</v>
      </c>
      <c r="DK103" s="44" t="e">
        <f t="shared" si="194"/>
        <v>#REF!</v>
      </c>
      <c r="DL103" s="44" t="e">
        <f t="shared" si="195"/>
        <v>#REF!</v>
      </c>
      <c r="DM103" s="44" t="e">
        <f t="shared" si="196"/>
        <v>#REF!</v>
      </c>
      <c r="DN103" s="44" t="e">
        <f t="shared" si="197"/>
        <v>#REF!</v>
      </c>
      <c r="DO103" s="44" t="e">
        <f t="shared" si="198"/>
        <v>#REF!</v>
      </c>
      <c r="DP103" s="44" t="e">
        <f t="shared" si="199"/>
        <v>#REF!</v>
      </c>
      <c r="DQ103" s="44" t="e">
        <f t="shared" si="200"/>
        <v>#REF!</v>
      </c>
    </row>
    <row r="104" spans="1:121">
      <c r="A104" s="239">
        <v>103</v>
      </c>
      <c r="B104" s="364" t="e">
        <f t="shared" si="201"/>
        <v>#REF!</v>
      </c>
      <c r="C104" s="365" t="e">
        <f>B104+COUNTIF(B$2:$B104,B104)-1</f>
        <v>#REF!</v>
      </c>
      <c r="D104" s="366" t="str">
        <f>Tables!AI104</f>
        <v>Iraq</v>
      </c>
      <c r="E104" s="367" t="e">
        <f t="shared" si="202"/>
        <v>#REF!</v>
      </c>
      <c r="F104" s="46">
        <f>SUMIFS('Portfolio Allocation'!C$12:C$111,'Portfolio Allocation'!$A$12:$A$111,'Graph Tables'!$D104)</f>
        <v>0</v>
      </c>
      <c r="G104" s="46">
        <f>SUMIFS('Portfolio Allocation'!D$12:D$111,'Portfolio Allocation'!$A$12:$A$111,'Graph Tables'!$D104)</f>
        <v>0</v>
      </c>
      <c r="H104" s="46">
        <f>SUMIFS('Portfolio Allocation'!E$12:E$111,'Portfolio Allocation'!$A$12:$A$111,'Graph Tables'!$D104)</f>
        <v>0</v>
      </c>
      <c r="I104" s="46">
        <f>SUMIFS('Portfolio Allocation'!F$12:F$111,'Portfolio Allocation'!$A$12:$A$111,'Graph Tables'!$D104)</f>
        <v>0</v>
      </c>
      <c r="J104" s="46">
        <f>SUMIFS('Portfolio Allocation'!G$12:G$111,'Portfolio Allocation'!$A$12:$A$111,'Graph Tables'!$D104)</f>
        <v>0</v>
      </c>
      <c r="K104" s="46">
        <f>SUMIFS('Portfolio Allocation'!H$12:H$111,'Portfolio Allocation'!$A$12:$A$111,'Graph Tables'!$D104)</f>
        <v>0</v>
      </c>
      <c r="L104" s="46">
        <f>SUMIFS('Portfolio Allocation'!I$12:I$111,'Portfolio Allocation'!$A$12:$A$111,'Graph Tables'!$D104)</f>
        <v>0</v>
      </c>
      <c r="M104" s="46">
        <f>SUMIFS('Portfolio Allocation'!J$12:J$111,'Portfolio Allocation'!$A$12:$A$111,'Graph Tables'!$D104)</f>
        <v>0</v>
      </c>
      <c r="N104" s="46">
        <f>SUMIFS('Portfolio Allocation'!K$12:K$111,'Portfolio Allocation'!$A$12:$A$111,'Graph Tables'!$D104)</f>
        <v>0</v>
      </c>
      <c r="O104" s="46">
        <f>SUMIFS('Portfolio Allocation'!L$12:L$111,'Portfolio Allocation'!$A$12:$A$111,'Graph Tables'!$D104)</f>
        <v>0</v>
      </c>
      <c r="P104" s="46">
        <f>SUMIFS('Portfolio Allocation'!M$12:M$111,'Portfolio Allocation'!$A$12:$A$111,'Graph Tables'!$D104)</f>
        <v>0</v>
      </c>
      <c r="Q104" s="46" t="e">
        <f>SUMIFS('Portfolio Allocation'!#REF!,'Portfolio Allocation'!$A$12:$A$111,'Graph Tables'!$D104)</f>
        <v>#REF!</v>
      </c>
      <c r="R104" s="46">
        <f>SUMIFS('Portfolio Allocation'!Q$12:Q$111,'Portfolio Allocation'!$A$12:$A$111,'Graph Tables'!$D104)</f>
        <v>0</v>
      </c>
      <c r="S104" s="46">
        <f>SUMIFS('Portfolio Allocation'!R$12:R$111,'Portfolio Allocation'!$A$12:$A$111,'Graph Tables'!$D104)</f>
        <v>0</v>
      </c>
      <c r="T104" s="46">
        <f>SUMIFS('Portfolio Allocation'!S$12:S$111,'Portfolio Allocation'!$A$12:$A$111,'Graph Tables'!$D104)</f>
        <v>0</v>
      </c>
      <c r="U104" s="46">
        <f>SUMIFS('Portfolio Allocation'!T$12:T$111,'Portfolio Allocation'!$A$12:$A$111,'Graph Tables'!$D104)</f>
        <v>0</v>
      </c>
      <c r="V104" s="46">
        <f>SUMIFS('Portfolio Allocation'!U$12:U$111,'Portfolio Allocation'!$A$12:$A$111,'Graph Tables'!$D104)</f>
        <v>0</v>
      </c>
      <c r="W104" s="46">
        <f>SUMIFS('Portfolio Allocation'!V$12:V$111,'Portfolio Allocation'!$A$12:$A$111,'Graph Tables'!$D104)</f>
        <v>0</v>
      </c>
      <c r="X104" s="46">
        <f>SUMIFS('Portfolio Allocation'!W$12:W$111,'Portfolio Allocation'!$A$12:$A$111,'Graph Tables'!$D104)</f>
        <v>0</v>
      </c>
      <c r="Y104" s="46">
        <f>SUMIFS('Portfolio Allocation'!X$12:X$111,'Portfolio Allocation'!$A$12:$A$111,'Graph Tables'!$D104)</f>
        <v>0</v>
      </c>
      <c r="Z104" s="46">
        <f>SUMIFS('Portfolio Allocation'!Y$12:Y$111,'Portfolio Allocation'!$A$12:$A$111,'Graph Tables'!$D104)</f>
        <v>0</v>
      </c>
      <c r="AA104" s="46">
        <f>SUMIFS('Portfolio Allocation'!Z$12:Z$111,'Portfolio Allocation'!$A$12:$A$111,'Graph Tables'!$D104)</f>
        <v>0</v>
      </c>
      <c r="AB104" s="46">
        <f>SUMIFS('Portfolio Allocation'!AA$12:AA$111,'Portfolio Allocation'!$A$12:$A$111,'Graph Tables'!$D104)</f>
        <v>0</v>
      </c>
      <c r="AC104" s="46">
        <f>SUMIFS('Portfolio Allocation'!AD$12:AD$111,'Portfolio Allocation'!$A$12:$A$111,'Graph Tables'!$D104)</f>
        <v>0</v>
      </c>
      <c r="AD104" s="46"/>
      <c r="AH104" s="46"/>
      <c r="AI104" s="239" t="e">
        <f t="shared" si="204"/>
        <v>#REF!</v>
      </c>
      <c r="AJ104" s="239" t="e">
        <f>AI104+COUNTIF(AI$2:$AI104,AI104)-1</f>
        <v>#REF!</v>
      </c>
      <c r="AK104" s="241" t="str">
        <f t="shared" si="127"/>
        <v>Iraq</v>
      </c>
      <c r="AL104" s="70" t="e">
        <f t="shared" si="205"/>
        <v>#REF!</v>
      </c>
      <c r="AM104" s="44" t="e">
        <f t="shared" si="128"/>
        <v>#REF!</v>
      </c>
      <c r="AN104" s="44" t="e">
        <f t="shared" si="129"/>
        <v>#REF!</v>
      </c>
      <c r="AO104" s="44" t="e">
        <f t="shared" si="130"/>
        <v>#REF!</v>
      </c>
      <c r="AP104" s="44" t="e">
        <f t="shared" si="131"/>
        <v>#REF!</v>
      </c>
      <c r="AQ104" s="44" t="e">
        <f t="shared" si="132"/>
        <v>#REF!</v>
      </c>
      <c r="AR104" s="44" t="e">
        <f t="shared" si="133"/>
        <v>#REF!</v>
      </c>
      <c r="AS104" s="44" t="e">
        <f t="shared" si="134"/>
        <v>#REF!</v>
      </c>
      <c r="AT104" s="44" t="e">
        <f t="shared" si="135"/>
        <v>#REF!</v>
      </c>
      <c r="AU104" s="44" t="e">
        <f t="shared" si="136"/>
        <v>#REF!</v>
      </c>
      <c r="AV104" s="44" t="e">
        <f t="shared" si="137"/>
        <v>#REF!</v>
      </c>
      <c r="AW104" s="44" t="e">
        <f t="shared" si="138"/>
        <v>#REF!</v>
      </c>
      <c r="AX104" s="44" t="e">
        <f t="shared" si="139"/>
        <v>#REF!</v>
      </c>
      <c r="AY104" s="44" t="e">
        <f t="shared" si="140"/>
        <v>#REF!</v>
      </c>
      <c r="AZ104" s="44" t="e">
        <f t="shared" si="141"/>
        <v>#REF!</v>
      </c>
      <c r="BA104" s="44" t="e">
        <f t="shared" si="142"/>
        <v>#REF!</v>
      </c>
      <c r="BB104" s="44" t="e">
        <f t="shared" si="143"/>
        <v>#REF!</v>
      </c>
      <c r="BC104" s="44" t="e">
        <f t="shared" si="144"/>
        <v>#REF!</v>
      </c>
      <c r="BD104" s="44" t="e">
        <f t="shared" si="145"/>
        <v>#REF!</v>
      </c>
      <c r="BE104" s="44" t="e">
        <f t="shared" si="146"/>
        <v>#REF!</v>
      </c>
      <c r="BF104" s="44" t="e">
        <f t="shared" si="147"/>
        <v>#REF!</v>
      </c>
      <c r="BG104" s="44" t="e">
        <f t="shared" si="148"/>
        <v>#REF!</v>
      </c>
      <c r="BH104" s="44" t="e">
        <f t="shared" si="149"/>
        <v>#REF!</v>
      </c>
      <c r="BI104" s="44" t="e">
        <f t="shared" si="150"/>
        <v>#REF!</v>
      </c>
      <c r="BJ104" s="44" t="e">
        <f t="shared" si="151"/>
        <v>#REF!</v>
      </c>
      <c r="BK104" s="44"/>
      <c r="BL104" s="240"/>
      <c r="BO104" s="44" t="e">
        <f t="shared" ref="BO104:CL104" si="212">SUM(AM2:AM241)</f>
        <v>#REF!</v>
      </c>
      <c r="BP104" s="44" t="e">
        <f t="shared" si="212"/>
        <v>#REF!</v>
      </c>
      <c r="BQ104" s="44" t="e">
        <f t="shared" si="212"/>
        <v>#REF!</v>
      </c>
      <c r="BR104" s="44" t="e">
        <f t="shared" si="212"/>
        <v>#REF!</v>
      </c>
      <c r="BS104" s="44" t="e">
        <f t="shared" si="212"/>
        <v>#REF!</v>
      </c>
      <c r="BT104" s="44" t="e">
        <f t="shared" si="212"/>
        <v>#REF!</v>
      </c>
      <c r="BU104" s="44" t="e">
        <f t="shared" si="212"/>
        <v>#REF!</v>
      </c>
      <c r="BV104" s="44" t="e">
        <f t="shared" si="212"/>
        <v>#REF!</v>
      </c>
      <c r="BW104" s="44" t="e">
        <f t="shared" si="212"/>
        <v>#REF!</v>
      </c>
      <c r="BX104" s="44" t="e">
        <f t="shared" si="212"/>
        <v>#REF!</v>
      </c>
      <c r="BY104" s="44" t="e">
        <f t="shared" si="212"/>
        <v>#REF!</v>
      </c>
      <c r="BZ104" s="44" t="e">
        <f t="shared" si="212"/>
        <v>#REF!</v>
      </c>
      <c r="CA104" s="44" t="e">
        <f t="shared" si="212"/>
        <v>#REF!</v>
      </c>
      <c r="CB104" s="44" t="e">
        <f t="shared" si="212"/>
        <v>#REF!</v>
      </c>
      <c r="CC104" s="44" t="e">
        <f t="shared" si="212"/>
        <v>#REF!</v>
      </c>
      <c r="CD104" s="44" t="e">
        <f t="shared" si="212"/>
        <v>#REF!</v>
      </c>
      <c r="CE104" s="44" t="e">
        <f t="shared" si="212"/>
        <v>#REF!</v>
      </c>
      <c r="CF104" s="44" t="e">
        <f t="shared" si="212"/>
        <v>#REF!</v>
      </c>
      <c r="CG104" s="44" t="e">
        <f t="shared" si="212"/>
        <v>#REF!</v>
      </c>
      <c r="CH104" s="44" t="e">
        <f t="shared" si="212"/>
        <v>#REF!</v>
      </c>
      <c r="CI104" s="44" t="e">
        <f t="shared" si="212"/>
        <v>#REF!</v>
      </c>
      <c r="CJ104" s="44" t="e">
        <f t="shared" si="212"/>
        <v>#REF!</v>
      </c>
      <c r="CK104" s="44" t="e">
        <f t="shared" si="212"/>
        <v>#REF!</v>
      </c>
      <c r="CL104" s="44" t="e">
        <f t="shared" si="212"/>
        <v>#REF!</v>
      </c>
      <c r="CN104" s="244" t="e">
        <f t="shared" si="207"/>
        <v>#REF!</v>
      </c>
      <c r="CO104" s="244">
        <v>103</v>
      </c>
      <c r="CP104" s="239" t="e">
        <f t="shared" si="208"/>
        <v>#REF!</v>
      </c>
      <c r="CQ104" s="239" t="e">
        <f>CP104+COUNTIF($CP$2:CP104,CP104)-1</f>
        <v>#REF!</v>
      </c>
      <c r="CR104" s="241" t="str">
        <f t="shared" si="176"/>
        <v>Iraq</v>
      </c>
      <c r="CS104" s="70" t="e">
        <f t="shared" si="209"/>
        <v>#REF!</v>
      </c>
      <c r="CT104" s="44" t="e">
        <f t="shared" si="177"/>
        <v>#REF!</v>
      </c>
      <c r="CU104" s="44" t="e">
        <f t="shared" si="178"/>
        <v>#REF!</v>
      </c>
      <c r="CV104" s="44" t="e">
        <f t="shared" si="179"/>
        <v>#REF!</v>
      </c>
      <c r="CW104" s="44" t="e">
        <f t="shared" si="180"/>
        <v>#REF!</v>
      </c>
      <c r="CX104" s="44" t="e">
        <f t="shared" si="181"/>
        <v>#REF!</v>
      </c>
      <c r="CY104" s="44" t="e">
        <f t="shared" si="182"/>
        <v>#REF!</v>
      </c>
      <c r="CZ104" s="44" t="e">
        <f t="shared" si="183"/>
        <v>#REF!</v>
      </c>
      <c r="DA104" s="44" t="e">
        <f t="shared" si="184"/>
        <v>#REF!</v>
      </c>
      <c r="DB104" s="44" t="e">
        <f t="shared" si="185"/>
        <v>#REF!</v>
      </c>
      <c r="DC104" s="44" t="e">
        <f t="shared" si="186"/>
        <v>#REF!</v>
      </c>
      <c r="DD104" s="44" t="e">
        <f t="shared" si="187"/>
        <v>#REF!</v>
      </c>
      <c r="DE104" s="44" t="e">
        <f t="shared" si="188"/>
        <v>#REF!</v>
      </c>
      <c r="DF104" s="44" t="e">
        <f t="shared" si="189"/>
        <v>#REF!</v>
      </c>
      <c r="DG104" s="44" t="e">
        <f t="shared" si="190"/>
        <v>#REF!</v>
      </c>
      <c r="DH104" s="44" t="e">
        <f t="shared" si="191"/>
        <v>#REF!</v>
      </c>
      <c r="DI104" s="44" t="e">
        <f t="shared" si="192"/>
        <v>#REF!</v>
      </c>
      <c r="DJ104" s="44" t="e">
        <f t="shared" si="193"/>
        <v>#REF!</v>
      </c>
      <c r="DK104" s="44" t="e">
        <f t="shared" si="194"/>
        <v>#REF!</v>
      </c>
      <c r="DL104" s="44" t="e">
        <f t="shared" si="195"/>
        <v>#REF!</v>
      </c>
      <c r="DM104" s="44" t="e">
        <f t="shared" si="196"/>
        <v>#REF!</v>
      </c>
      <c r="DN104" s="44" t="e">
        <f t="shared" si="197"/>
        <v>#REF!</v>
      </c>
      <c r="DO104" s="44" t="e">
        <f t="shared" si="198"/>
        <v>#REF!</v>
      </c>
      <c r="DP104" s="44" t="e">
        <f t="shared" si="199"/>
        <v>#REF!</v>
      </c>
      <c r="DQ104" s="44" t="e">
        <f t="shared" si="200"/>
        <v>#REF!</v>
      </c>
    </row>
    <row r="105" spans="1:121">
      <c r="A105" s="239">
        <v>104</v>
      </c>
      <c r="B105" s="364" t="e">
        <f t="shared" si="201"/>
        <v>#REF!</v>
      </c>
      <c r="C105" s="365" t="e">
        <f>B105+COUNTIF(B$2:$B105,B105)-1</f>
        <v>#REF!</v>
      </c>
      <c r="D105" s="366" t="str">
        <f>Tables!AI105</f>
        <v>Ireland</v>
      </c>
      <c r="E105" s="367" t="e">
        <f t="shared" si="202"/>
        <v>#REF!</v>
      </c>
      <c r="F105" s="46">
        <f>SUMIFS('Portfolio Allocation'!C$12:C$111,'Portfolio Allocation'!$A$12:$A$111,'Graph Tables'!$D105)</f>
        <v>0</v>
      </c>
      <c r="G105" s="46">
        <f>SUMIFS('Portfolio Allocation'!D$12:D$111,'Portfolio Allocation'!$A$12:$A$111,'Graph Tables'!$D105)</f>
        <v>0</v>
      </c>
      <c r="H105" s="46">
        <f>SUMIFS('Portfolio Allocation'!E$12:E$111,'Portfolio Allocation'!$A$12:$A$111,'Graph Tables'!$D105)</f>
        <v>0</v>
      </c>
      <c r="I105" s="46">
        <f>SUMIFS('Portfolio Allocation'!F$12:F$111,'Portfolio Allocation'!$A$12:$A$111,'Graph Tables'!$D105)</f>
        <v>0</v>
      </c>
      <c r="J105" s="46">
        <f>SUMIFS('Portfolio Allocation'!G$12:G$111,'Portfolio Allocation'!$A$12:$A$111,'Graph Tables'!$D105)</f>
        <v>0</v>
      </c>
      <c r="K105" s="46">
        <f>SUMIFS('Portfolio Allocation'!H$12:H$111,'Portfolio Allocation'!$A$12:$A$111,'Graph Tables'!$D105)</f>
        <v>0</v>
      </c>
      <c r="L105" s="46">
        <f>SUMIFS('Portfolio Allocation'!I$12:I$111,'Portfolio Allocation'!$A$12:$A$111,'Graph Tables'!$D105)</f>
        <v>0</v>
      </c>
      <c r="M105" s="46">
        <f>SUMIFS('Portfolio Allocation'!J$12:J$111,'Portfolio Allocation'!$A$12:$A$111,'Graph Tables'!$D105)</f>
        <v>0</v>
      </c>
      <c r="N105" s="46">
        <f>SUMIFS('Portfolio Allocation'!K$12:K$111,'Portfolio Allocation'!$A$12:$A$111,'Graph Tables'!$D105)</f>
        <v>0</v>
      </c>
      <c r="O105" s="46">
        <f>SUMIFS('Portfolio Allocation'!L$12:L$111,'Portfolio Allocation'!$A$12:$A$111,'Graph Tables'!$D105)</f>
        <v>0</v>
      </c>
      <c r="P105" s="46">
        <f>SUMIFS('Portfolio Allocation'!M$12:M$111,'Portfolio Allocation'!$A$12:$A$111,'Graph Tables'!$D105)</f>
        <v>0</v>
      </c>
      <c r="Q105" s="46" t="e">
        <f>SUMIFS('Portfolio Allocation'!#REF!,'Portfolio Allocation'!$A$12:$A$111,'Graph Tables'!$D105)</f>
        <v>#REF!</v>
      </c>
      <c r="R105" s="46">
        <f>SUMIFS('Portfolio Allocation'!Q$12:Q$111,'Portfolio Allocation'!$A$12:$A$111,'Graph Tables'!$D105)</f>
        <v>0</v>
      </c>
      <c r="S105" s="46">
        <f>SUMIFS('Portfolio Allocation'!R$12:R$111,'Portfolio Allocation'!$A$12:$A$111,'Graph Tables'!$D105)</f>
        <v>0</v>
      </c>
      <c r="T105" s="46">
        <f>SUMIFS('Portfolio Allocation'!S$12:S$111,'Portfolio Allocation'!$A$12:$A$111,'Graph Tables'!$D105)</f>
        <v>0</v>
      </c>
      <c r="U105" s="46">
        <f>SUMIFS('Portfolio Allocation'!T$12:T$111,'Portfolio Allocation'!$A$12:$A$111,'Graph Tables'!$D105)</f>
        <v>0</v>
      </c>
      <c r="V105" s="46">
        <f>SUMIFS('Portfolio Allocation'!U$12:U$111,'Portfolio Allocation'!$A$12:$A$111,'Graph Tables'!$D105)</f>
        <v>0</v>
      </c>
      <c r="W105" s="46">
        <f>SUMIFS('Portfolio Allocation'!V$12:V$111,'Portfolio Allocation'!$A$12:$A$111,'Graph Tables'!$D105)</f>
        <v>0</v>
      </c>
      <c r="X105" s="46">
        <f>SUMIFS('Portfolio Allocation'!W$12:W$111,'Portfolio Allocation'!$A$12:$A$111,'Graph Tables'!$D105)</f>
        <v>0</v>
      </c>
      <c r="Y105" s="46">
        <f>SUMIFS('Portfolio Allocation'!X$12:X$111,'Portfolio Allocation'!$A$12:$A$111,'Graph Tables'!$D105)</f>
        <v>0</v>
      </c>
      <c r="Z105" s="46">
        <f>SUMIFS('Portfolio Allocation'!Y$12:Y$111,'Portfolio Allocation'!$A$12:$A$111,'Graph Tables'!$D105)</f>
        <v>0</v>
      </c>
      <c r="AA105" s="46">
        <f>SUMIFS('Portfolio Allocation'!Z$12:Z$111,'Portfolio Allocation'!$A$12:$A$111,'Graph Tables'!$D105)</f>
        <v>0</v>
      </c>
      <c r="AB105" s="46">
        <f>SUMIFS('Portfolio Allocation'!AA$12:AA$111,'Portfolio Allocation'!$A$12:$A$111,'Graph Tables'!$D105)</f>
        <v>0</v>
      </c>
      <c r="AC105" s="46">
        <f>SUMIFS('Portfolio Allocation'!AD$12:AD$111,'Portfolio Allocation'!$A$12:$A$111,'Graph Tables'!$D105)</f>
        <v>0</v>
      </c>
      <c r="AD105" s="46"/>
      <c r="AH105" s="46"/>
      <c r="AI105" s="239" t="e">
        <f t="shared" si="204"/>
        <v>#REF!</v>
      </c>
      <c r="AJ105" s="239" t="e">
        <f>AI105+COUNTIF(AI$2:$AI105,AI105)-1</f>
        <v>#REF!</v>
      </c>
      <c r="AK105" s="241" t="str">
        <f t="shared" si="127"/>
        <v>Ireland</v>
      </c>
      <c r="AL105" s="70" t="e">
        <f t="shared" si="205"/>
        <v>#REF!</v>
      </c>
      <c r="AM105" s="44" t="e">
        <f t="shared" si="128"/>
        <v>#REF!</v>
      </c>
      <c r="AN105" s="44" t="e">
        <f t="shared" si="129"/>
        <v>#REF!</v>
      </c>
      <c r="AO105" s="44" t="e">
        <f t="shared" si="130"/>
        <v>#REF!</v>
      </c>
      <c r="AP105" s="44" t="e">
        <f t="shared" si="131"/>
        <v>#REF!</v>
      </c>
      <c r="AQ105" s="44" t="e">
        <f t="shared" si="132"/>
        <v>#REF!</v>
      </c>
      <c r="AR105" s="44" t="e">
        <f t="shared" si="133"/>
        <v>#REF!</v>
      </c>
      <c r="AS105" s="44" t="e">
        <f t="shared" si="134"/>
        <v>#REF!</v>
      </c>
      <c r="AT105" s="44" t="e">
        <f t="shared" si="135"/>
        <v>#REF!</v>
      </c>
      <c r="AU105" s="44" t="e">
        <f t="shared" si="136"/>
        <v>#REF!</v>
      </c>
      <c r="AV105" s="44" t="e">
        <f t="shared" si="137"/>
        <v>#REF!</v>
      </c>
      <c r="AW105" s="44" t="e">
        <f t="shared" si="138"/>
        <v>#REF!</v>
      </c>
      <c r="AX105" s="44" t="e">
        <f t="shared" si="139"/>
        <v>#REF!</v>
      </c>
      <c r="AY105" s="44" t="e">
        <f t="shared" si="140"/>
        <v>#REF!</v>
      </c>
      <c r="AZ105" s="44" t="e">
        <f t="shared" si="141"/>
        <v>#REF!</v>
      </c>
      <c r="BA105" s="44" t="e">
        <f t="shared" si="142"/>
        <v>#REF!</v>
      </c>
      <c r="BB105" s="44" t="e">
        <f t="shared" si="143"/>
        <v>#REF!</v>
      </c>
      <c r="BC105" s="44" t="e">
        <f t="shared" si="144"/>
        <v>#REF!</v>
      </c>
      <c r="BD105" s="44" t="e">
        <f t="shared" si="145"/>
        <v>#REF!</v>
      </c>
      <c r="BE105" s="44" t="e">
        <f t="shared" si="146"/>
        <v>#REF!</v>
      </c>
      <c r="BF105" s="44" t="e">
        <f t="shared" si="147"/>
        <v>#REF!</v>
      </c>
      <c r="BG105" s="44" t="e">
        <f t="shared" si="148"/>
        <v>#REF!</v>
      </c>
      <c r="BH105" s="44" t="e">
        <f t="shared" si="149"/>
        <v>#REF!</v>
      </c>
      <c r="BI105" s="44" t="e">
        <f t="shared" si="150"/>
        <v>#REF!</v>
      </c>
      <c r="BJ105" s="44" t="e">
        <f t="shared" si="151"/>
        <v>#REF!</v>
      </c>
      <c r="BK105" s="44"/>
      <c r="BL105" s="240"/>
      <c r="BO105" s="242">
        <v>1</v>
      </c>
      <c r="BP105" s="242">
        <v>2</v>
      </c>
      <c r="BQ105" s="242">
        <v>3</v>
      </c>
      <c r="BR105" s="242">
        <v>4</v>
      </c>
      <c r="BS105" s="242">
        <v>5</v>
      </c>
      <c r="BT105" s="242">
        <v>6</v>
      </c>
      <c r="BU105" s="242">
        <v>7</v>
      </c>
      <c r="BV105" s="242">
        <v>8</v>
      </c>
      <c r="BW105" s="242">
        <v>9</v>
      </c>
      <c r="BX105" s="242">
        <v>10</v>
      </c>
      <c r="BY105" s="242">
        <v>11</v>
      </c>
      <c r="BZ105" s="242">
        <v>12</v>
      </c>
      <c r="CA105" s="242">
        <v>13</v>
      </c>
      <c r="CB105" s="242">
        <v>14</v>
      </c>
      <c r="CC105" s="242">
        <v>15</v>
      </c>
      <c r="CD105" s="242">
        <v>16</v>
      </c>
      <c r="CE105" s="242">
        <v>17</v>
      </c>
      <c r="CF105" s="242">
        <v>18</v>
      </c>
      <c r="CG105" s="242">
        <v>19</v>
      </c>
      <c r="CH105" s="242">
        <v>20</v>
      </c>
      <c r="CI105" s="242">
        <v>21</v>
      </c>
      <c r="CJ105" s="242">
        <v>22</v>
      </c>
      <c r="CK105" s="242">
        <v>23</v>
      </c>
      <c r="CL105" s="242">
        <v>24</v>
      </c>
      <c r="CN105" s="244" t="e">
        <f t="shared" si="207"/>
        <v>#REF!</v>
      </c>
      <c r="CO105" s="244">
        <v>104</v>
      </c>
      <c r="CP105" s="239" t="e">
        <f t="shared" si="208"/>
        <v>#REF!</v>
      </c>
      <c r="CQ105" s="239" t="e">
        <f>CP105+COUNTIF($CP$2:CP105,CP105)-1</f>
        <v>#REF!</v>
      </c>
      <c r="CR105" s="241" t="str">
        <f t="shared" si="176"/>
        <v>Ireland</v>
      </c>
      <c r="CS105" s="70" t="e">
        <f t="shared" si="209"/>
        <v>#REF!</v>
      </c>
      <c r="CT105" s="44" t="e">
        <f t="shared" si="177"/>
        <v>#REF!</v>
      </c>
      <c r="CU105" s="44" t="e">
        <f t="shared" si="178"/>
        <v>#REF!</v>
      </c>
      <c r="CV105" s="44" t="e">
        <f t="shared" si="179"/>
        <v>#REF!</v>
      </c>
      <c r="CW105" s="44" t="e">
        <f t="shared" si="180"/>
        <v>#REF!</v>
      </c>
      <c r="CX105" s="44" t="e">
        <f t="shared" si="181"/>
        <v>#REF!</v>
      </c>
      <c r="CY105" s="44" t="e">
        <f t="shared" si="182"/>
        <v>#REF!</v>
      </c>
      <c r="CZ105" s="44" t="e">
        <f t="shared" si="183"/>
        <v>#REF!</v>
      </c>
      <c r="DA105" s="44" t="e">
        <f t="shared" si="184"/>
        <v>#REF!</v>
      </c>
      <c r="DB105" s="44" t="e">
        <f t="shared" si="185"/>
        <v>#REF!</v>
      </c>
      <c r="DC105" s="44" t="e">
        <f t="shared" si="186"/>
        <v>#REF!</v>
      </c>
      <c r="DD105" s="44" t="e">
        <f t="shared" si="187"/>
        <v>#REF!</v>
      </c>
      <c r="DE105" s="44" t="e">
        <f t="shared" si="188"/>
        <v>#REF!</v>
      </c>
      <c r="DF105" s="44" t="e">
        <f t="shared" si="189"/>
        <v>#REF!</v>
      </c>
      <c r="DG105" s="44" t="e">
        <f t="shared" si="190"/>
        <v>#REF!</v>
      </c>
      <c r="DH105" s="44" t="e">
        <f t="shared" si="191"/>
        <v>#REF!</v>
      </c>
      <c r="DI105" s="44" t="e">
        <f t="shared" si="192"/>
        <v>#REF!</v>
      </c>
      <c r="DJ105" s="44" t="e">
        <f t="shared" si="193"/>
        <v>#REF!</v>
      </c>
      <c r="DK105" s="44" t="e">
        <f t="shared" si="194"/>
        <v>#REF!</v>
      </c>
      <c r="DL105" s="44" t="e">
        <f t="shared" si="195"/>
        <v>#REF!</v>
      </c>
      <c r="DM105" s="44" t="e">
        <f t="shared" si="196"/>
        <v>#REF!</v>
      </c>
      <c r="DN105" s="44" t="e">
        <f t="shared" si="197"/>
        <v>#REF!</v>
      </c>
      <c r="DO105" s="44" t="e">
        <f t="shared" si="198"/>
        <v>#REF!</v>
      </c>
      <c r="DP105" s="44" t="e">
        <f t="shared" si="199"/>
        <v>#REF!</v>
      </c>
      <c r="DQ105" s="44" t="e">
        <f t="shared" si="200"/>
        <v>#REF!</v>
      </c>
    </row>
    <row r="106" spans="1:121">
      <c r="A106" s="239">
        <v>105</v>
      </c>
      <c r="B106" s="364" t="e">
        <f t="shared" si="201"/>
        <v>#REF!</v>
      </c>
      <c r="C106" s="365" t="e">
        <f>B106+COUNTIF(B$2:$B106,B106)-1</f>
        <v>#REF!</v>
      </c>
      <c r="D106" s="366" t="str">
        <f>Tables!AI106</f>
        <v>Israel</v>
      </c>
      <c r="E106" s="367" t="e">
        <f t="shared" si="202"/>
        <v>#REF!</v>
      </c>
      <c r="F106" s="46">
        <f>SUMIFS('Portfolio Allocation'!C$12:C$111,'Portfolio Allocation'!$A$12:$A$111,'Graph Tables'!$D106)</f>
        <v>0</v>
      </c>
      <c r="G106" s="46">
        <f>SUMIFS('Portfolio Allocation'!D$12:D$111,'Portfolio Allocation'!$A$12:$A$111,'Graph Tables'!$D106)</f>
        <v>0</v>
      </c>
      <c r="H106" s="46">
        <f>SUMIFS('Portfolio Allocation'!E$12:E$111,'Portfolio Allocation'!$A$12:$A$111,'Graph Tables'!$D106)</f>
        <v>0</v>
      </c>
      <c r="I106" s="46">
        <f>SUMIFS('Portfolio Allocation'!F$12:F$111,'Portfolio Allocation'!$A$12:$A$111,'Graph Tables'!$D106)</f>
        <v>0</v>
      </c>
      <c r="J106" s="46">
        <f>SUMIFS('Portfolio Allocation'!G$12:G$111,'Portfolio Allocation'!$A$12:$A$111,'Graph Tables'!$D106)</f>
        <v>0</v>
      </c>
      <c r="K106" s="46">
        <f>SUMIFS('Portfolio Allocation'!H$12:H$111,'Portfolio Allocation'!$A$12:$A$111,'Graph Tables'!$D106)</f>
        <v>0</v>
      </c>
      <c r="L106" s="46">
        <f>SUMIFS('Portfolio Allocation'!I$12:I$111,'Portfolio Allocation'!$A$12:$A$111,'Graph Tables'!$D106)</f>
        <v>0</v>
      </c>
      <c r="M106" s="46">
        <f>SUMIFS('Portfolio Allocation'!J$12:J$111,'Portfolio Allocation'!$A$12:$A$111,'Graph Tables'!$D106)</f>
        <v>0</v>
      </c>
      <c r="N106" s="46">
        <f>SUMIFS('Portfolio Allocation'!K$12:K$111,'Portfolio Allocation'!$A$12:$A$111,'Graph Tables'!$D106)</f>
        <v>0</v>
      </c>
      <c r="O106" s="46">
        <f>SUMIFS('Portfolio Allocation'!L$12:L$111,'Portfolio Allocation'!$A$12:$A$111,'Graph Tables'!$D106)</f>
        <v>0</v>
      </c>
      <c r="P106" s="46">
        <f>SUMIFS('Portfolio Allocation'!M$12:M$111,'Portfolio Allocation'!$A$12:$A$111,'Graph Tables'!$D106)</f>
        <v>0</v>
      </c>
      <c r="Q106" s="46" t="e">
        <f>SUMIFS('Portfolio Allocation'!#REF!,'Portfolio Allocation'!$A$12:$A$111,'Graph Tables'!$D106)</f>
        <v>#REF!</v>
      </c>
      <c r="R106" s="46">
        <f>SUMIFS('Portfolio Allocation'!Q$12:Q$111,'Portfolio Allocation'!$A$12:$A$111,'Graph Tables'!$D106)</f>
        <v>0</v>
      </c>
      <c r="S106" s="46">
        <f>SUMIFS('Portfolio Allocation'!R$12:R$111,'Portfolio Allocation'!$A$12:$A$111,'Graph Tables'!$D106)</f>
        <v>0</v>
      </c>
      <c r="T106" s="46">
        <f>SUMIFS('Portfolio Allocation'!S$12:S$111,'Portfolio Allocation'!$A$12:$A$111,'Graph Tables'!$D106)</f>
        <v>0</v>
      </c>
      <c r="U106" s="46">
        <f>SUMIFS('Portfolio Allocation'!T$12:T$111,'Portfolio Allocation'!$A$12:$A$111,'Graph Tables'!$D106)</f>
        <v>0</v>
      </c>
      <c r="V106" s="46">
        <f>SUMIFS('Portfolio Allocation'!U$12:U$111,'Portfolio Allocation'!$A$12:$A$111,'Graph Tables'!$D106)</f>
        <v>0</v>
      </c>
      <c r="W106" s="46">
        <f>SUMIFS('Portfolio Allocation'!V$12:V$111,'Portfolio Allocation'!$A$12:$A$111,'Graph Tables'!$D106)</f>
        <v>0</v>
      </c>
      <c r="X106" s="46">
        <f>SUMIFS('Portfolio Allocation'!W$12:W$111,'Portfolio Allocation'!$A$12:$A$111,'Graph Tables'!$D106)</f>
        <v>0</v>
      </c>
      <c r="Y106" s="46">
        <f>SUMIFS('Portfolio Allocation'!X$12:X$111,'Portfolio Allocation'!$A$12:$A$111,'Graph Tables'!$D106)</f>
        <v>0</v>
      </c>
      <c r="Z106" s="46">
        <f>SUMIFS('Portfolio Allocation'!Y$12:Y$111,'Portfolio Allocation'!$A$12:$A$111,'Graph Tables'!$D106)</f>
        <v>0</v>
      </c>
      <c r="AA106" s="46">
        <f>SUMIFS('Portfolio Allocation'!Z$12:Z$111,'Portfolio Allocation'!$A$12:$A$111,'Graph Tables'!$D106)</f>
        <v>0</v>
      </c>
      <c r="AB106" s="46">
        <f>SUMIFS('Portfolio Allocation'!AA$12:AA$111,'Portfolio Allocation'!$A$12:$A$111,'Graph Tables'!$D106)</f>
        <v>0</v>
      </c>
      <c r="AC106" s="46">
        <f>SUMIFS('Portfolio Allocation'!AD$12:AD$111,'Portfolio Allocation'!$A$12:$A$111,'Graph Tables'!$D106)</f>
        <v>0</v>
      </c>
      <c r="AD106" s="46"/>
      <c r="AH106" s="46"/>
      <c r="AI106" s="239" t="e">
        <f t="shared" si="204"/>
        <v>#REF!</v>
      </c>
      <c r="AJ106" s="239" t="e">
        <f>AI106+COUNTIF(AI$2:$AI106,AI106)-1</f>
        <v>#REF!</v>
      </c>
      <c r="AK106" s="241" t="str">
        <f t="shared" si="127"/>
        <v>Israel</v>
      </c>
      <c r="AL106" s="70" t="e">
        <f t="shared" si="205"/>
        <v>#REF!</v>
      </c>
      <c r="AM106" s="44" t="e">
        <f t="shared" si="128"/>
        <v>#REF!</v>
      </c>
      <c r="AN106" s="44" t="e">
        <f t="shared" si="129"/>
        <v>#REF!</v>
      </c>
      <c r="AO106" s="44" t="e">
        <f t="shared" si="130"/>
        <v>#REF!</v>
      </c>
      <c r="AP106" s="44" t="e">
        <f t="shared" si="131"/>
        <v>#REF!</v>
      </c>
      <c r="AQ106" s="44" t="e">
        <f t="shared" si="132"/>
        <v>#REF!</v>
      </c>
      <c r="AR106" s="44" t="e">
        <f t="shared" si="133"/>
        <v>#REF!</v>
      </c>
      <c r="AS106" s="44" t="e">
        <f t="shared" si="134"/>
        <v>#REF!</v>
      </c>
      <c r="AT106" s="44" t="e">
        <f t="shared" si="135"/>
        <v>#REF!</v>
      </c>
      <c r="AU106" s="44" t="e">
        <f t="shared" si="136"/>
        <v>#REF!</v>
      </c>
      <c r="AV106" s="44" t="e">
        <f t="shared" si="137"/>
        <v>#REF!</v>
      </c>
      <c r="AW106" s="44" t="e">
        <f t="shared" si="138"/>
        <v>#REF!</v>
      </c>
      <c r="AX106" s="44" t="e">
        <f t="shared" si="139"/>
        <v>#REF!</v>
      </c>
      <c r="AY106" s="44" t="e">
        <f t="shared" si="140"/>
        <v>#REF!</v>
      </c>
      <c r="AZ106" s="44" t="e">
        <f t="shared" si="141"/>
        <v>#REF!</v>
      </c>
      <c r="BA106" s="44" t="e">
        <f t="shared" si="142"/>
        <v>#REF!</v>
      </c>
      <c r="BB106" s="44" t="e">
        <f t="shared" si="143"/>
        <v>#REF!</v>
      </c>
      <c r="BC106" s="44" t="e">
        <f t="shared" si="144"/>
        <v>#REF!</v>
      </c>
      <c r="BD106" s="44" t="e">
        <f t="shared" si="145"/>
        <v>#REF!</v>
      </c>
      <c r="BE106" s="44" t="e">
        <f t="shared" si="146"/>
        <v>#REF!</v>
      </c>
      <c r="BF106" s="44" t="e">
        <f t="shared" si="147"/>
        <v>#REF!</v>
      </c>
      <c r="BG106" s="44" t="e">
        <f t="shared" si="148"/>
        <v>#REF!</v>
      </c>
      <c r="BH106" s="44" t="e">
        <f t="shared" si="149"/>
        <v>#REF!</v>
      </c>
      <c r="BI106" s="44" t="e">
        <f t="shared" si="150"/>
        <v>#REF!</v>
      </c>
      <c r="BJ106" s="44" t="e">
        <f t="shared" si="151"/>
        <v>#REF!</v>
      </c>
      <c r="BK106" s="44"/>
      <c r="BL106" s="240"/>
      <c r="BN106" s="44"/>
      <c r="BO106" s="44"/>
      <c r="BP106" s="44"/>
      <c r="BQ106" s="44"/>
      <c r="BR106" s="44"/>
      <c r="BS106" s="44"/>
      <c r="BT106" s="44"/>
      <c r="BU106" s="44"/>
      <c r="BV106" s="44"/>
      <c r="BW106" s="44"/>
      <c r="BX106" s="44"/>
      <c r="BY106" s="44"/>
      <c r="BZ106" s="44"/>
      <c r="CA106" s="44"/>
      <c r="CB106" s="44"/>
      <c r="CC106" s="44"/>
      <c r="CD106" s="44"/>
      <c r="CE106" s="44"/>
      <c r="CF106" s="44"/>
      <c r="CG106" s="44"/>
      <c r="CH106" s="44"/>
      <c r="CI106" s="44"/>
      <c r="CJ106" s="44"/>
      <c r="CK106" s="44"/>
      <c r="CL106" s="44"/>
      <c r="CM106" s="69"/>
      <c r="CN106" s="244" t="e">
        <f t="shared" si="207"/>
        <v>#REF!</v>
      </c>
      <c r="CO106" s="244">
        <v>105</v>
      </c>
      <c r="CP106" s="239" t="e">
        <f t="shared" si="208"/>
        <v>#REF!</v>
      </c>
      <c r="CQ106" s="239" t="e">
        <f>CP106+COUNTIF($CP$2:CP106,CP106)-1</f>
        <v>#REF!</v>
      </c>
      <c r="CR106" s="241" t="str">
        <f t="shared" si="176"/>
        <v>Israel</v>
      </c>
      <c r="CS106" s="70" t="e">
        <f t="shared" si="209"/>
        <v>#REF!</v>
      </c>
      <c r="CT106" s="44" t="e">
        <f t="shared" si="177"/>
        <v>#REF!</v>
      </c>
      <c r="CU106" s="44" t="e">
        <f t="shared" si="178"/>
        <v>#REF!</v>
      </c>
      <c r="CV106" s="44" t="e">
        <f t="shared" si="179"/>
        <v>#REF!</v>
      </c>
      <c r="CW106" s="44" t="e">
        <f t="shared" si="180"/>
        <v>#REF!</v>
      </c>
      <c r="CX106" s="44" t="e">
        <f t="shared" si="181"/>
        <v>#REF!</v>
      </c>
      <c r="CY106" s="44" t="e">
        <f t="shared" si="182"/>
        <v>#REF!</v>
      </c>
      <c r="CZ106" s="44" t="e">
        <f t="shared" si="183"/>
        <v>#REF!</v>
      </c>
      <c r="DA106" s="44" t="e">
        <f t="shared" si="184"/>
        <v>#REF!</v>
      </c>
      <c r="DB106" s="44" t="e">
        <f t="shared" si="185"/>
        <v>#REF!</v>
      </c>
      <c r="DC106" s="44" t="e">
        <f t="shared" si="186"/>
        <v>#REF!</v>
      </c>
      <c r="DD106" s="44" t="e">
        <f t="shared" si="187"/>
        <v>#REF!</v>
      </c>
      <c r="DE106" s="44" t="e">
        <f t="shared" si="188"/>
        <v>#REF!</v>
      </c>
      <c r="DF106" s="44" t="e">
        <f t="shared" si="189"/>
        <v>#REF!</v>
      </c>
      <c r="DG106" s="44" t="e">
        <f t="shared" si="190"/>
        <v>#REF!</v>
      </c>
      <c r="DH106" s="44" t="e">
        <f t="shared" si="191"/>
        <v>#REF!</v>
      </c>
      <c r="DI106" s="44" t="e">
        <f t="shared" si="192"/>
        <v>#REF!</v>
      </c>
      <c r="DJ106" s="44" t="e">
        <f t="shared" si="193"/>
        <v>#REF!</v>
      </c>
      <c r="DK106" s="44" t="e">
        <f t="shared" si="194"/>
        <v>#REF!</v>
      </c>
      <c r="DL106" s="44" t="e">
        <f t="shared" si="195"/>
        <v>#REF!</v>
      </c>
      <c r="DM106" s="44" t="e">
        <f t="shared" si="196"/>
        <v>#REF!</v>
      </c>
      <c r="DN106" s="44" t="e">
        <f t="shared" si="197"/>
        <v>#REF!</v>
      </c>
      <c r="DO106" s="44" t="e">
        <f t="shared" si="198"/>
        <v>#REF!</v>
      </c>
      <c r="DP106" s="44" t="e">
        <f t="shared" si="199"/>
        <v>#REF!</v>
      </c>
      <c r="DQ106" s="44" t="e">
        <f t="shared" si="200"/>
        <v>#REF!</v>
      </c>
    </row>
    <row r="107" spans="1:121">
      <c r="A107" s="239">
        <v>106</v>
      </c>
      <c r="B107" s="364" t="e">
        <f t="shared" si="201"/>
        <v>#REF!</v>
      </c>
      <c r="C107" s="365" t="e">
        <f>B107+COUNTIF(B$2:$B107,B107)-1</f>
        <v>#REF!</v>
      </c>
      <c r="D107" s="366" t="str">
        <f>Tables!AI107</f>
        <v>Italy</v>
      </c>
      <c r="E107" s="367" t="e">
        <f t="shared" si="202"/>
        <v>#REF!</v>
      </c>
      <c r="F107" s="46">
        <f>SUMIFS('Portfolio Allocation'!C$12:C$111,'Portfolio Allocation'!$A$12:$A$111,'Graph Tables'!$D107)</f>
        <v>0</v>
      </c>
      <c r="G107" s="46">
        <f>SUMIFS('Portfolio Allocation'!D$12:D$111,'Portfolio Allocation'!$A$12:$A$111,'Graph Tables'!$D107)</f>
        <v>0</v>
      </c>
      <c r="H107" s="46">
        <f>SUMIFS('Portfolio Allocation'!E$12:E$111,'Portfolio Allocation'!$A$12:$A$111,'Graph Tables'!$D107)</f>
        <v>0</v>
      </c>
      <c r="I107" s="46">
        <f>SUMIFS('Portfolio Allocation'!F$12:F$111,'Portfolio Allocation'!$A$12:$A$111,'Graph Tables'!$D107)</f>
        <v>0</v>
      </c>
      <c r="J107" s="46">
        <f>SUMIFS('Portfolio Allocation'!G$12:G$111,'Portfolio Allocation'!$A$12:$A$111,'Graph Tables'!$D107)</f>
        <v>0</v>
      </c>
      <c r="K107" s="46">
        <f>SUMIFS('Portfolio Allocation'!H$12:H$111,'Portfolio Allocation'!$A$12:$A$111,'Graph Tables'!$D107)</f>
        <v>0</v>
      </c>
      <c r="L107" s="46">
        <f>SUMIFS('Portfolio Allocation'!I$12:I$111,'Portfolio Allocation'!$A$12:$A$111,'Graph Tables'!$D107)</f>
        <v>0</v>
      </c>
      <c r="M107" s="46">
        <f>SUMIFS('Portfolio Allocation'!J$12:J$111,'Portfolio Allocation'!$A$12:$A$111,'Graph Tables'!$D107)</f>
        <v>0</v>
      </c>
      <c r="N107" s="46">
        <f>SUMIFS('Portfolio Allocation'!K$12:K$111,'Portfolio Allocation'!$A$12:$A$111,'Graph Tables'!$D107)</f>
        <v>0</v>
      </c>
      <c r="O107" s="46">
        <f>SUMIFS('Portfolio Allocation'!L$12:L$111,'Portfolio Allocation'!$A$12:$A$111,'Graph Tables'!$D107)</f>
        <v>0</v>
      </c>
      <c r="P107" s="46">
        <f>SUMIFS('Portfolio Allocation'!M$12:M$111,'Portfolio Allocation'!$A$12:$A$111,'Graph Tables'!$D107)</f>
        <v>0</v>
      </c>
      <c r="Q107" s="46" t="e">
        <f>SUMIFS('Portfolio Allocation'!#REF!,'Portfolio Allocation'!$A$12:$A$111,'Graph Tables'!$D107)</f>
        <v>#REF!</v>
      </c>
      <c r="R107" s="46">
        <f>SUMIFS('Portfolio Allocation'!Q$12:Q$111,'Portfolio Allocation'!$A$12:$A$111,'Graph Tables'!$D107)</f>
        <v>0</v>
      </c>
      <c r="S107" s="46">
        <f>SUMIFS('Portfolio Allocation'!R$12:R$111,'Portfolio Allocation'!$A$12:$A$111,'Graph Tables'!$D107)</f>
        <v>0</v>
      </c>
      <c r="T107" s="46">
        <f>SUMIFS('Portfolio Allocation'!S$12:S$111,'Portfolio Allocation'!$A$12:$A$111,'Graph Tables'!$D107)</f>
        <v>0</v>
      </c>
      <c r="U107" s="46">
        <f>SUMIFS('Portfolio Allocation'!T$12:T$111,'Portfolio Allocation'!$A$12:$A$111,'Graph Tables'!$D107)</f>
        <v>0</v>
      </c>
      <c r="V107" s="46">
        <f>SUMIFS('Portfolio Allocation'!U$12:U$111,'Portfolio Allocation'!$A$12:$A$111,'Graph Tables'!$D107)</f>
        <v>0</v>
      </c>
      <c r="W107" s="46">
        <f>SUMIFS('Portfolio Allocation'!V$12:V$111,'Portfolio Allocation'!$A$12:$A$111,'Graph Tables'!$D107)</f>
        <v>0</v>
      </c>
      <c r="X107" s="46">
        <f>SUMIFS('Portfolio Allocation'!W$12:W$111,'Portfolio Allocation'!$A$12:$A$111,'Graph Tables'!$D107)</f>
        <v>0</v>
      </c>
      <c r="Y107" s="46">
        <f>SUMIFS('Portfolio Allocation'!X$12:X$111,'Portfolio Allocation'!$A$12:$A$111,'Graph Tables'!$D107)</f>
        <v>0</v>
      </c>
      <c r="Z107" s="46">
        <f>SUMIFS('Portfolio Allocation'!Y$12:Y$111,'Portfolio Allocation'!$A$12:$A$111,'Graph Tables'!$D107)</f>
        <v>0</v>
      </c>
      <c r="AA107" s="46">
        <f>SUMIFS('Portfolio Allocation'!Z$12:Z$111,'Portfolio Allocation'!$A$12:$A$111,'Graph Tables'!$D107)</f>
        <v>0</v>
      </c>
      <c r="AB107" s="46">
        <f>SUMIFS('Portfolio Allocation'!AA$12:AA$111,'Portfolio Allocation'!$A$12:$A$111,'Graph Tables'!$D107)</f>
        <v>0</v>
      </c>
      <c r="AC107" s="46">
        <f>SUMIFS('Portfolio Allocation'!AD$12:AD$111,'Portfolio Allocation'!$A$12:$A$111,'Graph Tables'!$D107)</f>
        <v>0</v>
      </c>
      <c r="AD107" s="46"/>
      <c r="AH107" s="46"/>
      <c r="AI107" s="239" t="e">
        <f t="shared" si="204"/>
        <v>#REF!</v>
      </c>
      <c r="AJ107" s="239" t="e">
        <f>AI107+COUNTIF(AI$2:$AI107,AI107)-1</f>
        <v>#REF!</v>
      </c>
      <c r="AK107" s="241" t="str">
        <f t="shared" si="127"/>
        <v>Italy</v>
      </c>
      <c r="AL107" s="70" t="e">
        <f t="shared" si="205"/>
        <v>#REF!</v>
      </c>
      <c r="AM107" s="44" t="e">
        <f t="shared" si="128"/>
        <v>#REF!</v>
      </c>
      <c r="AN107" s="44" t="e">
        <f t="shared" si="129"/>
        <v>#REF!</v>
      </c>
      <c r="AO107" s="44" t="e">
        <f t="shared" si="130"/>
        <v>#REF!</v>
      </c>
      <c r="AP107" s="44" t="e">
        <f t="shared" si="131"/>
        <v>#REF!</v>
      </c>
      <c r="AQ107" s="44" t="e">
        <f t="shared" si="132"/>
        <v>#REF!</v>
      </c>
      <c r="AR107" s="44" t="e">
        <f t="shared" si="133"/>
        <v>#REF!</v>
      </c>
      <c r="AS107" s="44" t="e">
        <f t="shared" si="134"/>
        <v>#REF!</v>
      </c>
      <c r="AT107" s="44" t="e">
        <f t="shared" si="135"/>
        <v>#REF!</v>
      </c>
      <c r="AU107" s="44" t="e">
        <f t="shared" si="136"/>
        <v>#REF!</v>
      </c>
      <c r="AV107" s="44" t="e">
        <f t="shared" si="137"/>
        <v>#REF!</v>
      </c>
      <c r="AW107" s="44" t="e">
        <f t="shared" si="138"/>
        <v>#REF!</v>
      </c>
      <c r="AX107" s="44" t="e">
        <f t="shared" si="139"/>
        <v>#REF!</v>
      </c>
      <c r="AY107" s="44" t="e">
        <f t="shared" si="140"/>
        <v>#REF!</v>
      </c>
      <c r="AZ107" s="44" t="e">
        <f t="shared" si="141"/>
        <v>#REF!</v>
      </c>
      <c r="BA107" s="44" t="e">
        <f t="shared" si="142"/>
        <v>#REF!</v>
      </c>
      <c r="BB107" s="44" t="e">
        <f t="shared" si="143"/>
        <v>#REF!</v>
      </c>
      <c r="BC107" s="44" t="e">
        <f t="shared" si="144"/>
        <v>#REF!</v>
      </c>
      <c r="BD107" s="44" t="e">
        <f t="shared" si="145"/>
        <v>#REF!</v>
      </c>
      <c r="BE107" s="44" t="e">
        <f t="shared" si="146"/>
        <v>#REF!</v>
      </c>
      <c r="BF107" s="44" t="e">
        <f t="shared" si="147"/>
        <v>#REF!</v>
      </c>
      <c r="BG107" s="44" t="e">
        <f t="shared" si="148"/>
        <v>#REF!</v>
      </c>
      <c r="BH107" s="44" t="e">
        <f t="shared" si="149"/>
        <v>#REF!</v>
      </c>
      <c r="BI107" s="44" t="e">
        <f t="shared" si="150"/>
        <v>#REF!</v>
      </c>
      <c r="BJ107" s="44" t="e">
        <f t="shared" si="151"/>
        <v>#REF!</v>
      </c>
      <c r="BK107" s="44"/>
      <c r="BN107" s="44"/>
      <c r="BO107" s="44"/>
      <c r="BP107" s="44"/>
      <c r="BQ107" s="44"/>
      <c r="BR107" s="44"/>
      <c r="BS107" s="44"/>
      <c r="BT107" s="44"/>
      <c r="BU107" s="44"/>
      <c r="BV107" s="44"/>
      <c r="BW107" s="44"/>
      <c r="BX107" s="44"/>
      <c r="BY107" s="44"/>
      <c r="BZ107" s="44"/>
      <c r="CA107" s="44"/>
      <c r="CB107" s="44"/>
      <c r="CC107" s="44"/>
      <c r="CD107" s="44"/>
      <c r="CE107" s="44"/>
      <c r="CF107" s="44"/>
      <c r="CG107" s="44"/>
      <c r="CH107" s="44"/>
      <c r="CI107" s="44"/>
      <c r="CJ107" s="44"/>
      <c r="CK107" s="44"/>
      <c r="CL107" s="44"/>
      <c r="CN107" s="244" t="e">
        <f t="shared" si="207"/>
        <v>#REF!</v>
      </c>
      <c r="CO107" s="244">
        <v>106</v>
      </c>
      <c r="CP107" s="239" t="e">
        <f t="shared" si="208"/>
        <v>#REF!</v>
      </c>
      <c r="CQ107" s="239" t="e">
        <f>CP107+COUNTIF($CP$2:CP107,CP107)-1</f>
        <v>#REF!</v>
      </c>
      <c r="CR107" s="241" t="str">
        <f t="shared" si="176"/>
        <v>Italy</v>
      </c>
      <c r="CS107" s="70" t="e">
        <f t="shared" si="209"/>
        <v>#REF!</v>
      </c>
      <c r="CT107" s="44" t="e">
        <f t="shared" si="177"/>
        <v>#REF!</v>
      </c>
      <c r="CU107" s="44" t="e">
        <f t="shared" si="178"/>
        <v>#REF!</v>
      </c>
      <c r="CV107" s="44" t="e">
        <f t="shared" si="179"/>
        <v>#REF!</v>
      </c>
      <c r="CW107" s="44" t="e">
        <f t="shared" si="180"/>
        <v>#REF!</v>
      </c>
      <c r="CX107" s="44" t="e">
        <f t="shared" si="181"/>
        <v>#REF!</v>
      </c>
      <c r="CY107" s="44" t="e">
        <f t="shared" si="182"/>
        <v>#REF!</v>
      </c>
      <c r="CZ107" s="44" t="e">
        <f t="shared" si="183"/>
        <v>#REF!</v>
      </c>
      <c r="DA107" s="44" t="e">
        <f t="shared" si="184"/>
        <v>#REF!</v>
      </c>
      <c r="DB107" s="44" t="e">
        <f t="shared" si="185"/>
        <v>#REF!</v>
      </c>
      <c r="DC107" s="44" t="e">
        <f t="shared" si="186"/>
        <v>#REF!</v>
      </c>
      <c r="DD107" s="44" t="e">
        <f t="shared" si="187"/>
        <v>#REF!</v>
      </c>
      <c r="DE107" s="44" t="e">
        <f t="shared" si="188"/>
        <v>#REF!</v>
      </c>
      <c r="DF107" s="44" t="e">
        <f t="shared" si="189"/>
        <v>#REF!</v>
      </c>
      <c r="DG107" s="44" t="e">
        <f t="shared" si="190"/>
        <v>#REF!</v>
      </c>
      <c r="DH107" s="44" t="e">
        <f t="shared" si="191"/>
        <v>#REF!</v>
      </c>
      <c r="DI107" s="44" t="e">
        <f t="shared" si="192"/>
        <v>#REF!</v>
      </c>
      <c r="DJ107" s="44" t="e">
        <f t="shared" si="193"/>
        <v>#REF!</v>
      </c>
      <c r="DK107" s="44" t="e">
        <f t="shared" si="194"/>
        <v>#REF!</v>
      </c>
      <c r="DL107" s="44" t="e">
        <f t="shared" si="195"/>
        <v>#REF!</v>
      </c>
      <c r="DM107" s="44" t="e">
        <f t="shared" si="196"/>
        <v>#REF!</v>
      </c>
      <c r="DN107" s="44" t="e">
        <f t="shared" si="197"/>
        <v>#REF!</v>
      </c>
      <c r="DO107" s="44" t="e">
        <f t="shared" si="198"/>
        <v>#REF!</v>
      </c>
      <c r="DP107" s="44" t="e">
        <f t="shared" si="199"/>
        <v>#REF!</v>
      </c>
      <c r="DQ107" s="44" t="e">
        <f t="shared" si="200"/>
        <v>#REF!</v>
      </c>
    </row>
    <row r="108" spans="1:121">
      <c r="A108" s="239">
        <v>107</v>
      </c>
      <c r="B108" s="364" t="e">
        <f t="shared" si="201"/>
        <v>#REF!</v>
      </c>
      <c r="C108" s="365" t="e">
        <f>B108+COUNTIF(B$2:$B108,B108)-1</f>
        <v>#REF!</v>
      </c>
      <c r="D108" s="366" t="str">
        <f>Tables!AI108</f>
        <v>Jamaica</v>
      </c>
      <c r="E108" s="367" t="e">
        <f t="shared" si="202"/>
        <v>#REF!</v>
      </c>
      <c r="F108" s="46">
        <f>SUMIFS('Portfolio Allocation'!C$12:C$111,'Portfolio Allocation'!$A$12:$A$111,'Graph Tables'!$D108)</f>
        <v>0</v>
      </c>
      <c r="G108" s="46">
        <f>SUMIFS('Portfolio Allocation'!D$12:D$111,'Portfolio Allocation'!$A$12:$A$111,'Graph Tables'!$D108)</f>
        <v>0</v>
      </c>
      <c r="H108" s="46">
        <f>SUMIFS('Portfolio Allocation'!E$12:E$111,'Portfolio Allocation'!$A$12:$A$111,'Graph Tables'!$D108)</f>
        <v>0</v>
      </c>
      <c r="I108" s="46">
        <f>SUMIFS('Portfolio Allocation'!F$12:F$111,'Portfolio Allocation'!$A$12:$A$111,'Graph Tables'!$D108)</f>
        <v>0</v>
      </c>
      <c r="J108" s="46">
        <f>SUMIFS('Portfolio Allocation'!G$12:G$111,'Portfolio Allocation'!$A$12:$A$111,'Graph Tables'!$D108)</f>
        <v>0</v>
      </c>
      <c r="K108" s="46">
        <f>SUMIFS('Portfolio Allocation'!H$12:H$111,'Portfolio Allocation'!$A$12:$A$111,'Graph Tables'!$D108)</f>
        <v>0</v>
      </c>
      <c r="L108" s="46">
        <f>SUMIFS('Portfolio Allocation'!I$12:I$111,'Portfolio Allocation'!$A$12:$A$111,'Graph Tables'!$D108)</f>
        <v>0</v>
      </c>
      <c r="M108" s="46">
        <f>SUMIFS('Portfolio Allocation'!J$12:J$111,'Portfolio Allocation'!$A$12:$A$111,'Graph Tables'!$D108)</f>
        <v>0</v>
      </c>
      <c r="N108" s="46">
        <f>SUMIFS('Portfolio Allocation'!K$12:K$111,'Portfolio Allocation'!$A$12:$A$111,'Graph Tables'!$D108)</f>
        <v>0</v>
      </c>
      <c r="O108" s="46">
        <f>SUMIFS('Portfolio Allocation'!L$12:L$111,'Portfolio Allocation'!$A$12:$A$111,'Graph Tables'!$D108)</f>
        <v>0</v>
      </c>
      <c r="P108" s="46">
        <f>SUMIFS('Portfolio Allocation'!M$12:M$111,'Portfolio Allocation'!$A$12:$A$111,'Graph Tables'!$D108)</f>
        <v>0</v>
      </c>
      <c r="Q108" s="46" t="e">
        <f>SUMIFS('Portfolio Allocation'!#REF!,'Portfolio Allocation'!$A$12:$A$111,'Graph Tables'!$D108)</f>
        <v>#REF!</v>
      </c>
      <c r="R108" s="46">
        <f>SUMIFS('Portfolio Allocation'!Q$12:Q$111,'Portfolio Allocation'!$A$12:$A$111,'Graph Tables'!$D108)</f>
        <v>0</v>
      </c>
      <c r="S108" s="46">
        <f>SUMIFS('Portfolio Allocation'!R$12:R$111,'Portfolio Allocation'!$A$12:$A$111,'Graph Tables'!$D108)</f>
        <v>0</v>
      </c>
      <c r="T108" s="46">
        <f>SUMIFS('Portfolio Allocation'!S$12:S$111,'Portfolio Allocation'!$A$12:$A$111,'Graph Tables'!$D108)</f>
        <v>0</v>
      </c>
      <c r="U108" s="46">
        <f>SUMIFS('Portfolio Allocation'!T$12:T$111,'Portfolio Allocation'!$A$12:$A$111,'Graph Tables'!$D108)</f>
        <v>0</v>
      </c>
      <c r="V108" s="46">
        <f>SUMIFS('Portfolio Allocation'!U$12:U$111,'Portfolio Allocation'!$A$12:$A$111,'Graph Tables'!$D108)</f>
        <v>0</v>
      </c>
      <c r="W108" s="46">
        <f>SUMIFS('Portfolio Allocation'!V$12:V$111,'Portfolio Allocation'!$A$12:$A$111,'Graph Tables'!$D108)</f>
        <v>0</v>
      </c>
      <c r="X108" s="46">
        <f>SUMIFS('Portfolio Allocation'!W$12:W$111,'Portfolio Allocation'!$A$12:$A$111,'Graph Tables'!$D108)</f>
        <v>0</v>
      </c>
      <c r="Y108" s="46">
        <f>SUMIFS('Portfolio Allocation'!X$12:X$111,'Portfolio Allocation'!$A$12:$A$111,'Graph Tables'!$D108)</f>
        <v>0</v>
      </c>
      <c r="Z108" s="46">
        <f>SUMIFS('Portfolio Allocation'!Y$12:Y$111,'Portfolio Allocation'!$A$12:$A$111,'Graph Tables'!$D108)</f>
        <v>0</v>
      </c>
      <c r="AA108" s="46">
        <f>SUMIFS('Portfolio Allocation'!Z$12:Z$111,'Portfolio Allocation'!$A$12:$A$111,'Graph Tables'!$D108)</f>
        <v>0</v>
      </c>
      <c r="AB108" s="46">
        <f>SUMIFS('Portfolio Allocation'!AA$12:AA$111,'Portfolio Allocation'!$A$12:$A$111,'Graph Tables'!$D108)</f>
        <v>0</v>
      </c>
      <c r="AC108" s="46">
        <f>SUMIFS('Portfolio Allocation'!AD$12:AD$111,'Portfolio Allocation'!$A$12:$A$111,'Graph Tables'!$D108)</f>
        <v>0</v>
      </c>
      <c r="AD108" s="46"/>
      <c r="AH108" s="46"/>
      <c r="AI108" s="239" t="e">
        <f t="shared" si="204"/>
        <v>#REF!</v>
      </c>
      <c r="AJ108" s="239" t="e">
        <f>AI108+COUNTIF(AI$2:$AI108,AI108)-1</f>
        <v>#REF!</v>
      </c>
      <c r="AK108" s="241" t="str">
        <f t="shared" si="127"/>
        <v>Jamaica</v>
      </c>
      <c r="AL108" s="70" t="e">
        <f t="shared" si="205"/>
        <v>#REF!</v>
      </c>
      <c r="AM108" s="44" t="e">
        <f t="shared" si="128"/>
        <v>#REF!</v>
      </c>
      <c r="AN108" s="44" t="e">
        <f t="shared" si="129"/>
        <v>#REF!</v>
      </c>
      <c r="AO108" s="44" t="e">
        <f t="shared" si="130"/>
        <v>#REF!</v>
      </c>
      <c r="AP108" s="44" t="e">
        <f t="shared" si="131"/>
        <v>#REF!</v>
      </c>
      <c r="AQ108" s="44" t="e">
        <f t="shared" si="132"/>
        <v>#REF!</v>
      </c>
      <c r="AR108" s="44" t="e">
        <f t="shared" si="133"/>
        <v>#REF!</v>
      </c>
      <c r="AS108" s="44" t="e">
        <f t="shared" si="134"/>
        <v>#REF!</v>
      </c>
      <c r="AT108" s="44" t="e">
        <f t="shared" si="135"/>
        <v>#REF!</v>
      </c>
      <c r="AU108" s="44" t="e">
        <f t="shared" si="136"/>
        <v>#REF!</v>
      </c>
      <c r="AV108" s="44" t="e">
        <f t="shared" si="137"/>
        <v>#REF!</v>
      </c>
      <c r="AW108" s="44" t="e">
        <f t="shared" si="138"/>
        <v>#REF!</v>
      </c>
      <c r="AX108" s="44" t="e">
        <f t="shared" si="139"/>
        <v>#REF!</v>
      </c>
      <c r="AY108" s="44" t="e">
        <f t="shared" si="140"/>
        <v>#REF!</v>
      </c>
      <c r="AZ108" s="44" t="e">
        <f t="shared" si="141"/>
        <v>#REF!</v>
      </c>
      <c r="BA108" s="44" t="e">
        <f t="shared" si="142"/>
        <v>#REF!</v>
      </c>
      <c r="BB108" s="44" t="e">
        <f t="shared" si="143"/>
        <v>#REF!</v>
      </c>
      <c r="BC108" s="44" t="e">
        <f t="shared" si="144"/>
        <v>#REF!</v>
      </c>
      <c r="BD108" s="44" t="e">
        <f t="shared" si="145"/>
        <v>#REF!</v>
      </c>
      <c r="BE108" s="44" t="e">
        <f t="shared" si="146"/>
        <v>#REF!</v>
      </c>
      <c r="BF108" s="44" t="e">
        <f t="shared" si="147"/>
        <v>#REF!</v>
      </c>
      <c r="BG108" s="44" t="e">
        <f t="shared" si="148"/>
        <v>#REF!</v>
      </c>
      <c r="BH108" s="44" t="e">
        <f t="shared" si="149"/>
        <v>#REF!</v>
      </c>
      <c r="BI108" s="44" t="e">
        <f t="shared" si="150"/>
        <v>#REF!</v>
      </c>
      <c r="BJ108" s="44" t="e">
        <f t="shared" si="151"/>
        <v>#REF!</v>
      </c>
      <c r="BK108" s="44"/>
      <c r="BL108">
        <v>3</v>
      </c>
      <c r="CN108" s="244" t="e">
        <f t="shared" si="207"/>
        <v>#REF!</v>
      </c>
      <c r="CO108" s="244">
        <v>107</v>
      </c>
      <c r="CP108" s="239" t="e">
        <f t="shared" si="208"/>
        <v>#REF!</v>
      </c>
      <c r="CQ108" s="239" t="e">
        <f>CP108+COUNTIF($CP$2:CP108,CP108)-1</f>
        <v>#REF!</v>
      </c>
      <c r="CR108" s="241" t="str">
        <f t="shared" si="176"/>
        <v>Jamaica</v>
      </c>
      <c r="CS108" s="70" t="e">
        <f t="shared" si="209"/>
        <v>#REF!</v>
      </c>
      <c r="CT108" s="44" t="e">
        <f t="shared" si="177"/>
        <v>#REF!</v>
      </c>
      <c r="CU108" s="44" t="e">
        <f t="shared" si="178"/>
        <v>#REF!</v>
      </c>
      <c r="CV108" s="44" t="e">
        <f t="shared" si="179"/>
        <v>#REF!</v>
      </c>
      <c r="CW108" s="44" t="e">
        <f t="shared" si="180"/>
        <v>#REF!</v>
      </c>
      <c r="CX108" s="44" t="e">
        <f t="shared" si="181"/>
        <v>#REF!</v>
      </c>
      <c r="CY108" s="44" t="e">
        <f t="shared" si="182"/>
        <v>#REF!</v>
      </c>
      <c r="CZ108" s="44" t="e">
        <f t="shared" si="183"/>
        <v>#REF!</v>
      </c>
      <c r="DA108" s="44" t="e">
        <f t="shared" si="184"/>
        <v>#REF!</v>
      </c>
      <c r="DB108" s="44" t="e">
        <f t="shared" si="185"/>
        <v>#REF!</v>
      </c>
      <c r="DC108" s="44" t="e">
        <f t="shared" si="186"/>
        <v>#REF!</v>
      </c>
      <c r="DD108" s="44" t="e">
        <f t="shared" si="187"/>
        <v>#REF!</v>
      </c>
      <c r="DE108" s="44" t="e">
        <f t="shared" si="188"/>
        <v>#REF!</v>
      </c>
      <c r="DF108" s="44" t="e">
        <f t="shared" si="189"/>
        <v>#REF!</v>
      </c>
      <c r="DG108" s="44" t="e">
        <f t="shared" si="190"/>
        <v>#REF!</v>
      </c>
      <c r="DH108" s="44" t="e">
        <f t="shared" si="191"/>
        <v>#REF!</v>
      </c>
      <c r="DI108" s="44" t="e">
        <f t="shared" si="192"/>
        <v>#REF!</v>
      </c>
      <c r="DJ108" s="44" t="e">
        <f t="shared" si="193"/>
        <v>#REF!</v>
      </c>
      <c r="DK108" s="44" t="e">
        <f t="shared" si="194"/>
        <v>#REF!</v>
      </c>
      <c r="DL108" s="44" t="e">
        <f t="shared" si="195"/>
        <v>#REF!</v>
      </c>
      <c r="DM108" s="44" t="e">
        <f t="shared" si="196"/>
        <v>#REF!</v>
      </c>
      <c r="DN108" s="44" t="e">
        <f t="shared" si="197"/>
        <v>#REF!</v>
      </c>
      <c r="DO108" s="44" t="e">
        <f t="shared" si="198"/>
        <v>#REF!</v>
      </c>
      <c r="DP108" s="44" t="e">
        <f t="shared" si="199"/>
        <v>#REF!</v>
      </c>
      <c r="DQ108" s="44" t="e">
        <f t="shared" si="200"/>
        <v>#REF!</v>
      </c>
    </row>
    <row r="109" spans="1:121">
      <c r="A109" s="239">
        <v>108</v>
      </c>
      <c r="B109" s="364" t="e">
        <f t="shared" si="201"/>
        <v>#REF!</v>
      </c>
      <c r="C109" s="365" t="e">
        <f>B109+COUNTIF(B$2:$B109,B109)-1</f>
        <v>#REF!</v>
      </c>
      <c r="D109" s="366" t="str">
        <f>Tables!AI109</f>
        <v>Japan</v>
      </c>
      <c r="E109" s="367" t="e">
        <f t="shared" si="202"/>
        <v>#REF!</v>
      </c>
      <c r="F109" s="46">
        <f>SUMIFS('Portfolio Allocation'!C$12:C$111,'Portfolio Allocation'!$A$12:$A$111,'Graph Tables'!$D109)</f>
        <v>0</v>
      </c>
      <c r="G109" s="46">
        <f>SUMIFS('Portfolio Allocation'!D$12:D$111,'Portfolio Allocation'!$A$12:$A$111,'Graph Tables'!$D109)</f>
        <v>0</v>
      </c>
      <c r="H109" s="46">
        <f>SUMIFS('Portfolio Allocation'!E$12:E$111,'Portfolio Allocation'!$A$12:$A$111,'Graph Tables'!$D109)</f>
        <v>0</v>
      </c>
      <c r="I109" s="46">
        <f>SUMIFS('Portfolio Allocation'!F$12:F$111,'Portfolio Allocation'!$A$12:$A$111,'Graph Tables'!$D109)</f>
        <v>0</v>
      </c>
      <c r="J109" s="46">
        <f>SUMIFS('Portfolio Allocation'!G$12:G$111,'Portfolio Allocation'!$A$12:$A$111,'Graph Tables'!$D109)</f>
        <v>0</v>
      </c>
      <c r="K109" s="46">
        <f>SUMIFS('Portfolio Allocation'!H$12:H$111,'Portfolio Allocation'!$A$12:$A$111,'Graph Tables'!$D109)</f>
        <v>0</v>
      </c>
      <c r="L109" s="46">
        <f>SUMIFS('Portfolio Allocation'!I$12:I$111,'Portfolio Allocation'!$A$12:$A$111,'Graph Tables'!$D109)</f>
        <v>0</v>
      </c>
      <c r="M109" s="46">
        <f>SUMIFS('Portfolio Allocation'!J$12:J$111,'Portfolio Allocation'!$A$12:$A$111,'Graph Tables'!$D109)</f>
        <v>0</v>
      </c>
      <c r="N109" s="46">
        <f>SUMIFS('Portfolio Allocation'!K$12:K$111,'Portfolio Allocation'!$A$12:$A$111,'Graph Tables'!$D109)</f>
        <v>0</v>
      </c>
      <c r="O109" s="46">
        <f>SUMIFS('Portfolio Allocation'!L$12:L$111,'Portfolio Allocation'!$A$12:$A$111,'Graph Tables'!$D109)</f>
        <v>0</v>
      </c>
      <c r="P109" s="46">
        <f>SUMIFS('Portfolio Allocation'!M$12:M$111,'Portfolio Allocation'!$A$12:$A$111,'Graph Tables'!$D109)</f>
        <v>0</v>
      </c>
      <c r="Q109" s="46" t="e">
        <f>SUMIFS('Portfolio Allocation'!#REF!,'Portfolio Allocation'!$A$12:$A$111,'Graph Tables'!$D109)</f>
        <v>#REF!</v>
      </c>
      <c r="R109" s="46">
        <f>SUMIFS('Portfolio Allocation'!Q$12:Q$111,'Portfolio Allocation'!$A$12:$A$111,'Graph Tables'!$D109)</f>
        <v>0</v>
      </c>
      <c r="S109" s="46">
        <f>SUMIFS('Portfolio Allocation'!R$12:R$111,'Portfolio Allocation'!$A$12:$A$111,'Graph Tables'!$D109)</f>
        <v>0</v>
      </c>
      <c r="T109" s="46">
        <f>SUMIFS('Portfolio Allocation'!S$12:S$111,'Portfolio Allocation'!$A$12:$A$111,'Graph Tables'!$D109)</f>
        <v>0</v>
      </c>
      <c r="U109" s="46">
        <f>SUMIFS('Portfolio Allocation'!T$12:T$111,'Portfolio Allocation'!$A$12:$A$111,'Graph Tables'!$D109)</f>
        <v>0</v>
      </c>
      <c r="V109" s="46">
        <f>SUMIFS('Portfolio Allocation'!U$12:U$111,'Portfolio Allocation'!$A$12:$A$111,'Graph Tables'!$D109)</f>
        <v>0</v>
      </c>
      <c r="W109" s="46">
        <f>SUMIFS('Portfolio Allocation'!V$12:V$111,'Portfolio Allocation'!$A$12:$A$111,'Graph Tables'!$D109)</f>
        <v>0</v>
      </c>
      <c r="X109" s="46">
        <f>SUMIFS('Portfolio Allocation'!W$12:W$111,'Portfolio Allocation'!$A$12:$A$111,'Graph Tables'!$D109)</f>
        <v>0</v>
      </c>
      <c r="Y109" s="46">
        <f>SUMIFS('Portfolio Allocation'!X$12:X$111,'Portfolio Allocation'!$A$12:$A$111,'Graph Tables'!$D109)</f>
        <v>0</v>
      </c>
      <c r="Z109" s="46">
        <f>SUMIFS('Portfolio Allocation'!Y$12:Y$111,'Portfolio Allocation'!$A$12:$A$111,'Graph Tables'!$D109)</f>
        <v>0</v>
      </c>
      <c r="AA109" s="46">
        <f>SUMIFS('Portfolio Allocation'!Z$12:Z$111,'Portfolio Allocation'!$A$12:$A$111,'Graph Tables'!$D109)</f>
        <v>0</v>
      </c>
      <c r="AB109" s="46">
        <f>SUMIFS('Portfolio Allocation'!AA$12:AA$111,'Portfolio Allocation'!$A$12:$A$111,'Graph Tables'!$D109)</f>
        <v>0</v>
      </c>
      <c r="AC109" s="46">
        <f>SUMIFS('Portfolio Allocation'!AD$12:AD$111,'Portfolio Allocation'!$A$12:$A$111,'Graph Tables'!$D109)</f>
        <v>0</v>
      </c>
      <c r="AD109" s="46"/>
      <c r="AH109" s="46"/>
      <c r="AI109" s="239" t="e">
        <f t="shared" si="204"/>
        <v>#REF!</v>
      </c>
      <c r="AJ109" s="239" t="e">
        <f>AI109+COUNTIF(AI$2:$AI109,AI109)-1</f>
        <v>#REF!</v>
      </c>
      <c r="AK109" s="241" t="str">
        <f t="shared" si="127"/>
        <v>Japan</v>
      </c>
      <c r="AL109" s="70" t="e">
        <f t="shared" si="205"/>
        <v>#REF!</v>
      </c>
      <c r="AM109" s="44" t="e">
        <f t="shared" si="128"/>
        <v>#REF!</v>
      </c>
      <c r="AN109" s="44" t="e">
        <f t="shared" si="129"/>
        <v>#REF!</v>
      </c>
      <c r="AO109" s="44" t="e">
        <f t="shared" si="130"/>
        <v>#REF!</v>
      </c>
      <c r="AP109" s="44" t="e">
        <f t="shared" si="131"/>
        <v>#REF!</v>
      </c>
      <c r="AQ109" s="44" t="e">
        <f t="shared" si="132"/>
        <v>#REF!</v>
      </c>
      <c r="AR109" s="44" t="e">
        <f t="shared" si="133"/>
        <v>#REF!</v>
      </c>
      <c r="AS109" s="44" t="e">
        <f t="shared" si="134"/>
        <v>#REF!</v>
      </c>
      <c r="AT109" s="44" t="e">
        <f t="shared" si="135"/>
        <v>#REF!</v>
      </c>
      <c r="AU109" s="44" t="e">
        <f t="shared" si="136"/>
        <v>#REF!</v>
      </c>
      <c r="AV109" s="44" t="e">
        <f t="shared" si="137"/>
        <v>#REF!</v>
      </c>
      <c r="AW109" s="44" t="e">
        <f t="shared" si="138"/>
        <v>#REF!</v>
      </c>
      <c r="AX109" s="44" t="e">
        <f t="shared" si="139"/>
        <v>#REF!</v>
      </c>
      <c r="AY109" s="44" t="e">
        <f t="shared" si="140"/>
        <v>#REF!</v>
      </c>
      <c r="AZ109" s="44" t="e">
        <f t="shared" si="141"/>
        <v>#REF!</v>
      </c>
      <c r="BA109" s="44" t="e">
        <f t="shared" si="142"/>
        <v>#REF!</v>
      </c>
      <c r="BB109" s="44" t="e">
        <f t="shared" si="143"/>
        <v>#REF!</v>
      </c>
      <c r="BC109" s="44" t="e">
        <f t="shared" si="144"/>
        <v>#REF!</v>
      </c>
      <c r="BD109" s="44" t="e">
        <f t="shared" si="145"/>
        <v>#REF!</v>
      </c>
      <c r="BE109" s="44" t="e">
        <f t="shared" si="146"/>
        <v>#REF!</v>
      </c>
      <c r="BF109" s="44" t="e">
        <f t="shared" si="147"/>
        <v>#REF!</v>
      </c>
      <c r="BG109" s="44" t="e">
        <f t="shared" si="148"/>
        <v>#REF!</v>
      </c>
      <c r="BH109" s="44" t="e">
        <f t="shared" si="149"/>
        <v>#REF!</v>
      </c>
      <c r="BI109" s="44" t="e">
        <f t="shared" si="150"/>
        <v>#REF!</v>
      </c>
      <c r="BJ109" s="44" t="e">
        <f t="shared" si="151"/>
        <v>#REF!</v>
      </c>
      <c r="BK109" s="44"/>
      <c r="CN109" s="244" t="e">
        <f t="shared" si="207"/>
        <v>#REF!</v>
      </c>
      <c r="CO109" s="244">
        <v>108</v>
      </c>
      <c r="CP109" s="239" t="e">
        <f t="shared" si="208"/>
        <v>#REF!</v>
      </c>
      <c r="CQ109" s="239" t="e">
        <f>CP109+COUNTIF($CP$2:CP109,CP109)-1</f>
        <v>#REF!</v>
      </c>
      <c r="CR109" s="241" t="str">
        <f t="shared" si="176"/>
        <v>Japan</v>
      </c>
      <c r="CS109" s="70" t="e">
        <f t="shared" si="209"/>
        <v>#REF!</v>
      </c>
      <c r="CT109" s="44" t="e">
        <f t="shared" si="177"/>
        <v>#REF!</v>
      </c>
      <c r="CU109" s="44" t="e">
        <f t="shared" si="178"/>
        <v>#REF!</v>
      </c>
      <c r="CV109" s="44" t="e">
        <f t="shared" si="179"/>
        <v>#REF!</v>
      </c>
      <c r="CW109" s="44" t="e">
        <f t="shared" si="180"/>
        <v>#REF!</v>
      </c>
      <c r="CX109" s="44" t="e">
        <f t="shared" si="181"/>
        <v>#REF!</v>
      </c>
      <c r="CY109" s="44" t="e">
        <f t="shared" si="182"/>
        <v>#REF!</v>
      </c>
      <c r="CZ109" s="44" t="e">
        <f t="shared" si="183"/>
        <v>#REF!</v>
      </c>
      <c r="DA109" s="44" t="e">
        <f t="shared" si="184"/>
        <v>#REF!</v>
      </c>
      <c r="DB109" s="44" t="e">
        <f t="shared" si="185"/>
        <v>#REF!</v>
      </c>
      <c r="DC109" s="44" t="e">
        <f t="shared" si="186"/>
        <v>#REF!</v>
      </c>
      <c r="DD109" s="44" t="e">
        <f t="shared" si="187"/>
        <v>#REF!</v>
      </c>
      <c r="DE109" s="44" t="e">
        <f t="shared" si="188"/>
        <v>#REF!</v>
      </c>
      <c r="DF109" s="44" t="e">
        <f t="shared" si="189"/>
        <v>#REF!</v>
      </c>
      <c r="DG109" s="44" t="e">
        <f t="shared" si="190"/>
        <v>#REF!</v>
      </c>
      <c r="DH109" s="44" t="e">
        <f t="shared" si="191"/>
        <v>#REF!</v>
      </c>
      <c r="DI109" s="44" t="e">
        <f t="shared" si="192"/>
        <v>#REF!</v>
      </c>
      <c r="DJ109" s="44" t="e">
        <f t="shared" si="193"/>
        <v>#REF!</v>
      </c>
      <c r="DK109" s="44" t="e">
        <f t="shared" si="194"/>
        <v>#REF!</v>
      </c>
      <c r="DL109" s="44" t="e">
        <f t="shared" si="195"/>
        <v>#REF!</v>
      </c>
      <c r="DM109" s="44" t="e">
        <f t="shared" si="196"/>
        <v>#REF!</v>
      </c>
      <c r="DN109" s="44" t="e">
        <f t="shared" si="197"/>
        <v>#REF!</v>
      </c>
      <c r="DO109" s="44" t="e">
        <f t="shared" si="198"/>
        <v>#REF!</v>
      </c>
      <c r="DP109" s="44" t="e">
        <f t="shared" si="199"/>
        <v>#REF!</v>
      </c>
      <c r="DQ109" s="44" t="e">
        <f t="shared" si="200"/>
        <v>#REF!</v>
      </c>
    </row>
    <row r="110" spans="1:121">
      <c r="A110" s="239">
        <v>109</v>
      </c>
      <c r="B110" s="364" t="e">
        <f t="shared" si="201"/>
        <v>#REF!</v>
      </c>
      <c r="C110" s="365" t="e">
        <f>B110+COUNTIF(B$2:$B110,B110)-1</f>
        <v>#REF!</v>
      </c>
      <c r="D110" s="366" t="str">
        <f>Tables!AI110</f>
        <v>Jersey</v>
      </c>
      <c r="E110" s="367" t="e">
        <f t="shared" si="202"/>
        <v>#REF!</v>
      </c>
      <c r="F110" s="46">
        <f>SUMIFS('Portfolio Allocation'!C$12:C$111,'Portfolio Allocation'!$A$12:$A$111,'Graph Tables'!$D110)</f>
        <v>0</v>
      </c>
      <c r="G110" s="46">
        <f>SUMIFS('Portfolio Allocation'!D$12:D$111,'Portfolio Allocation'!$A$12:$A$111,'Graph Tables'!$D110)</f>
        <v>0</v>
      </c>
      <c r="H110" s="46">
        <f>SUMIFS('Portfolio Allocation'!E$12:E$111,'Portfolio Allocation'!$A$12:$A$111,'Graph Tables'!$D110)</f>
        <v>0</v>
      </c>
      <c r="I110" s="46">
        <f>SUMIFS('Portfolio Allocation'!F$12:F$111,'Portfolio Allocation'!$A$12:$A$111,'Graph Tables'!$D110)</f>
        <v>0</v>
      </c>
      <c r="J110" s="46">
        <f>SUMIFS('Portfolio Allocation'!G$12:G$111,'Portfolio Allocation'!$A$12:$A$111,'Graph Tables'!$D110)</f>
        <v>0</v>
      </c>
      <c r="K110" s="46">
        <f>SUMIFS('Portfolio Allocation'!H$12:H$111,'Portfolio Allocation'!$A$12:$A$111,'Graph Tables'!$D110)</f>
        <v>0</v>
      </c>
      <c r="L110" s="46">
        <f>SUMIFS('Portfolio Allocation'!I$12:I$111,'Portfolio Allocation'!$A$12:$A$111,'Graph Tables'!$D110)</f>
        <v>0</v>
      </c>
      <c r="M110" s="46">
        <f>SUMIFS('Portfolio Allocation'!J$12:J$111,'Portfolio Allocation'!$A$12:$A$111,'Graph Tables'!$D110)</f>
        <v>0</v>
      </c>
      <c r="N110" s="46">
        <f>SUMIFS('Portfolio Allocation'!K$12:K$111,'Portfolio Allocation'!$A$12:$A$111,'Graph Tables'!$D110)</f>
        <v>0</v>
      </c>
      <c r="O110" s="46">
        <f>SUMIFS('Portfolio Allocation'!L$12:L$111,'Portfolio Allocation'!$A$12:$A$111,'Graph Tables'!$D110)</f>
        <v>0</v>
      </c>
      <c r="P110" s="46">
        <f>SUMIFS('Portfolio Allocation'!M$12:M$111,'Portfolio Allocation'!$A$12:$A$111,'Graph Tables'!$D110)</f>
        <v>0</v>
      </c>
      <c r="Q110" s="46" t="e">
        <f>SUMIFS('Portfolio Allocation'!#REF!,'Portfolio Allocation'!$A$12:$A$111,'Graph Tables'!$D110)</f>
        <v>#REF!</v>
      </c>
      <c r="R110" s="46">
        <f>SUMIFS('Portfolio Allocation'!Q$12:Q$111,'Portfolio Allocation'!$A$12:$A$111,'Graph Tables'!$D110)</f>
        <v>0</v>
      </c>
      <c r="S110" s="46">
        <f>SUMIFS('Portfolio Allocation'!R$12:R$111,'Portfolio Allocation'!$A$12:$A$111,'Graph Tables'!$D110)</f>
        <v>0</v>
      </c>
      <c r="T110" s="46">
        <f>SUMIFS('Portfolio Allocation'!S$12:S$111,'Portfolio Allocation'!$A$12:$A$111,'Graph Tables'!$D110)</f>
        <v>0</v>
      </c>
      <c r="U110" s="46">
        <f>SUMIFS('Portfolio Allocation'!T$12:T$111,'Portfolio Allocation'!$A$12:$A$111,'Graph Tables'!$D110)</f>
        <v>0</v>
      </c>
      <c r="V110" s="46">
        <f>SUMIFS('Portfolio Allocation'!U$12:U$111,'Portfolio Allocation'!$A$12:$A$111,'Graph Tables'!$D110)</f>
        <v>0</v>
      </c>
      <c r="W110" s="46">
        <f>SUMIFS('Portfolio Allocation'!V$12:V$111,'Portfolio Allocation'!$A$12:$A$111,'Graph Tables'!$D110)</f>
        <v>0</v>
      </c>
      <c r="X110" s="46">
        <f>SUMIFS('Portfolio Allocation'!W$12:W$111,'Portfolio Allocation'!$A$12:$A$111,'Graph Tables'!$D110)</f>
        <v>0</v>
      </c>
      <c r="Y110" s="46">
        <f>SUMIFS('Portfolio Allocation'!X$12:X$111,'Portfolio Allocation'!$A$12:$A$111,'Graph Tables'!$D110)</f>
        <v>0</v>
      </c>
      <c r="Z110" s="46">
        <f>SUMIFS('Portfolio Allocation'!Y$12:Y$111,'Portfolio Allocation'!$A$12:$A$111,'Graph Tables'!$D110)</f>
        <v>0</v>
      </c>
      <c r="AA110" s="46">
        <f>SUMIFS('Portfolio Allocation'!Z$12:Z$111,'Portfolio Allocation'!$A$12:$A$111,'Graph Tables'!$D110)</f>
        <v>0</v>
      </c>
      <c r="AB110" s="46">
        <f>SUMIFS('Portfolio Allocation'!AA$12:AA$111,'Portfolio Allocation'!$A$12:$A$111,'Graph Tables'!$D110)</f>
        <v>0</v>
      </c>
      <c r="AC110" s="46">
        <f>SUMIFS('Portfolio Allocation'!AD$12:AD$111,'Portfolio Allocation'!$A$12:$A$111,'Graph Tables'!$D110)</f>
        <v>0</v>
      </c>
      <c r="AD110" s="46"/>
      <c r="AH110" s="46"/>
      <c r="AI110" s="239" t="e">
        <f t="shared" si="204"/>
        <v>#REF!</v>
      </c>
      <c r="AJ110" s="239" t="e">
        <f>AI110+COUNTIF(AI$2:$AI110,AI110)-1</f>
        <v>#REF!</v>
      </c>
      <c r="AK110" s="241" t="str">
        <f t="shared" si="127"/>
        <v>Jersey</v>
      </c>
      <c r="AL110" s="70" t="e">
        <f t="shared" si="205"/>
        <v>#REF!</v>
      </c>
      <c r="AM110" s="44" t="e">
        <f t="shared" si="128"/>
        <v>#REF!</v>
      </c>
      <c r="AN110" s="44" t="e">
        <f t="shared" si="129"/>
        <v>#REF!</v>
      </c>
      <c r="AO110" s="44" t="e">
        <f t="shared" si="130"/>
        <v>#REF!</v>
      </c>
      <c r="AP110" s="44" t="e">
        <f t="shared" si="131"/>
        <v>#REF!</v>
      </c>
      <c r="AQ110" s="44" t="e">
        <f t="shared" si="132"/>
        <v>#REF!</v>
      </c>
      <c r="AR110" s="44" t="e">
        <f t="shared" si="133"/>
        <v>#REF!</v>
      </c>
      <c r="AS110" s="44" t="e">
        <f t="shared" si="134"/>
        <v>#REF!</v>
      </c>
      <c r="AT110" s="44" t="e">
        <f t="shared" si="135"/>
        <v>#REF!</v>
      </c>
      <c r="AU110" s="44" t="e">
        <f t="shared" si="136"/>
        <v>#REF!</v>
      </c>
      <c r="AV110" s="44" t="e">
        <f t="shared" si="137"/>
        <v>#REF!</v>
      </c>
      <c r="AW110" s="44" t="e">
        <f t="shared" si="138"/>
        <v>#REF!</v>
      </c>
      <c r="AX110" s="44" t="e">
        <f t="shared" si="139"/>
        <v>#REF!</v>
      </c>
      <c r="AY110" s="44" t="e">
        <f t="shared" si="140"/>
        <v>#REF!</v>
      </c>
      <c r="AZ110" s="44" t="e">
        <f t="shared" si="141"/>
        <v>#REF!</v>
      </c>
      <c r="BA110" s="44" t="e">
        <f t="shared" si="142"/>
        <v>#REF!</v>
      </c>
      <c r="BB110" s="44" t="e">
        <f t="shared" si="143"/>
        <v>#REF!</v>
      </c>
      <c r="BC110" s="44" t="e">
        <f t="shared" si="144"/>
        <v>#REF!</v>
      </c>
      <c r="BD110" s="44" t="e">
        <f t="shared" si="145"/>
        <v>#REF!</v>
      </c>
      <c r="BE110" s="44" t="e">
        <f t="shared" si="146"/>
        <v>#REF!</v>
      </c>
      <c r="BF110" s="44" t="e">
        <f t="shared" si="147"/>
        <v>#REF!</v>
      </c>
      <c r="BG110" s="44" t="e">
        <f t="shared" si="148"/>
        <v>#REF!</v>
      </c>
      <c r="BH110" s="44" t="e">
        <f t="shared" si="149"/>
        <v>#REF!</v>
      </c>
      <c r="BI110" s="44" t="e">
        <f t="shared" si="150"/>
        <v>#REF!</v>
      </c>
      <c r="BJ110" s="44" t="e">
        <f t="shared" si="151"/>
        <v>#REF!</v>
      </c>
      <c r="BK110" s="44"/>
      <c r="CN110" s="244" t="e">
        <f t="shared" si="207"/>
        <v>#REF!</v>
      </c>
      <c r="CO110" s="244">
        <v>109</v>
      </c>
      <c r="CP110" s="239" t="e">
        <f t="shared" si="208"/>
        <v>#REF!</v>
      </c>
      <c r="CQ110" s="239" t="e">
        <f>CP110+COUNTIF($CP$2:CP110,CP110)-1</f>
        <v>#REF!</v>
      </c>
      <c r="CR110" s="241" t="str">
        <f t="shared" si="176"/>
        <v>Jersey</v>
      </c>
      <c r="CS110" s="70" t="e">
        <f t="shared" si="209"/>
        <v>#REF!</v>
      </c>
      <c r="CT110" s="44" t="e">
        <f t="shared" si="177"/>
        <v>#REF!</v>
      </c>
      <c r="CU110" s="44" t="e">
        <f t="shared" si="178"/>
        <v>#REF!</v>
      </c>
      <c r="CV110" s="44" t="e">
        <f t="shared" si="179"/>
        <v>#REF!</v>
      </c>
      <c r="CW110" s="44" t="e">
        <f t="shared" si="180"/>
        <v>#REF!</v>
      </c>
      <c r="CX110" s="44" t="e">
        <f t="shared" si="181"/>
        <v>#REF!</v>
      </c>
      <c r="CY110" s="44" t="e">
        <f t="shared" si="182"/>
        <v>#REF!</v>
      </c>
      <c r="CZ110" s="44" t="e">
        <f t="shared" si="183"/>
        <v>#REF!</v>
      </c>
      <c r="DA110" s="44" t="e">
        <f t="shared" si="184"/>
        <v>#REF!</v>
      </c>
      <c r="DB110" s="44" t="e">
        <f t="shared" si="185"/>
        <v>#REF!</v>
      </c>
      <c r="DC110" s="44" t="e">
        <f t="shared" si="186"/>
        <v>#REF!</v>
      </c>
      <c r="DD110" s="44" t="e">
        <f t="shared" si="187"/>
        <v>#REF!</v>
      </c>
      <c r="DE110" s="44" t="e">
        <f t="shared" si="188"/>
        <v>#REF!</v>
      </c>
      <c r="DF110" s="44" t="e">
        <f t="shared" si="189"/>
        <v>#REF!</v>
      </c>
      <c r="DG110" s="44" t="e">
        <f t="shared" si="190"/>
        <v>#REF!</v>
      </c>
      <c r="DH110" s="44" t="e">
        <f t="shared" si="191"/>
        <v>#REF!</v>
      </c>
      <c r="DI110" s="44" t="e">
        <f t="shared" si="192"/>
        <v>#REF!</v>
      </c>
      <c r="DJ110" s="44" t="e">
        <f t="shared" si="193"/>
        <v>#REF!</v>
      </c>
      <c r="DK110" s="44" t="e">
        <f t="shared" si="194"/>
        <v>#REF!</v>
      </c>
      <c r="DL110" s="44" t="e">
        <f t="shared" si="195"/>
        <v>#REF!</v>
      </c>
      <c r="DM110" s="44" t="e">
        <f t="shared" si="196"/>
        <v>#REF!</v>
      </c>
      <c r="DN110" s="44" t="e">
        <f t="shared" si="197"/>
        <v>#REF!</v>
      </c>
      <c r="DO110" s="44" t="e">
        <f t="shared" si="198"/>
        <v>#REF!</v>
      </c>
      <c r="DP110" s="44" t="e">
        <f t="shared" si="199"/>
        <v>#REF!</v>
      </c>
      <c r="DQ110" s="44" t="e">
        <f t="shared" si="200"/>
        <v>#REF!</v>
      </c>
    </row>
    <row r="111" spans="1:121">
      <c r="A111" s="239">
        <v>110</v>
      </c>
      <c r="B111" s="364" t="e">
        <f t="shared" si="201"/>
        <v>#REF!</v>
      </c>
      <c r="C111" s="365" t="e">
        <f>B111+COUNTIF(B$2:$B111,B111)-1</f>
        <v>#REF!</v>
      </c>
      <c r="D111" s="366" t="str">
        <f>Tables!AI111</f>
        <v>Jordan</v>
      </c>
      <c r="E111" s="367" t="e">
        <f t="shared" si="202"/>
        <v>#REF!</v>
      </c>
      <c r="F111" s="46">
        <f>SUMIFS('Portfolio Allocation'!C$12:C$111,'Portfolio Allocation'!$A$12:$A$111,'Graph Tables'!$D111)</f>
        <v>0</v>
      </c>
      <c r="G111" s="46">
        <f>SUMIFS('Portfolio Allocation'!D$12:D$111,'Portfolio Allocation'!$A$12:$A$111,'Graph Tables'!$D111)</f>
        <v>0</v>
      </c>
      <c r="H111" s="46">
        <f>SUMIFS('Portfolio Allocation'!E$12:E$111,'Portfolio Allocation'!$A$12:$A$111,'Graph Tables'!$D111)</f>
        <v>0</v>
      </c>
      <c r="I111" s="46">
        <f>SUMIFS('Portfolio Allocation'!F$12:F$111,'Portfolio Allocation'!$A$12:$A$111,'Graph Tables'!$D111)</f>
        <v>0</v>
      </c>
      <c r="J111" s="46">
        <f>SUMIFS('Portfolio Allocation'!G$12:G$111,'Portfolio Allocation'!$A$12:$A$111,'Graph Tables'!$D111)</f>
        <v>0</v>
      </c>
      <c r="K111" s="46">
        <f>SUMIFS('Portfolio Allocation'!H$12:H$111,'Portfolio Allocation'!$A$12:$A$111,'Graph Tables'!$D111)</f>
        <v>0</v>
      </c>
      <c r="L111" s="46">
        <f>SUMIFS('Portfolio Allocation'!I$12:I$111,'Portfolio Allocation'!$A$12:$A$111,'Graph Tables'!$D111)</f>
        <v>0</v>
      </c>
      <c r="M111" s="46">
        <f>SUMIFS('Portfolio Allocation'!J$12:J$111,'Portfolio Allocation'!$A$12:$A$111,'Graph Tables'!$D111)</f>
        <v>0</v>
      </c>
      <c r="N111" s="46">
        <f>SUMIFS('Portfolio Allocation'!K$12:K$111,'Portfolio Allocation'!$A$12:$A$111,'Graph Tables'!$D111)</f>
        <v>0</v>
      </c>
      <c r="O111" s="46">
        <f>SUMIFS('Portfolio Allocation'!L$12:L$111,'Portfolio Allocation'!$A$12:$A$111,'Graph Tables'!$D111)</f>
        <v>0</v>
      </c>
      <c r="P111" s="46">
        <f>SUMIFS('Portfolio Allocation'!M$12:M$111,'Portfolio Allocation'!$A$12:$A$111,'Graph Tables'!$D111)</f>
        <v>0</v>
      </c>
      <c r="Q111" s="46" t="e">
        <f>SUMIFS('Portfolio Allocation'!#REF!,'Portfolio Allocation'!$A$12:$A$111,'Graph Tables'!$D111)</f>
        <v>#REF!</v>
      </c>
      <c r="R111" s="46">
        <f>SUMIFS('Portfolio Allocation'!Q$12:Q$111,'Portfolio Allocation'!$A$12:$A$111,'Graph Tables'!$D111)</f>
        <v>0</v>
      </c>
      <c r="S111" s="46">
        <f>SUMIFS('Portfolio Allocation'!R$12:R$111,'Portfolio Allocation'!$A$12:$A$111,'Graph Tables'!$D111)</f>
        <v>0</v>
      </c>
      <c r="T111" s="46">
        <f>SUMIFS('Portfolio Allocation'!S$12:S$111,'Portfolio Allocation'!$A$12:$A$111,'Graph Tables'!$D111)</f>
        <v>0</v>
      </c>
      <c r="U111" s="46">
        <f>SUMIFS('Portfolio Allocation'!T$12:T$111,'Portfolio Allocation'!$A$12:$A$111,'Graph Tables'!$D111)</f>
        <v>0</v>
      </c>
      <c r="V111" s="46">
        <f>SUMIFS('Portfolio Allocation'!U$12:U$111,'Portfolio Allocation'!$A$12:$A$111,'Graph Tables'!$D111)</f>
        <v>0</v>
      </c>
      <c r="W111" s="46">
        <f>SUMIFS('Portfolio Allocation'!V$12:V$111,'Portfolio Allocation'!$A$12:$A$111,'Graph Tables'!$D111)</f>
        <v>0</v>
      </c>
      <c r="X111" s="46">
        <f>SUMIFS('Portfolio Allocation'!W$12:W$111,'Portfolio Allocation'!$A$12:$A$111,'Graph Tables'!$D111)</f>
        <v>0</v>
      </c>
      <c r="Y111" s="46">
        <f>SUMIFS('Portfolio Allocation'!X$12:X$111,'Portfolio Allocation'!$A$12:$A$111,'Graph Tables'!$D111)</f>
        <v>0</v>
      </c>
      <c r="Z111" s="46">
        <f>SUMIFS('Portfolio Allocation'!Y$12:Y$111,'Portfolio Allocation'!$A$12:$A$111,'Graph Tables'!$D111)</f>
        <v>0</v>
      </c>
      <c r="AA111" s="46">
        <f>SUMIFS('Portfolio Allocation'!Z$12:Z$111,'Portfolio Allocation'!$A$12:$A$111,'Graph Tables'!$D111)</f>
        <v>0</v>
      </c>
      <c r="AB111" s="46">
        <f>SUMIFS('Portfolio Allocation'!AA$12:AA$111,'Portfolio Allocation'!$A$12:$A$111,'Graph Tables'!$D111)</f>
        <v>0</v>
      </c>
      <c r="AC111" s="46">
        <f>SUMIFS('Portfolio Allocation'!AD$12:AD$111,'Portfolio Allocation'!$A$12:$A$111,'Graph Tables'!$D111)</f>
        <v>0</v>
      </c>
      <c r="AD111" s="46"/>
      <c r="AH111" s="46"/>
      <c r="AI111" s="239" t="e">
        <f t="shared" si="204"/>
        <v>#REF!</v>
      </c>
      <c r="AJ111" s="239" t="e">
        <f>AI111+COUNTIF(AI$2:$AI111,AI111)-1</f>
        <v>#REF!</v>
      </c>
      <c r="AK111" s="241" t="str">
        <f t="shared" si="127"/>
        <v>Jordan</v>
      </c>
      <c r="AL111" s="70" t="e">
        <f t="shared" si="205"/>
        <v>#REF!</v>
      </c>
      <c r="AM111" s="44" t="e">
        <f t="shared" si="128"/>
        <v>#REF!</v>
      </c>
      <c r="AN111" s="44" t="e">
        <f t="shared" si="129"/>
        <v>#REF!</v>
      </c>
      <c r="AO111" s="44" t="e">
        <f t="shared" si="130"/>
        <v>#REF!</v>
      </c>
      <c r="AP111" s="44" t="e">
        <f t="shared" si="131"/>
        <v>#REF!</v>
      </c>
      <c r="AQ111" s="44" t="e">
        <f t="shared" si="132"/>
        <v>#REF!</v>
      </c>
      <c r="AR111" s="44" t="e">
        <f t="shared" si="133"/>
        <v>#REF!</v>
      </c>
      <c r="AS111" s="44" t="e">
        <f t="shared" si="134"/>
        <v>#REF!</v>
      </c>
      <c r="AT111" s="44" t="e">
        <f t="shared" si="135"/>
        <v>#REF!</v>
      </c>
      <c r="AU111" s="44" t="e">
        <f t="shared" si="136"/>
        <v>#REF!</v>
      </c>
      <c r="AV111" s="44" t="e">
        <f t="shared" si="137"/>
        <v>#REF!</v>
      </c>
      <c r="AW111" s="44" t="e">
        <f t="shared" si="138"/>
        <v>#REF!</v>
      </c>
      <c r="AX111" s="44" t="e">
        <f t="shared" si="139"/>
        <v>#REF!</v>
      </c>
      <c r="AY111" s="44" t="e">
        <f t="shared" si="140"/>
        <v>#REF!</v>
      </c>
      <c r="AZ111" s="44" t="e">
        <f t="shared" si="141"/>
        <v>#REF!</v>
      </c>
      <c r="BA111" s="44" t="e">
        <f t="shared" si="142"/>
        <v>#REF!</v>
      </c>
      <c r="BB111" s="44" t="e">
        <f t="shared" si="143"/>
        <v>#REF!</v>
      </c>
      <c r="BC111" s="44" t="e">
        <f t="shared" si="144"/>
        <v>#REF!</v>
      </c>
      <c r="BD111" s="44" t="e">
        <f t="shared" si="145"/>
        <v>#REF!</v>
      </c>
      <c r="BE111" s="44" t="e">
        <f t="shared" si="146"/>
        <v>#REF!</v>
      </c>
      <c r="BF111" s="44" t="e">
        <f t="shared" si="147"/>
        <v>#REF!</v>
      </c>
      <c r="BG111" s="44" t="e">
        <f t="shared" si="148"/>
        <v>#REF!</v>
      </c>
      <c r="BH111" s="44" t="e">
        <f t="shared" si="149"/>
        <v>#REF!</v>
      </c>
      <c r="BI111" s="44" t="e">
        <f t="shared" si="150"/>
        <v>#REF!</v>
      </c>
      <c r="BJ111" s="44" t="e">
        <f t="shared" si="151"/>
        <v>#REF!</v>
      </c>
      <c r="BK111" s="44"/>
      <c r="CN111" s="244" t="e">
        <f t="shared" si="207"/>
        <v>#REF!</v>
      </c>
      <c r="CO111" s="244">
        <v>110</v>
      </c>
      <c r="CP111" s="239" t="e">
        <f t="shared" si="208"/>
        <v>#REF!</v>
      </c>
      <c r="CQ111" s="239" t="e">
        <f>CP111+COUNTIF($CP$2:CP111,CP111)-1</f>
        <v>#REF!</v>
      </c>
      <c r="CR111" s="241" t="str">
        <f t="shared" si="176"/>
        <v>Jordan</v>
      </c>
      <c r="CS111" s="70" t="e">
        <f t="shared" si="209"/>
        <v>#REF!</v>
      </c>
      <c r="CT111" s="44" t="e">
        <f t="shared" si="177"/>
        <v>#REF!</v>
      </c>
      <c r="CU111" s="44" t="e">
        <f t="shared" si="178"/>
        <v>#REF!</v>
      </c>
      <c r="CV111" s="44" t="e">
        <f t="shared" si="179"/>
        <v>#REF!</v>
      </c>
      <c r="CW111" s="44" t="e">
        <f t="shared" si="180"/>
        <v>#REF!</v>
      </c>
      <c r="CX111" s="44" t="e">
        <f t="shared" si="181"/>
        <v>#REF!</v>
      </c>
      <c r="CY111" s="44" t="e">
        <f t="shared" si="182"/>
        <v>#REF!</v>
      </c>
      <c r="CZ111" s="44" t="e">
        <f t="shared" si="183"/>
        <v>#REF!</v>
      </c>
      <c r="DA111" s="44" t="e">
        <f t="shared" si="184"/>
        <v>#REF!</v>
      </c>
      <c r="DB111" s="44" t="e">
        <f t="shared" si="185"/>
        <v>#REF!</v>
      </c>
      <c r="DC111" s="44" t="e">
        <f t="shared" si="186"/>
        <v>#REF!</v>
      </c>
      <c r="DD111" s="44" t="e">
        <f t="shared" si="187"/>
        <v>#REF!</v>
      </c>
      <c r="DE111" s="44" t="e">
        <f t="shared" si="188"/>
        <v>#REF!</v>
      </c>
      <c r="DF111" s="44" t="e">
        <f t="shared" si="189"/>
        <v>#REF!</v>
      </c>
      <c r="DG111" s="44" t="e">
        <f t="shared" si="190"/>
        <v>#REF!</v>
      </c>
      <c r="DH111" s="44" t="e">
        <f t="shared" si="191"/>
        <v>#REF!</v>
      </c>
      <c r="DI111" s="44" t="e">
        <f t="shared" si="192"/>
        <v>#REF!</v>
      </c>
      <c r="DJ111" s="44" t="e">
        <f t="shared" si="193"/>
        <v>#REF!</v>
      </c>
      <c r="DK111" s="44" t="e">
        <f t="shared" si="194"/>
        <v>#REF!</v>
      </c>
      <c r="DL111" s="44" t="e">
        <f t="shared" si="195"/>
        <v>#REF!</v>
      </c>
      <c r="DM111" s="44" t="e">
        <f t="shared" si="196"/>
        <v>#REF!</v>
      </c>
      <c r="DN111" s="44" t="e">
        <f t="shared" si="197"/>
        <v>#REF!</v>
      </c>
      <c r="DO111" s="44" t="e">
        <f t="shared" si="198"/>
        <v>#REF!</v>
      </c>
      <c r="DP111" s="44" t="e">
        <f t="shared" si="199"/>
        <v>#REF!</v>
      </c>
      <c r="DQ111" s="44" t="e">
        <f t="shared" si="200"/>
        <v>#REF!</v>
      </c>
    </row>
    <row r="112" spans="1:121">
      <c r="A112" s="239">
        <v>111</v>
      </c>
      <c r="B112" s="364" t="e">
        <f t="shared" si="201"/>
        <v>#REF!</v>
      </c>
      <c r="C112" s="365" t="e">
        <f>B112+COUNTIF(B$2:$B112,B112)-1</f>
        <v>#REF!</v>
      </c>
      <c r="D112" s="366" t="str">
        <f>Tables!AI112</f>
        <v>Kazakhstan</v>
      </c>
      <c r="E112" s="367" t="e">
        <f t="shared" si="202"/>
        <v>#REF!</v>
      </c>
      <c r="F112" s="46">
        <f>SUMIFS('Portfolio Allocation'!C$12:C$111,'Portfolio Allocation'!$A$12:$A$111,'Graph Tables'!$D112)</f>
        <v>0</v>
      </c>
      <c r="G112" s="46">
        <f>SUMIFS('Portfolio Allocation'!D$12:D$111,'Portfolio Allocation'!$A$12:$A$111,'Graph Tables'!$D112)</f>
        <v>0</v>
      </c>
      <c r="H112" s="46">
        <f>SUMIFS('Portfolio Allocation'!E$12:E$111,'Portfolio Allocation'!$A$12:$A$111,'Graph Tables'!$D112)</f>
        <v>0</v>
      </c>
      <c r="I112" s="46">
        <f>SUMIFS('Portfolio Allocation'!F$12:F$111,'Portfolio Allocation'!$A$12:$A$111,'Graph Tables'!$D112)</f>
        <v>0</v>
      </c>
      <c r="J112" s="46">
        <f>SUMIFS('Portfolio Allocation'!G$12:G$111,'Portfolio Allocation'!$A$12:$A$111,'Graph Tables'!$D112)</f>
        <v>0</v>
      </c>
      <c r="K112" s="46">
        <f>SUMIFS('Portfolio Allocation'!H$12:H$111,'Portfolio Allocation'!$A$12:$A$111,'Graph Tables'!$D112)</f>
        <v>0</v>
      </c>
      <c r="L112" s="46">
        <f>SUMIFS('Portfolio Allocation'!I$12:I$111,'Portfolio Allocation'!$A$12:$A$111,'Graph Tables'!$D112)</f>
        <v>0</v>
      </c>
      <c r="M112" s="46">
        <f>SUMIFS('Portfolio Allocation'!J$12:J$111,'Portfolio Allocation'!$A$12:$A$111,'Graph Tables'!$D112)</f>
        <v>0</v>
      </c>
      <c r="N112" s="46">
        <f>SUMIFS('Portfolio Allocation'!K$12:K$111,'Portfolio Allocation'!$A$12:$A$111,'Graph Tables'!$D112)</f>
        <v>0</v>
      </c>
      <c r="O112" s="46">
        <f>SUMIFS('Portfolio Allocation'!L$12:L$111,'Portfolio Allocation'!$A$12:$A$111,'Graph Tables'!$D112)</f>
        <v>0</v>
      </c>
      <c r="P112" s="46">
        <f>SUMIFS('Portfolio Allocation'!M$12:M$111,'Portfolio Allocation'!$A$12:$A$111,'Graph Tables'!$D112)</f>
        <v>0</v>
      </c>
      <c r="Q112" s="46" t="e">
        <f>SUMIFS('Portfolio Allocation'!#REF!,'Portfolio Allocation'!$A$12:$A$111,'Graph Tables'!$D112)</f>
        <v>#REF!</v>
      </c>
      <c r="R112" s="46">
        <f>SUMIFS('Portfolio Allocation'!Q$12:Q$111,'Portfolio Allocation'!$A$12:$A$111,'Graph Tables'!$D112)</f>
        <v>0</v>
      </c>
      <c r="S112" s="46">
        <f>SUMIFS('Portfolio Allocation'!R$12:R$111,'Portfolio Allocation'!$A$12:$A$111,'Graph Tables'!$D112)</f>
        <v>0</v>
      </c>
      <c r="T112" s="46">
        <f>SUMIFS('Portfolio Allocation'!S$12:S$111,'Portfolio Allocation'!$A$12:$A$111,'Graph Tables'!$D112)</f>
        <v>0</v>
      </c>
      <c r="U112" s="46">
        <f>SUMIFS('Portfolio Allocation'!T$12:T$111,'Portfolio Allocation'!$A$12:$A$111,'Graph Tables'!$D112)</f>
        <v>0</v>
      </c>
      <c r="V112" s="46">
        <f>SUMIFS('Portfolio Allocation'!U$12:U$111,'Portfolio Allocation'!$A$12:$A$111,'Graph Tables'!$D112)</f>
        <v>0</v>
      </c>
      <c r="W112" s="46">
        <f>SUMIFS('Portfolio Allocation'!V$12:V$111,'Portfolio Allocation'!$A$12:$A$111,'Graph Tables'!$D112)</f>
        <v>0</v>
      </c>
      <c r="X112" s="46">
        <f>SUMIFS('Portfolio Allocation'!W$12:W$111,'Portfolio Allocation'!$A$12:$A$111,'Graph Tables'!$D112)</f>
        <v>0</v>
      </c>
      <c r="Y112" s="46">
        <f>SUMIFS('Portfolio Allocation'!X$12:X$111,'Portfolio Allocation'!$A$12:$A$111,'Graph Tables'!$D112)</f>
        <v>0</v>
      </c>
      <c r="Z112" s="46">
        <f>SUMIFS('Portfolio Allocation'!Y$12:Y$111,'Portfolio Allocation'!$A$12:$A$111,'Graph Tables'!$D112)</f>
        <v>0</v>
      </c>
      <c r="AA112" s="46">
        <f>SUMIFS('Portfolio Allocation'!Z$12:Z$111,'Portfolio Allocation'!$A$12:$A$111,'Graph Tables'!$D112)</f>
        <v>0</v>
      </c>
      <c r="AB112" s="46">
        <f>SUMIFS('Portfolio Allocation'!AA$12:AA$111,'Portfolio Allocation'!$A$12:$A$111,'Graph Tables'!$D112)</f>
        <v>0</v>
      </c>
      <c r="AC112" s="46">
        <f>SUMIFS('Portfolio Allocation'!AD$12:AD$111,'Portfolio Allocation'!$A$12:$A$111,'Graph Tables'!$D112)</f>
        <v>0</v>
      </c>
      <c r="AD112" s="46"/>
      <c r="AH112" s="46"/>
      <c r="AI112" s="239" t="e">
        <f t="shared" si="204"/>
        <v>#REF!</v>
      </c>
      <c r="AJ112" s="239" t="e">
        <f>AI112+COUNTIF(AI$2:$AI112,AI112)-1</f>
        <v>#REF!</v>
      </c>
      <c r="AK112" s="241" t="str">
        <f t="shared" si="127"/>
        <v>Kazakhstan</v>
      </c>
      <c r="AL112" s="70" t="e">
        <f t="shared" si="205"/>
        <v>#REF!</v>
      </c>
      <c r="AM112" s="44" t="e">
        <f t="shared" si="128"/>
        <v>#REF!</v>
      </c>
      <c r="AN112" s="44" t="e">
        <f t="shared" si="129"/>
        <v>#REF!</v>
      </c>
      <c r="AO112" s="44" t="e">
        <f t="shared" si="130"/>
        <v>#REF!</v>
      </c>
      <c r="AP112" s="44" t="e">
        <f t="shared" si="131"/>
        <v>#REF!</v>
      </c>
      <c r="AQ112" s="44" t="e">
        <f t="shared" si="132"/>
        <v>#REF!</v>
      </c>
      <c r="AR112" s="44" t="e">
        <f t="shared" si="133"/>
        <v>#REF!</v>
      </c>
      <c r="AS112" s="44" t="e">
        <f t="shared" si="134"/>
        <v>#REF!</v>
      </c>
      <c r="AT112" s="44" t="e">
        <f t="shared" si="135"/>
        <v>#REF!</v>
      </c>
      <c r="AU112" s="44" t="e">
        <f t="shared" si="136"/>
        <v>#REF!</v>
      </c>
      <c r="AV112" s="44" t="e">
        <f t="shared" si="137"/>
        <v>#REF!</v>
      </c>
      <c r="AW112" s="44" t="e">
        <f t="shared" si="138"/>
        <v>#REF!</v>
      </c>
      <c r="AX112" s="44" t="e">
        <f t="shared" si="139"/>
        <v>#REF!</v>
      </c>
      <c r="AY112" s="44" t="e">
        <f t="shared" si="140"/>
        <v>#REF!</v>
      </c>
      <c r="AZ112" s="44" t="e">
        <f t="shared" si="141"/>
        <v>#REF!</v>
      </c>
      <c r="BA112" s="44" t="e">
        <f t="shared" si="142"/>
        <v>#REF!</v>
      </c>
      <c r="BB112" s="44" t="e">
        <f t="shared" si="143"/>
        <v>#REF!</v>
      </c>
      <c r="BC112" s="44" t="e">
        <f t="shared" si="144"/>
        <v>#REF!</v>
      </c>
      <c r="BD112" s="44" t="e">
        <f t="shared" si="145"/>
        <v>#REF!</v>
      </c>
      <c r="BE112" s="44" t="e">
        <f t="shared" si="146"/>
        <v>#REF!</v>
      </c>
      <c r="BF112" s="44" t="e">
        <f t="shared" si="147"/>
        <v>#REF!</v>
      </c>
      <c r="BG112" s="44" t="e">
        <f t="shared" si="148"/>
        <v>#REF!</v>
      </c>
      <c r="BH112" s="44" t="e">
        <f t="shared" si="149"/>
        <v>#REF!</v>
      </c>
      <c r="BI112" s="44" t="e">
        <f t="shared" si="150"/>
        <v>#REF!</v>
      </c>
      <c r="BJ112" s="44" t="e">
        <f t="shared" si="151"/>
        <v>#REF!</v>
      </c>
      <c r="BK112" s="44"/>
      <c r="CN112" s="244" t="e">
        <f t="shared" si="207"/>
        <v>#REF!</v>
      </c>
      <c r="CO112" s="244">
        <v>111</v>
      </c>
      <c r="CP112" s="239" t="e">
        <f t="shared" si="208"/>
        <v>#REF!</v>
      </c>
      <c r="CQ112" s="239" t="e">
        <f>CP112+COUNTIF($CP$2:CP112,CP112)-1</f>
        <v>#REF!</v>
      </c>
      <c r="CR112" s="241" t="str">
        <f t="shared" si="176"/>
        <v>Kazakhstan</v>
      </c>
      <c r="CS112" s="70" t="e">
        <f t="shared" si="209"/>
        <v>#REF!</v>
      </c>
      <c r="CT112" s="44" t="e">
        <f t="shared" si="177"/>
        <v>#REF!</v>
      </c>
      <c r="CU112" s="44" t="e">
        <f t="shared" si="178"/>
        <v>#REF!</v>
      </c>
      <c r="CV112" s="44" t="e">
        <f t="shared" si="179"/>
        <v>#REF!</v>
      </c>
      <c r="CW112" s="44" t="e">
        <f t="shared" si="180"/>
        <v>#REF!</v>
      </c>
      <c r="CX112" s="44" t="e">
        <f t="shared" si="181"/>
        <v>#REF!</v>
      </c>
      <c r="CY112" s="44" t="e">
        <f t="shared" si="182"/>
        <v>#REF!</v>
      </c>
      <c r="CZ112" s="44" t="e">
        <f t="shared" si="183"/>
        <v>#REF!</v>
      </c>
      <c r="DA112" s="44" t="e">
        <f t="shared" si="184"/>
        <v>#REF!</v>
      </c>
      <c r="DB112" s="44" t="e">
        <f t="shared" si="185"/>
        <v>#REF!</v>
      </c>
      <c r="DC112" s="44" t="e">
        <f t="shared" si="186"/>
        <v>#REF!</v>
      </c>
      <c r="DD112" s="44" t="e">
        <f t="shared" si="187"/>
        <v>#REF!</v>
      </c>
      <c r="DE112" s="44" t="e">
        <f t="shared" si="188"/>
        <v>#REF!</v>
      </c>
      <c r="DF112" s="44" t="e">
        <f t="shared" si="189"/>
        <v>#REF!</v>
      </c>
      <c r="DG112" s="44" t="e">
        <f t="shared" si="190"/>
        <v>#REF!</v>
      </c>
      <c r="DH112" s="44" t="e">
        <f t="shared" si="191"/>
        <v>#REF!</v>
      </c>
      <c r="DI112" s="44" t="e">
        <f t="shared" si="192"/>
        <v>#REF!</v>
      </c>
      <c r="DJ112" s="44" t="e">
        <f t="shared" si="193"/>
        <v>#REF!</v>
      </c>
      <c r="DK112" s="44" t="e">
        <f t="shared" si="194"/>
        <v>#REF!</v>
      </c>
      <c r="DL112" s="44" t="e">
        <f t="shared" si="195"/>
        <v>#REF!</v>
      </c>
      <c r="DM112" s="44" t="e">
        <f t="shared" si="196"/>
        <v>#REF!</v>
      </c>
      <c r="DN112" s="44" t="e">
        <f t="shared" si="197"/>
        <v>#REF!</v>
      </c>
      <c r="DO112" s="44" t="e">
        <f t="shared" si="198"/>
        <v>#REF!</v>
      </c>
      <c r="DP112" s="44" t="e">
        <f t="shared" si="199"/>
        <v>#REF!</v>
      </c>
      <c r="DQ112" s="44" t="e">
        <f t="shared" si="200"/>
        <v>#REF!</v>
      </c>
    </row>
    <row r="113" spans="1:121">
      <c r="A113" s="239">
        <v>112</v>
      </c>
      <c r="B113" s="364" t="e">
        <f t="shared" si="201"/>
        <v>#REF!</v>
      </c>
      <c r="C113" s="365" t="e">
        <f>B113+COUNTIF(B$2:$B113,B113)-1</f>
        <v>#REF!</v>
      </c>
      <c r="D113" s="366" t="str">
        <f>Tables!AI113</f>
        <v>Kenya</v>
      </c>
      <c r="E113" s="367" t="e">
        <f t="shared" si="202"/>
        <v>#REF!</v>
      </c>
      <c r="F113" s="46">
        <f>SUMIFS('Portfolio Allocation'!C$12:C$111,'Portfolio Allocation'!$A$12:$A$111,'Graph Tables'!$D113)</f>
        <v>0</v>
      </c>
      <c r="G113" s="46">
        <f>SUMIFS('Portfolio Allocation'!D$12:D$111,'Portfolio Allocation'!$A$12:$A$111,'Graph Tables'!$D113)</f>
        <v>0</v>
      </c>
      <c r="H113" s="46">
        <f>SUMIFS('Portfolio Allocation'!E$12:E$111,'Portfolio Allocation'!$A$12:$A$111,'Graph Tables'!$D113)</f>
        <v>0</v>
      </c>
      <c r="I113" s="46">
        <f>SUMIFS('Portfolio Allocation'!F$12:F$111,'Portfolio Allocation'!$A$12:$A$111,'Graph Tables'!$D113)</f>
        <v>0</v>
      </c>
      <c r="J113" s="46">
        <f>SUMIFS('Portfolio Allocation'!G$12:G$111,'Portfolio Allocation'!$A$12:$A$111,'Graph Tables'!$D113)</f>
        <v>0</v>
      </c>
      <c r="K113" s="46">
        <f>SUMIFS('Portfolio Allocation'!H$12:H$111,'Portfolio Allocation'!$A$12:$A$111,'Graph Tables'!$D113)</f>
        <v>0</v>
      </c>
      <c r="L113" s="46">
        <f>SUMIFS('Portfolio Allocation'!I$12:I$111,'Portfolio Allocation'!$A$12:$A$111,'Graph Tables'!$D113)</f>
        <v>0</v>
      </c>
      <c r="M113" s="46">
        <f>SUMIFS('Portfolio Allocation'!J$12:J$111,'Portfolio Allocation'!$A$12:$A$111,'Graph Tables'!$D113)</f>
        <v>0</v>
      </c>
      <c r="N113" s="46">
        <f>SUMIFS('Portfolio Allocation'!K$12:K$111,'Portfolio Allocation'!$A$12:$A$111,'Graph Tables'!$D113)</f>
        <v>0</v>
      </c>
      <c r="O113" s="46">
        <f>SUMIFS('Portfolio Allocation'!L$12:L$111,'Portfolio Allocation'!$A$12:$A$111,'Graph Tables'!$D113)</f>
        <v>0</v>
      </c>
      <c r="P113" s="46">
        <f>SUMIFS('Portfolio Allocation'!M$12:M$111,'Portfolio Allocation'!$A$12:$A$111,'Graph Tables'!$D113)</f>
        <v>0</v>
      </c>
      <c r="Q113" s="46" t="e">
        <f>SUMIFS('Portfolio Allocation'!#REF!,'Portfolio Allocation'!$A$12:$A$111,'Graph Tables'!$D113)</f>
        <v>#REF!</v>
      </c>
      <c r="R113" s="46">
        <f>SUMIFS('Portfolio Allocation'!Q$12:Q$111,'Portfolio Allocation'!$A$12:$A$111,'Graph Tables'!$D113)</f>
        <v>0</v>
      </c>
      <c r="S113" s="46">
        <f>SUMIFS('Portfolio Allocation'!R$12:R$111,'Portfolio Allocation'!$A$12:$A$111,'Graph Tables'!$D113)</f>
        <v>0</v>
      </c>
      <c r="T113" s="46">
        <f>SUMIFS('Portfolio Allocation'!S$12:S$111,'Portfolio Allocation'!$A$12:$A$111,'Graph Tables'!$D113)</f>
        <v>0</v>
      </c>
      <c r="U113" s="46">
        <f>SUMIFS('Portfolio Allocation'!T$12:T$111,'Portfolio Allocation'!$A$12:$A$111,'Graph Tables'!$D113)</f>
        <v>0</v>
      </c>
      <c r="V113" s="46">
        <f>SUMIFS('Portfolio Allocation'!U$12:U$111,'Portfolio Allocation'!$A$12:$A$111,'Graph Tables'!$D113)</f>
        <v>0</v>
      </c>
      <c r="W113" s="46">
        <f>SUMIFS('Portfolio Allocation'!V$12:V$111,'Portfolio Allocation'!$A$12:$A$111,'Graph Tables'!$D113)</f>
        <v>0</v>
      </c>
      <c r="X113" s="46">
        <f>SUMIFS('Portfolio Allocation'!W$12:W$111,'Portfolio Allocation'!$A$12:$A$111,'Graph Tables'!$D113)</f>
        <v>0</v>
      </c>
      <c r="Y113" s="46">
        <f>SUMIFS('Portfolio Allocation'!X$12:X$111,'Portfolio Allocation'!$A$12:$A$111,'Graph Tables'!$D113)</f>
        <v>0</v>
      </c>
      <c r="Z113" s="46">
        <f>SUMIFS('Portfolio Allocation'!Y$12:Y$111,'Portfolio Allocation'!$A$12:$A$111,'Graph Tables'!$D113)</f>
        <v>0</v>
      </c>
      <c r="AA113" s="46">
        <f>SUMIFS('Portfolio Allocation'!Z$12:Z$111,'Portfolio Allocation'!$A$12:$A$111,'Graph Tables'!$D113)</f>
        <v>0</v>
      </c>
      <c r="AB113" s="46">
        <f>SUMIFS('Portfolio Allocation'!AA$12:AA$111,'Portfolio Allocation'!$A$12:$A$111,'Graph Tables'!$D113)</f>
        <v>0</v>
      </c>
      <c r="AC113" s="46">
        <f>SUMIFS('Portfolio Allocation'!AD$12:AD$111,'Portfolio Allocation'!$A$12:$A$111,'Graph Tables'!$D113)</f>
        <v>0</v>
      </c>
      <c r="AD113" s="46"/>
      <c r="AH113" s="46"/>
      <c r="AI113" s="239" t="e">
        <f t="shared" si="204"/>
        <v>#REF!</v>
      </c>
      <c r="AJ113" s="239" t="e">
        <f>AI113+COUNTIF(AI$2:$AI113,AI113)-1</f>
        <v>#REF!</v>
      </c>
      <c r="AK113" s="241" t="str">
        <f t="shared" si="127"/>
        <v>Kenya</v>
      </c>
      <c r="AL113" s="70" t="e">
        <f t="shared" si="205"/>
        <v>#REF!</v>
      </c>
      <c r="AM113" s="44" t="e">
        <f t="shared" si="128"/>
        <v>#REF!</v>
      </c>
      <c r="AN113" s="44" t="e">
        <f t="shared" si="129"/>
        <v>#REF!</v>
      </c>
      <c r="AO113" s="44" t="e">
        <f t="shared" si="130"/>
        <v>#REF!</v>
      </c>
      <c r="AP113" s="44" t="e">
        <f t="shared" si="131"/>
        <v>#REF!</v>
      </c>
      <c r="AQ113" s="44" t="e">
        <f t="shared" si="132"/>
        <v>#REF!</v>
      </c>
      <c r="AR113" s="44" t="e">
        <f t="shared" si="133"/>
        <v>#REF!</v>
      </c>
      <c r="AS113" s="44" t="e">
        <f t="shared" si="134"/>
        <v>#REF!</v>
      </c>
      <c r="AT113" s="44" t="e">
        <f t="shared" si="135"/>
        <v>#REF!</v>
      </c>
      <c r="AU113" s="44" t="e">
        <f t="shared" si="136"/>
        <v>#REF!</v>
      </c>
      <c r="AV113" s="44" t="e">
        <f t="shared" si="137"/>
        <v>#REF!</v>
      </c>
      <c r="AW113" s="44" t="e">
        <f t="shared" si="138"/>
        <v>#REF!</v>
      </c>
      <c r="AX113" s="44" t="e">
        <f t="shared" si="139"/>
        <v>#REF!</v>
      </c>
      <c r="AY113" s="44" t="e">
        <f t="shared" si="140"/>
        <v>#REF!</v>
      </c>
      <c r="AZ113" s="44" t="e">
        <f t="shared" si="141"/>
        <v>#REF!</v>
      </c>
      <c r="BA113" s="44" t="e">
        <f t="shared" si="142"/>
        <v>#REF!</v>
      </c>
      <c r="BB113" s="44" t="e">
        <f t="shared" si="143"/>
        <v>#REF!</v>
      </c>
      <c r="BC113" s="44" t="e">
        <f t="shared" si="144"/>
        <v>#REF!</v>
      </c>
      <c r="BD113" s="44" t="e">
        <f t="shared" si="145"/>
        <v>#REF!</v>
      </c>
      <c r="BE113" s="44" t="e">
        <f t="shared" si="146"/>
        <v>#REF!</v>
      </c>
      <c r="BF113" s="44" t="e">
        <f t="shared" si="147"/>
        <v>#REF!</v>
      </c>
      <c r="BG113" s="44" t="e">
        <f t="shared" si="148"/>
        <v>#REF!</v>
      </c>
      <c r="BH113" s="44" t="e">
        <f t="shared" si="149"/>
        <v>#REF!</v>
      </c>
      <c r="BI113" s="44" t="e">
        <f t="shared" si="150"/>
        <v>#REF!</v>
      </c>
      <c r="BJ113" s="44" t="e">
        <f t="shared" si="151"/>
        <v>#REF!</v>
      </c>
      <c r="BK113" s="44"/>
      <c r="CN113" s="244" t="e">
        <f t="shared" si="207"/>
        <v>#REF!</v>
      </c>
      <c r="CO113" s="244">
        <v>112</v>
      </c>
      <c r="CP113" s="239" t="e">
        <f t="shared" si="208"/>
        <v>#REF!</v>
      </c>
      <c r="CQ113" s="239" t="e">
        <f>CP113+COUNTIF($CP$2:CP113,CP113)-1</f>
        <v>#REF!</v>
      </c>
      <c r="CR113" s="241" t="str">
        <f t="shared" si="176"/>
        <v>Kenya</v>
      </c>
      <c r="CS113" s="70" t="e">
        <f t="shared" si="209"/>
        <v>#REF!</v>
      </c>
      <c r="CT113" s="44" t="e">
        <f t="shared" si="177"/>
        <v>#REF!</v>
      </c>
      <c r="CU113" s="44" t="e">
        <f t="shared" si="178"/>
        <v>#REF!</v>
      </c>
      <c r="CV113" s="44" t="e">
        <f t="shared" si="179"/>
        <v>#REF!</v>
      </c>
      <c r="CW113" s="44" t="e">
        <f t="shared" si="180"/>
        <v>#REF!</v>
      </c>
      <c r="CX113" s="44" t="e">
        <f t="shared" si="181"/>
        <v>#REF!</v>
      </c>
      <c r="CY113" s="44" t="e">
        <f t="shared" si="182"/>
        <v>#REF!</v>
      </c>
      <c r="CZ113" s="44" t="e">
        <f t="shared" si="183"/>
        <v>#REF!</v>
      </c>
      <c r="DA113" s="44" t="e">
        <f t="shared" si="184"/>
        <v>#REF!</v>
      </c>
      <c r="DB113" s="44" t="e">
        <f t="shared" si="185"/>
        <v>#REF!</v>
      </c>
      <c r="DC113" s="44" t="e">
        <f t="shared" si="186"/>
        <v>#REF!</v>
      </c>
      <c r="DD113" s="44" t="e">
        <f t="shared" si="187"/>
        <v>#REF!</v>
      </c>
      <c r="DE113" s="44" t="e">
        <f t="shared" si="188"/>
        <v>#REF!</v>
      </c>
      <c r="DF113" s="44" t="e">
        <f t="shared" si="189"/>
        <v>#REF!</v>
      </c>
      <c r="DG113" s="44" t="e">
        <f t="shared" si="190"/>
        <v>#REF!</v>
      </c>
      <c r="DH113" s="44" t="e">
        <f t="shared" si="191"/>
        <v>#REF!</v>
      </c>
      <c r="DI113" s="44" t="e">
        <f t="shared" si="192"/>
        <v>#REF!</v>
      </c>
      <c r="DJ113" s="44" t="e">
        <f t="shared" si="193"/>
        <v>#REF!</v>
      </c>
      <c r="DK113" s="44" t="e">
        <f t="shared" si="194"/>
        <v>#REF!</v>
      </c>
      <c r="DL113" s="44" t="e">
        <f t="shared" si="195"/>
        <v>#REF!</v>
      </c>
      <c r="DM113" s="44" t="e">
        <f t="shared" si="196"/>
        <v>#REF!</v>
      </c>
      <c r="DN113" s="44" t="e">
        <f t="shared" si="197"/>
        <v>#REF!</v>
      </c>
      <c r="DO113" s="44" t="e">
        <f t="shared" si="198"/>
        <v>#REF!</v>
      </c>
      <c r="DP113" s="44" t="e">
        <f t="shared" si="199"/>
        <v>#REF!</v>
      </c>
      <c r="DQ113" s="44" t="e">
        <f t="shared" si="200"/>
        <v>#REF!</v>
      </c>
    </row>
    <row r="114" spans="1:121">
      <c r="A114" s="239">
        <v>113</v>
      </c>
      <c r="B114" s="364" t="e">
        <f t="shared" si="201"/>
        <v>#REF!</v>
      </c>
      <c r="C114" s="365" t="e">
        <f>B114+COUNTIF(B$2:$B114,B114)-1</f>
        <v>#REF!</v>
      </c>
      <c r="D114" s="366" t="str">
        <f>Tables!AI114</f>
        <v>Kiribati</v>
      </c>
      <c r="E114" s="367" t="e">
        <f t="shared" si="202"/>
        <v>#REF!</v>
      </c>
      <c r="F114" s="46">
        <f>SUMIFS('Portfolio Allocation'!C$12:C$111,'Portfolio Allocation'!$A$12:$A$111,'Graph Tables'!$D114)</f>
        <v>0</v>
      </c>
      <c r="G114" s="46">
        <f>SUMIFS('Portfolio Allocation'!D$12:D$111,'Portfolio Allocation'!$A$12:$A$111,'Graph Tables'!$D114)</f>
        <v>0</v>
      </c>
      <c r="H114" s="46">
        <f>SUMIFS('Portfolio Allocation'!E$12:E$111,'Portfolio Allocation'!$A$12:$A$111,'Graph Tables'!$D114)</f>
        <v>0</v>
      </c>
      <c r="I114" s="46">
        <f>SUMIFS('Portfolio Allocation'!F$12:F$111,'Portfolio Allocation'!$A$12:$A$111,'Graph Tables'!$D114)</f>
        <v>0</v>
      </c>
      <c r="J114" s="46">
        <f>SUMIFS('Portfolio Allocation'!G$12:G$111,'Portfolio Allocation'!$A$12:$A$111,'Graph Tables'!$D114)</f>
        <v>0</v>
      </c>
      <c r="K114" s="46">
        <f>SUMIFS('Portfolio Allocation'!H$12:H$111,'Portfolio Allocation'!$A$12:$A$111,'Graph Tables'!$D114)</f>
        <v>0</v>
      </c>
      <c r="L114" s="46">
        <f>SUMIFS('Portfolio Allocation'!I$12:I$111,'Portfolio Allocation'!$A$12:$A$111,'Graph Tables'!$D114)</f>
        <v>0</v>
      </c>
      <c r="M114" s="46">
        <f>SUMIFS('Portfolio Allocation'!J$12:J$111,'Portfolio Allocation'!$A$12:$A$111,'Graph Tables'!$D114)</f>
        <v>0</v>
      </c>
      <c r="N114" s="46">
        <f>SUMIFS('Portfolio Allocation'!K$12:K$111,'Portfolio Allocation'!$A$12:$A$111,'Graph Tables'!$D114)</f>
        <v>0</v>
      </c>
      <c r="O114" s="46">
        <f>SUMIFS('Portfolio Allocation'!L$12:L$111,'Portfolio Allocation'!$A$12:$A$111,'Graph Tables'!$D114)</f>
        <v>0</v>
      </c>
      <c r="P114" s="46">
        <f>SUMIFS('Portfolio Allocation'!M$12:M$111,'Portfolio Allocation'!$A$12:$A$111,'Graph Tables'!$D114)</f>
        <v>0</v>
      </c>
      <c r="Q114" s="46" t="e">
        <f>SUMIFS('Portfolio Allocation'!#REF!,'Portfolio Allocation'!$A$12:$A$111,'Graph Tables'!$D114)</f>
        <v>#REF!</v>
      </c>
      <c r="R114" s="46">
        <f>SUMIFS('Portfolio Allocation'!Q$12:Q$111,'Portfolio Allocation'!$A$12:$A$111,'Graph Tables'!$D114)</f>
        <v>0</v>
      </c>
      <c r="S114" s="46">
        <f>SUMIFS('Portfolio Allocation'!R$12:R$111,'Portfolio Allocation'!$A$12:$A$111,'Graph Tables'!$D114)</f>
        <v>0</v>
      </c>
      <c r="T114" s="46">
        <f>SUMIFS('Portfolio Allocation'!S$12:S$111,'Portfolio Allocation'!$A$12:$A$111,'Graph Tables'!$D114)</f>
        <v>0</v>
      </c>
      <c r="U114" s="46">
        <f>SUMIFS('Portfolio Allocation'!T$12:T$111,'Portfolio Allocation'!$A$12:$A$111,'Graph Tables'!$D114)</f>
        <v>0</v>
      </c>
      <c r="V114" s="46">
        <f>SUMIFS('Portfolio Allocation'!U$12:U$111,'Portfolio Allocation'!$A$12:$A$111,'Graph Tables'!$D114)</f>
        <v>0</v>
      </c>
      <c r="W114" s="46">
        <f>SUMIFS('Portfolio Allocation'!V$12:V$111,'Portfolio Allocation'!$A$12:$A$111,'Graph Tables'!$D114)</f>
        <v>0</v>
      </c>
      <c r="X114" s="46">
        <f>SUMIFS('Portfolio Allocation'!W$12:W$111,'Portfolio Allocation'!$A$12:$A$111,'Graph Tables'!$D114)</f>
        <v>0</v>
      </c>
      <c r="Y114" s="46">
        <f>SUMIFS('Portfolio Allocation'!X$12:X$111,'Portfolio Allocation'!$A$12:$A$111,'Graph Tables'!$D114)</f>
        <v>0</v>
      </c>
      <c r="Z114" s="46">
        <f>SUMIFS('Portfolio Allocation'!Y$12:Y$111,'Portfolio Allocation'!$A$12:$A$111,'Graph Tables'!$D114)</f>
        <v>0</v>
      </c>
      <c r="AA114" s="46">
        <f>SUMIFS('Portfolio Allocation'!Z$12:Z$111,'Portfolio Allocation'!$A$12:$A$111,'Graph Tables'!$D114)</f>
        <v>0</v>
      </c>
      <c r="AB114" s="46">
        <f>SUMIFS('Portfolio Allocation'!AA$12:AA$111,'Portfolio Allocation'!$A$12:$A$111,'Graph Tables'!$D114)</f>
        <v>0</v>
      </c>
      <c r="AC114" s="46">
        <f>SUMIFS('Portfolio Allocation'!AD$12:AD$111,'Portfolio Allocation'!$A$12:$A$111,'Graph Tables'!$D114)</f>
        <v>0</v>
      </c>
      <c r="AD114" s="46"/>
      <c r="AH114" s="46"/>
      <c r="AI114" s="239" t="e">
        <f t="shared" si="204"/>
        <v>#REF!</v>
      </c>
      <c r="AJ114" s="239" t="e">
        <f>AI114+COUNTIF(AI$2:$AI114,AI114)-1</f>
        <v>#REF!</v>
      </c>
      <c r="AK114" s="241" t="str">
        <f t="shared" si="127"/>
        <v>Kiribati</v>
      </c>
      <c r="AL114" s="70" t="e">
        <f t="shared" si="205"/>
        <v>#REF!</v>
      </c>
      <c r="AM114" s="44" t="e">
        <f t="shared" si="128"/>
        <v>#REF!</v>
      </c>
      <c r="AN114" s="44" t="e">
        <f t="shared" si="129"/>
        <v>#REF!</v>
      </c>
      <c r="AO114" s="44" t="e">
        <f t="shared" si="130"/>
        <v>#REF!</v>
      </c>
      <c r="AP114" s="44" t="e">
        <f t="shared" si="131"/>
        <v>#REF!</v>
      </c>
      <c r="AQ114" s="44" t="e">
        <f t="shared" si="132"/>
        <v>#REF!</v>
      </c>
      <c r="AR114" s="44" t="e">
        <f t="shared" si="133"/>
        <v>#REF!</v>
      </c>
      <c r="AS114" s="44" t="e">
        <f t="shared" si="134"/>
        <v>#REF!</v>
      </c>
      <c r="AT114" s="44" t="e">
        <f t="shared" si="135"/>
        <v>#REF!</v>
      </c>
      <c r="AU114" s="44" t="e">
        <f t="shared" si="136"/>
        <v>#REF!</v>
      </c>
      <c r="AV114" s="44" t="e">
        <f t="shared" si="137"/>
        <v>#REF!</v>
      </c>
      <c r="AW114" s="44" t="e">
        <f t="shared" si="138"/>
        <v>#REF!</v>
      </c>
      <c r="AX114" s="44" t="e">
        <f t="shared" si="139"/>
        <v>#REF!</v>
      </c>
      <c r="AY114" s="44" t="e">
        <f t="shared" si="140"/>
        <v>#REF!</v>
      </c>
      <c r="AZ114" s="44" t="e">
        <f t="shared" si="141"/>
        <v>#REF!</v>
      </c>
      <c r="BA114" s="44" t="e">
        <f t="shared" si="142"/>
        <v>#REF!</v>
      </c>
      <c r="BB114" s="44" t="e">
        <f t="shared" si="143"/>
        <v>#REF!</v>
      </c>
      <c r="BC114" s="44" t="e">
        <f t="shared" si="144"/>
        <v>#REF!</v>
      </c>
      <c r="BD114" s="44" t="e">
        <f t="shared" si="145"/>
        <v>#REF!</v>
      </c>
      <c r="BE114" s="44" t="e">
        <f t="shared" si="146"/>
        <v>#REF!</v>
      </c>
      <c r="BF114" s="44" t="e">
        <f t="shared" si="147"/>
        <v>#REF!</v>
      </c>
      <c r="BG114" s="44" t="e">
        <f t="shared" si="148"/>
        <v>#REF!</v>
      </c>
      <c r="BH114" s="44" t="e">
        <f t="shared" si="149"/>
        <v>#REF!</v>
      </c>
      <c r="BI114" s="44" t="e">
        <f t="shared" si="150"/>
        <v>#REF!</v>
      </c>
      <c r="BJ114" s="44" t="e">
        <f t="shared" si="151"/>
        <v>#REF!</v>
      </c>
      <c r="BK114" s="44"/>
      <c r="CN114" s="244" t="e">
        <f t="shared" si="207"/>
        <v>#REF!</v>
      </c>
      <c r="CO114" s="244">
        <v>113</v>
      </c>
      <c r="CP114" s="239" t="e">
        <f t="shared" si="208"/>
        <v>#REF!</v>
      </c>
      <c r="CQ114" s="239" t="e">
        <f>CP114+COUNTIF($CP$2:CP114,CP114)-1</f>
        <v>#REF!</v>
      </c>
      <c r="CR114" s="241" t="str">
        <f t="shared" si="176"/>
        <v>Kiribati</v>
      </c>
      <c r="CS114" s="70" t="e">
        <f t="shared" si="209"/>
        <v>#REF!</v>
      </c>
      <c r="CT114" s="44" t="e">
        <f t="shared" si="177"/>
        <v>#REF!</v>
      </c>
      <c r="CU114" s="44" t="e">
        <f t="shared" si="178"/>
        <v>#REF!</v>
      </c>
      <c r="CV114" s="44" t="e">
        <f t="shared" si="179"/>
        <v>#REF!</v>
      </c>
      <c r="CW114" s="44" t="e">
        <f t="shared" si="180"/>
        <v>#REF!</v>
      </c>
      <c r="CX114" s="44" t="e">
        <f t="shared" si="181"/>
        <v>#REF!</v>
      </c>
      <c r="CY114" s="44" t="e">
        <f t="shared" si="182"/>
        <v>#REF!</v>
      </c>
      <c r="CZ114" s="44" t="e">
        <f t="shared" si="183"/>
        <v>#REF!</v>
      </c>
      <c r="DA114" s="44" t="e">
        <f t="shared" si="184"/>
        <v>#REF!</v>
      </c>
      <c r="DB114" s="44" t="e">
        <f t="shared" si="185"/>
        <v>#REF!</v>
      </c>
      <c r="DC114" s="44" t="e">
        <f t="shared" si="186"/>
        <v>#REF!</v>
      </c>
      <c r="DD114" s="44" t="e">
        <f t="shared" si="187"/>
        <v>#REF!</v>
      </c>
      <c r="DE114" s="44" t="e">
        <f t="shared" si="188"/>
        <v>#REF!</v>
      </c>
      <c r="DF114" s="44" t="e">
        <f t="shared" si="189"/>
        <v>#REF!</v>
      </c>
      <c r="DG114" s="44" t="e">
        <f t="shared" si="190"/>
        <v>#REF!</v>
      </c>
      <c r="DH114" s="44" t="e">
        <f t="shared" si="191"/>
        <v>#REF!</v>
      </c>
      <c r="DI114" s="44" t="e">
        <f t="shared" si="192"/>
        <v>#REF!</v>
      </c>
      <c r="DJ114" s="44" t="e">
        <f t="shared" si="193"/>
        <v>#REF!</v>
      </c>
      <c r="DK114" s="44" t="e">
        <f t="shared" si="194"/>
        <v>#REF!</v>
      </c>
      <c r="DL114" s="44" t="e">
        <f t="shared" si="195"/>
        <v>#REF!</v>
      </c>
      <c r="DM114" s="44" t="e">
        <f t="shared" si="196"/>
        <v>#REF!</v>
      </c>
      <c r="DN114" s="44" t="e">
        <f t="shared" si="197"/>
        <v>#REF!</v>
      </c>
      <c r="DO114" s="44" t="e">
        <f t="shared" si="198"/>
        <v>#REF!</v>
      </c>
      <c r="DP114" s="44" t="e">
        <f t="shared" si="199"/>
        <v>#REF!</v>
      </c>
      <c r="DQ114" s="44" t="e">
        <f t="shared" si="200"/>
        <v>#REF!</v>
      </c>
    </row>
    <row r="115" spans="1:121">
      <c r="A115" s="239">
        <v>114</v>
      </c>
      <c r="B115" s="364" t="e">
        <f t="shared" si="201"/>
        <v>#REF!</v>
      </c>
      <c r="C115" s="365" t="e">
        <f>B115+COUNTIF(B$2:$B115,B115)-1</f>
        <v>#REF!</v>
      </c>
      <c r="D115" s="366" t="str">
        <f>Tables!AI115</f>
        <v>Korea</v>
      </c>
      <c r="E115" s="367" t="e">
        <f t="shared" si="202"/>
        <v>#REF!</v>
      </c>
      <c r="F115" s="46">
        <f>SUMIFS('Portfolio Allocation'!C$12:C$111,'Portfolio Allocation'!$A$12:$A$111,'Graph Tables'!$D115)</f>
        <v>0</v>
      </c>
      <c r="G115" s="46">
        <f>SUMIFS('Portfolio Allocation'!D$12:D$111,'Portfolio Allocation'!$A$12:$A$111,'Graph Tables'!$D115)</f>
        <v>0</v>
      </c>
      <c r="H115" s="46">
        <f>SUMIFS('Portfolio Allocation'!E$12:E$111,'Portfolio Allocation'!$A$12:$A$111,'Graph Tables'!$D115)</f>
        <v>0</v>
      </c>
      <c r="I115" s="46">
        <f>SUMIFS('Portfolio Allocation'!F$12:F$111,'Portfolio Allocation'!$A$12:$A$111,'Graph Tables'!$D115)</f>
        <v>0</v>
      </c>
      <c r="J115" s="46">
        <f>SUMIFS('Portfolio Allocation'!G$12:G$111,'Portfolio Allocation'!$A$12:$A$111,'Graph Tables'!$D115)</f>
        <v>0</v>
      </c>
      <c r="K115" s="46">
        <f>SUMIFS('Portfolio Allocation'!H$12:H$111,'Portfolio Allocation'!$A$12:$A$111,'Graph Tables'!$D115)</f>
        <v>0</v>
      </c>
      <c r="L115" s="46">
        <f>SUMIFS('Portfolio Allocation'!I$12:I$111,'Portfolio Allocation'!$A$12:$A$111,'Graph Tables'!$D115)</f>
        <v>0</v>
      </c>
      <c r="M115" s="46">
        <f>SUMIFS('Portfolio Allocation'!J$12:J$111,'Portfolio Allocation'!$A$12:$A$111,'Graph Tables'!$D115)</f>
        <v>0</v>
      </c>
      <c r="N115" s="46">
        <f>SUMIFS('Portfolio Allocation'!K$12:K$111,'Portfolio Allocation'!$A$12:$A$111,'Graph Tables'!$D115)</f>
        <v>0</v>
      </c>
      <c r="O115" s="46">
        <f>SUMIFS('Portfolio Allocation'!L$12:L$111,'Portfolio Allocation'!$A$12:$A$111,'Graph Tables'!$D115)</f>
        <v>0</v>
      </c>
      <c r="P115" s="46">
        <f>SUMIFS('Portfolio Allocation'!M$12:M$111,'Portfolio Allocation'!$A$12:$A$111,'Graph Tables'!$D115)</f>
        <v>0</v>
      </c>
      <c r="Q115" s="46" t="e">
        <f>SUMIFS('Portfolio Allocation'!#REF!,'Portfolio Allocation'!$A$12:$A$111,'Graph Tables'!$D115)</f>
        <v>#REF!</v>
      </c>
      <c r="R115" s="46">
        <f>SUMIFS('Portfolio Allocation'!Q$12:Q$111,'Portfolio Allocation'!$A$12:$A$111,'Graph Tables'!$D115)</f>
        <v>0</v>
      </c>
      <c r="S115" s="46">
        <f>SUMIFS('Portfolio Allocation'!R$12:R$111,'Portfolio Allocation'!$A$12:$A$111,'Graph Tables'!$D115)</f>
        <v>0</v>
      </c>
      <c r="T115" s="46">
        <f>SUMIFS('Portfolio Allocation'!S$12:S$111,'Portfolio Allocation'!$A$12:$A$111,'Graph Tables'!$D115)</f>
        <v>0</v>
      </c>
      <c r="U115" s="46">
        <f>SUMIFS('Portfolio Allocation'!T$12:T$111,'Portfolio Allocation'!$A$12:$A$111,'Graph Tables'!$D115)</f>
        <v>0</v>
      </c>
      <c r="V115" s="46">
        <f>SUMIFS('Portfolio Allocation'!U$12:U$111,'Portfolio Allocation'!$A$12:$A$111,'Graph Tables'!$D115)</f>
        <v>0</v>
      </c>
      <c r="W115" s="46">
        <f>SUMIFS('Portfolio Allocation'!V$12:V$111,'Portfolio Allocation'!$A$12:$A$111,'Graph Tables'!$D115)</f>
        <v>0</v>
      </c>
      <c r="X115" s="46">
        <f>SUMIFS('Portfolio Allocation'!W$12:W$111,'Portfolio Allocation'!$A$12:$A$111,'Graph Tables'!$D115)</f>
        <v>0</v>
      </c>
      <c r="Y115" s="46">
        <f>SUMIFS('Portfolio Allocation'!X$12:X$111,'Portfolio Allocation'!$A$12:$A$111,'Graph Tables'!$D115)</f>
        <v>0</v>
      </c>
      <c r="Z115" s="46">
        <f>SUMIFS('Portfolio Allocation'!Y$12:Y$111,'Portfolio Allocation'!$A$12:$A$111,'Graph Tables'!$D115)</f>
        <v>0</v>
      </c>
      <c r="AA115" s="46">
        <f>SUMIFS('Portfolio Allocation'!Z$12:Z$111,'Portfolio Allocation'!$A$12:$A$111,'Graph Tables'!$D115)</f>
        <v>0</v>
      </c>
      <c r="AB115" s="46">
        <f>SUMIFS('Portfolio Allocation'!AA$12:AA$111,'Portfolio Allocation'!$A$12:$A$111,'Graph Tables'!$D115)</f>
        <v>0</v>
      </c>
      <c r="AC115" s="46">
        <f>SUMIFS('Portfolio Allocation'!AD$12:AD$111,'Portfolio Allocation'!$A$12:$A$111,'Graph Tables'!$D115)</f>
        <v>0</v>
      </c>
      <c r="AD115" s="46"/>
      <c r="AH115" s="46"/>
      <c r="AI115" s="239" t="e">
        <f t="shared" si="204"/>
        <v>#REF!</v>
      </c>
      <c r="AJ115" s="239" t="e">
        <f>AI115+COUNTIF(AI$2:$AI115,AI115)-1</f>
        <v>#REF!</v>
      </c>
      <c r="AK115" s="241" t="str">
        <f t="shared" si="127"/>
        <v>Korea</v>
      </c>
      <c r="AL115" s="70" t="e">
        <f t="shared" si="205"/>
        <v>#REF!</v>
      </c>
      <c r="AM115" s="44" t="e">
        <f t="shared" si="128"/>
        <v>#REF!</v>
      </c>
      <c r="AN115" s="44" t="e">
        <f t="shared" si="129"/>
        <v>#REF!</v>
      </c>
      <c r="AO115" s="44" t="e">
        <f t="shared" si="130"/>
        <v>#REF!</v>
      </c>
      <c r="AP115" s="44" t="e">
        <f t="shared" si="131"/>
        <v>#REF!</v>
      </c>
      <c r="AQ115" s="44" t="e">
        <f t="shared" si="132"/>
        <v>#REF!</v>
      </c>
      <c r="AR115" s="44" t="e">
        <f t="shared" si="133"/>
        <v>#REF!</v>
      </c>
      <c r="AS115" s="44" t="e">
        <f t="shared" si="134"/>
        <v>#REF!</v>
      </c>
      <c r="AT115" s="44" t="e">
        <f t="shared" si="135"/>
        <v>#REF!</v>
      </c>
      <c r="AU115" s="44" t="e">
        <f t="shared" si="136"/>
        <v>#REF!</v>
      </c>
      <c r="AV115" s="44" t="e">
        <f t="shared" si="137"/>
        <v>#REF!</v>
      </c>
      <c r="AW115" s="44" t="e">
        <f t="shared" si="138"/>
        <v>#REF!</v>
      </c>
      <c r="AX115" s="44" t="e">
        <f t="shared" si="139"/>
        <v>#REF!</v>
      </c>
      <c r="AY115" s="44" t="e">
        <f t="shared" si="140"/>
        <v>#REF!</v>
      </c>
      <c r="AZ115" s="44" t="e">
        <f t="shared" si="141"/>
        <v>#REF!</v>
      </c>
      <c r="BA115" s="44" t="e">
        <f t="shared" si="142"/>
        <v>#REF!</v>
      </c>
      <c r="BB115" s="44" t="e">
        <f t="shared" si="143"/>
        <v>#REF!</v>
      </c>
      <c r="BC115" s="44" t="e">
        <f t="shared" si="144"/>
        <v>#REF!</v>
      </c>
      <c r="BD115" s="44" t="e">
        <f t="shared" si="145"/>
        <v>#REF!</v>
      </c>
      <c r="BE115" s="44" t="e">
        <f t="shared" si="146"/>
        <v>#REF!</v>
      </c>
      <c r="BF115" s="44" t="e">
        <f t="shared" si="147"/>
        <v>#REF!</v>
      </c>
      <c r="BG115" s="44" t="e">
        <f t="shared" si="148"/>
        <v>#REF!</v>
      </c>
      <c r="BH115" s="44" t="e">
        <f t="shared" si="149"/>
        <v>#REF!</v>
      </c>
      <c r="BI115" s="44" t="e">
        <f t="shared" si="150"/>
        <v>#REF!</v>
      </c>
      <c r="BJ115" s="44" t="e">
        <f t="shared" si="151"/>
        <v>#REF!</v>
      </c>
      <c r="BK115" s="44"/>
      <c r="CN115" s="244" t="e">
        <f t="shared" si="207"/>
        <v>#REF!</v>
      </c>
      <c r="CO115" s="244">
        <v>114</v>
      </c>
      <c r="CP115" s="239" t="e">
        <f t="shared" si="208"/>
        <v>#REF!</v>
      </c>
      <c r="CQ115" s="239" t="e">
        <f>CP115+COUNTIF($CP$2:CP115,CP115)-1</f>
        <v>#REF!</v>
      </c>
      <c r="CR115" s="241" t="str">
        <f t="shared" si="176"/>
        <v>Korea</v>
      </c>
      <c r="CS115" s="70" t="e">
        <f t="shared" si="209"/>
        <v>#REF!</v>
      </c>
      <c r="CT115" s="44" t="e">
        <f t="shared" si="177"/>
        <v>#REF!</v>
      </c>
      <c r="CU115" s="44" t="e">
        <f t="shared" si="178"/>
        <v>#REF!</v>
      </c>
      <c r="CV115" s="44" t="e">
        <f t="shared" si="179"/>
        <v>#REF!</v>
      </c>
      <c r="CW115" s="44" t="e">
        <f t="shared" si="180"/>
        <v>#REF!</v>
      </c>
      <c r="CX115" s="44" t="e">
        <f t="shared" si="181"/>
        <v>#REF!</v>
      </c>
      <c r="CY115" s="44" t="e">
        <f t="shared" si="182"/>
        <v>#REF!</v>
      </c>
      <c r="CZ115" s="44" t="e">
        <f t="shared" si="183"/>
        <v>#REF!</v>
      </c>
      <c r="DA115" s="44" t="e">
        <f t="shared" si="184"/>
        <v>#REF!</v>
      </c>
      <c r="DB115" s="44" t="e">
        <f t="shared" si="185"/>
        <v>#REF!</v>
      </c>
      <c r="DC115" s="44" t="e">
        <f t="shared" si="186"/>
        <v>#REF!</v>
      </c>
      <c r="DD115" s="44" t="e">
        <f t="shared" si="187"/>
        <v>#REF!</v>
      </c>
      <c r="DE115" s="44" t="e">
        <f t="shared" si="188"/>
        <v>#REF!</v>
      </c>
      <c r="DF115" s="44" t="e">
        <f t="shared" si="189"/>
        <v>#REF!</v>
      </c>
      <c r="DG115" s="44" t="e">
        <f t="shared" si="190"/>
        <v>#REF!</v>
      </c>
      <c r="DH115" s="44" t="e">
        <f t="shared" si="191"/>
        <v>#REF!</v>
      </c>
      <c r="DI115" s="44" t="e">
        <f t="shared" si="192"/>
        <v>#REF!</v>
      </c>
      <c r="DJ115" s="44" t="e">
        <f t="shared" si="193"/>
        <v>#REF!</v>
      </c>
      <c r="DK115" s="44" t="e">
        <f t="shared" si="194"/>
        <v>#REF!</v>
      </c>
      <c r="DL115" s="44" t="e">
        <f t="shared" si="195"/>
        <v>#REF!</v>
      </c>
      <c r="DM115" s="44" t="e">
        <f t="shared" si="196"/>
        <v>#REF!</v>
      </c>
      <c r="DN115" s="44" t="e">
        <f t="shared" si="197"/>
        <v>#REF!</v>
      </c>
      <c r="DO115" s="44" t="e">
        <f t="shared" si="198"/>
        <v>#REF!</v>
      </c>
      <c r="DP115" s="44" t="e">
        <f t="shared" si="199"/>
        <v>#REF!</v>
      </c>
      <c r="DQ115" s="44" t="e">
        <f t="shared" si="200"/>
        <v>#REF!</v>
      </c>
    </row>
    <row r="116" spans="1:121">
      <c r="A116" s="239">
        <v>115</v>
      </c>
      <c r="B116" s="364" t="e">
        <f t="shared" si="201"/>
        <v>#REF!</v>
      </c>
      <c r="C116" s="365" t="e">
        <f>B116+COUNTIF(B$2:$B116,B116)-1</f>
        <v>#REF!</v>
      </c>
      <c r="D116" s="366" t="str">
        <f>Tables!AI116</f>
        <v>Kuwait</v>
      </c>
      <c r="E116" s="367" t="e">
        <f t="shared" si="202"/>
        <v>#REF!</v>
      </c>
      <c r="F116" s="46">
        <f>SUMIFS('Portfolio Allocation'!C$12:C$111,'Portfolio Allocation'!$A$12:$A$111,'Graph Tables'!$D116)</f>
        <v>0</v>
      </c>
      <c r="G116" s="46">
        <f>SUMIFS('Portfolio Allocation'!D$12:D$111,'Portfolio Allocation'!$A$12:$A$111,'Graph Tables'!$D116)</f>
        <v>0</v>
      </c>
      <c r="H116" s="46">
        <f>SUMIFS('Portfolio Allocation'!E$12:E$111,'Portfolio Allocation'!$A$12:$A$111,'Graph Tables'!$D116)</f>
        <v>0</v>
      </c>
      <c r="I116" s="46">
        <f>SUMIFS('Portfolio Allocation'!F$12:F$111,'Portfolio Allocation'!$A$12:$A$111,'Graph Tables'!$D116)</f>
        <v>0</v>
      </c>
      <c r="J116" s="46">
        <f>SUMIFS('Portfolio Allocation'!G$12:G$111,'Portfolio Allocation'!$A$12:$A$111,'Graph Tables'!$D116)</f>
        <v>0</v>
      </c>
      <c r="K116" s="46">
        <f>SUMIFS('Portfolio Allocation'!H$12:H$111,'Portfolio Allocation'!$A$12:$A$111,'Graph Tables'!$D116)</f>
        <v>0</v>
      </c>
      <c r="L116" s="46">
        <f>SUMIFS('Portfolio Allocation'!I$12:I$111,'Portfolio Allocation'!$A$12:$A$111,'Graph Tables'!$D116)</f>
        <v>0</v>
      </c>
      <c r="M116" s="46">
        <f>SUMIFS('Portfolio Allocation'!J$12:J$111,'Portfolio Allocation'!$A$12:$A$111,'Graph Tables'!$D116)</f>
        <v>0</v>
      </c>
      <c r="N116" s="46">
        <f>SUMIFS('Portfolio Allocation'!K$12:K$111,'Portfolio Allocation'!$A$12:$A$111,'Graph Tables'!$D116)</f>
        <v>0</v>
      </c>
      <c r="O116" s="46">
        <f>SUMIFS('Portfolio Allocation'!L$12:L$111,'Portfolio Allocation'!$A$12:$A$111,'Graph Tables'!$D116)</f>
        <v>0</v>
      </c>
      <c r="P116" s="46">
        <f>SUMIFS('Portfolio Allocation'!M$12:M$111,'Portfolio Allocation'!$A$12:$A$111,'Graph Tables'!$D116)</f>
        <v>0</v>
      </c>
      <c r="Q116" s="46" t="e">
        <f>SUMIFS('Portfolio Allocation'!#REF!,'Portfolio Allocation'!$A$12:$A$111,'Graph Tables'!$D116)</f>
        <v>#REF!</v>
      </c>
      <c r="R116" s="46">
        <f>SUMIFS('Portfolio Allocation'!Q$12:Q$111,'Portfolio Allocation'!$A$12:$A$111,'Graph Tables'!$D116)</f>
        <v>0</v>
      </c>
      <c r="S116" s="46">
        <f>SUMIFS('Portfolio Allocation'!R$12:R$111,'Portfolio Allocation'!$A$12:$A$111,'Graph Tables'!$D116)</f>
        <v>0</v>
      </c>
      <c r="T116" s="46">
        <f>SUMIFS('Portfolio Allocation'!S$12:S$111,'Portfolio Allocation'!$A$12:$A$111,'Graph Tables'!$D116)</f>
        <v>0</v>
      </c>
      <c r="U116" s="46">
        <f>SUMIFS('Portfolio Allocation'!T$12:T$111,'Portfolio Allocation'!$A$12:$A$111,'Graph Tables'!$D116)</f>
        <v>0</v>
      </c>
      <c r="V116" s="46">
        <f>SUMIFS('Portfolio Allocation'!U$12:U$111,'Portfolio Allocation'!$A$12:$A$111,'Graph Tables'!$D116)</f>
        <v>0</v>
      </c>
      <c r="W116" s="46">
        <f>SUMIFS('Portfolio Allocation'!V$12:V$111,'Portfolio Allocation'!$A$12:$A$111,'Graph Tables'!$D116)</f>
        <v>0</v>
      </c>
      <c r="X116" s="46">
        <f>SUMIFS('Portfolio Allocation'!W$12:W$111,'Portfolio Allocation'!$A$12:$A$111,'Graph Tables'!$D116)</f>
        <v>0</v>
      </c>
      <c r="Y116" s="46">
        <f>SUMIFS('Portfolio Allocation'!X$12:X$111,'Portfolio Allocation'!$A$12:$A$111,'Graph Tables'!$D116)</f>
        <v>0</v>
      </c>
      <c r="Z116" s="46">
        <f>SUMIFS('Portfolio Allocation'!Y$12:Y$111,'Portfolio Allocation'!$A$12:$A$111,'Graph Tables'!$D116)</f>
        <v>0</v>
      </c>
      <c r="AA116" s="46">
        <f>SUMIFS('Portfolio Allocation'!Z$12:Z$111,'Portfolio Allocation'!$A$12:$A$111,'Graph Tables'!$D116)</f>
        <v>0</v>
      </c>
      <c r="AB116" s="46">
        <f>SUMIFS('Portfolio Allocation'!AA$12:AA$111,'Portfolio Allocation'!$A$12:$A$111,'Graph Tables'!$D116)</f>
        <v>0</v>
      </c>
      <c r="AC116" s="46">
        <f>SUMIFS('Portfolio Allocation'!AD$12:AD$111,'Portfolio Allocation'!$A$12:$A$111,'Graph Tables'!$D116)</f>
        <v>0</v>
      </c>
      <c r="AD116" s="46"/>
      <c r="AH116" s="46"/>
      <c r="AI116" s="239" t="e">
        <f t="shared" si="204"/>
        <v>#REF!</v>
      </c>
      <c r="AJ116" s="239" t="e">
        <f>AI116+COUNTIF(AI$2:$AI116,AI116)-1</f>
        <v>#REF!</v>
      </c>
      <c r="AK116" s="241" t="str">
        <f t="shared" si="127"/>
        <v>Kuwait</v>
      </c>
      <c r="AL116" s="70" t="e">
        <f t="shared" si="205"/>
        <v>#REF!</v>
      </c>
      <c r="AM116" s="44" t="e">
        <f t="shared" si="128"/>
        <v>#REF!</v>
      </c>
      <c r="AN116" s="44" t="e">
        <f t="shared" si="129"/>
        <v>#REF!</v>
      </c>
      <c r="AO116" s="44" t="e">
        <f t="shared" si="130"/>
        <v>#REF!</v>
      </c>
      <c r="AP116" s="44" t="e">
        <f t="shared" si="131"/>
        <v>#REF!</v>
      </c>
      <c r="AQ116" s="44" t="e">
        <f t="shared" si="132"/>
        <v>#REF!</v>
      </c>
      <c r="AR116" s="44" t="e">
        <f t="shared" si="133"/>
        <v>#REF!</v>
      </c>
      <c r="AS116" s="44" t="e">
        <f t="shared" si="134"/>
        <v>#REF!</v>
      </c>
      <c r="AT116" s="44" t="e">
        <f t="shared" si="135"/>
        <v>#REF!</v>
      </c>
      <c r="AU116" s="44" t="e">
        <f t="shared" si="136"/>
        <v>#REF!</v>
      </c>
      <c r="AV116" s="44" t="e">
        <f t="shared" si="137"/>
        <v>#REF!</v>
      </c>
      <c r="AW116" s="44" t="e">
        <f t="shared" si="138"/>
        <v>#REF!</v>
      </c>
      <c r="AX116" s="44" t="e">
        <f t="shared" si="139"/>
        <v>#REF!</v>
      </c>
      <c r="AY116" s="44" t="e">
        <f t="shared" si="140"/>
        <v>#REF!</v>
      </c>
      <c r="AZ116" s="44" t="e">
        <f t="shared" si="141"/>
        <v>#REF!</v>
      </c>
      <c r="BA116" s="44" t="e">
        <f t="shared" si="142"/>
        <v>#REF!</v>
      </c>
      <c r="BB116" s="44" t="e">
        <f t="shared" si="143"/>
        <v>#REF!</v>
      </c>
      <c r="BC116" s="44" t="e">
        <f t="shared" si="144"/>
        <v>#REF!</v>
      </c>
      <c r="BD116" s="44" t="e">
        <f t="shared" si="145"/>
        <v>#REF!</v>
      </c>
      <c r="BE116" s="44" t="e">
        <f t="shared" si="146"/>
        <v>#REF!</v>
      </c>
      <c r="BF116" s="44" t="e">
        <f t="shared" si="147"/>
        <v>#REF!</v>
      </c>
      <c r="BG116" s="44" t="e">
        <f t="shared" si="148"/>
        <v>#REF!</v>
      </c>
      <c r="BH116" s="44" t="e">
        <f t="shared" si="149"/>
        <v>#REF!</v>
      </c>
      <c r="BI116" s="44" t="e">
        <f t="shared" si="150"/>
        <v>#REF!</v>
      </c>
      <c r="BJ116" s="44" t="e">
        <f t="shared" si="151"/>
        <v>#REF!</v>
      </c>
      <c r="BK116" s="44"/>
      <c r="CN116" s="244" t="e">
        <f t="shared" si="207"/>
        <v>#REF!</v>
      </c>
      <c r="CO116" s="244">
        <v>115</v>
      </c>
      <c r="CP116" s="239" t="e">
        <f t="shared" si="208"/>
        <v>#REF!</v>
      </c>
      <c r="CQ116" s="239" t="e">
        <f>CP116+COUNTIF($CP$2:CP116,CP116)-1</f>
        <v>#REF!</v>
      </c>
      <c r="CR116" s="241" t="str">
        <f t="shared" si="176"/>
        <v>Kuwait</v>
      </c>
      <c r="CS116" s="70" t="e">
        <f t="shared" si="209"/>
        <v>#REF!</v>
      </c>
      <c r="CT116" s="44" t="e">
        <f t="shared" si="177"/>
        <v>#REF!</v>
      </c>
      <c r="CU116" s="44" t="e">
        <f t="shared" si="178"/>
        <v>#REF!</v>
      </c>
      <c r="CV116" s="44" t="e">
        <f t="shared" si="179"/>
        <v>#REF!</v>
      </c>
      <c r="CW116" s="44" t="e">
        <f t="shared" si="180"/>
        <v>#REF!</v>
      </c>
      <c r="CX116" s="44" t="e">
        <f t="shared" si="181"/>
        <v>#REF!</v>
      </c>
      <c r="CY116" s="44" t="e">
        <f t="shared" si="182"/>
        <v>#REF!</v>
      </c>
      <c r="CZ116" s="44" t="e">
        <f t="shared" si="183"/>
        <v>#REF!</v>
      </c>
      <c r="DA116" s="44" t="e">
        <f t="shared" si="184"/>
        <v>#REF!</v>
      </c>
      <c r="DB116" s="44" t="e">
        <f t="shared" si="185"/>
        <v>#REF!</v>
      </c>
      <c r="DC116" s="44" t="e">
        <f t="shared" si="186"/>
        <v>#REF!</v>
      </c>
      <c r="DD116" s="44" t="e">
        <f t="shared" si="187"/>
        <v>#REF!</v>
      </c>
      <c r="DE116" s="44" t="e">
        <f t="shared" si="188"/>
        <v>#REF!</v>
      </c>
      <c r="DF116" s="44" t="e">
        <f t="shared" si="189"/>
        <v>#REF!</v>
      </c>
      <c r="DG116" s="44" t="e">
        <f t="shared" si="190"/>
        <v>#REF!</v>
      </c>
      <c r="DH116" s="44" t="e">
        <f t="shared" si="191"/>
        <v>#REF!</v>
      </c>
      <c r="DI116" s="44" t="e">
        <f t="shared" si="192"/>
        <v>#REF!</v>
      </c>
      <c r="DJ116" s="44" t="e">
        <f t="shared" si="193"/>
        <v>#REF!</v>
      </c>
      <c r="DK116" s="44" t="e">
        <f t="shared" si="194"/>
        <v>#REF!</v>
      </c>
      <c r="DL116" s="44" t="e">
        <f t="shared" si="195"/>
        <v>#REF!</v>
      </c>
      <c r="DM116" s="44" t="e">
        <f t="shared" si="196"/>
        <v>#REF!</v>
      </c>
      <c r="DN116" s="44" t="e">
        <f t="shared" si="197"/>
        <v>#REF!</v>
      </c>
      <c r="DO116" s="44" t="e">
        <f t="shared" si="198"/>
        <v>#REF!</v>
      </c>
      <c r="DP116" s="44" t="e">
        <f t="shared" si="199"/>
        <v>#REF!</v>
      </c>
      <c r="DQ116" s="44" t="e">
        <f t="shared" si="200"/>
        <v>#REF!</v>
      </c>
    </row>
    <row r="117" spans="1:121">
      <c r="A117" s="239">
        <v>116</v>
      </c>
      <c r="B117" s="364" t="e">
        <f t="shared" si="201"/>
        <v>#REF!</v>
      </c>
      <c r="C117" s="365" t="e">
        <f>B117+COUNTIF(B$2:$B117,B117)-1</f>
        <v>#REF!</v>
      </c>
      <c r="D117" s="366" t="str">
        <f>Tables!AI117</f>
        <v>Kyrgyz Republic</v>
      </c>
      <c r="E117" s="367" t="e">
        <f t="shared" si="202"/>
        <v>#REF!</v>
      </c>
      <c r="F117" s="46">
        <f>SUMIFS('Portfolio Allocation'!C$12:C$111,'Portfolio Allocation'!$A$12:$A$111,'Graph Tables'!$D117)</f>
        <v>0</v>
      </c>
      <c r="G117" s="46">
        <f>SUMIFS('Portfolio Allocation'!D$12:D$111,'Portfolio Allocation'!$A$12:$A$111,'Graph Tables'!$D117)</f>
        <v>0</v>
      </c>
      <c r="H117" s="46">
        <f>SUMIFS('Portfolio Allocation'!E$12:E$111,'Portfolio Allocation'!$A$12:$A$111,'Graph Tables'!$D117)</f>
        <v>0</v>
      </c>
      <c r="I117" s="46">
        <f>SUMIFS('Portfolio Allocation'!F$12:F$111,'Portfolio Allocation'!$A$12:$A$111,'Graph Tables'!$D117)</f>
        <v>0</v>
      </c>
      <c r="J117" s="46">
        <f>SUMIFS('Portfolio Allocation'!G$12:G$111,'Portfolio Allocation'!$A$12:$A$111,'Graph Tables'!$D117)</f>
        <v>0</v>
      </c>
      <c r="K117" s="46">
        <f>SUMIFS('Portfolio Allocation'!H$12:H$111,'Portfolio Allocation'!$A$12:$A$111,'Graph Tables'!$D117)</f>
        <v>0</v>
      </c>
      <c r="L117" s="46">
        <f>SUMIFS('Portfolio Allocation'!I$12:I$111,'Portfolio Allocation'!$A$12:$A$111,'Graph Tables'!$D117)</f>
        <v>0</v>
      </c>
      <c r="M117" s="46">
        <f>SUMIFS('Portfolio Allocation'!J$12:J$111,'Portfolio Allocation'!$A$12:$A$111,'Graph Tables'!$D117)</f>
        <v>0</v>
      </c>
      <c r="N117" s="46">
        <f>SUMIFS('Portfolio Allocation'!K$12:K$111,'Portfolio Allocation'!$A$12:$A$111,'Graph Tables'!$D117)</f>
        <v>0</v>
      </c>
      <c r="O117" s="46">
        <f>SUMIFS('Portfolio Allocation'!L$12:L$111,'Portfolio Allocation'!$A$12:$A$111,'Graph Tables'!$D117)</f>
        <v>0</v>
      </c>
      <c r="P117" s="46">
        <f>SUMIFS('Portfolio Allocation'!M$12:M$111,'Portfolio Allocation'!$A$12:$A$111,'Graph Tables'!$D117)</f>
        <v>0</v>
      </c>
      <c r="Q117" s="46" t="e">
        <f>SUMIFS('Portfolio Allocation'!#REF!,'Portfolio Allocation'!$A$12:$A$111,'Graph Tables'!$D117)</f>
        <v>#REF!</v>
      </c>
      <c r="R117" s="46">
        <f>SUMIFS('Portfolio Allocation'!Q$12:Q$111,'Portfolio Allocation'!$A$12:$A$111,'Graph Tables'!$D117)</f>
        <v>0</v>
      </c>
      <c r="S117" s="46">
        <f>SUMIFS('Portfolio Allocation'!R$12:R$111,'Portfolio Allocation'!$A$12:$A$111,'Graph Tables'!$D117)</f>
        <v>0</v>
      </c>
      <c r="T117" s="46">
        <f>SUMIFS('Portfolio Allocation'!S$12:S$111,'Portfolio Allocation'!$A$12:$A$111,'Graph Tables'!$D117)</f>
        <v>0</v>
      </c>
      <c r="U117" s="46">
        <f>SUMIFS('Portfolio Allocation'!T$12:T$111,'Portfolio Allocation'!$A$12:$A$111,'Graph Tables'!$D117)</f>
        <v>0</v>
      </c>
      <c r="V117" s="46">
        <f>SUMIFS('Portfolio Allocation'!U$12:U$111,'Portfolio Allocation'!$A$12:$A$111,'Graph Tables'!$D117)</f>
        <v>0</v>
      </c>
      <c r="W117" s="46">
        <f>SUMIFS('Portfolio Allocation'!V$12:V$111,'Portfolio Allocation'!$A$12:$A$111,'Graph Tables'!$D117)</f>
        <v>0</v>
      </c>
      <c r="X117" s="46">
        <f>SUMIFS('Portfolio Allocation'!W$12:W$111,'Portfolio Allocation'!$A$12:$A$111,'Graph Tables'!$D117)</f>
        <v>0</v>
      </c>
      <c r="Y117" s="46">
        <f>SUMIFS('Portfolio Allocation'!X$12:X$111,'Portfolio Allocation'!$A$12:$A$111,'Graph Tables'!$D117)</f>
        <v>0</v>
      </c>
      <c r="Z117" s="46">
        <f>SUMIFS('Portfolio Allocation'!Y$12:Y$111,'Portfolio Allocation'!$A$12:$A$111,'Graph Tables'!$D117)</f>
        <v>0</v>
      </c>
      <c r="AA117" s="46">
        <f>SUMIFS('Portfolio Allocation'!Z$12:Z$111,'Portfolio Allocation'!$A$12:$A$111,'Graph Tables'!$D117)</f>
        <v>0</v>
      </c>
      <c r="AB117" s="46">
        <f>SUMIFS('Portfolio Allocation'!AA$12:AA$111,'Portfolio Allocation'!$A$12:$A$111,'Graph Tables'!$D117)</f>
        <v>0</v>
      </c>
      <c r="AC117" s="46">
        <f>SUMIFS('Portfolio Allocation'!AD$12:AD$111,'Portfolio Allocation'!$A$12:$A$111,'Graph Tables'!$D117)</f>
        <v>0</v>
      </c>
      <c r="AD117" s="46"/>
      <c r="AH117" s="46"/>
      <c r="AI117" s="239" t="e">
        <f t="shared" si="204"/>
        <v>#REF!</v>
      </c>
      <c r="AJ117" s="239" t="e">
        <f>AI117+COUNTIF(AI$2:$AI117,AI117)-1</f>
        <v>#REF!</v>
      </c>
      <c r="AK117" s="241" t="str">
        <f t="shared" si="127"/>
        <v>Kyrgyz Republic</v>
      </c>
      <c r="AL117" s="70" t="e">
        <f t="shared" si="205"/>
        <v>#REF!</v>
      </c>
      <c r="AM117" s="44" t="e">
        <f t="shared" si="128"/>
        <v>#REF!</v>
      </c>
      <c r="AN117" s="44" t="e">
        <f t="shared" si="129"/>
        <v>#REF!</v>
      </c>
      <c r="AO117" s="44" t="e">
        <f t="shared" si="130"/>
        <v>#REF!</v>
      </c>
      <c r="AP117" s="44" t="e">
        <f t="shared" si="131"/>
        <v>#REF!</v>
      </c>
      <c r="AQ117" s="44" t="e">
        <f t="shared" si="132"/>
        <v>#REF!</v>
      </c>
      <c r="AR117" s="44" t="e">
        <f t="shared" si="133"/>
        <v>#REF!</v>
      </c>
      <c r="AS117" s="44" t="e">
        <f t="shared" si="134"/>
        <v>#REF!</v>
      </c>
      <c r="AT117" s="44" t="e">
        <f t="shared" si="135"/>
        <v>#REF!</v>
      </c>
      <c r="AU117" s="44" t="e">
        <f t="shared" si="136"/>
        <v>#REF!</v>
      </c>
      <c r="AV117" s="44" t="e">
        <f t="shared" si="137"/>
        <v>#REF!</v>
      </c>
      <c r="AW117" s="44" t="e">
        <f t="shared" si="138"/>
        <v>#REF!</v>
      </c>
      <c r="AX117" s="44" t="e">
        <f t="shared" si="139"/>
        <v>#REF!</v>
      </c>
      <c r="AY117" s="44" t="e">
        <f t="shared" si="140"/>
        <v>#REF!</v>
      </c>
      <c r="AZ117" s="44" t="e">
        <f t="shared" si="141"/>
        <v>#REF!</v>
      </c>
      <c r="BA117" s="44" t="e">
        <f t="shared" si="142"/>
        <v>#REF!</v>
      </c>
      <c r="BB117" s="44" t="e">
        <f t="shared" si="143"/>
        <v>#REF!</v>
      </c>
      <c r="BC117" s="44" t="e">
        <f t="shared" si="144"/>
        <v>#REF!</v>
      </c>
      <c r="BD117" s="44" t="e">
        <f t="shared" si="145"/>
        <v>#REF!</v>
      </c>
      <c r="BE117" s="44" t="e">
        <f t="shared" si="146"/>
        <v>#REF!</v>
      </c>
      <c r="BF117" s="44" t="e">
        <f t="shared" si="147"/>
        <v>#REF!</v>
      </c>
      <c r="BG117" s="44" t="e">
        <f t="shared" si="148"/>
        <v>#REF!</v>
      </c>
      <c r="BH117" s="44" t="e">
        <f t="shared" si="149"/>
        <v>#REF!</v>
      </c>
      <c r="BI117" s="44" t="e">
        <f t="shared" si="150"/>
        <v>#REF!</v>
      </c>
      <c r="BJ117" s="44" t="e">
        <f t="shared" si="151"/>
        <v>#REF!</v>
      </c>
      <c r="BK117" s="44"/>
      <c r="CN117" s="244" t="e">
        <f t="shared" si="207"/>
        <v>#REF!</v>
      </c>
      <c r="CO117" s="244">
        <v>116</v>
      </c>
      <c r="CP117" s="239" t="e">
        <f t="shared" si="208"/>
        <v>#REF!</v>
      </c>
      <c r="CQ117" s="239" t="e">
        <f>CP117+COUNTIF($CP$2:CP117,CP117)-1</f>
        <v>#REF!</v>
      </c>
      <c r="CR117" s="241" t="str">
        <f t="shared" si="176"/>
        <v>Kyrgyz Republic</v>
      </c>
      <c r="CS117" s="70" t="e">
        <f t="shared" si="209"/>
        <v>#REF!</v>
      </c>
      <c r="CT117" s="44" t="e">
        <f t="shared" si="177"/>
        <v>#REF!</v>
      </c>
      <c r="CU117" s="44" t="e">
        <f t="shared" si="178"/>
        <v>#REF!</v>
      </c>
      <c r="CV117" s="44" t="e">
        <f t="shared" si="179"/>
        <v>#REF!</v>
      </c>
      <c r="CW117" s="44" t="e">
        <f t="shared" si="180"/>
        <v>#REF!</v>
      </c>
      <c r="CX117" s="44" t="e">
        <f t="shared" si="181"/>
        <v>#REF!</v>
      </c>
      <c r="CY117" s="44" t="e">
        <f t="shared" si="182"/>
        <v>#REF!</v>
      </c>
      <c r="CZ117" s="44" t="e">
        <f t="shared" si="183"/>
        <v>#REF!</v>
      </c>
      <c r="DA117" s="44" t="e">
        <f t="shared" si="184"/>
        <v>#REF!</v>
      </c>
      <c r="DB117" s="44" t="e">
        <f t="shared" si="185"/>
        <v>#REF!</v>
      </c>
      <c r="DC117" s="44" t="e">
        <f t="shared" si="186"/>
        <v>#REF!</v>
      </c>
      <c r="DD117" s="44" t="e">
        <f t="shared" si="187"/>
        <v>#REF!</v>
      </c>
      <c r="DE117" s="44" t="e">
        <f t="shared" si="188"/>
        <v>#REF!</v>
      </c>
      <c r="DF117" s="44" t="e">
        <f t="shared" si="189"/>
        <v>#REF!</v>
      </c>
      <c r="DG117" s="44" t="e">
        <f t="shared" si="190"/>
        <v>#REF!</v>
      </c>
      <c r="DH117" s="44" t="e">
        <f t="shared" si="191"/>
        <v>#REF!</v>
      </c>
      <c r="DI117" s="44" t="e">
        <f t="shared" si="192"/>
        <v>#REF!</v>
      </c>
      <c r="DJ117" s="44" t="e">
        <f t="shared" si="193"/>
        <v>#REF!</v>
      </c>
      <c r="DK117" s="44" t="e">
        <f t="shared" si="194"/>
        <v>#REF!</v>
      </c>
      <c r="DL117" s="44" t="e">
        <f t="shared" si="195"/>
        <v>#REF!</v>
      </c>
      <c r="DM117" s="44" t="e">
        <f t="shared" si="196"/>
        <v>#REF!</v>
      </c>
      <c r="DN117" s="44" t="e">
        <f t="shared" si="197"/>
        <v>#REF!</v>
      </c>
      <c r="DO117" s="44" t="e">
        <f t="shared" si="198"/>
        <v>#REF!</v>
      </c>
      <c r="DP117" s="44" t="e">
        <f t="shared" si="199"/>
        <v>#REF!</v>
      </c>
      <c r="DQ117" s="44" t="e">
        <f t="shared" si="200"/>
        <v>#REF!</v>
      </c>
    </row>
    <row r="118" spans="1:121">
      <c r="A118" s="239">
        <v>117</v>
      </c>
      <c r="B118" s="364" t="e">
        <f t="shared" si="201"/>
        <v>#REF!</v>
      </c>
      <c r="C118" s="365" t="e">
        <f>B118+COUNTIF(B$2:$B118,B118)-1</f>
        <v>#REF!</v>
      </c>
      <c r="D118" s="366" t="str">
        <f>Tables!AI118</f>
        <v>Lao</v>
      </c>
      <c r="E118" s="367" t="e">
        <f t="shared" si="202"/>
        <v>#REF!</v>
      </c>
      <c r="F118" s="46">
        <f>SUMIFS('Portfolio Allocation'!C$12:C$111,'Portfolio Allocation'!$A$12:$A$111,'Graph Tables'!$D118)</f>
        <v>0</v>
      </c>
      <c r="G118" s="46">
        <f>SUMIFS('Portfolio Allocation'!D$12:D$111,'Portfolio Allocation'!$A$12:$A$111,'Graph Tables'!$D118)</f>
        <v>0</v>
      </c>
      <c r="H118" s="46">
        <f>SUMIFS('Portfolio Allocation'!E$12:E$111,'Portfolio Allocation'!$A$12:$A$111,'Graph Tables'!$D118)</f>
        <v>0</v>
      </c>
      <c r="I118" s="46">
        <f>SUMIFS('Portfolio Allocation'!F$12:F$111,'Portfolio Allocation'!$A$12:$A$111,'Graph Tables'!$D118)</f>
        <v>0</v>
      </c>
      <c r="J118" s="46">
        <f>SUMIFS('Portfolio Allocation'!G$12:G$111,'Portfolio Allocation'!$A$12:$A$111,'Graph Tables'!$D118)</f>
        <v>0</v>
      </c>
      <c r="K118" s="46">
        <f>SUMIFS('Portfolio Allocation'!H$12:H$111,'Portfolio Allocation'!$A$12:$A$111,'Graph Tables'!$D118)</f>
        <v>0</v>
      </c>
      <c r="L118" s="46">
        <f>SUMIFS('Portfolio Allocation'!I$12:I$111,'Portfolio Allocation'!$A$12:$A$111,'Graph Tables'!$D118)</f>
        <v>0</v>
      </c>
      <c r="M118" s="46">
        <f>SUMIFS('Portfolio Allocation'!J$12:J$111,'Portfolio Allocation'!$A$12:$A$111,'Graph Tables'!$D118)</f>
        <v>0</v>
      </c>
      <c r="N118" s="46">
        <f>SUMIFS('Portfolio Allocation'!K$12:K$111,'Portfolio Allocation'!$A$12:$A$111,'Graph Tables'!$D118)</f>
        <v>0</v>
      </c>
      <c r="O118" s="46">
        <f>SUMIFS('Portfolio Allocation'!L$12:L$111,'Portfolio Allocation'!$A$12:$A$111,'Graph Tables'!$D118)</f>
        <v>0</v>
      </c>
      <c r="P118" s="46">
        <f>SUMIFS('Portfolio Allocation'!M$12:M$111,'Portfolio Allocation'!$A$12:$A$111,'Graph Tables'!$D118)</f>
        <v>0</v>
      </c>
      <c r="Q118" s="46" t="e">
        <f>SUMIFS('Portfolio Allocation'!#REF!,'Portfolio Allocation'!$A$12:$A$111,'Graph Tables'!$D118)</f>
        <v>#REF!</v>
      </c>
      <c r="R118" s="46">
        <f>SUMIFS('Portfolio Allocation'!Q$12:Q$111,'Portfolio Allocation'!$A$12:$A$111,'Graph Tables'!$D118)</f>
        <v>0</v>
      </c>
      <c r="S118" s="46">
        <f>SUMIFS('Portfolio Allocation'!R$12:R$111,'Portfolio Allocation'!$A$12:$A$111,'Graph Tables'!$D118)</f>
        <v>0</v>
      </c>
      <c r="T118" s="46">
        <f>SUMIFS('Portfolio Allocation'!S$12:S$111,'Portfolio Allocation'!$A$12:$A$111,'Graph Tables'!$D118)</f>
        <v>0</v>
      </c>
      <c r="U118" s="46">
        <f>SUMIFS('Portfolio Allocation'!T$12:T$111,'Portfolio Allocation'!$A$12:$A$111,'Graph Tables'!$D118)</f>
        <v>0</v>
      </c>
      <c r="V118" s="46">
        <f>SUMIFS('Portfolio Allocation'!U$12:U$111,'Portfolio Allocation'!$A$12:$A$111,'Graph Tables'!$D118)</f>
        <v>0</v>
      </c>
      <c r="W118" s="46">
        <f>SUMIFS('Portfolio Allocation'!V$12:V$111,'Portfolio Allocation'!$A$12:$A$111,'Graph Tables'!$D118)</f>
        <v>0</v>
      </c>
      <c r="X118" s="46">
        <f>SUMIFS('Portfolio Allocation'!W$12:W$111,'Portfolio Allocation'!$A$12:$A$111,'Graph Tables'!$D118)</f>
        <v>0</v>
      </c>
      <c r="Y118" s="46">
        <f>SUMIFS('Portfolio Allocation'!X$12:X$111,'Portfolio Allocation'!$A$12:$A$111,'Graph Tables'!$D118)</f>
        <v>0</v>
      </c>
      <c r="Z118" s="46">
        <f>SUMIFS('Portfolio Allocation'!Y$12:Y$111,'Portfolio Allocation'!$A$12:$A$111,'Graph Tables'!$D118)</f>
        <v>0</v>
      </c>
      <c r="AA118" s="46">
        <f>SUMIFS('Portfolio Allocation'!Z$12:Z$111,'Portfolio Allocation'!$A$12:$A$111,'Graph Tables'!$D118)</f>
        <v>0</v>
      </c>
      <c r="AB118" s="46">
        <f>SUMIFS('Portfolio Allocation'!AA$12:AA$111,'Portfolio Allocation'!$A$12:$A$111,'Graph Tables'!$D118)</f>
        <v>0</v>
      </c>
      <c r="AC118" s="46">
        <f>SUMIFS('Portfolio Allocation'!AD$12:AD$111,'Portfolio Allocation'!$A$12:$A$111,'Graph Tables'!$D118)</f>
        <v>0</v>
      </c>
      <c r="AD118" s="46"/>
      <c r="AH118" s="46"/>
      <c r="AI118" s="239" t="e">
        <f t="shared" si="204"/>
        <v>#REF!</v>
      </c>
      <c r="AJ118" s="239" t="e">
        <f>AI118+COUNTIF(AI$2:$AI118,AI118)-1</f>
        <v>#REF!</v>
      </c>
      <c r="AK118" s="241" t="str">
        <f t="shared" si="127"/>
        <v>Lao</v>
      </c>
      <c r="AL118" s="70" t="e">
        <f t="shared" si="205"/>
        <v>#REF!</v>
      </c>
      <c r="AM118" s="44" t="e">
        <f t="shared" si="128"/>
        <v>#REF!</v>
      </c>
      <c r="AN118" s="44" t="e">
        <f t="shared" si="129"/>
        <v>#REF!</v>
      </c>
      <c r="AO118" s="44" t="e">
        <f t="shared" si="130"/>
        <v>#REF!</v>
      </c>
      <c r="AP118" s="44" t="e">
        <f t="shared" si="131"/>
        <v>#REF!</v>
      </c>
      <c r="AQ118" s="44" t="e">
        <f t="shared" si="132"/>
        <v>#REF!</v>
      </c>
      <c r="AR118" s="44" t="e">
        <f t="shared" si="133"/>
        <v>#REF!</v>
      </c>
      <c r="AS118" s="44" t="e">
        <f t="shared" si="134"/>
        <v>#REF!</v>
      </c>
      <c r="AT118" s="44" t="e">
        <f t="shared" si="135"/>
        <v>#REF!</v>
      </c>
      <c r="AU118" s="44" t="e">
        <f t="shared" si="136"/>
        <v>#REF!</v>
      </c>
      <c r="AV118" s="44" t="e">
        <f t="shared" si="137"/>
        <v>#REF!</v>
      </c>
      <c r="AW118" s="44" t="e">
        <f t="shared" si="138"/>
        <v>#REF!</v>
      </c>
      <c r="AX118" s="44" t="e">
        <f t="shared" si="139"/>
        <v>#REF!</v>
      </c>
      <c r="AY118" s="44" t="e">
        <f t="shared" si="140"/>
        <v>#REF!</v>
      </c>
      <c r="AZ118" s="44" t="e">
        <f t="shared" si="141"/>
        <v>#REF!</v>
      </c>
      <c r="BA118" s="44" t="e">
        <f t="shared" si="142"/>
        <v>#REF!</v>
      </c>
      <c r="BB118" s="44" t="e">
        <f t="shared" si="143"/>
        <v>#REF!</v>
      </c>
      <c r="BC118" s="44" t="e">
        <f t="shared" si="144"/>
        <v>#REF!</v>
      </c>
      <c r="BD118" s="44" t="e">
        <f t="shared" si="145"/>
        <v>#REF!</v>
      </c>
      <c r="BE118" s="44" t="e">
        <f t="shared" si="146"/>
        <v>#REF!</v>
      </c>
      <c r="BF118" s="44" t="e">
        <f t="shared" si="147"/>
        <v>#REF!</v>
      </c>
      <c r="BG118" s="44" t="e">
        <f t="shared" si="148"/>
        <v>#REF!</v>
      </c>
      <c r="BH118" s="44" t="e">
        <f t="shared" si="149"/>
        <v>#REF!</v>
      </c>
      <c r="BI118" s="44" t="e">
        <f t="shared" si="150"/>
        <v>#REF!</v>
      </c>
      <c r="BJ118" s="44" t="e">
        <f t="shared" si="151"/>
        <v>#REF!</v>
      </c>
      <c r="BK118" s="44"/>
      <c r="CN118" s="244" t="e">
        <f t="shared" si="207"/>
        <v>#REF!</v>
      </c>
      <c r="CO118" s="244">
        <v>117</v>
      </c>
      <c r="CP118" s="239" t="e">
        <f t="shared" si="208"/>
        <v>#REF!</v>
      </c>
      <c r="CQ118" s="239" t="e">
        <f>CP118+COUNTIF($CP$2:CP118,CP118)-1</f>
        <v>#REF!</v>
      </c>
      <c r="CR118" s="241" t="str">
        <f t="shared" si="176"/>
        <v>Lao</v>
      </c>
      <c r="CS118" s="70" t="e">
        <f t="shared" si="209"/>
        <v>#REF!</v>
      </c>
      <c r="CT118" s="44" t="e">
        <f t="shared" si="177"/>
        <v>#REF!</v>
      </c>
      <c r="CU118" s="44" t="e">
        <f t="shared" si="178"/>
        <v>#REF!</v>
      </c>
      <c r="CV118" s="44" t="e">
        <f t="shared" si="179"/>
        <v>#REF!</v>
      </c>
      <c r="CW118" s="44" t="e">
        <f t="shared" si="180"/>
        <v>#REF!</v>
      </c>
      <c r="CX118" s="44" t="e">
        <f t="shared" si="181"/>
        <v>#REF!</v>
      </c>
      <c r="CY118" s="44" t="e">
        <f t="shared" si="182"/>
        <v>#REF!</v>
      </c>
      <c r="CZ118" s="44" t="e">
        <f t="shared" si="183"/>
        <v>#REF!</v>
      </c>
      <c r="DA118" s="44" t="e">
        <f t="shared" si="184"/>
        <v>#REF!</v>
      </c>
      <c r="DB118" s="44" t="e">
        <f t="shared" si="185"/>
        <v>#REF!</v>
      </c>
      <c r="DC118" s="44" t="e">
        <f t="shared" si="186"/>
        <v>#REF!</v>
      </c>
      <c r="DD118" s="44" t="e">
        <f t="shared" si="187"/>
        <v>#REF!</v>
      </c>
      <c r="DE118" s="44" t="e">
        <f t="shared" si="188"/>
        <v>#REF!</v>
      </c>
      <c r="DF118" s="44" t="e">
        <f t="shared" si="189"/>
        <v>#REF!</v>
      </c>
      <c r="DG118" s="44" t="e">
        <f t="shared" si="190"/>
        <v>#REF!</v>
      </c>
      <c r="DH118" s="44" t="e">
        <f t="shared" si="191"/>
        <v>#REF!</v>
      </c>
      <c r="DI118" s="44" t="e">
        <f t="shared" si="192"/>
        <v>#REF!</v>
      </c>
      <c r="DJ118" s="44" t="e">
        <f t="shared" si="193"/>
        <v>#REF!</v>
      </c>
      <c r="DK118" s="44" t="e">
        <f t="shared" si="194"/>
        <v>#REF!</v>
      </c>
      <c r="DL118" s="44" t="e">
        <f t="shared" si="195"/>
        <v>#REF!</v>
      </c>
      <c r="DM118" s="44" t="e">
        <f t="shared" si="196"/>
        <v>#REF!</v>
      </c>
      <c r="DN118" s="44" t="e">
        <f t="shared" si="197"/>
        <v>#REF!</v>
      </c>
      <c r="DO118" s="44" t="e">
        <f t="shared" si="198"/>
        <v>#REF!</v>
      </c>
      <c r="DP118" s="44" t="e">
        <f t="shared" si="199"/>
        <v>#REF!</v>
      </c>
      <c r="DQ118" s="44" t="e">
        <f t="shared" si="200"/>
        <v>#REF!</v>
      </c>
    </row>
    <row r="119" spans="1:121">
      <c r="A119" s="239">
        <v>118</v>
      </c>
      <c r="B119" s="364" t="e">
        <f t="shared" si="201"/>
        <v>#REF!</v>
      </c>
      <c r="C119" s="365" t="e">
        <f>B119+COUNTIF(B$2:$B119,B119)-1</f>
        <v>#REF!</v>
      </c>
      <c r="D119" s="366" t="str">
        <f>Tables!AI119</f>
        <v>Latvia</v>
      </c>
      <c r="E119" s="367" t="e">
        <f t="shared" si="202"/>
        <v>#REF!</v>
      </c>
      <c r="F119" s="46">
        <f>SUMIFS('Portfolio Allocation'!C$12:C$111,'Portfolio Allocation'!$A$12:$A$111,'Graph Tables'!$D119)</f>
        <v>0</v>
      </c>
      <c r="G119" s="46">
        <f>SUMIFS('Portfolio Allocation'!D$12:D$111,'Portfolio Allocation'!$A$12:$A$111,'Graph Tables'!$D119)</f>
        <v>0</v>
      </c>
      <c r="H119" s="46">
        <f>SUMIFS('Portfolio Allocation'!E$12:E$111,'Portfolio Allocation'!$A$12:$A$111,'Graph Tables'!$D119)</f>
        <v>0</v>
      </c>
      <c r="I119" s="46">
        <f>SUMIFS('Portfolio Allocation'!F$12:F$111,'Portfolio Allocation'!$A$12:$A$111,'Graph Tables'!$D119)</f>
        <v>0</v>
      </c>
      <c r="J119" s="46">
        <f>SUMIFS('Portfolio Allocation'!G$12:G$111,'Portfolio Allocation'!$A$12:$A$111,'Graph Tables'!$D119)</f>
        <v>0</v>
      </c>
      <c r="K119" s="46">
        <f>SUMIFS('Portfolio Allocation'!H$12:H$111,'Portfolio Allocation'!$A$12:$A$111,'Graph Tables'!$D119)</f>
        <v>0</v>
      </c>
      <c r="L119" s="46">
        <f>SUMIFS('Portfolio Allocation'!I$12:I$111,'Portfolio Allocation'!$A$12:$A$111,'Graph Tables'!$D119)</f>
        <v>0</v>
      </c>
      <c r="M119" s="46">
        <f>SUMIFS('Portfolio Allocation'!J$12:J$111,'Portfolio Allocation'!$A$12:$A$111,'Graph Tables'!$D119)</f>
        <v>0</v>
      </c>
      <c r="N119" s="46">
        <f>SUMIFS('Portfolio Allocation'!K$12:K$111,'Portfolio Allocation'!$A$12:$A$111,'Graph Tables'!$D119)</f>
        <v>0</v>
      </c>
      <c r="O119" s="46">
        <f>SUMIFS('Portfolio Allocation'!L$12:L$111,'Portfolio Allocation'!$A$12:$A$111,'Graph Tables'!$D119)</f>
        <v>0</v>
      </c>
      <c r="P119" s="46">
        <f>SUMIFS('Portfolio Allocation'!M$12:M$111,'Portfolio Allocation'!$A$12:$A$111,'Graph Tables'!$D119)</f>
        <v>0</v>
      </c>
      <c r="Q119" s="46" t="e">
        <f>SUMIFS('Portfolio Allocation'!#REF!,'Portfolio Allocation'!$A$12:$A$111,'Graph Tables'!$D119)</f>
        <v>#REF!</v>
      </c>
      <c r="R119" s="46">
        <f>SUMIFS('Portfolio Allocation'!Q$12:Q$111,'Portfolio Allocation'!$A$12:$A$111,'Graph Tables'!$D119)</f>
        <v>0</v>
      </c>
      <c r="S119" s="46">
        <f>SUMIFS('Portfolio Allocation'!R$12:R$111,'Portfolio Allocation'!$A$12:$A$111,'Graph Tables'!$D119)</f>
        <v>0</v>
      </c>
      <c r="T119" s="46">
        <f>SUMIFS('Portfolio Allocation'!S$12:S$111,'Portfolio Allocation'!$A$12:$A$111,'Graph Tables'!$D119)</f>
        <v>0</v>
      </c>
      <c r="U119" s="46">
        <f>SUMIFS('Portfolio Allocation'!T$12:T$111,'Portfolio Allocation'!$A$12:$A$111,'Graph Tables'!$D119)</f>
        <v>0</v>
      </c>
      <c r="V119" s="46">
        <f>SUMIFS('Portfolio Allocation'!U$12:U$111,'Portfolio Allocation'!$A$12:$A$111,'Graph Tables'!$D119)</f>
        <v>0</v>
      </c>
      <c r="W119" s="46">
        <f>SUMIFS('Portfolio Allocation'!V$12:V$111,'Portfolio Allocation'!$A$12:$A$111,'Graph Tables'!$D119)</f>
        <v>0</v>
      </c>
      <c r="X119" s="46">
        <f>SUMIFS('Portfolio Allocation'!W$12:W$111,'Portfolio Allocation'!$A$12:$A$111,'Graph Tables'!$D119)</f>
        <v>0</v>
      </c>
      <c r="Y119" s="46">
        <f>SUMIFS('Portfolio Allocation'!X$12:X$111,'Portfolio Allocation'!$A$12:$A$111,'Graph Tables'!$D119)</f>
        <v>0</v>
      </c>
      <c r="Z119" s="46">
        <f>SUMIFS('Portfolio Allocation'!Y$12:Y$111,'Portfolio Allocation'!$A$12:$A$111,'Graph Tables'!$D119)</f>
        <v>0</v>
      </c>
      <c r="AA119" s="46">
        <f>SUMIFS('Portfolio Allocation'!Z$12:Z$111,'Portfolio Allocation'!$A$12:$A$111,'Graph Tables'!$D119)</f>
        <v>0</v>
      </c>
      <c r="AB119" s="46">
        <f>SUMIFS('Portfolio Allocation'!AA$12:AA$111,'Portfolio Allocation'!$A$12:$A$111,'Graph Tables'!$D119)</f>
        <v>0</v>
      </c>
      <c r="AC119" s="46">
        <f>SUMIFS('Portfolio Allocation'!AD$12:AD$111,'Portfolio Allocation'!$A$12:$A$111,'Graph Tables'!$D119)</f>
        <v>0</v>
      </c>
      <c r="AD119" s="46"/>
      <c r="AH119" s="46"/>
      <c r="AI119" s="239" t="e">
        <f t="shared" si="204"/>
        <v>#REF!</v>
      </c>
      <c r="AJ119" s="239" t="e">
        <f>AI119+COUNTIF(AI$2:$AI119,AI119)-1</f>
        <v>#REF!</v>
      </c>
      <c r="AK119" s="241" t="str">
        <f t="shared" si="127"/>
        <v>Latvia</v>
      </c>
      <c r="AL119" s="70" t="e">
        <f t="shared" si="205"/>
        <v>#REF!</v>
      </c>
      <c r="AM119" s="44" t="e">
        <f t="shared" si="128"/>
        <v>#REF!</v>
      </c>
      <c r="AN119" s="44" t="e">
        <f t="shared" si="129"/>
        <v>#REF!</v>
      </c>
      <c r="AO119" s="44" t="e">
        <f t="shared" si="130"/>
        <v>#REF!</v>
      </c>
      <c r="AP119" s="44" t="e">
        <f t="shared" si="131"/>
        <v>#REF!</v>
      </c>
      <c r="AQ119" s="44" t="e">
        <f t="shared" si="132"/>
        <v>#REF!</v>
      </c>
      <c r="AR119" s="44" t="e">
        <f t="shared" si="133"/>
        <v>#REF!</v>
      </c>
      <c r="AS119" s="44" t="e">
        <f t="shared" si="134"/>
        <v>#REF!</v>
      </c>
      <c r="AT119" s="44" t="e">
        <f t="shared" si="135"/>
        <v>#REF!</v>
      </c>
      <c r="AU119" s="44" t="e">
        <f t="shared" si="136"/>
        <v>#REF!</v>
      </c>
      <c r="AV119" s="44" t="e">
        <f t="shared" si="137"/>
        <v>#REF!</v>
      </c>
      <c r="AW119" s="44" t="e">
        <f t="shared" si="138"/>
        <v>#REF!</v>
      </c>
      <c r="AX119" s="44" t="e">
        <f t="shared" si="139"/>
        <v>#REF!</v>
      </c>
      <c r="AY119" s="44" t="e">
        <f t="shared" si="140"/>
        <v>#REF!</v>
      </c>
      <c r="AZ119" s="44" t="e">
        <f t="shared" si="141"/>
        <v>#REF!</v>
      </c>
      <c r="BA119" s="44" t="e">
        <f t="shared" si="142"/>
        <v>#REF!</v>
      </c>
      <c r="BB119" s="44" t="e">
        <f t="shared" si="143"/>
        <v>#REF!</v>
      </c>
      <c r="BC119" s="44" t="e">
        <f t="shared" si="144"/>
        <v>#REF!</v>
      </c>
      <c r="BD119" s="44" t="e">
        <f t="shared" si="145"/>
        <v>#REF!</v>
      </c>
      <c r="BE119" s="44" t="e">
        <f t="shared" si="146"/>
        <v>#REF!</v>
      </c>
      <c r="BF119" s="44" t="e">
        <f t="shared" si="147"/>
        <v>#REF!</v>
      </c>
      <c r="BG119" s="44" t="e">
        <f t="shared" si="148"/>
        <v>#REF!</v>
      </c>
      <c r="BH119" s="44" t="e">
        <f t="shared" si="149"/>
        <v>#REF!</v>
      </c>
      <c r="BI119" s="44" t="e">
        <f t="shared" si="150"/>
        <v>#REF!</v>
      </c>
      <c r="BJ119" s="44" t="e">
        <f t="shared" si="151"/>
        <v>#REF!</v>
      </c>
      <c r="BK119" s="44"/>
      <c r="CN119" s="244" t="e">
        <f t="shared" si="207"/>
        <v>#REF!</v>
      </c>
      <c r="CO119" s="244">
        <v>118</v>
      </c>
      <c r="CP119" s="239" t="e">
        <f t="shared" si="208"/>
        <v>#REF!</v>
      </c>
      <c r="CQ119" s="239" t="e">
        <f>CP119+COUNTIF($CP$2:CP119,CP119)-1</f>
        <v>#REF!</v>
      </c>
      <c r="CR119" s="241" t="str">
        <f t="shared" si="176"/>
        <v>Latvia</v>
      </c>
      <c r="CS119" s="70" t="e">
        <f t="shared" si="209"/>
        <v>#REF!</v>
      </c>
      <c r="CT119" s="44" t="e">
        <f t="shared" si="177"/>
        <v>#REF!</v>
      </c>
      <c r="CU119" s="44" t="e">
        <f t="shared" si="178"/>
        <v>#REF!</v>
      </c>
      <c r="CV119" s="44" t="e">
        <f t="shared" si="179"/>
        <v>#REF!</v>
      </c>
      <c r="CW119" s="44" t="e">
        <f t="shared" si="180"/>
        <v>#REF!</v>
      </c>
      <c r="CX119" s="44" t="e">
        <f t="shared" si="181"/>
        <v>#REF!</v>
      </c>
      <c r="CY119" s="44" t="e">
        <f t="shared" si="182"/>
        <v>#REF!</v>
      </c>
      <c r="CZ119" s="44" t="e">
        <f t="shared" si="183"/>
        <v>#REF!</v>
      </c>
      <c r="DA119" s="44" t="e">
        <f t="shared" si="184"/>
        <v>#REF!</v>
      </c>
      <c r="DB119" s="44" t="e">
        <f t="shared" si="185"/>
        <v>#REF!</v>
      </c>
      <c r="DC119" s="44" t="e">
        <f t="shared" si="186"/>
        <v>#REF!</v>
      </c>
      <c r="DD119" s="44" t="e">
        <f t="shared" si="187"/>
        <v>#REF!</v>
      </c>
      <c r="DE119" s="44" t="e">
        <f t="shared" si="188"/>
        <v>#REF!</v>
      </c>
      <c r="DF119" s="44" t="e">
        <f t="shared" si="189"/>
        <v>#REF!</v>
      </c>
      <c r="DG119" s="44" t="e">
        <f t="shared" si="190"/>
        <v>#REF!</v>
      </c>
      <c r="DH119" s="44" t="e">
        <f t="shared" si="191"/>
        <v>#REF!</v>
      </c>
      <c r="DI119" s="44" t="e">
        <f t="shared" si="192"/>
        <v>#REF!</v>
      </c>
      <c r="DJ119" s="44" t="e">
        <f t="shared" si="193"/>
        <v>#REF!</v>
      </c>
      <c r="DK119" s="44" t="e">
        <f t="shared" si="194"/>
        <v>#REF!</v>
      </c>
      <c r="DL119" s="44" t="e">
        <f t="shared" si="195"/>
        <v>#REF!</v>
      </c>
      <c r="DM119" s="44" t="e">
        <f t="shared" si="196"/>
        <v>#REF!</v>
      </c>
      <c r="DN119" s="44" t="e">
        <f t="shared" si="197"/>
        <v>#REF!</v>
      </c>
      <c r="DO119" s="44" t="e">
        <f t="shared" si="198"/>
        <v>#REF!</v>
      </c>
      <c r="DP119" s="44" t="e">
        <f t="shared" si="199"/>
        <v>#REF!</v>
      </c>
      <c r="DQ119" s="44" t="e">
        <f t="shared" si="200"/>
        <v>#REF!</v>
      </c>
    </row>
    <row r="120" spans="1:121">
      <c r="A120" s="239">
        <v>119</v>
      </c>
      <c r="B120" s="364" t="e">
        <f t="shared" si="201"/>
        <v>#REF!</v>
      </c>
      <c r="C120" s="365" t="e">
        <f>B120+COUNTIF(B$2:$B120,B120)-1</f>
        <v>#REF!</v>
      </c>
      <c r="D120" s="366" t="str">
        <f>Tables!AI120</f>
        <v>Lebanon</v>
      </c>
      <c r="E120" s="367" t="e">
        <f t="shared" si="202"/>
        <v>#REF!</v>
      </c>
      <c r="F120" s="46">
        <f>SUMIFS('Portfolio Allocation'!C$12:C$111,'Portfolio Allocation'!$A$12:$A$111,'Graph Tables'!$D120)</f>
        <v>0</v>
      </c>
      <c r="G120" s="46">
        <f>SUMIFS('Portfolio Allocation'!D$12:D$111,'Portfolio Allocation'!$A$12:$A$111,'Graph Tables'!$D120)</f>
        <v>0</v>
      </c>
      <c r="H120" s="46">
        <f>SUMIFS('Portfolio Allocation'!E$12:E$111,'Portfolio Allocation'!$A$12:$A$111,'Graph Tables'!$D120)</f>
        <v>0</v>
      </c>
      <c r="I120" s="46">
        <f>SUMIFS('Portfolio Allocation'!F$12:F$111,'Portfolio Allocation'!$A$12:$A$111,'Graph Tables'!$D120)</f>
        <v>0</v>
      </c>
      <c r="J120" s="46">
        <f>SUMIFS('Portfolio Allocation'!G$12:G$111,'Portfolio Allocation'!$A$12:$A$111,'Graph Tables'!$D120)</f>
        <v>0</v>
      </c>
      <c r="K120" s="46">
        <f>SUMIFS('Portfolio Allocation'!H$12:H$111,'Portfolio Allocation'!$A$12:$A$111,'Graph Tables'!$D120)</f>
        <v>0</v>
      </c>
      <c r="L120" s="46">
        <f>SUMIFS('Portfolio Allocation'!I$12:I$111,'Portfolio Allocation'!$A$12:$A$111,'Graph Tables'!$D120)</f>
        <v>0</v>
      </c>
      <c r="M120" s="46">
        <f>SUMIFS('Portfolio Allocation'!J$12:J$111,'Portfolio Allocation'!$A$12:$A$111,'Graph Tables'!$D120)</f>
        <v>0</v>
      </c>
      <c r="N120" s="46">
        <f>SUMIFS('Portfolio Allocation'!K$12:K$111,'Portfolio Allocation'!$A$12:$A$111,'Graph Tables'!$D120)</f>
        <v>0</v>
      </c>
      <c r="O120" s="46">
        <f>SUMIFS('Portfolio Allocation'!L$12:L$111,'Portfolio Allocation'!$A$12:$A$111,'Graph Tables'!$D120)</f>
        <v>0</v>
      </c>
      <c r="P120" s="46">
        <f>SUMIFS('Portfolio Allocation'!M$12:M$111,'Portfolio Allocation'!$A$12:$A$111,'Graph Tables'!$D120)</f>
        <v>0</v>
      </c>
      <c r="Q120" s="46" t="e">
        <f>SUMIFS('Portfolio Allocation'!#REF!,'Portfolio Allocation'!$A$12:$A$111,'Graph Tables'!$D120)</f>
        <v>#REF!</v>
      </c>
      <c r="R120" s="46">
        <f>SUMIFS('Portfolio Allocation'!Q$12:Q$111,'Portfolio Allocation'!$A$12:$A$111,'Graph Tables'!$D120)</f>
        <v>0</v>
      </c>
      <c r="S120" s="46">
        <f>SUMIFS('Portfolio Allocation'!R$12:R$111,'Portfolio Allocation'!$A$12:$A$111,'Graph Tables'!$D120)</f>
        <v>0</v>
      </c>
      <c r="T120" s="46">
        <f>SUMIFS('Portfolio Allocation'!S$12:S$111,'Portfolio Allocation'!$A$12:$A$111,'Graph Tables'!$D120)</f>
        <v>0</v>
      </c>
      <c r="U120" s="46">
        <f>SUMIFS('Portfolio Allocation'!T$12:T$111,'Portfolio Allocation'!$A$12:$A$111,'Graph Tables'!$D120)</f>
        <v>0</v>
      </c>
      <c r="V120" s="46">
        <f>SUMIFS('Portfolio Allocation'!U$12:U$111,'Portfolio Allocation'!$A$12:$A$111,'Graph Tables'!$D120)</f>
        <v>0</v>
      </c>
      <c r="W120" s="46">
        <f>SUMIFS('Portfolio Allocation'!V$12:V$111,'Portfolio Allocation'!$A$12:$A$111,'Graph Tables'!$D120)</f>
        <v>0</v>
      </c>
      <c r="X120" s="46">
        <f>SUMIFS('Portfolio Allocation'!W$12:W$111,'Portfolio Allocation'!$A$12:$A$111,'Graph Tables'!$D120)</f>
        <v>0</v>
      </c>
      <c r="Y120" s="46">
        <f>SUMIFS('Portfolio Allocation'!X$12:X$111,'Portfolio Allocation'!$A$12:$A$111,'Graph Tables'!$D120)</f>
        <v>0</v>
      </c>
      <c r="Z120" s="46">
        <f>SUMIFS('Portfolio Allocation'!Y$12:Y$111,'Portfolio Allocation'!$A$12:$A$111,'Graph Tables'!$D120)</f>
        <v>0</v>
      </c>
      <c r="AA120" s="46">
        <f>SUMIFS('Portfolio Allocation'!Z$12:Z$111,'Portfolio Allocation'!$A$12:$A$111,'Graph Tables'!$D120)</f>
        <v>0</v>
      </c>
      <c r="AB120" s="46">
        <f>SUMIFS('Portfolio Allocation'!AA$12:AA$111,'Portfolio Allocation'!$A$12:$A$111,'Graph Tables'!$D120)</f>
        <v>0</v>
      </c>
      <c r="AC120" s="46">
        <f>SUMIFS('Portfolio Allocation'!AD$12:AD$111,'Portfolio Allocation'!$A$12:$A$111,'Graph Tables'!$D120)</f>
        <v>0</v>
      </c>
      <c r="AD120" s="46"/>
      <c r="AH120" s="46"/>
      <c r="AI120" s="239" t="e">
        <f t="shared" si="204"/>
        <v>#REF!</v>
      </c>
      <c r="AJ120" s="239" t="e">
        <f>AI120+COUNTIF(AI$2:$AI120,AI120)-1</f>
        <v>#REF!</v>
      </c>
      <c r="AK120" s="241" t="str">
        <f t="shared" si="127"/>
        <v>Lebanon</v>
      </c>
      <c r="AL120" s="70" t="e">
        <f t="shared" si="205"/>
        <v>#REF!</v>
      </c>
      <c r="AM120" s="44" t="e">
        <f t="shared" si="128"/>
        <v>#REF!</v>
      </c>
      <c r="AN120" s="44" t="e">
        <f t="shared" si="129"/>
        <v>#REF!</v>
      </c>
      <c r="AO120" s="44" t="e">
        <f t="shared" si="130"/>
        <v>#REF!</v>
      </c>
      <c r="AP120" s="44" t="e">
        <f t="shared" si="131"/>
        <v>#REF!</v>
      </c>
      <c r="AQ120" s="44" t="e">
        <f t="shared" si="132"/>
        <v>#REF!</v>
      </c>
      <c r="AR120" s="44" t="e">
        <f t="shared" si="133"/>
        <v>#REF!</v>
      </c>
      <c r="AS120" s="44" t="e">
        <f t="shared" si="134"/>
        <v>#REF!</v>
      </c>
      <c r="AT120" s="44" t="e">
        <f t="shared" si="135"/>
        <v>#REF!</v>
      </c>
      <c r="AU120" s="44" t="e">
        <f t="shared" si="136"/>
        <v>#REF!</v>
      </c>
      <c r="AV120" s="44" t="e">
        <f t="shared" si="137"/>
        <v>#REF!</v>
      </c>
      <c r="AW120" s="44" t="e">
        <f t="shared" si="138"/>
        <v>#REF!</v>
      </c>
      <c r="AX120" s="44" t="e">
        <f t="shared" si="139"/>
        <v>#REF!</v>
      </c>
      <c r="AY120" s="44" t="e">
        <f t="shared" si="140"/>
        <v>#REF!</v>
      </c>
      <c r="AZ120" s="44" t="e">
        <f t="shared" si="141"/>
        <v>#REF!</v>
      </c>
      <c r="BA120" s="44" t="e">
        <f t="shared" si="142"/>
        <v>#REF!</v>
      </c>
      <c r="BB120" s="44" t="e">
        <f t="shared" si="143"/>
        <v>#REF!</v>
      </c>
      <c r="BC120" s="44" t="e">
        <f t="shared" si="144"/>
        <v>#REF!</v>
      </c>
      <c r="BD120" s="44" t="e">
        <f t="shared" si="145"/>
        <v>#REF!</v>
      </c>
      <c r="BE120" s="44" t="e">
        <f t="shared" si="146"/>
        <v>#REF!</v>
      </c>
      <c r="BF120" s="44" t="e">
        <f t="shared" si="147"/>
        <v>#REF!</v>
      </c>
      <c r="BG120" s="44" t="e">
        <f t="shared" si="148"/>
        <v>#REF!</v>
      </c>
      <c r="BH120" s="44" t="e">
        <f t="shared" si="149"/>
        <v>#REF!</v>
      </c>
      <c r="BI120" s="44" t="e">
        <f t="shared" si="150"/>
        <v>#REF!</v>
      </c>
      <c r="BJ120" s="44" t="e">
        <f t="shared" si="151"/>
        <v>#REF!</v>
      </c>
      <c r="BK120" s="44"/>
      <c r="CN120" s="244" t="e">
        <f t="shared" si="207"/>
        <v>#REF!</v>
      </c>
      <c r="CO120" s="244">
        <v>119</v>
      </c>
      <c r="CP120" s="239" t="e">
        <f t="shared" si="208"/>
        <v>#REF!</v>
      </c>
      <c r="CQ120" s="239" t="e">
        <f>CP120+COUNTIF($CP$2:CP120,CP120)-1</f>
        <v>#REF!</v>
      </c>
      <c r="CR120" s="241" t="str">
        <f t="shared" si="176"/>
        <v>Lebanon</v>
      </c>
      <c r="CS120" s="70" t="e">
        <f t="shared" si="209"/>
        <v>#REF!</v>
      </c>
      <c r="CT120" s="44" t="e">
        <f t="shared" si="177"/>
        <v>#REF!</v>
      </c>
      <c r="CU120" s="44" t="e">
        <f t="shared" si="178"/>
        <v>#REF!</v>
      </c>
      <c r="CV120" s="44" t="e">
        <f t="shared" si="179"/>
        <v>#REF!</v>
      </c>
      <c r="CW120" s="44" t="e">
        <f t="shared" si="180"/>
        <v>#REF!</v>
      </c>
      <c r="CX120" s="44" t="e">
        <f t="shared" si="181"/>
        <v>#REF!</v>
      </c>
      <c r="CY120" s="44" t="e">
        <f t="shared" si="182"/>
        <v>#REF!</v>
      </c>
      <c r="CZ120" s="44" t="e">
        <f t="shared" si="183"/>
        <v>#REF!</v>
      </c>
      <c r="DA120" s="44" t="e">
        <f t="shared" si="184"/>
        <v>#REF!</v>
      </c>
      <c r="DB120" s="44" t="e">
        <f t="shared" si="185"/>
        <v>#REF!</v>
      </c>
      <c r="DC120" s="44" t="e">
        <f t="shared" si="186"/>
        <v>#REF!</v>
      </c>
      <c r="DD120" s="44" t="e">
        <f t="shared" si="187"/>
        <v>#REF!</v>
      </c>
      <c r="DE120" s="44" t="e">
        <f t="shared" si="188"/>
        <v>#REF!</v>
      </c>
      <c r="DF120" s="44" t="e">
        <f t="shared" si="189"/>
        <v>#REF!</v>
      </c>
      <c r="DG120" s="44" t="e">
        <f t="shared" si="190"/>
        <v>#REF!</v>
      </c>
      <c r="DH120" s="44" t="e">
        <f t="shared" si="191"/>
        <v>#REF!</v>
      </c>
      <c r="DI120" s="44" t="e">
        <f t="shared" si="192"/>
        <v>#REF!</v>
      </c>
      <c r="DJ120" s="44" t="e">
        <f t="shared" si="193"/>
        <v>#REF!</v>
      </c>
      <c r="DK120" s="44" t="e">
        <f t="shared" si="194"/>
        <v>#REF!</v>
      </c>
      <c r="DL120" s="44" t="e">
        <f t="shared" si="195"/>
        <v>#REF!</v>
      </c>
      <c r="DM120" s="44" t="e">
        <f t="shared" si="196"/>
        <v>#REF!</v>
      </c>
      <c r="DN120" s="44" t="e">
        <f t="shared" si="197"/>
        <v>#REF!</v>
      </c>
      <c r="DO120" s="44" t="e">
        <f t="shared" si="198"/>
        <v>#REF!</v>
      </c>
      <c r="DP120" s="44" t="e">
        <f t="shared" si="199"/>
        <v>#REF!</v>
      </c>
      <c r="DQ120" s="44" t="e">
        <f t="shared" si="200"/>
        <v>#REF!</v>
      </c>
    </row>
    <row r="121" spans="1:121">
      <c r="A121" s="239">
        <v>120</v>
      </c>
      <c r="B121" s="364" t="e">
        <f t="shared" si="201"/>
        <v>#REF!</v>
      </c>
      <c r="C121" s="365" t="e">
        <f>B121+COUNTIF(B$2:$B121,B121)-1</f>
        <v>#REF!</v>
      </c>
      <c r="D121" s="366" t="str">
        <f>Tables!AI121</f>
        <v>Lesotho</v>
      </c>
      <c r="E121" s="367" t="e">
        <f t="shared" si="202"/>
        <v>#REF!</v>
      </c>
      <c r="F121" s="46">
        <f>SUMIFS('Portfolio Allocation'!C$12:C$111,'Portfolio Allocation'!$A$12:$A$111,'Graph Tables'!$D121)</f>
        <v>0</v>
      </c>
      <c r="G121" s="46">
        <f>SUMIFS('Portfolio Allocation'!D$12:D$111,'Portfolio Allocation'!$A$12:$A$111,'Graph Tables'!$D121)</f>
        <v>0</v>
      </c>
      <c r="H121" s="46">
        <f>SUMIFS('Portfolio Allocation'!E$12:E$111,'Portfolio Allocation'!$A$12:$A$111,'Graph Tables'!$D121)</f>
        <v>0</v>
      </c>
      <c r="I121" s="46">
        <f>SUMIFS('Portfolio Allocation'!F$12:F$111,'Portfolio Allocation'!$A$12:$A$111,'Graph Tables'!$D121)</f>
        <v>0</v>
      </c>
      <c r="J121" s="46">
        <f>SUMIFS('Portfolio Allocation'!G$12:G$111,'Portfolio Allocation'!$A$12:$A$111,'Graph Tables'!$D121)</f>
        <v>0</v>
      </c>
      <c r="K121" s="46">
        <f>SUMIFS('Portfolio Allocation'!H$12:H$111,'Portfolio Allocation'!$A$12:$A$111,'Graph Tables'!$D121)</f>
        <v>0</v>
      </c>
      <c r="L121" s="46">
        <f>SUMIFS('Portfolio Allocation'!I$12:I$111,'Portfolio Allocation'!$A$12:$A$111,'Graph Tables'!$D121)</f>
        <v>0</v>
      </c>
      <c r="M121" s="46">
        <f>SUMIFS('Portfolio Allocation'!J$12:J$111,'Portfolio Allocation'!$A$12:$A$111,'Graph Tables'!$D121)</f>
        <v>0</v>
      </c>
      <c r="N121" s="46">
        <f>SUMIFS('Portfolio Allocation'!K$12:K$111,'Portfolio Allocation'!$A$12:$A$111,'Graph Tables'!$D121)</f>
        <v>0</v>
      </c>
      <c r="O121" s="46">
        <f>SUMIFS('Portfolio Allocation'!L$12:L$111,'Portfolio Allocation'!$A$12:$A$111,'Graph Tables'!$D121)</f>
        <v>0</v>
      </c>
      <c r="P121" s="46">
        <f>SUMIFS('Portfolio Allocation'!M$12:M$111,'Portfolio Allocation'!$A$12:$A$111,'Graph Tables'!$D121)</f>
        <v>0</v>
      </c>
      <c r="Q121" s="46" t="e">
        <f>SUMIFS('Portfolio Allocation'!#REF!,'Portfolio Allocation'!$A$12:$A$111,'Graph Tables'!$D121)</f>
        <v>#REF!</v>
      </c>
      <c r="R121" s="46">
        <f>SUMIFS('Portfolio Allocation'!Q$12:Q$111,'Portfolio Allocation'!$A$12:$A$111,'Graph Tables'!$D121)</f>
        <v>0</v>
      </c>
      <c r="S121" s="46">
        <f>SUMIFS('Portfolio Allocation'!R$12:R$111,'Portfolio Allocation'!$A$12:$A$111,'Graph Tables'!$D121)</f>
        <v>0</v>
      </c>
      <c r="T121" s="46">
        <f>SUMIFS('Portfolio Allocation'!S$12:S$111,'Portfolio Allocation'!$A$12:$A$111,'Graph Tables'!$D121)</f>
        <v>0</v>
      </c>
      <c r="U121" s="46">
        <f>SUMIFS('Portfolio Allocation'!T$12:T$111,'Portfolio Allocation'!$A$12:$A$111,'Graph Tables'!$D121)</f>
        <v>0</v>
      </c>
      <c r="V121" s="46">
        <f>SUMIFS('Portfolio Allocation'!U$12:U$111,'Portfolio Allocation'!$A$12:$A$111,'Graph Tables'!$D121)</f>
        <v>0</v>
      </c>
      <c r="W121" s="46">
        <f>SUMIFS('Portfolio Allocation'!V$12:V$111,'Portfolio Allocation'!$A$12:$A$111,'Graph Tables'!$D121)</f>
        <v>0</v>
      </c>
      <c r="X121" s="46">
        <f>SUMIFS('Portfolio Allocation'!W$12:W$111,'Portfolio Allocation'!$A$12:$A$111,'Graph Tables'!$D121)</f>
        <v>0</v>
      </c>
      <c r="Y121" s="46">
        <f>SUMIFS('Portfolio Allocation'!X$12:X$111,'Portfolio Allocation'!$A$12:$A$111,'Graph Tables'!$D121)</f>
        <v>0</v>
      </c>
      <c r="Z121" s="46">
        <f>SUMIFS('Portfolio Allocation'!Y$12:Y$111,'Portfolio Allocation'!$A$12:$A$111,'Graph Tables'!$D121)</f>
        <v>0</v>
      </c>
      <c r="AA121" s="46">
        <f>SUMIFS('Portfolio Allocation'!Z$12:Z$111,'Portfolio Allocation'!$A$12:$A$111,'Graph Tables'!$D121)</f>
        <v>0</v>
      </c>
      <c r="AB121" s="46">
        <f>SUMIFS('Portfolio Allocation'!AA$12:AA$111,'Portfolio Allocation'!$A$12:$A$111,'Graph Tables'!$D121)</f>
        <v>0</v>
      </c>
      <c r="AC121" s="46">
        <f>SUMIFS('Portfolio Allocation'!AD$12:AD$111,'Portfolio Allocation'!$A$12:$A$111,'Graph Tables'!$D121)</f>
        <v>0</v>
      </c>
      <c r="AD121" s="46"/>
      <c r="AH121" s="46"/>
      <c r="AI121" s="239" t="e">
        <f t="shared" si="204"/>
        <v>#REF!</v>
      </c>
      <c r="AJ121" s="239" t="e">
        <f>AI121+COUNTIF(AI$2:$AI121,AI121)-1</f>
        <v>#REF!</v>
      </c>
      <c r="AK121" s="241" t="str">
        <f t="shared" si="127"/>
        <v>Lesotho</v>
      </c>
      <c r="AL121" s="70" t="e">
        <f t="shared" si="205"/>
        <v>#REF!</v>
      </c>
      <c r="AM121" s="44" t="e">
        <f t="shared" si="128"/>
        <v>#REF!</v>
      </c>
      <c r="AN121" s="44" t="e">
        <f t="shared" si="129"/>
        <v>#REF!</v>
      </c>
      <c r="AO121" s="44" t="e">
        <f t="shared" si="130"/>
        <v>#REF!</v>
      </c>
      <c r="AP121" s="44" t="e">
        <f t="shared" si="131"/>
        <v>#REF!</v>
      </c>
      <c r="AQ121" s="44" t="e">
        <f t="shared" si="132"/>
        <v>#REF!</v>
      </c>
      <c r="AR121" s="44" t="e">
        <f t="shared" si="133"/>
        <v>#REF!</v>
      </c>
      <c r="AS121" s="44" t="e">
        <f t="shared" si="134"/>
        <v>#REF!</v>
      </c>
      <c r="AT121" s="44" t="e">
        <f t="shared" si="135"/>
        <v>#REF!</v>
      </c>
      <c r="AU121" s="44" t="e">
        <f t="shared" si="136"/>
        <v>#REF!</v>
      </c>
      <c r="AV121" s="44" t="e">
        <f t="shared" si="137"/>
        <v>#REF!</v>
      </c>
      <c r="AW121" s="44" t="e">
        <f t="shared" si="138"/>
        <v>#REF!</v>
      </c>
      <c r="AX121" s="44" t="e">
        <f t="shared" si="139"/>
        <v>#REF!</v>
      </c>
      <c r="AY121" s="44" t="e">
        <f t="shared" si="140"/>
        <v>#REF!</v>
      </c>
      <c r="AZ121" s="44" t="e">
        <f t="shared" si="141"/>
        <v>#REF!</v>
      </c>
      <c r="BA121" s="44" t="e">
        <f t="shared" si="142"/>
        <v>#REF!</v>
      </c>
      <c r="BB121" s="44" t="e">
        <f t="shared" si="143"/>
        <v>#REF!</v>
      </c>
      <c r="BC121" s="44" t="e">
        <f t="shared" si="144"/>
        <v>#REF!</v>
      </c>
      <c r="BD121" s="44" t="e">
        <f t="shared" si="145"/>
        <v>#REF!</v>
      </c>
      <c r="BE121" s="44" t="e">
        <f t="shared" si="146"/>
        <v>#REF!</v>
      </c>
      <c r="BF121" s="44" t="e">
        <f t="shared" si="147"/>
        <v>#REF!</v>
      </c>
      <c r="BG121" s="44" t="e">
        <f t="shared" si="148"/>
        <v>#REF!</v>
      </c>
      <c r="BH121" s="44" t="e">
        <f t="shared" si="149"/>
        <v>#REF!</v>
      </c>
      <c r="BI121" s="44" t="e">
        <f t="shared" si="150"/>
        <v>#REF!</v>
      </c>
      <c r="BJ121" s="44" t="e">
        <f t="shared" si="151"/>
        <v>#REF!</v>
      </c>
      <c r="BK121" s="44"/>
      <c r="CN121" s="244" t="e">
        <f t="shared" si="207"/>
        <v>#REF!</v>
      </c>
      <c r="CO121" s="244">
        <v>120</v>
      </c>
      <c r="CP121" s="239" t="e">
        <f t="shared" si="208"/>
        <v>#REF!</v>
      </c>
      <c r="CQ121" s="239" t="e">
        <f>CP121+COUNTIF($CP$2:CP121,CP121)-1</f>
        <v>#REF!</v>
      </c>
      <c r="CR121" s="241" t="str">
        <f t="shared" si="176"/>
        <v>Lesotho</v>
      </c>
      <c r="CS121" s="70" t="e">
        <f t="shared" si="209"/>
        <v>#REF!</v>
      </c>
      <c r="CT121" s="44" t="e">
        <f t="shared" si="177"/>
        <v>#REF!</v>
      </c>
      <c r="CU121" s="44" t="e">
        <f t="shared" si="178"/>
        <v>#REF!</v>
      </c>
      <c r="CV121" s="44" t="e">
        <f t="shared" si="179"/>
        <v>#REF!</v>
      </c>
      <c r="CW121" s="44" t="e">
        <f t="shared" si="180"/>
        <v>#REF!</v>
      </c>
      <c r="CX121" s="44" t="e">
        <f t="shared" si="181"/>
        <v>#REF!</v>
      </c>
      <c r="CY121" s="44" t="e">
        <f t="shared" si="182"/>
        <v>#REF!</v>
      </c>
      <c r="CZ121" s="44" t="e">
        <f t="shared" si="183"/>
        <v>#REF!</v>
      </c>
      <c r="DA121" s="44" t="e">
        <f t="shared" si="184"/>
        <v>#REF!</v>
      </c>
      <c r="DB121" s="44" t="e">
        <f t="shared" si="185"/>
        <v>#REF!</v>
      </c>
      <c r="DC121" s="44" t="e">
        <f t="shared" si="186"/>
        <v>#REF!</v>
      </c>
      <c r="DD121" s="44" t="e">
        <f t="shared" si="187"/>
        <v>#REF!</v>
      </c>
      <c r="DE121" s="44" t="e">
        <f t="shared" si="188"/>
        <v>#REF!</v>
      </c>
      <c r="DF121" s="44" t="e">
        <f t="shared" si="189"/>
        <v>#REF!</v>
      </c>
      <c r="DG121" s="44" t="e">
        <f t="shared" si="190"/>
        <v>#REF!</v>
      </c>
      <c r="DH121" s="44" t="e">
        <f t="shared" si="191"/>
        <v>#REF!</v>
      </c>
      <c r="DI121" s="44" t="e">
        <f t="shared" si="192"/>
        <v>#REF!</v>
      </c>
      <c r="DJ121" s="44" t="e">
        <f t="shared" si="193"/>
        <v>#REF!</v>
      </c>
      <c r="DK121" s="44" t="e">
        <f t="shared" si="194"/>
        <v>#REF!</v>
      </c>
      <c r="DL121" s="44" t="e">
        <f t="shared" si="195"/>
        <v>#REF!</v>
      </c>
      <c r="DM121" s="44" t="e">
        <f t="shared" si="196"/>
        <v>#REF!</v>
      </c>
      <c r="DN121" s="44" t="e">
        <f t="shared" si="197"/>
        <v>#REF!</v>
      </c>
      <c r="DO121" s="44" t="e">
        <f t="shared" si="198"/>
        <v>#REF!</v>
      </c>
      <c r="DP121" s="44" t="e">
        <f t="shared" si="199"/>
        <v>#REF!</v>
      </c>
      <c r="DQ121" s="44" t="e">
        <f t="shared" si="200"/>
        <v>#REF!</v>
      </c>
    </row>
    <row r="122" spans="1:121">
      <c r="A122" s="239">
        <v>121</v>
      </c>
      <c r="B122" s="364" t="e">
        <f t="shared" si="201"/>
        <v>#REF!</v>
      </c>
      <c r="C122" s="365" t="e">
        <f>B122+COUNTIF(B$2:$B122,B122)-1</f>
        <v>#REF!</v>
      </c>
      <c r="D122" s="366" t="str">
        <f>Tables!AI122</f>
        <v>Liberia</v>
      </c>
      <c r="E122" s="367" t="e">
        <f t="shared" si="202"/>
        <v>#REF!</v>
      </c>
      <c r="F122" s="46">
        <f>SUMIFS('Portfolio Allocation'!C$12:C$111,'Portfolio Allocation'!$A$12:$A$111,'Graph Tables'!$D122)</f>
        <v>0</v>
      </c>
      <c r="G122" s="46">
        <f>SUMIFS('Portfolio Allocation'!D$12:D$111,'Portfolio Allocation'!$A$12:$A$111,'Graph Tables'!$D122)</f>
        <v>0</v>
      </c>
      <c r="H122" s="46">
        <f>SUMIFS('Portfolio Allocation'!E$12:E$111,'Portfolio Allocation'!$A$12:$A$111,'Graph Tables'!$D122)</f>
        <v>0</v>
      </c>
      <c r="I122" s="46">
        <f>SUMIFS('Portfolio Allocation'!F$12:F$111,'Portfolio Allocation'!$A$12:$A$111,'Graph Tables'!$D122)</f>
        <v>0</v>
      </c>
      <c r="J122" s="46">
        <f>SUMIFS('Portfolio Allocation'!G$12:G$111,'Portfolio Allocation'!$A$12:$A$111,'Graph Tables'!$D122)</f>
        <v>0</v>
      </c>
      <c r="K122" s="46">
        <f>SUMIFS('Portfolio Allocation'!H$12:H$111,'Portfolio Allocation'!$A$12:$A$111,'Graph Tables'!$D122)</f>
        <v>0</v>
      </c>
      <c r="L122" s="46">
        <f>SUMIFS('Portfolio Allocation'!I$12:I$111,'Portfolio Allocation'!$A$12:$A$111,'Graph Tables'!$D122)</f>
        <v>0</v>
      </c>
      <c r="M122" s="46">
        <f>SUMIFS('Portfolio Allocation'!J$12:J$111,'Portfolio Allocation'!$A$12:$A$111,'Graph Tables'!$D122)</f>
        <v>0</v>
      </c>
      <c r="N122" s="46">
        <f>SUMIFS('Portfolio Allocation'!K$12:K$111,'Portfolio Allocation'!$A$12:$A$111,'Graph Tables'!$D122)</f>
        <v>0</v>
      </c>
      <c r="O122" s="46">
        <f>SUMIFS('Portfolio Allocation'!L$12:L$111,'Portfolio Allocation'!$A$12:$A$111,'Graph Tables'!$D122)</f>
        <v>0</v>
      </c>
      <c r="P122" s="46">
        <f>SUMIFS('Portfolio Allocation'!M$12:M$111,'Portfolio Allocation'!$A$12:$A$111,'Graph Tables'!$D122)</f>
        <v>0</v>
      </c>
      <c r="Q122" s="46" t="e">
        <f>SUMIFS('Portfolio Allocation'!#REF!,'Portfolio Allocation'!$A$12:$A$111,'Graph Tables'!$D122)</f>
        <v>#REF!</v>
      </c>
      <c r="R122" s="46">
        <f>SUMIFS('Portfolio Allocation'!Q$12:Q$111,'Portfolio Allocation'!$A$12:$A$111,'Graph Tables'!$D122)</f>
        <v>0</v>
      </c>
      <c r="S122" s="46">
        <f>SUMIFS('Portfolio Allocation'!R$12:R$111,'Portfolio Allocation'!$A$12:$A$111,'Graph Tables'!$D122)</f>
        <v>0</v>
      </c>
      <c r="T122" s="46">
        <f>SUMIFS('Portfolio Allocation'!S$12:S$111,'Portfolio Allocation'!$A$12:$A$111,'Graph Tables'!$D122)</f>
        <v>0</v>
      </c>
      <c r="U122" s="46">
        <f>SUMIFS('Portfolio Allocation'!T$12:T$111,'Portfolio Allocation'!$A$12:$A$111,'Graph Tables'!$D122)</f>
        <v>0</v>
      </c>
      <c r="V122" s="46">
        <f>SUMIFS('Portfolio Allocation'!U$12:U$111,'Portfolio Allocation'!$A$12:$A$111,'Graph Tables'!$D122)</f>
        <v>0</v>
      </c>
      <c r="W122" s="46">
        <f>SUMIFS('Portfolio Allocation'!V$12:V$111,'Portfolio Allocation'!$A$12:$A$111,'Graph Tables'!$D122)</f>
        <v>0</v>
      </c>
      <c r="X122" s="46">
        <f>SUMIFS('Portfolio Allocation'!W$12:W$111,'Portfolio Allocation'!$A$12:$A$111,'Graph Tables'!$D122)</f>
        <v>0</v>
      </c>
      <c r="Y122" s="46">
        <f>SUMIFS('Portfolio Allocation'!X$12:X$111,'Portfolio Allocation'!$A$12:$A$111,'Graph Tables'!$D122)</f>
        <v>0</v>
      </c>
      <c r="Z122" s="46">
        <f>SUMIFS('Portfolio Allocation'!Y$12:Y$111,'Portfolio Allocation'!$A$12:$A$111,'Graph Tables'!$D122)</f>
        <v>0</v>
      </c>
      <c r="AA122" s="46">
        <f>SUMIFS('Portfolio Allocation'!Z$12:Z$111,'Portfolio Allocation'!$A$12:$A$111,'Graph Tables'!$D122)</f>
        <v>0</v>
      </c>
      <c r="AB122" s="46">
        <f>SUMIFS('Portfolio Allocation'!AA$12:AA$111,'Portfolio Allocation'!$A$12:$A$111,'Graph Tables'!$D122)</f>
        <v>0</v>
      </c>
      <c r="AC122" s="46">
        <f>SUMIFS('Portfolio Allocation'!AD$12:AD$111,'Portfolio Allocation'!$A$12:$A$111,'Graph Tables'!$D122)</f>
        <v>0</v>
      </c>
      <c r="AD122" s="46"/>
      <c r="AH122" s="46"/>
      <c r="AI122" s="239" t="e">
        <f t="shared" si="204"/>
        <v>#REF!</v>
      </c>
      <c r="AJ122" s="239" t="e">
        <f>AI122+COUNTIF(AI$2:$AI122,AI122)-1</f>
        <v>#REF!</v>
      </c>
      <c r="AK122" s="241" t="str">
        <f t="shared" si="127"/>
        <v>Liberia</v>
      </c>
      <c r="AL122" s="70" t="e">
        <f t="shared" si="205"/>
        <v>#REF!</v>
      </c>
      <c r="AM122" s="44" t="e">
        <f t="shared" si="128"/>
        <v>#REF!</v>
      </c>
      <c r="AN122" s="44" t="e">
        <f t="shared" si="129"/>
        <v>#REF!</v>
      </c>
      <c r="AO122" s="44" t="e">
        <f t="shared" si="130"/>
        <v>#REF!</v>
      </c>
      <c r="AP122" s="44" t="e">
        <f t="shared" si="131"/>
        <v>#REF!</v>
      </c>
      <c r="AQ122" s="44" t="e">
        <f t="shared" si="132"/>
        <v>#REF!</v>
      </c>
      <c r="AR122" s="44" t="e">
        <f t="shared" si="133"/>
        <v>#REF!</v>
      </c>
      <c r="AS122" s="44" t="e">
        <f t="shared" si="134"/>
        <v>#REF!</v>
      </c>
      <c r="AT122" s="44" t="e">
        <f t="shared" si="135"/>
        <v>#REF!</v>
      </c>
      <c r="AU122" s="44" t="e">
        <f t="shared" si="136"/>
        <v>#REF!</v>
      </c>
      <c r="AV122" s="44" t="e">
        <f t="shared" si="137"/>
        <v>#REF!</v>
      </c>
      <c r="AW122" s="44" t="e">
        <f t="shared" si="138"/>
        <v>#REF!</v>
      </c>
      <c r="AX122" s="44" t="e">
        <f t="shared" si="139"/>
        <v>#REF!</v>
      </c>
      <c r="AY122" s="44" t="e">
        <f t="shared" si="140"/>
        <v>#REF!</v>
      </c>
      <c r="AZ122" s="44" t="e">
        <f t="shared" si="141"/>
        <v>#REF!</v>
      </c>
      <c r="BA122" s="44" t="e">
        <f t="shared" si="142"/>
        <v>#REF!</v>
      </c>
      <c r="BB122" s="44" t="e">
        <f t="shared" si="143"/>
        <v>#REF!</v>
      </c>
      <c r="BC122" s="44" t="e">
        <f t="shared" si="144"/>
        <v>#REF!</v>
      </c>
      <c r="BD122" s="44" t="e">
        <f t="shared" si="145"/>
        <v>#REF!</v>
      </c>
      <c r="BE122" s="44" t="e">
        <f t="shared" si="146"/>
        <v>#REF!</v>
      </c>
      <c r="BF122" s="44" t="e">
        <f t="shared" si="147"/>
        <v>#REF!</v>
      </c>
      <c r="BG122" s="44" t="e">
        <f t="shared" si="148"/>
        <v>#REF!</v>
      </c>
      <c r="BH122" s="44" t="e">
        <f t="shared" si="149"/>
        <v>#REF!</v>
      </c>
      <c r="BI122" s="44" t="e">
        <f t="shared" si="150"/>
        <v>#REF!</v>
      </c>
      <c r="BJ122" s="44" t="e">
        <f t="shared" si="151"/>
        <v>#REF!</v>
      </c>
      <c r="BK122" s="44"/>
      <c r="CN122" s="244" t="e">
        <f t="shared" si="207"/>
        <v>#REF!</v>
      </c>
      <c r="CO122" s="244">
        <v>121</v>
      </c>
      <c r="CP122" s="239" t="e">
        <f t="shared" si="208"/>
        <v>#REF!</v>
      </c>
      <c r="CQ122" s="239" t="e">
        <f>CP122+COUNTIF($CP$2:CP122,CP122)-1</f>
        <v>#REF!</v>
      </c>
      <c r="CR122" s="241" t="str">
        <f t="shared" si="176"/>
        <v>Liberia</v>
      </c>
      <c r="CS122" s="70" t="e">
        <f t="shared" si="209"/>
        <v>#REF!</v>
      </c>
      <c r="CT122" s="44" t="e">
        <f t="shared" si="177"/>
        <v>#REF!</v>
      </c>
      <c r="CU122" s="44" t="e">
        <f t="shared" si="178"/>
        <v>#REF!</v>
      </c>
      <c r="CV122" s="44" t="e">
        <f t="shared" si="179"/>
        <v>#REF!</v>
      </c>
      <c r="CW122" s="44" t="e">
        <f t="shared" si="180"/>
        <v>#REF!</v>
      </c>
      <c r="CX122" s="44" t="e">
        <f t="shared" si="181"/>
        <v>#REF!</v>
      </c>
      <c r="CY122" s="44" t="e">
        <f t="shared" si="182"/>
        <v>#REF!</v>
      </c>
      <c r="CZ122" s="44" t="e">
        <f t="shared" si="183"/>
        <v>#REF!</v>
      </c>
      <c r="DA122" s="44" t="e">
        <f t="shared" si="184"/>
        <v>#REF!</v>
      </c>
      <c r="DB122" s="44" t="e">
        <f t="shared" si="185"/>
        <v>#REF!</v>
      </c>
      <c r="DC122" s="44" t="e">
        <f t="shared" si="186"/>
        <v>#REF!</v>
      </c>
      <c r="DD122" s="44" t="e">
        <f t="shared" si="187"/>
        <v>#REF!</v>
      </c>
      <c r="DE122" s="44" t="e">
        <f t="shared" si="188"/>
        <v>#REF!</v>
      </c>
      <c r="DF122" s="44" t="e">
        <f t="shared" si="189"/>
        <v>#REF!</v>
      </c>
      <c r="DG122" s="44" t="e">
        <f t="shared" si="190"/>
        <v>#REF!</v>
      </c>
      <c r="DH122" s="44" t="e">
        <f t="shared" si="191"/>
        <v>#REF!</v>
      </c>
      <c r="DI122" s="44" t="e">
        <f t="shared" si="192"/>
        <v>#REF!</v>
      </c>
      <c r="DJ122" s="44" t="e">
        <f t="shared" si="193"/>
        <v>#REF!</v>
      </c>
      <c r="DK122" s="44" t="e">
        <f t="shared" si="194"/>
        <v>#REF!</v>
      </c>
      <c r="DL122" s="44" t="e">
        <f t="shared" si="195"/>
        <v>#REF!</v>
      </c>
      <c r="DM122" s="44" t="e">
        <f t="shared" si="196"/>
        <v>#REF!</v>
      </c>
      <c r="DN122" s="44" t="e">
        <f t="shared" si="197"/>
        <v>#REF!</v>
      </c>
      <c r="DO122" s="44" t="e">
        <f t="shared" si="198"/>
        <v>#REF!</v>
      </c>
      <c r="DP122" s="44" t="e">
        <f t="shared" si="199"/>
        <v>#REF!</v>
      </c>
      <c r="DQ122" s="44" t="e">
        <f t="shared" si="200"/>
        <v>#REF!</v>
      </c>
    </row>
    <row r="123" spans="1:121">
      <c r="A123" s="239">
        <v>122</v>
      </c>
      <c r="B123" s="364" t="e">
        <f t="shared" si="201"/>
        <v>#REF!</v>
      </c>
      <c r="C123" s="365" t="e">
        <f>B123+COUNTIF(B$2:$B123,B123)-1</f>
        <v>#REF!</v>
      </c>
      <c r="D123" s="366" t="str">
        <f>Tables!AI123</f>
        <v>Libyan Arab Jamahiriya</v>
      </c>
      <c r="E123" s="367" t="e">
        <f t="shared" si="202"/>
        <v>#REF!</v>
      </c>
      <c r="F123" s="46">
        <f>SUMIFS('Portfolio Allocation'!C$12:C$111,'Portfolio Allocation'!$A$12:$A$111,'Graph Tables'!$D123)</f>
        <v>0</v>
      </c>
      <c r="G123" s="46">
        <f>SUMIFS('Portfolio Allocation'!D$12:D$111,'Portfolio Allocation'!$A$12:$A$111,'Graph Tables'!$D123)</f>
        <v>0</v>
      </c>
      <c r="H123" s="46">
        <f>SUMIFS('Portfolio Allocation'!E$12:E$111,'Portfolio Allocation'!$A$12:$A$111,'Graph Tables'!$D123)</f>
        <v>0</v>
      </c>
      <c r="I123" s="46">
        <f>SUMIFS('Portfolio Allocation'!F$12:F$111,'Portfolio Allocation'!$A$12:$A$111,'Graph Tables'!$D123)</f>
        <v>0</v>
      </c>
      <c r="J123" s="46">
        <f>SUMIFS('Portfolio Allocation'!G$12:G$111,'Portfolio Allocation'!$A$12:$A$111,'Graph Tables'!$D123)</f>
        <v>0</v>
      </c>
      <c r="K123" s="46">
        <f>SUMIFS('Portfolio Allocation'!H$12:H$111,'Portfolio Allocation'!$A$12:$A$111,'Graph Tables'!$D123)</f>
        <v>0</v>
      </c>
      <c r="L123" s="46">
        <f>SUMIFS('Portfolio Allocation'!I$12:I$111,'Portfolio Allocation'!$A$12:$A$111,'Graph Tables'!$D123)</f>
        <v>0</v>
      </c>
      <c r="M123" s="46">
        <f>SUMIFS('Portfolio Allocation'!J$12:J$111,'Portfolio Allocation'!$A$12:$A$111,'Graph Tables'!$D123)</f>
        <v>0</v>
      </c>
      <c r="N123" s="46">
        <f>SUMIFS('Portfolio Allocation'!K$12:K$111,'Portfolio Allocation'!$A$12:$A$111,'Graph Tables'!$D123)</f>
        <v>0</v>
      </c>
      <c r="O123" s="46">
        <f>SUMIFS('Portfolio Allocation'!L$12:L$111,'Portfolio Allocation'!$A$12:$A$111,'Graph Tables'!$D123)</f>
        <v>0</v>
      </c>
      <c r="P123" s="46">
        <f>SUMIFS('Portfolio Allocation'!M$12:M$111,'Portfolio Allocation'!$A$12:$A$111,'Graph Tables'!$D123)</f>
        <v>0</v>
      </c>
      <c r="Q123" s="46" t="e">
        <f>SUMIFS('Portfolio Allocation'!#REF!,'Portfolio Allocation'!$A$12:$A$111,'Graph Tables'!$D123)</f>
        <v>#REF!</v>
      </c>
      <c r="R123" s="46">
        <f>SUMIFS('Portfolio Allocation'!Q$12:Q$111,'Portfolio Allocation'!$A$12:$A$111,'Graph Tables'!$D123)</f>
        <v>0</v>
      </c>
      <c r="S123" s="46">
        <f>SUMIFS('Portfolio Allocation'!R$12:R$111,'Portfolio Allocation'!$A$12:$A$111,'Graph Tables'!$D123)</f>
        <v>0</v>
      </c>
      <c r="T123" s="46">
        <f>SUMIFS('Portfolio Allocation'!S$12:S$111,'Portfolio Allocation'!$A$12:$A$111,'Graph Tables'!$D123)</f>
        <v>0</v>
      </c>
      <c r="U123" s="46">
        <f>SUMIFS('Portfolio Allocation'!T$12:T$111,'Portfolio Allocation'!$A$12:$A$111,'Graph Tables'!$D123)</f>
        <v>0</v>
      </c>
      <c r="V123" s="46">
        <f>SUMIFS('Portfolio Allocation'!U$12:U$111,'Portfolio Allocation'!$A$12:$A$111,'Graph Tables'!$D123)</f>
        <v>0</v>
      </c>
      <c r="W123" s="46">
        <f>SUMIFS('Portfolio Allocation'!V$12:V$111,'Portfolio Allocation'!$A$12:$A$111,'Graph Tables'!$D123)</f>
        <v>0</v>
      </c>
      <c r="X123" s="46">
        <f>SUMIFS('Portfolio Allocation'!W$12:W$111,'Portfolio Allocation'!$A$12:$A$111,'Graph Tables'!$D123)</f>
        <v>0</v>
      </c>
      <c r="Y123" s="46">
        <f>SUMIFS('Portfolio Allocation'!X$12:X$111,'Portfolio Allocation'!$A$12:$A$111,'Graph Tables'!$D123)</f>
        <v>0</v>
      </c>
      <c r="Z123" s="46">
        <f>SUMIFS('Portfolio Allocation'!Y$12:Y$111,'Portfolio Allocation'!$A$12:$A$111,'Graph Tables'!$D123)</f>
        <v>0</v>
      </c>
      <c r="AA123" s="46">
        <f>SUMIFS('Portfolio Allocation'!Z$12:Z$111,'Portfolio Allocation'!$A$12:$A$111,'Graph Tables'!$D123)</f>
        <v>0</v>
      </c>
      <c r="AB123" s="46">
        <f>SUMIFS('Portfolio Allocation'!AA$12:AA$111,'Portfolio Allocation'!$A$12:$A$111,'Graph Tables'!$D123)</f>
        <v>0</v>
      </c>
      <c r="AC123" s="46">
        <f>SUMIFS('Portfolio Allocation'!AD$12:AD$111,'Portfolio Allocation'!$A$12:$A$111,'Graph Tables'!$D123)</f>
        <v>0</v>
      </c>
      <c r="AD123" s="46"/>
      <c r="AH123" s="46"/>
      <c r="AI123" s="239" t="e">
        <f t="shared" si="204"/>
        <v>#REF!</v>
      </c>
      <c r="AJ123" s="239" t="e">
        <f>AI123+COUNTIF(AI$2:$AI123,AI123)-1</f>
        <v>#REF!</v>
      </c>
      <c r="AK123" s="241" t="str">
        <f t="shared" si="127"/>
        <v>Libyan Arab Jamahiriya</v>
      </c>
      <c r="AL123" s="70" t="e">
        <f t="shared" si="205"/>
        <v>#REF!</v>
      </c>
      <c r="AM123" s="44" t="e">
        <f t="shared" si="128"/>
        <v>#REF!</v>
      </c>
      <c r="AN123" s="44" t="e">
        <f t="shared" si="129"/>
        <v>#REF!</v>
      </c>
      <c r="AO123" s="44" t="e">
        <f t="shared" si="130"/>
        <v>#REF!</v>
      </c>
      <c r="AP123" s="44" t="e">
        <f t="shared" si="131"/>
        <v>#REF!</v>
      </c>
      <c r="AQ123" s="44" t="e">
        <f t="shared" si="132"/>
        <v>#REF!</v>
      </c>
      <c r="AR123" s="44" t="e">
        <f t="shared" si="133"/>
        <v>#REF!</v>
      </c>
      <c r="AS123" s="44" t="e">
        <f t="shared" si="134"/>
        <v>#REF!</v>
      </c>
      <c r="AT123" s="44" t="e">
        <f t="shared" si="135"/>
        <v>#REF!</v>
      </c>
      <c r="AU123" s="44" t="e">
        <f t="shared" si="136"/>
        <v>#REF!</v>
      </c>
      <c r="AV123" s="44" t="e">
        <f t="shared" si="137"/>
        <v>#REF!</v>
      </c>
      <c r="AW123" s="44" t="e">
        <f t="shared" si="138"/>
        <v>#REF!</v>
      </c>
      <c r="AX123" s="44" t="e">
        <f t="shared" si="139"/>
        <v>#REF!</v>
      </c>
      <c r="AY123" s="44" t="e">
        <f t="shared" si="140"/>
        <v>#REF!</v>
      </c>
      <c r="AZ123" s="44" t="e">
        <f t="shared" si="141"/>
        <v>#REF!</v>
      </c>
      <c r="BA123" s="44" t="e">
        <f t="shared" si="142"/>
        <v>#REF!</v>
      </c>
      <c r="BB123" s="44" t="e">
        <f t="shared" si="143"/>
        <v>#REF!</v>
      </c>
      <c r="BC123" s="44" t="e">
        <f t="shared" si="144"/>
        <v>#REF!</v>
      </c>
      <c r="BD123" s="44" t="e">
        <f t="shared" si="145"/>
        <v>#REF!</v>
      </c>
      <c r="BE123" s="44" t="e">
        <f t="shared" si="146"/>
        <v>#REF!</v>
      </c>
      <c r="BF123" s="44" t="e">
        <f t="shared" si="147"/>
        <v>#REF!</v>
      </c>
      <c r="BG123" s="44" t="e">
        <f t="shared" si="148"/>
        <v>#REF!</v>
      </c>
      <c r="BH123" s="44" t="e">
        <f t="shared" si="149"/>
        <v>#REF!</v>
      </c>
      <c r="BI123" s="44" t="e">
        <f t="shared" si="150"/>
        <v>#REF!</v>
      </c>
      <c r="BJ123" s="44" t="e">
        <f t="shared" si="151"/>
        <v>#REF!</v>
      </c>
      <c r="BK123" s="44"/>
      <c r="CN123" s="244" t="e">
        <f t="shared" si="207"/>
        <v>#REF!</v>
      </c>
      <c r="CO123" s="244">
        <v>122</v>
      </c>
      <c r="CP123" s="239" t="e">
        <f t="shared" si="208"/>
        <v>#REF!</v>
      </c>
      <c r="CQ123" s="239" t="e">
        <f>CP123+COUNTIF($CP$2:CP123,CP123)-1</f>
        <v>#REF!</v>
      </c>
      <c r="CR123" s="241" t="str">
        <f t="shared" si="176"/>
        <v>Libyan Arab Jamahiriya</v>
      </c>
      <c r="CS123" s="70" t="e">
        <f t="shared" si="209"/>
        <v>#REF!</v>
      </c>
      <c r="CT123" s="44" t="e">
        <f t="shared" si="177"/>
        <v>#REF!</v>
      </c>
      <c r="CU123" s="44" t="e">
        <f t="shared" si="178"/>
        <v>#REF!</v>
      </c>
      <c r="CV123" s="44" t="e">
        <f t="shared" si="179"/>
        <v>#REF!</v>
      </c>
      <c r="CW123" s="44" t="e">
        <f t="shared" si="180"/>
        <v>#REF!</v>
      </c>
      <c r="CX123" s="44" t="e">
        <f t="shared" si="181"/>
        <v>#REF!</v>
      </c>
      <c r="CY123" s="44" t="e">
        <f t="shared" si="182"/>
        <v>#REF!</v>
      </c>
      <c r="CZ123" s="44" t="e">
        <f t="shared" si="183"/>
        <v>#REF!</v>
      </c>
      <c r="DA123" s="44" t="e">
        <f t="shared" si="184"/>
        <v>#REF!</v>
      </c>
      <c r="DB123" s="44" t="e">
        <f t="shared" si="185"/>
        <v>#REF!</v>
      </c>
      <c r="DC123" s="44" t="e">
        <f t="shared" si="186"/>
        <v>#REF!</v>
      </c>
      <c r="DD123" s="44" t="e">
        <f t="shared" si="187"/>
        <v>#REF!</v>
      </c>
      <c r="DE123" s="44" t="e">
        <f t="shared" si="188"/>
        <v>#REF!</v>
      </c>
      <c r="DF123" s="44" t="e">
        <f t="shared" si="189"/>
        <v>#REF!</v>
      </c>
      <c r="DG123" s="44" t="e">
        <f t="shared" si="190"/>
        <v>#REF!</v>
      </c>
      <c r="DH123" s="44" t="e">
        <f t="shared" si="191"/>
        <v>#REF!</v>
      </c>
      <c r="DI123" s="44" t="e">
        <f t="shared" si="192"/>
        <v>#REF!</v>
      </c>
      <c r="DJ123" s="44" t="e">
        <f t="shared" si="193"/>
        <v>#REF!</v>
      </c>
      <c r="DK123" s="44" t="e">
        <f t="shared" si="194"/>
        <v>#REF!</v>
      </c>
      <c r="DL123" s="44" t="e">
        <f t="shared" si="195"/>
        <v>#REF!</v>
      </c>
      <c r="DM123" s="44" t="e">
        <f t="shared" si="196"/>
        <v>#REF!</v>
      </c>
      <c r="DN123" s="44" t="e">
        <f t="shared" si="197"/>
        <v>#REF!</v>
      </c>
      <c r="DO123" s="44" t="e">
        <f t="shared" si="198"/>
        <v>#REF!</v>
      </c>
      <c r="DP123" s="44" t="e">
        <f t="shared" si="199"/>
        <v>#REF!</v>
      </c>
      <c r="DQ123" s="44" t="e">
        <f t="shared" si="200"/>
        <v>#REF!</v>
      </c>
    </row>
    <row r="124" spans="1:121">
      <c r="A124" s="239">
        <v>123</v>
      </c>
      <c r="B124" s="364" t="e">
        <f t="shared" si="201"/>
        <v>#REF!</v>
      </c>
      <c r="C124" s="365" t="e">
        <f>B124+COUNTIF(B$2:$B124,B124)-1</f>
        <v>#REF!</v>
      </c>
      <c r="D124" s="366" t="str">
        <f>Tables!AI124</f>
        <v>Liechtenstein</v>
      </c>
      <c r="E124" s="367" t="e">
        <f t="shared" si="202"/>
        <v>#REF!</v>
      </c>
      <c r="F124" s="46">
        <f>SUMIFS('Portfolio Allocation'!C$12:C$111,'Portfolio Allocation'!$A$12:$A$111,'Graph Tables'!$D124)</f>
        <v>0</v>
      </c>
      <c r="G124" s="46">
        <f>SUMIFS('Portfolio Allocation'!D$12:D$111,'Portfolio Allocation'!$A$12:$A$111,'Graph Tables'!$D124)</f>
        <v>0</v>
      </c>
      <c r="H124" s="46">
        <f>SUMIFS('Portfolio Allocation'!E$12:E$111,'Portfolio Allocation'!$A$12:$A$111,'Graph Tables'!$D124)</f>
        <v>0</v>
      </c>
      <c r="I124" s="46">
        <f>SUMIFS('Portfolio Allocation'!F$12:F$111,'Portfolio Allocation'!$A$12:$A$111,'Graph Tables'!$D124)</f>
        <v>0</v>
      </c>
      <c r="J124" s="46">
        <f>SUMIFS('Portfolio Allocation'!G$12:G$111,'Portfolio Allocation'!$A$12:$A$111,'Graph Tables'!$D124)</f>
        <v>0</v>
      </c>
      <c r="K124" s="46">
        <f>SUMIFS('Portfolio Allocation'!H$12:H$111,'Portfolio Allocation'!$A$12:$A$111,'Graph Tables'!$D124)</f>
        <v>0</v>
      </c>
      <c r="L124" s="46">
        <f>SUMIFS('Portfolio Allocation'!I$12:I$111,'Portfolio Allocation'!$A$12:$A$111,'Graph Tables'!$D124)</f>
        <v>0</v>
      </c>
      <c r="M124" s="46">
        <f>SUMIFS('Portfolio Allocation'!J$12:J$111,'Portfolio Allocation'!$A$12:$A$111,'Graph Tables'!$D124)</f>
        <v>0</v>
      </c>
      <c r="N124" s="46">
        <f>SUMIFS('Portfolio Allocation'!K$12:K$111,'Portfolio Allocation'!$A$12:$A$111,'Graph Tables'!$D124)</f>
        <v>0</v>
      </c>
      <c r="O124" s="46">
        <f>SUMIFS('Portfolio Allocation'!L$12:L$111,'Portfolio Allocation'!$A$12:$A$111,'Graph Tables'!$D124)</f>
        <v>0</v>
      </c>
      <c r="P124" s="46">
        <f>SUMIFS('Portfolio Allocation'!M$12:M$111,'Portfolio Allocation'!$A$12:$A$111,'Graph Tables'!$D124)</f>
        <v>0</v>
      </c>
      <c r="Q124" s="46" t="e">
        <f>SUMIFS('Portfolio Allocation'!#REF!,'Portfolio Allocation'!$A$12:$A$111,'Graph Tables'!$D124)</f>
        <v>#REF!</v>
      </c>
      <c r="R124" s="46">
        <f>SUMIFS('Portfolio Allocation'!Q$12:Q$111,'Portfolio Allocation'!$A$12:$A$111,'Graph Tables'!$D124)</f>
        <v>0</v>
      </c>
      <c r="S124" s="46">
        <f>SUMIFS('Portfolio Allocation'!R$12:R$111,'Portfolio Allocation'!$A$12:$A$111,'Graph Tables'!$D124)</f>
        <v>0</v>
      </c>
      <c r="T124" s="46">
        <f>SUMIFS('Portfolio Allocation'!S$12:S$111,'Portfolio Allocation'!$A$12:$A$111,'Graph Tables'!$D124)</f>
        <v>0</v>
      </c>
      <c r="U124" s="46">
        <f>SUMIFS('Portfolio Allocation'!T$12:T$111,'Portfolio Allocation'!$A$12:$A$111,'Graph Tables'!$D124)</f>
        <v>0</v>
      </c>
      <c r="V124" s="46">
        <f>SUMIFS('Portfolio Allocation'!U$12:U$111,'Portfolio Allocation'!$A$12:$A$111,'Graph Tables'!$D124)</f>
        <v>0</v>
      </c>
      <c r="W124" s="46">
        <f>SUMIFS('Portfolio Allocation'!V$12:V$111,'Portfolio Allocation'!$A$12:$A$111,'Graph Tables'!$D124)</f>
        <v>0</v>
      </c>
      <c r="X124" s="46">
        <f>SUMIFS('Portfolio Allocation'!W$12:W$111,'Portfolio Allocation'!$A$12:$A$111,'Graph Tables'!$D124)</f>
        <v>0</v>
      </c>
      <c r="Y124" s="46">
        <f>SUMIFS('Portfolio Allocation'!X$12:X$111,'Portfolio Allocation'!$A$12:$A$111,'Graph Tables'!$D124)</f>
        <v>0</v>
      </c>
      <c r="Z124" s="46">
        <f>SUMIFS('Portfolio Allocation'!Y$12:Y$111,'Portfolio Allocation'!$A$12:$A$111,'Graph Tables'!$D124)</f>
        <v>0</v>
      </c>
      <c r="AA124" s="46">
        <f>SUMIFS('Portfolio Allocation'!Z$12:Z$111,'Portfolio Allocation'!$A$12:$A$111,'Graph Tables'!$D124)</f>
        <v>0</v>
      </c>
      <c r="AB124" s="46">
        <f>SUMIFS('Portfolio Allocation'!AA$12:AA$111,'Portfolio Allocation'!$A$12:$A$111,'Graph Tables'!$D124)</f>
        <v>0</v>
      </c>
      <c r="AC124" s="46">
        <f>SUMIFS('Portfolio Allocation'!AD$12:AD$111,'Portfolio Allocation'!$A$12:$A$111,'Graph Tables'!$D124)</f>
        <v>0</v>
      </c>
      <c r="AD124" s="46"/>
      <c r="AH124" s="46"/>
      <c r="AI124" s="239" t="e">
        <f t="shared" si="204"/>
        <v>#REF!</v>
      </c>
      <c r="AJ124" s="239" t="e">
        <f>AI124+COUNTIF(AI$2:$AI124,AI124)-1</f>
        <v>#REF!</v>
      </c>
      <c r="AK124" s="241" t="str">
        <f t="shared" si="127"/>
        <v>Liechtenstein</v>
      </c>
      <c r="AL124" s="70" t="e">
        <f t="shared" si="205"/>
        <v>#REF!</v>
      </c>
      <c r="AM124" s="44" t="e">
        <f t="shared" si="128"/>
        <v>#REF!</v>
      </c>
      <c r="AN124" s="44" t="e">
        <f t="shared" si="129"/>
        <v>#REF!</v>
      </c>
      <c r="AO124" s="44" t="e">
        <f t="shared" si="130"/>
        <v>#REF!</v>
      </c>
      <c r="AP124" s="44" t="e">
        <f t="shared" si="131"/>
        <v>#REF!</v>
      </c>
      <c r="AQ124" s="44" t="e">
        <f t="shared" si="132"/>
        <v>#REF!</v>
      </c>
      <c r="AR124" s="44" t="e">
        <f t="shared" si="133"/>
        <v>#REF!</v>
      </c>
      <c r="AS124" s="44" t="e">
        <f t="shared" si="134"/>
        <v>#REF!</v>
      </c>
      <c r="AT124" s="44" t="e">
        <f t="shared" si="135"/>
        <v>#REF!</v>
      </c>
      <c r="AU124" s="44" t="e">
        <f t="shared" si="136"/>
        <v>#REF!</v>
      </c>
      <c r="AV124" s="44" t="e">
        <f t="shared" si="137"/>
        <v>#REF!</v>
      </c>
      <c r="AW124" s="44" t="e">
        <f t="shared" si="138"/>
        <v>#REF!</v>
      </c>
      <c r="AX124" s="44" t="e">
        <f t="shared" si="139"/>
        <v>#REF!</v>
      </c>
      <c r="AY124" s="44" t="e">
        <f t="shared" si="140"/>
        <v>#REF!</v>
      </c>
      <c r="AZ124" s="44" t="e">
        <f t="shared" si="141"/>
        <v>#REF!</v>
      </c>
      <c r="BA124" s="44" t="e">
        <f t="shared" si="142"/>
        <v>#REF!</v>
      </c>
      <c r="BB124" s="44" t="e">
        <f t="shared" si="143"/>
        <v>#REF!</v>
      </c>
      <c r="BC124" s="44" t="e">
        <f t="shared" si="144"/>
        <v>#REF!</v>
      </c>
      <c r="BD124" s="44" t="e">
        <f t="shared" si="145"/>
        <v>#REF!</v>
      </c>
      <c r="BE124" s="44" t="e">
        <f t="shared" si="146"/>
        <v>#REF!</v>
      </c>
      <c r="BF124" s="44" t="e">
        <f t="shared" si="147"/>
        <v>#REF!</v>
      </c>
      <c r="BG124" s="44" t="e">
        <f t="shared" si="148"/>
        <v>#REF!</v>
      </c>
      <c r="BH124" s="44" t="e">
        <f t="shared" si="149"/>
        <v>#REF!</v>
      </c>
      <c r="BI124" s="44" t="e">
        <f t="shared" si="150"/>
        <v>#REF!</v>
      </c>
      <c r="BJ124" s="44" t="e">
        <f t="shared" si="151"/>
        <v>#REF!</v>
      </c>
      <c r="BK124" s="44"/>
      <c r="CN124" s="244" t="e">
        <f t="shared" si="207"/>
        <v>#REF!</v>
      </c>
      <c r="CO124" s="244">
        <v>123</v>
      </c>
      <c r="CP124" s="239" t="e">
        <f t="shared" si="208"/>
        <v>#REF!</v>
      </c>
      <c r="CQ124" s="239" t="e">
        <f>CP124+COUNTIF($CP$2:CP124,CP124)-1</f>
        <v>#REF!</v>
      </c>
      <c r="CR124" s="241" t="str">
        <f t="shared" si="176"/>
        <v>Liechtenstein</v>
      </c>
      <c r="CS124" s="70" t="e">
        <f t="shared" si="209"/>
        <v>#REF!</v>
      </c>
      <c r="CT124" s="44" t="e">
        <f t="shared" si="177"/>
        <v>#REF!</v>
      </c>
      <c r="CU124" s="44" t="e">
        <f t="shared" si="178"/>
        <v>#REF!</v>
      </c>
      <c r="CV124" s="44" t="e">
        <f t="shared" si="179"/>
        <v>#REF!</v>
      </c>
      <c r="CW124" s="44" t="e">
        <f t="shared" si="180"/>
        <v>#REF!</v>
      </c>
      <c r="CX124" s="44" t="e">
        <f t="shared" si="181"/>
        <v>#REF!</v>
      </c>
      <c r="CY124" s="44" t="e">
        <f t="shared" si="182"/>
        <v>#REF!</v>
      </c>
      <c r="CZ124" s="44" t="e">
        <f t="shared" si="183"/>
        <v>#REF!</v>
      </c>
      <c r="DA124" s="44" t="e">
        <f t="shared" si="184"/>
        <v>#REF!</v>
      </c>
      <c r="DB124" s="44" t="e">
        <f t="shared" si="185"/>
        <v>#REF!</v>
      </c>
      <c r="DC124" s="44" t="e">
        <f t="shared" si="186"/>
        <v>#REF!</v>
      </c>
      <c r="DD124" s="44" t="e">
        <f t="shared" si="187"/>
        <v>#REF!</v>
      </c>
      <c r="DE124" s="44" t="e">
        <f t="shared" si="188"/>
        <v>#REF!</v>
      </c>
      <c r="DF124" s="44" t="e">
        <f t="shared" si="189"/>
        <v>#REF!</v>
      </c>
      <c r="DG124" s="44" t="e">
        <f t="shared" si="190"/>
        <v>#REF!</v>
      </c>
      <c r="DH124" s="44" t="e">
        <f t="shared" si="191"/>
        <v>#REF!</v>
      </c>
      <c r="DI124" s="44" t="e">
        <f t="shared" si="192"/>
        <v>#REF!</v>
      </c>
      <c r="DJ124" s="44" t="e">
        <f t="shared" si="193"/>
        <v>#REF!</v>
      </c>
      <c r="DK124" s="44" t="e">
        <f t="shared" si="194"/>
        <v>#REF!</v>
      </c>
      <c r="DL124" s="44" t="e">
        <f t="shared" si="195"/>
        <v>#REF!</v>
      </c>
      <c r="DM124" s="44" t="e">
        <f t="shared" si="196"/>
        <v>#REF!</v>
      </c>
      <c r="DN124" s="44" t="e">
        <f t="shared" si="197"/>
        <v>#REF!</v>
      </c>
      <c r="DO124" s="44" t="e">
        <f t="shared" si="198"/>
        <v>#REF!</v>
      </c>
      <c r="DP124" s="44" t="e">
        <f t="shared" si="199"/>
        <v>#REF!</v>
      </c>
      <c r="DQ124" s="44" t="e">
        <f t="shared" si="200"/>
        <v>#REF!</v>
      </c>
    </row>
    <row r="125" spans="1:121">
      <c r="A125" s="239">
        <v>124</v>
      </c>
      <c r="B125" s="364" t="e">
        <f t="shared" si="201"/>
        <v>#REF!</v>
      </c>
      <c r="C125" s="365" t="e">
        <f>B125+COUNTIF(B$2:$B125,B125)-1</f>
        <v>#REF!</v>
      </c>
      <c r="D125" s="366" t="str">
        <f>Tables!AI125</f>
        <v>Lithuania</v>
      </c>
      <c r="E125" s="367" t="e">
        <f t="shared" si="202"/>
        <v>#REF!</v>
      </c>
      <c r="F125" s="46">
        <f>SUMIFS('Portfolio Allocation'!C$12:C$111,'Portfolio Allocation'!$A$12:$A$111,'Graph Tables'!$D125)</f>
        <v>0</v>
      </c>
      <c r="G125" s="46">
        <f>SUMIFS('Portfolio Allocation'!D$12:D$111,'Portfolio Allocation'!$A$12:$A$111,'Graph Tables'!$D125)</f>
        <v>0</v>
      </c>
      <c r="H125" s="46">
        <f>SUMIFS('Portfolio Allocation'!E$12:E$111,'Portfolio Allocation'!$A$12:$A$111,'Graph Tables'!$D125)</f>
        <v>0</v>
      </c>
      <c r="I125" s="46">
        <f>SUMIFS('Portfolio Allocation'!F$12:F$111,'Portfolio Allocation'!$A$12:$A$111,'Graph Tables'!$D125)</f>
        <v>0</v>
      </c>
      <c r="J125" s="46">
        <f>SUMIFS('Portfolio Allocation'!G$12:G$111,'Portfolio Allocation'!$A$12:$A$111,'Graph Tables'!$D125)</f>
        <v>0</v>
      </c>
      <c r="K125" s="46">
        <f>SUMIFS('Portfolio Allocation'!H$12:H$111,'Portfolio Allocation'!$A$12:$A$111,'Graph Tables'!$D125)</f>
        <v>0</v>
      </c>
      <c r="L125" s="46">
        <f>SUMIFS('Portfolio Allocation'!I$12:I$111,'Portfolio Allocation'!$A$12:$A$111,'Graph Tables'!$D125)</f>
        <v>0</v>
      </c>
      <c r="M125" s="46">
        <f>SUMIFS('Portfolio Allocation'!J$12:J$111,'Portfolio Allocation'!$A$12:$A$111,'Graph Tables'!$D125)</f>
        <v>0</v>
      </c>
      <c r="N125" s="46">
        <f>SUMIFS('Portfolio Allocation'!K$12:K$111,'Portfolio Allocation'!$A$12:$A$111,'Graph Tables'!$D125)</f>
        <v>0</v>
      </c>
      <c r="O125" s="46">
        <f>SUMIFS('Portfolio Allocation'!L$12:L$111,'Portfolio Allocation'!$A$12:$A$111,'Graph Tables'!$D125)</f>
        <v>0</v>
      </c>
      <c r="P125" s="46">
        <f>SUMIFS('Portfolio Allocation'!M$12:M$111,'Portfolio Allocation'!$A$12:$A$111,'Graph Tables'!$D125)</f>
        <v>0</v>
      </c>
      <c r="Q125" s="46" t="e">
        <f>SUMIFS('Portfolio Allocation'!#REF!,'Portfolio Allocation'!$A$12:$A$111,'Graph Tables'!$D125)</f>
        <v>#REF!</v>
      </c>
      <c r="R125" s="46">
        <f>SUMIFS('Portfolio Allocation'!Q$12:Q$111,'Portfolio Allocation'!$A$12:$A$111,'Graph Tables'!$D125)</f>
        <v>0</v>
      </c>
      <c r="S125" s="46">
        <f>SUMIFS('Portfolio Allocation'!R$12:R$111,'Portfolio Allocation'!$A$12:$A$111,'Graph Tables'!$D125)</f>
        <v>0</v>
      </c>
      <c r="T125" s="46">
        <f>SUMIFS('Portfolio Allocation'!S$12:S$111,'Portfolio Allocation'!$A$12:$A$111,'Graph Tables'!$D125)</f>
        <v>0</v>
      </c>
      <c r="U125" s="46">
        <f>SUMIFS('Portfolio Allocation'!T$12:T$111,'Portfolio Allocation'!$A$12:$A$111,'Graph Tables'!$D125)</f>
        <v>0</v>
      </c>
      <c r="V125" s="46">
        <f>SUMIFS('Portfolio Allocation'!U$12:U$111,'Portfolio Allocation'!$A$12:$A$111,'Graph Tables'!$D125)</f>
        <v>0</v>
      </c>
      <c r="W125" s="46">
        <f>SUMIFS('Portfolio Allocation'!V$12:V$111,'Portfolio Allocation'!$A$12:$A$111,'Graph Tables'!$D125)</f>
        <v>0</v>
      </c>
      <c r="X125" s="46">
        <f>SUMIFS('Portfolio Allocation'!W$12:W$111,'Portfolio Allocation'!$A$12:$A$111,'Graph Tables'!$D125)</f>
        <v>0</v>
      </c>
      <c r="Y125" s="46">
        <f>SUMIFS('Portfolio Allocation'!X$12:X$111,'Portfolio Allocation'!$A$12:$A$111,'Graph Tables'!$D125)</f>
        <v>0</v>
      </c>
      <c r="Z125" s="46">
        <f>SUMIFS('Portfolio Allocation'!Y$12:Y$111,'Portfolio Allocation'!$A$12:$A$111,'Graph Tables'!$D125)</f>
        <v>0</v>
      </c>
      <c r="AA125" s="46">
        <f>SUMIFS('Portfolio Allocation'!Z$12:Z$111,'Portfolio Allocation'!$A$12:$A$111,'Graph Tables'!$D125)</f>
        <v>0</v>
      </c>
      <c r="AB125" s="46">
        <f>SUMIFS('Portfolio Allocation'!AA$12:AA$111,'Portfolio Allocation'!$A$12:$A$111,'Graph Tables'!$D125)</f>
        <v>0</v>
      </c>
      <c r="AC125" s="46">
        <f>SUMIFS('Portfolio Allocation'!AD$12:AD$111,'Portfolio Allocation'!$A$12:$A$111,'Graph Tables'!$D125)</f>
        <v>0</v>
      </c>
      <c r="AD125" s="46"/>
      <c r="AH125" s="46"/>
      <c r="AI125" s="239" t="e">
        <f t="shared" si="204"/>
        <v>#REF!</v>
      </c>
      <c r="AJ125" s="239" t="e">
        <f>AI125+COUNTIF(AI$2:$AI125,AI125)-1</f>
        <v>#REF!</v>
      </c>
      <c r="AK125" s="241" t="str">
        <f t="shared" si="127"/>
        <v>Lithuania</v>
      </c>
      <c r="AL125" s="70" t="e">
        <f t="shared" si="205"/>
        <v>#REF!</v>
      </c>
      <c r="AM125" s="44" t="e">
        <f t="shared" si="128"/>
        <v>#REF!</v>
      </c>
      <c r="AN125" s="44" t="e">
        <f t="shared" si="129"/>
        <v>#REF!</v>
      </c>
      <c r="AO125" s="44" t="e">
        <f t="shared" si="130"/>
        <v>#REF!</v>
      </c>
      <c r="AP125" s="44" t="e">
        <f t="shared" si="131"/>
        <v>#REF!</v>
      </c>
      <c r="AQ125" s="44" t="e">
        <f t="shared" si="132"/>
        <v>#REF!</v>
      </c>
      <c r="AR125" s="44" t="e">
        <f t="shared" si="133"/>
        <v>#REF!</v>
      </c>
      <c r="AS125" s="44" t="e">
        <f t="shared" si="134"/>
        <v>#REF!</v>
      </c>
      <c r="AT125" s="44" t="e">
        <f t="shared" si="135"/>
        <v>#REF!</v>
      </c>
      <c r="AU125" s="44" t="e">
        <f t="shared" si="136"/>
        <v>#REF!</v>
      </c>
      <c r="AV125" s="44" t="e">
        <f t="shared" si="137"/>
        <v>#REF!</v>
      </c>
      <c r="AW125" s="44" t="e">
        <f t="shared" si="138"/>
        <v>#REF!</v>
      </c>
      <c r="AX125" s="44" t="e">
        <f t="shared" si="139"/>
        <v>#REF!</v>
      </c>
      <c r="AY125" s="44" t="e">
        <f t="shared" si="140"/>
        <v>#REF!</v>
      </c>
      <c r="AZ125" s="44" t="e">
        <f t="shared" si="141"/>
        <v>#REF!</v>
      </c>
      <c r="BA125" s="44" t="e">
        <f t="shared" si="142"/>
        <v>#REF!</v>
      </c>
      <c r="BB125" s="44" t="e">
        <f t="shared" si="143"/>
        <v>#REF!</v>
      </c>
      <c r="BC125" s="44" t="e">
        <f t="shared" si="144"/>
        <v>#REF!</v>
      </c>
      <c r="BD125" s="44" t="e">
        <f t="shared" si="145"/>
        <v>#REF!</v>
      </c>
      <c r="BE125" s="44" t="e">
        <f t="shared" si="146"/>
        <v>#REF!</v>
      </c>
      <c r="BF125" s="44" t="e">
        <f t="shared" si="147"/>
        <v>#REF!</v>
      </c>
      <c r="BG125" s="44" t="e">
        <f t="shared" si="148"/>
        <v>#REF!</v>
      </c>
      <c r="BH125" s="44" t="e">
        <f t="shared" si="149"/>
        <v>#REF!</v>
      </c>
      <c r="BI125" s="44" t="e">
        <f t="shared" si="150"/>
        <v>#REF!</v>
      </c>
      <c r="BJ125" s="44" t="e">
        <f t="shared" si="151"/>
        <v>#REF!</v>
      </c>
      <c r="BK125" s="44"/>
      <c r="CN125" s="244" t="e">
        <f t="shared" si="207"/>
        <v>#REF!</v>
      </c>
      <c r="CO125" s="244">
        <v>124</v>
      </c>
      <c r="CP125" s="239" t="e">
        <f t="shared" si="208"/>
        <v>#REF!</v>
      </c>
      <c r="CQ125" s="239" t="e">
        <f>CP125+COUNTIF($CP$2:CP125,CP125)-1</f>
        <v>#REF!</v>
      </c>
      <c r="CR125" s="241" t="str">
        <f t="shared" si="176"/>
        <v>Lithuania</v>
      </c>
      <c r="CS125" s="70" t="e">
        <f t="shared" si="209"/>
        <v>#REF!</v>
      </c>
      <c r="CT125" s="44" t="e">
        <f t="shared" si="177"/>
        <v>#REF!</v>
      </c>
      <c r="CU125" s="44" t="e">
        <f t="shared" si="178"/>
        <v>#REF!</v>
      </c>
      <c r="CV125" s="44" t="e">
        <f t="shared" si="179"/>
        <v>#REF!</v>
      </c>
      <c r="CW125" s="44" t="e">
        <f t="shared" si="180"/>
        <v>#REF!</v>
      </c>
      <c r="CX125" s="44" t="e">
        <f t="shared" si="181"/>
        <v>#REF!</v>
      </c>
      <c r="CY125" s="44" t="e">
        <f t="shared" si="182"/>
        <v>#REF!</v>
      </c>
      <c r="CZ125" s="44" t="e">
        <f t="shared" si="183"/>
        <v>#REF!</v>
      </c>
      <c r="DA125" s="44" t="e">
        <f t="shared" si="184"/>
        <v>#REF!</v>
      </c>
      <c r="DB125" s="44" t="e">
        <f t="shared" si="185"/>
        <v>#REF!</v>
      </c>
      <c r="DC125" s="44" t="e">
        <f t="shared" si="186"/>
        <v>#REF!</v>
      </c>
      <c r="DD125" s="44" t="e">
        <f t="shared" si="187"/>
        <v>#REF!</v>
      </c>
      <c r="DE125" s="44" t="e">
        <f t="shared" si="188"/>
        <v>#REF!</v>
      </c>
      <c r="DF125" s="44" t="e">
        <f t="shared" si="189"/>
        <v>#REF!</v>
      </c>
      <c r="DG125" s="44" t="e">
        <f t="shared" si="190"/>
        <v>#REF!</v>
      </c>
      <c r="DH125" s="44" t="e">
        <f t="shared" si="191"/>
        <v>#REF!</v>
      </c>
      <c r="DI125" s="44" t="e">
        <f t="shared" si="192"/>
        <v>#REF!</v>
      </c>
      <c r="DJ125" s="44" t="e">
        <f t="shared" si="193"/>
        <v>#REF!</v>
      </c>
      <c r="DK125" s="44" t="e">
        <f t="shared" si="194"/>
        <v>#REF!</v>
      </c>
      <c r="DL125" s="44" t="e">
        <f t="shared" si="195"/>
        <v>#REF!</v>
      </c>
      <c r="DM125" s="44" t="e">
        <f t="shared" si="196"/>
        <v>#REF!</v>
      </c>
      <c r="DN125" s="44" t="e">
        <f t="shared" si="197"/>
        <v>#REF!</v>
      </c>
      <c r="DO125" s="44" t="e">
        <f t="shared" si="198"/>
        <v>#REF!</v>
      </c>
      <c r="DP125" s="44" t="e">
        <f t="shared" si="199"/>
        <v>#REF!</v>
      </c>
      <c r="DQ125" s="44" t="e">
        <f t="shared" si="200"/>
        <v>#REF!</v>
      </c>
    </row>
    <row r="126" spans="1:121">
      <c r="A126" s="239">
        <v>125</v>
      </c>
      <c r="B126" s="364" t="e">
        <f t="shared" si="201"/>
        <v>#REF!</v>
      </c>
      <c r="C126" s="365" t="e">
        <f>B126+COUNTIF(B$2:$B126,B126)-1</f>
        <v>#REF!</v>
      </c>
      <c r="D126" s="366" t="str">
        <f>Tables!AI126</f>
        <v>Luxembourg</v>
      </c>
      <c r="E126" s="367" t="e">
        <f t="shared" si="202"/>
        <v>#REF!</v>
      </c>
      <c r="F126" s="46">
        <f>SUMIFS('Portfolio Allocation'!C$12:C$111,'Portfolio Allocation'!$A$12:$A$111,'Graph Tables'!$D126)</f>
        <v>0</v>
      </c>
      <c r="G126" s="46">
        <f>SUMIFS('Portfolio Allocation'!D$12:D$111,'Portfolio Allocation'!$A$12:$A$111,'Graph Tables'!$D126)</f>
        <v>0</v>
      </c>
      <c r="H126" s="46">
        <f>SUMIFS('Portfolio Allocation'!E$12:E$111,'Portfolio Allocation'!$A$12:$A$111,'Graph Tables'!$D126)</f>
        <v>0</v>
      </c>
      <c r="I126" s="46">
        <f>SUMIFS('Portfolio Allocation'!F$12:F$111,'Portfolio Allocation'!$A$12:$A$111,'Graph Tables'!$D126)</f>
        <v>0</v>
      </c>
      <c r="J126" s="46">
        <f>SUMIFS('Portfolio Allocation'!G$12:G$111,'Portfolio Allocation'!$A$12:$A$111,'Graph Tables'!$D126)</f>
        <v>0</v>
      </c>
      <c r="K126" s="46">
        <f>SUMIFS('Portfolio Allocation'!H$12:H$111,'Portfolio Allocation'!$A$12:$A$111,'Graph Tables'!$D126)</f>
        <v>0</v>
      </c>
      <c r="L126" s="46">
        <f>SUMIFS('Portfolio Allocation'!I$12:I$111,'Portfolio Allocation'!$A$12:$A$111,'Graph Tables'!$D126)</f>
        <v>0</v>
      </c>
      <c r="M126" s="46">
        <f>SUMIFS('Portfolio Allocation'!J$12:J$111,'Portfolio Allocation'!$A$12:$A$111,'Graph Tables'!$D126)</f>
        <v>0</v>
      </c>
      <c r="N126" s="46">
        <f>SUMIFS('Portfolio Allocation'!K$12:K$111,'Portfolio Allocation'!$A$12:$A$111,'Graph Tables'!$D126)</f>
        <v>0</v>
      </c>
      <c r="O126" s="46">
        <f>SUMIFS('Portfolio Allocation'!L$12:L$111,'Portfolio Allocation'!$A$12:$A$111,'Graph Tables'!$D126)</f>
        <v>0</v>
      </c>
      <c r="P126" s="46">
        <f>SUMIFS('Portfolio Allocation'!M$12:M$111,'Portfolio Allocation'!$A$12:$A$111,'Graph Tables'!$D126)</f>
        <v>0</v>
      </c>
      <c r="Q126" s="46" t="e">
        <f>SUMIFS('Portfolio Allocation'!#REF!,'Portfolio Allocation'!$A$12:$A$111,'Graph Tables'!$D126)</f>
        <v>#REF!</v>
      </c>
      <c r="R126" s="46">
        <f>SUMIFS('Portfolio Allocation'!Q$12:Q$111,'Portfolio Allocation'!$A$12:$A$111,'Graph Tables'!$D126)</f>
        <v>0</v>
      </c>
      <c r="S126" s="46">
        <f>SUMIFS('Portfolio Allocation'!R$12:R$111,'Portfolio Allocation'!$A$12:$A$111,'Graph Tables'!$D126)</f>
        <v>0</v>
      </c>
      <c r="T126" s="46">
        <f>SUMIFS('Portfolio Allocation'!S$12:S$111,'Portfolio Allocation'!$A$12:$A$111,'Graph Tables'!$D126)</f>
        <v>0</v>
      </c>
      <c r="U126" s="46">
        <f>SUMIFS('Portfolio Allocation'!T$12:T$111,'Portfolio Allocation'!$A$12:$A$111,'Graph Tables'!$D126)</f>
        <v>0</v>
      </c>
      <c r="V126" s="46">
        <f>SUMIFS('Portfolio Allocation'!U$12:U$111,'Portfolio Allocation'!$A$12:$A$111,'Graph Tables'!$D126)</f>
        <v>0</v>
      </c>
      <c r="W126" s="46">
        <f>SUMIFS('Portfolio Allocation'!V$12:V$111,'Portfolio Allocation'!$A$12:$A$111,'Graph Tables'!$D126)</f>
        <v>0</v>
      </c>
      <c r="X126" s="46">
        <f>SUMIFS('Portfolio Allocation'!W$12:W$111,'Portfolio Allocation'!$A$12:$A$111,'Graph Tables'!$D126)</f>
        <v>0</v>
      </c>
      <c r="Y126" s="46">
        <f>SUMIFS('Portfolio Allocation'!X$12:X$111,'Portfolio Allocation'!$A$12:$A$111,'Graph Tables'!$D126)</f>
        <v>0</v>
      </c>
      <c r="Z126" s="46">
        <f>SUMIFS('Portfolio Allocation'!Y$12:Y$111,'Portfolio Allocation'!$A$12:$A$111,'Graph Tables'!$D126)</f>
        <v>0</v>
      </c>
      <c r="AA126" s="46">
        <f>SUMIFS('Portfolio Allocation'!Z$12:Z$111,'Portfolio Allocation'!$A$12:$A$111,'Graph Tables'!$D126)</f>
        <v>0</v>
      </c>
      <c r="AB126" s="46">
        <f>SUMIFS('Portfolio Allocation'!AA$12:AA$111,'Portfolio Allocation'!$A$12:$A$111,'Graph Tables'!$D126)</f>
        <v>0</v>
      </c>
      <c r="AC126" s="46">
        <f>SUMIFS('Portfolio Allocation'!AD$12:AD$111,'Portfolio Allocation'!$A$12:$A$111,'Graph Tables'!$D126)</f>
        <v>0</v>
      </c>
      <c r="AD126" s="46"/>
      <c r="AH126" s="46"/>
      <c r="AI126" s="239" t="e">
        <f t="shared" si="204"/>
        <v>#REF!</v>
      </c>
      <c r="AJ126" s="239" t="e">
        <f>AI126+COUNTIF(AI$2:$AI126,AI126)-1</f>
        <v>#REF!</v>
      </c>
      <c r="AK126" s="241" t="str">
        <f t="shared" si="127"/>
        <v>Luxembourg</v>
      </c>
      <c r="AL126" s="70" t="e">
        <f t="shared" si="205"/>
        <v>#REF!</v>
      </c>
      <c r="AM126" s="44" t="e">
        <f t="shared" si="128"/>
        <v>#REF!</v>
      </c>
      <c r="AN126" s="44" t="e">
        <f t="shared" si="129"/>
        <v>#REF!</v>
      </c>
      <c r="AO126" s="44" t="e">
        <f t="shared" si="130"/>
        <v>#REF!</v>
      </c>
      <c r="AP126" s="44" t="e">
        <f t="shared" si="131"/>
        <v>#REF!</v>
      </c>
      <c r="AQ126" s="44" t="e">
        <f t="shared" si="132"/>
        <v>#REF!</v>
      </c>
      <c r="AR126" s="44" t="e">
        <f t="shared" si="133"/>
        <v>#REF!</v>
      </c>
      <c r="AS126" s="44" t="e">
        <f t="shared" si="134"/>
        <v>#REF!</v>
      </c>
      <c r="AT126" s="44" t="e">
        <f t="shared" si="135"/>
        <v>#REF!</v>
      </c>
      <c r="AU126" s="44" t="e">
        <f t="shared" si="136"/>
        <v>#REF!</v>
      </c>
      <c r="AV126" s="44" t="e">
        <f t="shared" si="137"/>
        <v>#REF!</v>
      </c>
      <c r="AW126" s="44" t="e">
        <f t="shared" si="138"/>
        <v>#REF!</v>
      </c>
      <c r="AX126" s="44" t="e">
        <f t="shared" si="139"/>
        <v>#REF!</v>
      </c>
      <c r="AY126" s="44" t="e">
        <f t="shared" si="140"/>
        <v>#REF!</v>
      </c>
      <c r="AZ126" s="44" t="e">
        <f t="shared" si="141"/>
        <v>#REF!</v>
      </c>
      <c r="BA126" s="44" t="e">
        <f t="shared" si="142"/>
        <v>#REF!</v>
      </c>
      <c r="BB126" s="44" t="e">
        <f t="shared" si="143"/>
        <v>#REF!</v>
      </c>
      <c r="BC126" s="44" t="e">
        <f t="shared" si="144"/>
        <v>#REF!</v>
      </c>
      <c r="BD126" s="44" t="e">
        <f t="shared" si="145"/>
        <v>#REF!</v>
      </c>
      <c r="BE126" s="44" t="e">
        <f t="shared" si="146"/>
        <v>#REF!</v>
      </c>
      <c r="BF126" s="44" t="e">
        <f t="shared" si="147"/>
        <v>#REF!</v>
      </c>
      <c r="BG126" s="44" t="e">
        <f t="shared" si="148"/>
        <v>#REF!</v>
      </c>
      <c r="BH126" s="44" t="e">
        <f t="shared" si="149"/>
        <v>#REF!</v>
      </c>
      <c r="BI126" s="44" t="e">
        <f t="shared" si="150"/>
        <v>#REF!</v>
      </c>
      <c r="BJ126" s="44" t="e">
        <f t="shared" si="151"/>
        <v>#REF!</v>
      </c>
      <c r="BK126" s="44"/>
      <c r="CN126" s="244" t="e">
        <f t="shared" si="207"/>
        <v>#REF!</v>
      </c>
      <c r="CO126" s="244">
        <v>125</v>
      </c>
      <c r="CP126" s="239" t="e">
        <f t="shared" si="208"/>
        <v>#REF!</v>
      </c>
      <c r="CQ126" s="239" t="e">
        <f>CP126+COUNTIF($CP$2:CP126,CP126)-1</f>
        <v>#REF!</v>
      </c>
      <c r="CR126" s="241" t="str">
        <f t="shared" si="176"/>
        <v>Luxembourg</v>
      </c>
      <c r="CS126" s="70" t="e">
        <f t="shared" si="209"/>
        <v>#REF!</v>
      </c>
      <c r="CT126" s="44" t="e">
        <f t="shared" si="177"/>
        <v>#REF!</v>
      </c>
      <c r="CU126" s="44" t="e">
        <f t="shared" si="178"/>
        <v>#REF!</v>
      </c>
      <c r="CV126" s="44" t="e">
        <f t="shared" si="179"/>
        <v>#REF!</v>
      </c>
      <c r="CW126" s="44" t="e">
        <f t="shared" si="180"/>
        <v>#REF!</v>
      </c>
      <c r="CX126" s="44" t="e">
        <f t="shared" si="181"/>
        <v>#REF!</v>
      </c>
      <c r="CY126" s="44" t="e">
        <f t="shared" si="182"/>
        <v>#REF!</v>
      </c>
      <c r="CZ126" s="44" t="e">
        <f t="shared" si="183"/>
        <v>#REF!</v>
      </c>
      <c r="DA126" s="44" t="e">
        <f t="shared" si="184"/>
        <v>#REF!</v>
      </c>
      <c r="DB126" s="44" t="e">
        <f t="shared" si="185"/>
        <v>#REF!</v>
      </c>
      <c r="DC126" s="44" t="e">
        <f t="shared" si="186"/>
        <v>#REF!</v>
      </c>
      <c r="DD126" s="44" t="e">
        <f t="shared" si="187"/>
        <v>#REF!</v>
      </c>
      <c r="DE126" s="44" t="e">
        <f t="shared" si="188"/>
        <v>#REF!</v>
      </c>
      <c r="DF126" s="44" t="e">
        <f t="shared" si="189"/>
        <v>#REF!</v>
      </c>
      <c r="DG126" s="44" t="e">
        <f t="shared" si="190"/>
        <v>#REF!</v>
      </c>
      <c r="DH126" s="44" t="e">
        <f t="shared" si="191"/>
        <v>#REF!</v>
      </c>
      <c r="DI126" s="44" t="e">
        <f t="shared" si="192"/>
        <v>#REF!</v>
      </c>
      <c r="DJ126" s="44" t="e">
        <f t="shared" si="193"/>
        <v>#REF!</v>
      </c>
      <c r="DK126" s="44" t="e">
        <f t="shared" si="194"/>
        <v>#REF!</v>
      </c>
      <c r="DL126" s="44" t="e">
        <f t="shared" si="195"/>
        <v>#REF!</v>
      </c>
      <c r="DM126" s="44" t="e">
        <f t="shared" si="196"/>
        <v>#REF!</v>
      </c>
      <c r="DN126" s="44" t="e">
        <f t="shared" si="197"/>
        <v>#REF!</v>
      </c>
      <c r="DO126" s="44" t="e">
        <f t="shared" si="198"/>
        <v>#REF!</v>
      </c>
      <c r="DP126" s="44" t="e">
        <f t="shared" si="199"/>
        <v>#REF!</v>
      </c>
      <c r="DQ126" s="44" t="e">
        <f t="shared" si="200"/>
        <v>#REF!</v>
      </c>
    </row>
    <row r="127" spans="1:121">
      <c r="A127" s="239">
        <v>126</v>
      </c>
      <c r="B127" s="364" t="e">
        <f t="shared" si="201"/>
        <v>#REF!</v>
      </c>
      <c r="C127" s="365" t="e">
        <f>B127+COUNTIF(B$2:$B127,B127)-1</f>
        <v>#REF!</v>
      </c>
      <c r="D127" s="366" t="str">
        <f>Tables!AI127</f>
        <v>Macau</v>
      </c>
      <c r="E127" s="367" t="e">
        <f t="shared" si="202"/>
        <v>#REF!</v>
      </c>
      <c r="F127" s="46">
        <f>SUMIFS('Portfolio Allocation'!C$12:C$111,'Portfolio Allocation'!$A$12:$A$111,'Graph Tables'!$D127)</f>
        <v>0</v>
      </c>
      <c r="G127" s="46">
        <f>SUMIFS('Portfolio Allocation'!D$12:D$111,'Portfolio Allocation'!$A$12:$A$111,'Graph Tables'!$D127)</f>
        <v>0</v>
      </c>
      <c r="H127" s="46">
        <f>SUMIFS('Portfolio Allocation'!E$12:E$111,'Portfolio Allocation'!$A$12:$A$111,'Graph Tables'!$D127)</f>
        <v>0</v>
      </c>
      <c r="I127" s="46">
        <f>SUMIFS('Portfolio Allocation'!F$12:F$111,'Portfolio Allocation'!$A$12:$A$111,'Graph Tables'!$D127)</f>
        <v>0</v>
      </c>
      <c r="J127" s="46">
        <f>SUMIFS('Portfolio Allocation'!G$12:G$111,'Portfolio Allocation'!$A$12:$A$111,'Graph Tables'!$D127)</f>
        <v>0</v>
      </c>
      <c r="K127" s="46">
        <f>SUMIFS('Portfolio Allocation'!H$12:H$111,'Portfolio Allocation'!$A$12:$A$111,'Graph Tables'!$D127)</f>
        <v>0</v>
      </c>
      <c r="L127" s="46">
        <f>SUMIFS('Portfolio Allocation'!I$12:I$111,'Portfolio Allocation'!$A$12:$A$111,'Graph Tables'!$D127)</f>
        <v>0</v>
      </c>
      <c r="M127" s="46">
        <f>SUMIFS('Portfolio Allocation'!J$12:J$111,'Portfolio Allocation'!$A$12:$A$111,'Graph Tables'!$D127)</f>
        <v>0</v>
      </c>
      <c r="N127" s="46">
        <f>SUMIFS('Portfolio Allocation'!K$12:K$111,'Portfolio Allocation'!$A$12:$A$111,'Graph Tables'!$D127)</f>
        <v>0</v>
      </c>
      <c r="O127" s="46">
        <f>SUMIFS('Portfolio Allocation'!L$12:L$111,'Portfolio Allocation'!$A$12:$A$111,'Graph Tables'!$D127)</f>
        <v>0</v>
      </c>
      <c r="P127" s="46">
        <f>SUMIFS('Portfolio Allocation'!M$12:M$111,'Portfolio Allocation'!$A$12:$A$111,'Graph Tables'!$D127)</f>
        <v>0</v>
      </c>
      <c r="Q127" s="46" t="e">
        <f>SUMIFS('Portfolio Allocation'!#REF!,'Portfolio Allocation'!$A$12:$A$111,'Graph Tables'!$D127)</f>
        <v>#REF!</v>
      </c>
      <c r="R127" s="46">
        <f>SUMIFS('Portfolio Allocation'!Q$12:Q$111,'Portfolio Allocation'!$A$12:$A$111,'Graph Tables'!$D127)</f>
        <v>0</v>
      </c>
      <c r="S127" s="46">
        <f>SUMIFS('Portfolio Allocation'!R$12:R$111,'Portfolio Allocation'!$A$12:$A$111,'Graph Tables'!$D127)</f>
        <v>0</v>
      </c>
      <c r="T127" s="46">
        <f>SUMIFS('Portfolio Allocation'!S$12:S$111,'Portfolio Allocation'!$A$12:$A$111,'Graph Tables'!$D127)</f>
        <v>0</v>
      </c>
      <c r="U127" s="46">
        <f>SUMIFS('Portfolio Allocation'!T$12:T$111,'Portfolio Allocation'!$A$12:$A$111,'Graph Tables'!$D127)</f>
        <v>0</v>
      </c>
      <c r="V127" s="46">
        <f>SUMIFS('Portfolio Allocation'!U$12:U$111,'Portfolio Allocation'!$A$12:$A$111,'Graph Tables'!$D127)</f>
        <v>0</v>
      </c>
      <c r="W127" s="46">
        <f>SUMIFS('Portfolio Allocation'!V$12:V$111,'Portfolio Allocation'!$A$12:$A$111,'Graph Tables'!$D127)</f>
        <v>0</v>
      </c>
      <c r="X127" s="46">
        <f>SUMIFS('Portfolio Allocation'!W$12:W$111,'Portfolio Allocation'!$A$12:$A$111,'Graph Tables'!$D127)</f>
        <v>0</v>
      </c>
      <c r="Y127" s="46">
        <f>SUMIFS('Portfolio Allocation'!X$12:X$111,'Portfolio Allocation'!$A$12:$A$111,'Graph Tables'!$D127)</f>
        <v>0</v>
      </c>
      <c r="Z127" s="46">
        <f>SUMIFS('Portfolio Allocation'!Y$12:Y$111,'Portfolio Allocation'!$A$12:$A$111,'Graph Tables'!$D127)</f>
        <v>0</v>
      </c>
      <c r="AA127" s="46">
        <f>SUMIFS('Portfolio Allocation'!Z$12:Z$111,'Portfolio Allocation'!$A$12:$A$111,'Graph Tables'!$D127)</f>
        <v>0</v>
      </c>
      <c r="AB127" s="46">
        <f>SUMIFS('Portfolio Allocation'!AA$12:AA$111,'Portfolio Allocation'!$A$12:$A$111,'Graph Tables'!$D127)</f>
        <v>0</v>
      </c>
      <c r="AC127" s="46">
        <f>SUMIFS('Portfolio Allocation'!AD$12:AD$111,'Portfolio Allocation'!$A$12:$A$111,'Graph Tables'!$D127)</f>
        <v>0</v>
      </c>
      <c r="AD127" s="46"/>
      <c r="AH127" s="46"/>
      <c r="AI127" s="239" t="e">
        <f t="shared" si="204"/>
        <v>#REF!</v>
      </c>
      <c r="AJ127" s="239" t="e">
        <f>AI127+COUNTIF(AI$2:$AI127,AI127)-1</f>
        <v>#REF!</v>
      </c>
      <c r="AK127" s="241" t="str">
        <f t="shared" si="127"/>
        <v>Macau</v>
      </c>
      <c r="AL127" s="70" t="e">
        <f t="shared" si="205"/>
        <v>#REF!</v>
      </c>
      <c r="AM127" s="44" t="e">
        <f t="shared" si="128"/>
        <v>#REF!</v>
      </c>
      <c r="AN127" s="44" t="e">
        <f t="shared" si="129"/>
        <v>#REF!</v>
      </c>
      <c r="AO127" s="44" t="e">
        <f t="shared" si="130"/>
        <v>#REF!</v>
      </c>
      <c r="AP127" s="44" t="e">
        <f t="shared" si="131"/>
        <v>#REF!</v>
      </c>
      <c r="AQ127" s="44" t="e">
        <f t="shared" si="132"/>
        <v>#REF!</v>
      </c>
      <c r="AR127" s="44" t="e">
        <f t="shared" si="133"/>
        <v>#REF!</v>
      </c>
      <c r="AS127" s="44" t="e">
        <f t="shared" si="134"/>
        <v>#REF!</v>
      </c>
      <c r="AT127" s="44" t="e">
        <f t="shared" si="135"/>
        <v>#REF!</v>
      </c>
      <c r="AU127" s="44" t="e">
        <f t="shared" si="136"/>
        <v>#REF!</v>
      </c>
      <c r="AV127" s="44" t="e">
        <f t="shared" si="137"/>
        <v>#REF!</v>
      </c>
      <c r="AW127" s="44" t="e">
        <f t="shared" si="138"/>
        <v>#REF!</v>
      </c>
      <c r="AX127" s="44" t="e">
        <f t="shared" si="139"/>
        <v>#REF!</v>
      </c>
      <c r="AY127" s="44" t="e">
        <f t="shared" si="140"/>
        <v>#REF!</v>
      </c>
      <c r="AZ127" s="44" t="e">
        <f t="shared" si="141"/>
        <v>#REF!</v>
      </c>
      <c r="BA127" s="44" t="e">
        <f t="shared" si="142"/>
        <v>#REF!</v>
      </c>
      <c r="BB127" s="44" t="e">
        <f t="shared" si="143"/>
        <v>#REF!</v>
      </c>
      <c r="BC127" s="44" t="e">
        <f t="shared" si="144"/>
        <v>#REF!</v>
      </c>
      <c r="BD127" s="44" t="e">
        <f t="shared" si="145"/>
        <v>#REF!</v>
      </c>
      <c r="BE127" s="44" t="e">
        <f t="shared" si="146"/>
        <v>#REF!</v>
      </c>
      <c r="BF127" s="44" t="e">
        <f t="shared" si="147"/>
        <v>#REF!</v>
      </c>
      <c r="BG127" s="44" t="e">
        <f t="shared" si="148"/>
        <v>#REF!</v>
      </c>
      <c r="BH127" s="44" t="e">
        <f t="shared" si="149"/>
        <v>#REF!</v>
      </c>
      <c r="BI127" s="44" t="e">
        <f t="shared" si="150"/>
        <v>#REF!</v>
      </c>
      <c r="BJ127" s="44" t="e">
        <f t="shared" si="151"/>
        <v>#REF!</v>
      </c>
      <c r="BK127" s="44"/>
      <c r="CN127" s="244" t="e">
        <f t="shared" si="207"/>
        <v>#REF!</v>
      </c>
      <c r="CO127" s="244">
        <v>126</v>
      </c>
      <c r="CP127" s="239" t="e">
        <f t="shared" si="208"/>
        <v>#REF!</v>
      </c>
      <c r="CQ127" s="239" t="e">
        <f>CP127+COUNTIF($CP$2:CP127,CP127)-1</f>
        <v>#REF!</v>
      </c>
      <c r="CR127" s="241" t="str">
        <f t="shared" si="176"/>
        <v>Macau</v>
      </c>
      <c r="CS127" s="70" t="e">
        <f t="shared" si="209"/>
        <v>#REF!</v>
      </c>
      <c r="CT127" s="44" t="e">
        <f t="shared" si="177"/>
        <v>#REF!</v>
      </c>
      <c r="CU127" s="44" t="e">
        <f t="shared" si="178"/>
        <v>#REF!</v>
      </c>
      <c r="CV127" s="44" t="e">
        <f t="shared" si="179"/>
        <v>#REF!</v>
      </c>
      <c r="CW127" s="44" t="e">
        <f t="shared" si="180"/>
        <v>#REF!</v>
      </c>
      <c r="CX127" s="44" t="e">
        <f t="shared" si="181"/>
        <v>#REF!</v>
      </c>
      <c r="CY127" s="44" t="e">
        <f t="shared" si="182"/>
        <v>#REF!</v>
      </c>
      <c r="CZ127" s="44" t="e">
        <f t="shared" si="183"/>
        <v>#REF!</v>
      </c>
      <c r="DA127" s="44" t="e">
        <f t="shared" si="184"/>
        <v>#REF!</v>
      </c>
      <c r="DB127" s="44" t="e">
        <f t="shared" si="185"/>
        <v>#REF!</v>
      </c>
      <c r="DC127" s="44" t="e">
        <f t="shared" si="186"/>
        <v>#REF!</v>
      </c>
      <c r="DD127" s="44" t="e">
        <f t="shared" si="187"/>
        <v>#REF!</v>
      </c>
      <c r="DE127" s="44" t="e">
        <f t="shared" si="188"/>
        <v>#REF!</v>
      </c>
      <c r="DF127" s="44" t="e">
        <f t="shared" si="189"/>
        <v>#REF!</v>
      </c>
      <c r="DG127" s="44" t="e">
        <f t="shared" si="190"/>
        <v>#REF!</v>
      </c>
      <c r="DH127" s="44" t="e">
        <f t="shared" si="191"/>
        <v>#REF!</v>
      </c>
      <c r="DI127" s="44" t="e">
        <f t="shared" si="192"/>
        <v>#REF!</v>
      </c>
      <c r="DJ127" s="44" t="e">
        <f t="shared" si="193"/>
        <v>#REF!</v>
      </c>
      <c r="DK127" s="44" t="e">
        <f t="shared" si="194"/>
        <v>#REF!</v>
      </c>
      <c r="DL127" s="44" t="e">
        <f t="shared" si="195"/>
        <v>#REF!</v>
      </c>
      <c r="DM127" s="44" t="e">
        <f t="shared" si="196"/>
        <v>#REF!</v>
      </c>
      <c r="DN127" s="44" t="e">
        <f t="shared" si="197"/>
        <v>#REF!</v>
      </c>
      <c r="DO127" s="44" t="e">
        <f t="shared" si="198"/>
        <v>#REF!</v>
      </c>
      <c r="DP127" s="44" t="e">
        <f t="shared" si="199"/>
        <v>#REF!</v>
      </c>
      <c r="DQ127" s="44" t="e">
        <f t="shared" si="200"/>
        <v>#REF!</v>
      </c>
    </row>
    <row r="128" spans="1:121">
      <c r="A128" s="239">
        <v>127</v>
      </c>
      <c r="B128" s="364" t="e">
        <f t="shared" si="201"/>
        <v>#REF!</v>
      </c>
      <c r="C128" s="365" t="e">
        <f>B128+COUNTIF(B$2:$B128,B128)-1</f>
        <v>#REF!</v>
      </c>
      <c r="D128" s="366" t="str">
        <f>Tables!AI128</f>
        <v>Macedonia</v>
      </c>
      <c r="E128" s="367" t="e">
        <f t="shared" si="202"/>
        <v>#REF!</v>
      </c>
      <c r="F128" s="46">
        <f>SUMIFS('Portfolio Allocation'!C$12:C$111,'Portfolio Allocation'!$A$12:$A$111,'Graph Tables'!$D128)</f>
        <v>0</v>
      </c>
      <c r="G128" s="46">
        <f>SUMIFS('Portfolio Allocation'!D$12:D$111,'Portfolio Allocation'!$A$12:$A$111,'Graph Tables'!$D128)</f>
        <v>0</v>
      </c>
      <c r="H128" s="46">
        <f>SUMIFS('Portfolio Allocation'!E$12:E$111,'Portfolio Allocation'!$A$12:$A$111,'Graph Tables'!$D128)</f>
        <v>0</v>
      </c>
      <c r="I128" s="46">
        <f>SUMIFS('Portfolio Allocation'!F$12:F$111,'Portfolio Allocation'!$A$12:$A$111,'Graph Tables'!$D128)</f>
        <v>0</v>
      </c>
      <c r="J128" s="46">
        <f>SUMIFS('Portfolio Allocation'!G$12:G$111,'Portfolio Allocation'!$A$12:$A$111,'Graph Tables'!$D128)</f>
        <v>0</v>
      </c>
      <c r="K128" s="46">
        <f>SUMIFS('Portfolio Allocation'!H$12:H$111,'Portfolio Allocation'!$A$12:$A$111,'Graph Tables'!$D128)</f>
        <v>0</v>
      </c>
      <c r="L128" s="46">
        <f>SUMIFS('Portfolio Allocation'!I$12:I$111,'Portfolio Allocation'!$A$12:$A$111,'Graph Tables'!$D128)</f>
        <v>0</v>
      </c>
      <c r="M128" s="46">
        <f>SUMIFS('Portfolio Allocation'!J$12:J$111,'Portfolio Allocation'!$A$12:$A$111,'Graph Tables'!$D128)</f>
        <v>0</v>
      </c>
      <c r="N128" s="46">
        <f>SUMIFS('Portfolio Allocation'!K$12:K$111,'Portfolio Allocation'!$A$12:$A$111,'Graph Tables'!$D128)</f>
        <v>0</v>
      </c>
      <c r="O128" s="46">
        <f>SUMIFS('Portfolio Allocation'!L$12:L$111,'Portfolio Allocation'!$A$12:$A$111,'Graph Tables'!$D128)</f>
        <v>0</v>
      </c>
      <c r="P128" s="46">
        <f>SUMIFS('Portfolio Allocation'!M$12:M$111,'Portfolio Allocation'!$A$12:$A$111,'Graph Tables'!$D128)</f>
        <v>0</v>
      </c>
      <c r="Q128" s="46" t="e">
        <f>SUMIFS('Portfolio Allocation'!#REF!,'Portfolio Allocation'!$A$12:$A$111,'Graph Tables'!$D128)</f>
        <v>#REF!</v>
      </c>
      <c r="R128" s="46">
        <f>SUMIFS('Portfolio Allocation'!Q$12:Q$111,'Portfolio Allocation'!$A$12:$A$111,'Graph Tables'!$D128)</f>
        <v>0</v>
      </c>
      <c r="S128" s="46">
        <f>SUMIFS('Portfolio Allocation'!R$12:R$111,'Portfolio Allocation'!$A$12:$A$111,'Graph Tables'!$D128)</f>
        <v>0</v>
      </c>
      <c r="T128" s="46">
        <f>SUMIFS('Portfolio Allocation'!S$12:S$111,'Portfolio Allocation'!$A$12:$A$111,'Graph Tables'!$D128)</f>
        <v>0</v>
      </c>
      <c r="U128" s="46">
        <f>SUMIFS('Portfolio Allocation'!T$12:T$111,'Portfolio Allocation'!$A$12:$A$111,'Graph Tables'!$D128)</f>
        <v>0</v>
      </c>
      <c r="V128" s="46">
        <f>SUMIFS('Portfolio Allocation'!U$12:U$111,'Portfolio Allocation'!$A$12:$A$111,'Graph Tables'!$D128)</f>
        <v>0</v>
      </c>
      <c r="W128" s="46">
        <f>SUMIFS('Portfolio Allocation'!V$12:V$111,'Portfolio Allocation'!$A$12:$A$111,'Graph Tables'!$D128)</f>
        <v>0</v>
      </c>
      <c r="X128" s="46">
        <f>SUMIFS('Portfolio Allocation'!W$12:W$111,'Portfolio Allocation'!$A$12:$A$111,'Graph Tables'!$D128)</f>
        <v>0</v>
      </c>
      <c r="Y128" s="46">
        <f>SUMIFS('Portfolio Allocation'!X$12:X$111,'Portfolio Allocation'!$A$12:$A$111,'Graph Tables'!$D128)</f>
        <v>0</v>
      </c>
      <c r="Z128" s="46">
        <f>SUMIFS('Portfolio Allocation'!Y$12:Y$111,'Portfolio Allocation'!$A$12:$A$111,'Graph Tables'!$D128)</f>
        <v>0</v>
      </c>
      <c r="AA128" s="46">
        <f>SUMIFS('Portfolio Allocation'!Z$12:Z$111,'Portfolio Allocation'!$A$12:$A$111,'Graph Tables'!$D128)</f>
        <v>0</v>
      </c>
      <c r="AB128" s="46">
        <f>SUMIFS('Portfolio Allocation'!AA$12:AA$111,'Portfolio Allocation'!$A$12:$A$111,'Graph Tables'!$D128)</f>
        <v>0</v>
      </c>
      <c r="AC128" s="46">
        <f>SUMIFS('Portfolio Allocation'!AD$12:AD$111,'Portfolio Allocation'!$A$12:$A$111,'Graph Tables'!$D128)</f>
        <v>0</v>
      </c>
      <c r="AD128" s="46"/>
      <c r="AH128" s="46"/>
      <c r="AI128" s="239" t="e">
        <f t="shared" si="204"/>
        <v>#REF!</v>
      </c>
      <c r="AJ128" s="239" t="e">
        <f>AI128+COUNTIF(AI$2:$AI128,AI128)-1</f>
        <v>#REF!</v>
      </c>
      <c r="AK128" s="241" t="str">
        <f t="shared" si="127"/>
        <v>Macedonia</v>
      </c>
      <c r="AL128" s="70" t="e">
        <f t="shared" si="205"/>
        <v>#REF!</v>
      </c>
      <c r="AM128" s="44" t="e">
        <f t="shared" si="128"/>
        <v>#REF!</v>
      </c>
      <c r="AN128" s="44" t="e">
        <f t="shared" si="129"/>
        <v>#REF!</v>
      </c>
      <c r="AO128" s="44" t="e">
        <f t="shared" si="130"/>
        <v>#REF!</v>
      </c>
      <c r="AP128" s="44" t="e">
        <f t="shared" si="131"/>
        <v>#REF!</v>
      </c>
      <c r="AQ128" s="44" t="e">
        <f t="shared" si="132"/>
        <v>#REF!</v>
      </c>
      <c r="AR128" s="44" t="e">
        <f t="shared" si="133"/>
        <v>#REF!</v>
      </c>
      <c r="AS128" s="44" t="e">
        <f t="shared" si="134"/>
        <v>#REF!</v>
      </c>
      <c r="AT128" s="44" t="e">
        <f t="shared" si="135"/>
        <v>#REF!</v>
      </c>
      <c r="AU128" s="44" t="e">
        <f t="shared" si="136"/>
        <v>#REF!</v>
      </c>
      <c r="AV128" s="44" t="e">
        <f t="shared" si="137"/>
        <v>#REF!</v>
      </c>
      <c r="AW128" s="44" t="e">
        <f t="shared" si="138"/>
        <v>#REF!</v>
      </c>
      <c r="AX128" s="44" t="e">
        <f t="shared" si="139"/>
        <v>#REF!</v>
      </c>
      <c r="AY128" s="44" t="e">
        <f t="shared" si="140"/>
        <v>#REF!</v>
      </c>
      <c r="AZ128" s="44" t="e">
        <f t="shared" si="141"/>
        <v>#REF!</v>
      </c>
      <c r="BA128" s="44" t="e">
        <f t="shared" si="142"/>
        <v>#REF!</v>
      </c>
      <c r="BB128" s="44" t="e">
        <f t="shared" si="143"/>
        <v>#REF!</v>
      </c>
      <c r="BC128" s="44" t="e">
        <f t="shared" si="144"/>
        <v>#REF!</v>
      </c>
      <c r="BD128" s="44" t="e">
        <f t="shared" si="145"/>
        <v>#REF!</v>
      </c>
      <c r="BE128" s="44" t="e">
        <f t="shared" si="146"/>
        <v>#REF!</v>
      </c>
      <c r="BF128" s="44" t="e">
        <f t="shared" si="147"/>
        <v>#REF!</v>
      </c>
      <c r="BG128" s="44" t="e">
        <f t="shared" si="148"/>
        <v>#REF!</v>
      </c>
      <c r="BH128" s="44" t="e">
        <f t="shared" si="149"/>
        <v>#REF!</v>
      </c>
      <c r="BI128" s="44" t="e">
        <f t="shared" si="150"/>
        <v>#REF!</v>
      </c>
      <c r="BJ128" s="44" t="e">
        <f t="shared" si="151"/>
        <v>#REF!</v>
      </c>
      <c r="BK128" s="44"/>
      <c r="CN128" s="244" t="e">
        <f t="shared" si="207"/>
        <v>#REF!</v>
      </c>
      <c r="CO128" s="244">
        <v>127</v>
      </c>
      <c r="CP128" s="239" t="e">
        <f t="shared" si="208"/>
        <v>#REF!</v>
      </c>
      <c r="CQ128" s="239" t="e">
        <f>CP128+COUNTIF($CP$2:CP128,CP128)-1</f>
        <v>#REF!</v>
      </c>
      <c r="CR128" s="241" t="str">
        <f t="shared" si="176"/>
        <v>Macedonia</v>
      </c>
      <c r="CS128" s="70" t="e">
        <f t="shared" si="209"/>
        <v>#REF!</v>
      </c>
      <c r="CT128" s="44" t="e">
        <f t="shared" si="177"/>
        <v>#REF!</v>
      </c>
      <c r="CU128" s="44" t="e">
        <f t="shared" si="178"/>
        <v>#REF!</v>
      </c>
      <c r="CV128" s="44" t="e">
        <f t="shared" si="179"/>
        <v>#REF!</v>
      </c>
      <c r="CW128" s="44" t="e">
        <f t="shared" si="180"/>
        <v>#REF!</v>
      </c>
      <c r="CX128" s="44" t="e">
        <f t="shared" si="181"/>
        <v>#REF!</v>
      </c>
      <c r="CY128" s="44" t="e">
        <f t="shared" si="182"/>
        <v>#REF!</v>
      </c>
      <c r="CZ128" s="44" t="e">
        <f t="shared" si="183"/>
        <v>#REF!</v>
      </c>
      <c r="DA128" s="44" t="e">
        <f t="shared" si="184"/>
        <v>#REF!</v>
      </c>
      <c r="DB128" s="44" t="e">
        <f t="shared" si="185"/>
        <v>#REF!</v>
      </c>
      <c r="DC128" s="44" t="e">
        <f t="shared" si="186"/>
        <v>#REF!</v>
      </c>
      <c r="DD128" s="44" t="e">
        <f t="shared" si="187"/>
        <v>#REF!</v>
      </c>
      <c r="DE128" s="44" t="e">
        <f t="shared" si="188"/>
        <v>#REF!</v>
      </c>
      <c r="DF128" s="44" t="e">
        <f t="shared" si="189"/>
        <v>#REF!</v>
      </c>
      <c r="DG128" s="44" t="e">
        <f t="shared" si="190"/>
        <v>#REF!</v>
      </c>
      <c r="DH128" s="44" t="e">
        <f t="shared" si="191"/>
        <v>#REF!</v>
      </c>
      <c r="DI128" s="44" t="e">
        <f t="shared" si="192"/>
        <v>#REF!</v>
      </c>
      <c r="DJ128" s="44" t="e">
        <f t="shared" si="193"/>
        <v>#REF!</v>
      </c>
      <c r="DK128" s="44" t="e">
        <f t="shared" si="194"/>
        <v>#REF!</v>
      </c>
      <c r="DL128" s="44" t="e">
        <f t="shared" si="195"/>
        <v>#REF!</v>
      </c>
      <c r="DM128" s="44" t="e">
        <f t="shared" si="196"/>
        <v>#REF!</v>
      </c>
      <c r="DN128" s="44" t="e">
        <f t="shared" si="197"/>
        <v>#REF!</v>
      </c>
      <c r="DO128" s="44" t="e">
        <f t="shared" si="198"/>
        <v>#REF!</v>
      </c>
      <c r="DP128" s="44" t="e">
        <f t="shared" si="199"/>
        <v>#REF!</v>
      </c>
      <c r="DQ128" s="44" t="e">
        <f t="shared" si="200"/>
        <v>#REF!</v>
      </c>
    </row>
    <row r="129" spans="1:121">
      <c r="A129" s="239">
        <v>128</v>
      </c>
      <c r="B129" s="364" t="e">
        <f t="shared" si="201"/>
        <v>#REF!</v>
      </c>
      <c r="C129" s="365" t="e">
        <f>B129+COUNTIF(B$2:$B129,B129)-1</f>
        <v>#REF!</v>
      </c>
      <c r="D129" s="366" t="str">
        <f>Tables!AI129</f>
        <v>Madagascar</v>
      </c>
      <c r="E129" s="367" t="e">
        <f t="shared" si="202"/>
        <v>#REF!</v>
      </c>
      <c r="F129" s="46">
        <f>SUMIFS('Portfolio Allocation'!C$12:C$111,'Portfolio Allocation'!$A$12:$A$111,'Graph Tables'!$D129)</f>
        <v>0</v>
      </c>
      <c r="G129" s="46">
        <f>SUMIFS('Portfolio Allocation'!D$12:D$111,'Portfolio Allocation'!$A$12:$A$111,'Graph Tables'!$D129)</f>
        <v>0</v>
      </c>
      <c r="H129" s="46">
        <f>SUMIFS('Portfolio Allocation'!E$12:E$111,'Portfolio Allocation'!$A$12:$A$111,'Graph Tables'!$D129)</f>
        <v>0</v>
      </c>
      <c r="I129" s="46">
        <f>SUMIFS('Portfolio Allocation'!F$12:F$111,'Portfolio Allocation'!$A$12:$A$111,'Graph Tables'!$D129)</f>
        <v>0</v>
      </c>
      <c r="J129" s="46">
        <f>SUMIFS('Portfolio Allocation'!G$12:G$111,'Portfolio Allocation'!$A$12:$A$111,'Graph Tables'!$D129)</f>
        <v>0</v>
      </c>
      <c r="K129" s="46">
        <f>SUMIFS('Portfolio Allocation'!H$12:H$111,'Portfolio Allocation'!$A$12:$A$111,'Graph Tables'!$D129)</f>
        <v>0</v>
      </c>
      <c r="L129" s="46">
        <f>SUMIFS('Portfolio Allocation'!I$12:I$111,'Portfolio Allocation'!$A$12:$A$111,'Graph Tables'!$D129)</f>
        <v>0</v>
      </c>
      <c r="M129" s="46">
        <f>SUMIFS('Portfolio Allocation'!J$12:J$111,'Portfolio Allocation'!$A$12:$A$111,'Graph Tables'!$D129)</f>
        <v>0</v>
      </c>
      <c r="N129" s="46">
        <f>SUMIFS('Portfolio Allocation'!K$12:K$111,'Portfolio Allocation'!$A$12:$A$111,'Graph Tables'!$D129)</f>
        <v>0</v>
      </c>
      <c r="O129" s="46">
        <f>SUMIFS('Portfolio Allocation'!L$12:L$111,'Portfolio Allocation'!$A$12:$A$111,'Graph Tables'!$D129)</f>
        <v>0</v>
      </c>
      <c r="P129" s="46">
        <f>SUMIFS('Portfolio Allocation'!M$12:M$111,'Portfolio Allocation'!$A$12:$A$111,'Graph Tables'!$D129)</f>
        <v>0</v>
      </c>
      <c r="Q129" s="46" t="e">
        <f>SUMIFS('Portfolio Allocation'!#REF!,'Portfolio Allocation'!$A$12:$A$111,'Graph Tables'!$D129)</f>
        <v>#REF!</v>
      </c>
      <c r="R129" s="46">
        <f>SUMIFS('Portfolio Allocation'!Q$12:Q$111,'Portfolio Allocation'!$A$12:$A$111,'Graph Tables'!$D129)</f>
        <v>0</v>
      </c>
      <c r="S129" s="46">
        <f>SUMIFS('Portfolio Allocation'!R$12:R$111,'Portfolio Allocation'!$A$12:$A$111,'Graph Tables'!$D129)</f>
        <v>0</v>
      </c>
      <c r="T129" s="46">
        <f>SUMIFS('Portfolio Allocation'!S$12:S$111,'Portfolio Allocation'!$A$12:$A$111,'Graph Tables'!$D129)</f>
        <v>0</v>
      </c>
      <c r="U129" s="46">
        <f>SUMIFS('Portfolio Allocation'!T$12:T$111,'Portfolio Allocation'!$A$12:$A$111,'Graph Tables'!$D129)</f>
        <v>0</v>
      </c>
      <c r="V129" s="46">
        <f>SUMIFS('Portfolio Allocation'!U$12:U$111,'Portfolio Allocation'!$A$12:$A$111,'Graph Tables'!$D129)</f>
        <v>0</v>
      </c>
      <c r="W129" s="46">
        <f>SUMIFS('Portfolio Allocation'!V$12:V$111,'Portfolio Allocation'!$A$12:$A$111,'Graph Tables'!$D129)</f>
        <v>0</v>
      </c>
      <c r="X129" s="46">
        <f>SUMIFS('Portfolio Allocation'!W$12:W$111,'Portfolio Allocation'!$A$12:$A$111,'Graph Tables'!$D129)</f>
        <v>0</v>
      </c>
      <c r="Y129" s="46">
        <f>SUMIFS('Portfolio Allocation'!X$12:X$111,'Portfolio Allocation'!$A$12:$A$111,'Graph Tables'!$D129)</f>
        <v>0</v>
      </c>
      <c r="Z129" s="46">
        <f>SUMIFS('Portfolio Allocation'!Y$12:Y$111,'Portfolio Allocation'!$A$12:$A$111,'Graph Tables'!$D129)</f>
        <v>0</v>
      </c>
      <c r="AA129" s="46">
        <f>SUMIFS('Portfolio Allocation'!Z$12:Z$111,'Portfolio Allocation'!$A$12:$A$111,'Graph Tables'!$D129)</f>
        <v>0</v>
      </c>
      <c r="AB129" s="46">
        <f>SUMIFS('Portfolio Allocation'!AA$12:AA$111,'Portfolio Allocation'!$A$12:$A$111,'Graph Tables'!$D129)</f>
        <v>0</v>
      </c>
      <c r="AC129" s="46">
        <f>SUMIFS('Portfolio Allocation'!AD$12:AD$111,'Portfolio Allocation'!$A$12:$A$111,'Graph Tables'!$D129)</f>
        <v>0</v>
      </c>
      <c r="AD129" s="46"/>
      <c r="AH129" s="46"/>
      <c r="AI129" s="239" t="e">
        <f t="shared" si="204"/>
        <v>#REF!</v>
      </c>
      <c r="AJ129" s="239" t="e">
        <f>AI129+COUNTIF(AI$2:$AI129,AI129)-1</f>
        <v>#REF!</v>
      </c>
      <c r="AK129" s="241" t="str">
        <f t="shared" si="127"/>
        <v>Madagascar</v>
      </c>
      <c r="AL129" s="70" t="e">
        <f t="shared" si="205"/>
        <v>#REF!</v>
      </c>
      <c r="AM129" s="44" t="e">
        <f t="shared" si="128"/>
        <v>#REF!</v>
      </c>
      <c r="AN129" s="44" t="e">
        <f t="shared" si="129"/>
        <v>#REF!</v>
      </c>
      <c r="AO129" s="44" t="e">
        <f t="shared" si="130"/>
        <v>#REF!</v>
      </c>
      <c r="AP129" s="44" t="e">
        <f t="shared" si="131"/>
        <v>#REF!</v>
      </c>
      <c r="AQ129" s="44" t="e">
        <f t="shared" si="132"/>
        <v>#REF!</v>
      </c>
      <c r="AR129" s="44" t="e">
        <f t="shared" si="133"/>
        <v>#REF!</v>
      </c>
      <c r="AS129" s="44" t="e">
        <f t="shared" si="134"/>
        <v>#REF!</v>
      </c>
      <c r="AT129" s="44" t="e">
        <f t="shared" si="135"/>
        <v>#REF!</v>
      </c>
      <c r="AU129" s="44" t="e">
        <f t="shared" si="136"/>
        <v>#REF!</v>
      </c>
      <c r="AV129" s="44" t="e">
        <f t="shared" si="137"/>
        <v>#REF!</v>
      </c>
      <c r="AW129" s="44" t="e">
        <f t="shared" si="138"/>
        <v>#REF!</v>
      </c>
      <c r="AX129" s="44" t="e">
        <f t="shared" si="139"/>
        <v>#REF!</v>
      </c>
      <c r="AY129" s="44" t="e">
        <f t="shared" si="140"/>
        <v>#REF!</v>
      </c>
      <c r="AZ129" s="44" t="e">
        <f t="shared" si="141"/>
        <v>#REF!</v>
      </c>
      <c r="BA129" s="44" t="e">
        <f t="shared" si="142"/>
        <v>#REF!</v>
      </c>
      <c r="BB129" s="44" t="e">
        <f t="shared" si="143"/>
        <v>#REF!</v>
      </c>
      <c r="BC129" s="44" t="e">
        <f t="shared" si="144"/>
        <v>#REF!</v>
      </c>
      <c r="BD129" s="44" t="e">
        <f t="shared" si="145"/>
        <v>#REF!</v>
      </c>
      <c r="BE129" s="44" t="e">
        <f t="shared" si="146"/>
        <v>#REF!</v>
      </c>
      <c r="BF129" s="44" t="e">
        <f t="shared" si="147"/>
        <v>#REF!</v>
      </c>
      <c r="BG129" s="44" t="e">
        <f t="shared" si="148"/>
        <v>#REF!</v>
      </c>
      <c r="BH129" s="44" t="e">
        <f t="shared" si="149"/>
        <v>#REF!</v>
      </c>
      <c r="BI129" s="44" t="e">
        <f t="shared" si="150"/>
        <v>#REF!</v>
      </c>
      <c r="BJ129" s="44" t="e">
        <f t="shared" si="151"/>
        <v>#REF!</v>
      </c>
      <c r="BK129" s="44"/>
      <c r="CN129" s="244" t="e">
        <f t="shared" si="207"/>
        <v>#REF!</v>
      </c>
      <c r="CO129" s="244">
        <v>128</v>
      </c>
      <c r="CP129" s="239" t="e">
        <f t="shared" si="208"/>
        <v>#REF!</v>
      </c>
      <c r="CQ129" s="239" t="e">
        <f>CP129+COUNTIF($CP$2:CP129,CP129)-1</f>
        <v>#REF!</v>
      </c>
      <c r="CR129" s="241" t="str">
        <f t="shared" si="176"/>
        <v>Madagascar</v>
      </c>
      <c r="CS129" s="70" t="e">
        <f t="shared" si="209"/>
        <v>#REF!</v>
      </c>
      <c r="CT129" s="44" t="e">
        <f t="shared" si="177"/>
        <v>#REF!</v>
      </c>
      <c r="CU129" s="44" t="e">
        <f t="shared" si="178"/>
        <v>#REF!</v>
      </c>
      <c r="CV129" s="44" t="e">
        <f t="shared" si="179"/>
        <v>#REF!</v>
      </c>
      <c r="CW129" s="44" t="e">
        <f t="shared" si="180"/>
        <v>#REF!</v>
      </c>
      <c r="CX129" s="44" t="e">
        <f t="shared" si="181"/>
        <v>#REF!</v>
      </c>
      <c r="CY129" s="44" t="e">
        <f t="shared" si="182"/>
        <v>#REF!</v>
      </c>
      <c r="CZ129" s="44" t="e">
        <f t="shared" si="183"/>
        <v>#REF!</v>
      </c>
      <c r="DA129" s="44" t="e">
        <f t="shared" si="184"/>
        <v>#REF!</v>
      </c>
      <c r="DB129" s="44" t="e">
        <f t="shared" si="185"/>
        <v>#REF!</v>
      </c>
      <c r="DC129" s="44" t="e">
        <f t="shared" si="186"/>
        <v>#REF!</v>
      </c>
      <c r="DD129" s="44" t="e">
        <f t="shared" si="187"/>
        <v>#REF!</v>
      </c>
      <c r="DE129" s="44" t="e">
        <f t="shared" si="188"/>
        <v>#REF!</v>
      </c>
      <c r="DF129" s="44" t="e">
        <f t="shared" si="189"/>
        <v>#REF!</v>
      </c>
      <c r="DG129" s="44" t="e">
        <f t="shared" si="190"/>
        <v>#REF!</v>
      </c>
      <c r="DH129" s="44" t="e">
        <f t="shared" si="191"/>
        <v>#REF!</v>
      </c>
      <c r="DI129" s="44" t="e">
        <f t="shared" si="192"/>
        <v>#REF!</v>
      </c>
      <c r="DJ129" s="44" t="e">
        <f t="shared" si="193"/>
        <v>#REF!</v>
      </c>
      <c r="DK129" s="44" t="e">
        <f t="shared" si="194"/>
        <v>#REF!</v>
      </c>
      <c r="DL129" s="44" t="e">
        <f t="shared" si="195"/>
        <v>#REF!</v>
      </c>
      <c r="DM129" s="44" t="e">
        <f t="shared" si="196"/>
        <v>#REF!</v>
      </c>
      <c r="DN129" s="44" t="e">
        <f t="shared" si="197"/>
        <v>#REF!</v>
      </c>
      <c r="DO129" s="44" t="e">
        <f t="shared" si="198"/>
        <v>#REF!</v>
      </c>
      <c r="DP129" s="44" t="e">
        <f t="shared" si="199"/>
        <v>#REF!</v>
      </c>
      <c r="DQ129" s="44" t="e">
        <f t="shared" si="200"/>
        <v>#REF!</v>
      </c>
    </row>
    <row r="130" spans="1:121">
      <c r="A130" s="239">
        <v>129</v>
      </c>
      <c r="B130" s="364" t="e">
        <f t="shared" si="201"/>
        <v>#REF!</v>
      </c>
      <c r="C130" s="365" t="e">
        <f>B130+COUNTIF(B$2:$B130,B130)-1</f>
        <v>#REF!</v>
      </c>
      <c r="D130" s="366" t="str">
        <f>Tables!AI130</f>
        <v>Malawi</v>
      </c>
      <c r="E130" s="367" t="e">
        <f t="shared" si="202"/>
        <v>#REF!</v>
      </c>
      <c r="F130" s="46">
        <f>SUMIFS('Portfolio Allocation'!C$12:C$111,'Portfolio Allocation'!$A$12:$A$111,'Graph Tables'!$D130)</f>
        <v>0</v>
      </c>
      <c r="G130" s="46">
        <f>SUMIFS('Portfolio Allocation'!D$12:D$111,'Portfolio Allocation'!$A$12:$A$111,'Graph Tables'!$D130)</f>
        <v>0</v>
      </c>
      <c r="H130" s="46">
        <f>SUMIFS('Portfolio Allocation'!E$12:E$111,'Portfolio Allocation'!$A$12:$A$111,'Graph Tables'!$D130)</f>
        <v>0</v>
      </c>
      <c r="I130" s="46">
        <f>SUMIFS('Portfolio Allocation'!F$12:F$111,'Portfolio Allocation'!$A$12:$A$111,'Graph Tables'!$D130)</f>
        <v>0</v>
      </c>
      <c r="J130" s="46">
        <f>SUMIFS('Portfolio Allocation'!G$12:G$111,'Portfolio Allocation'!$A$12:$A$111,'Graph Tables'!$D130)</f>
        <v>0</v>
      </c>
      <c r="K130" s="46">
        <f>SUMIFS('Portfolio Allocation'!H$12:H$111,'Portfolio Allocation'!$A$12:$A$111,'Graph Tables'!$D130)</f>
        <v>0</v>
      </c>
      <c r="L130" s="46">
        <f>SUMIFS('Portfolio Allocation'!I$12:I$111,'Portfolio Allocation'!$A$12:$A$111,'Graph Tables'!$D130)</f>
        <v>0</v>
      </c>
      <c r="M130" s="46">
        <f>SUMIFS('Portfolio Allocation'!J$12:J$111,'Portfolio Allocation'!$A$12:$A$111,'Graph Tables'!$D130)</f>
        <v>0</v>
      </c>
      <c r="N130" s="46">
        <f>SUMIFS('Portfolio Allocation'!K$12:K$111,'Portfolio Allocation'!$A$12:$A$111,'Graph Tables'!$D130)</f>
        <v>0</v>
      </c>
      <c r="O130" s="46">
        <f>SUMIFS('Portfolio Allocation'!L$12:L$111,'Portfolio Allocation'!$A$12:$A$111,'Graph Tables'!$D130)</f>
        <v>0</v>
      </c>
      <c r="P130" s="46">
        <f>SUMIFS('Portfolio Allocation'!M$12:M$111,'Portfolio Allocation'!$A$12:$A$111,'Graph Tables'!$D130)</f>
        <v>0</v>
      </c>
      <c r="Q130" s="46" t="e">
        <f>SUMIFS('Portfolio Allocation'!#REF!,'Portfolio Allocation'!$A$12:$A$111,'Graph Tables'!$D130)</f>
        <v>#REF!</v>
      </c>
      <c r="R130" s="46">
        <f>SUMIFS('Portfolio Allocation'!Q$12:Q$111,'Portfolio Allocation'!$A$12:$A$111,'Graph Tables'!$D130)</f>
        <v>0</v>
      </c>
      <c r="S130" s="46">
        <f>SUMIFS('Portfolio Allocation'!R$12:R$111,'Portfolio Allocation'!$A$12:$A$111,'Graph Tables'!$D130)</f>
        <v>0</v>
      </c>
      <c r="T130" s="46">
        <f>SUMIFS('Portfolio Allocation'!S$12:S$111,'Portfolio Allocation'!$A$12:$A$111,'Graph Tables'!$D130)</f>
        <v>0</v>
      </c>
      <c r="U130" s="46">
        <f>SUMIFS('Portfolio Allocation'!T$12:T$111,'Portfolio Allocation'!$A$12:$A$111,'Graph Tables'!$D130)</f>
        <v>0</v>
      </c>
      <c r="V130" s="46">
        <f>SUMIFS('Portfolio Allocation'!U$12:U$111,'Portfolio Allocation'!$A$12:$A$111,'Graph Tables'!$D130)</f>
        <v>0</v>
      </c>
      <c r="W130" s="46">
        <f>SUMIFS('Portfolio Allocation'!V$12:V$111,'Portfolio Allocation'!$A$12:$A$111,'Graph Tables'!$D130)</f>
        <v>0</v>
      </c>
      <c r="X130" s="46">
        <f>SUMIFS('Portfolio Allocation'!W$12:W$111,'Portfolio Allocation'!$A$12:$A$111,'Graph Tables'!$D130)</f>
        <v>0</v>
      </c>
      <c r="Y130" s="46">
        <f>SUMIFS('Portfolio Allocation'!X$12:X$111,'Portfolio Allocation'!$A$12:$A$111,'Graph Tables'!$D130)</f>
        <v>0</v>
      </c>
      <c r="Z130" s="46">
        <f>SUMIFS('Portfolio Allocation'!Y$12:Y$111,'Portfolio Allocation'!$A$12:$A$111,'Graph Tables'!$D130)</f>
        <v>0</v>
      </c>
      <c r="AA130" s="46">
        <f>SUMIFS('Portfolio Allocation'!Z$12:Z$111,'Portfolio Allocation'!$A$12:$A$111,'Graph Tables'!$D130)</f>
        <v>0</v>
      </c>
      <c r="AB130" s="46">
        <f>SUMIFS('Portfolio Allocation'!AA$12:AA$111,'Portfolio Allocation'!$A$12:$A$111,'Graph Tables'!$D130)</f>
        <v>0</v>
      </c>
      <c r="AC130" s="46">
        <f>SUMIFS('Portfolio Allocation'!AD$12:AD$111,'Portfolio Allocation'!$A$12:$A$111,'Graph Tables'!$D130)</f>
        <v>0</v>
      </c>
      <c r="AD130" s="46"/>
      <c r="AH130" s="46"/>
      <c r="AI130" s="239" t="e">
        <f t="shared" si="204"/>
        <v>#REF!</v>
      </c>
      <c r="AJ130" s="239" t="e">
        <f>AI130+COUNTIF(AI$2:$AI130,AI130)-1</f>
        <v>#REF!</v>
      </c>
      <c r="AK130" s="241" t="str">
        <f t="shared" ref="AK130:AK193" si="213">D130</f>
        <v>Malawi</v>
      </c>
      <c r="AL130" s="70" t="e">
        <f t="shared" si="205"/>
        <v>#REF!</v>
      </c>
      <c r="AM130" s="44" t="e">
        <f t="shared" ref="AM130:AM193" si="214">F130*BO$103</f>
        <v>#REF!</v>
      </c>
      <c r="AN130" s="44" t="e">
        <f t="shared" ref="AN130:AN193" si="215">G130*BP$103</f>
        <v>#REF!</v>
      </c>
      <c r="AO130" s="44" t="e">
        <f t="shared" ref="AO130:AO193" si="216">H130*BQ$103</f>
        <v>#REF!</v>
      </c>
      <c r="AP130" s="44" t="e">
        <f t="shared" ref="AP130:AP193" si="217">I130*BR$103</f>
        <v>#REF!</v>
      </c>
      <c r="AQ130" s="44" t="e">
        <f t="shared" ref="AQ130:AQ193" si="218">J130*BS$103</f>
        <v>#REF!</v>
      </c>
      <c r="AR130" s="44" t="e">
        <f t="shared" ref="AR130:AR193" si="219">K130*BT$103</f>
        <v>#REF!</v>
      </c>
      <c r="AS130" s="44" t="e">
        <f t="shared" ref="AS130:AS193" si="220">L130*BU$103</f>
        <v>#REF!</v>
      </c>
      <c r="AT130" s="44" t="e">
        <f t="shared" ref="AT130:AT193" si="221">M130*BV$103</f>
        <v>#REF!</v>
      </c>
      <c r="AU130" s="44" t="e">
        <f t="shared" ref="AU130:AU193" si="222">N130*BW$103</f>
        <v>#REF!</v>
      </c>
      <c r="AV130" s="44" t="e">
        <f t="shared" ref="AV130:AV193" si="223">O130*BX$103</f>
        <v>#REF!</v>
      </c>
      <c r="AW130" s="44" t="e">
        <f t="shared" ref="AW130:AW193" si="224">P130*BY$103</f>
        <v>#REF!</v>
      </c>
      <c r="AX130" s="44" t="e">
        <f t="shared" ref="AX130:AX193" si="225">Q130*BZ$103</f>
        <v>#REF!</v>
      </c>
      <c r="AY130" s="44" t="e">
        <f t="shared" ref="AY130:AY193" si="226">R130*CA$103</f>
        <v>#REF!</v>
      </c>
      <c r="AZ130" s="44" t="e">
        <f t="shared" ref="AZ130:AZ193" si="227">S130*CB$103</f>
        <v>#REF!</v>
      </c>
      <c r="BA130" s="44" t="e">
        <f t="shared" ref="BA130:BA193" si="228">T130*CC$103</f>
        <v>#REF!</v>
      </c>
      <c r="BB130" s="44" t="e">
        <f t="shared" ref="BB130:BB193" si="229">U130*CD$103</f>
        <v>#REF!</v>
      </c>
      <c r="BC130" s="44" t="e">
        <f t="shared" ref="BC130:BC193" si="230">V130*CE$103</f>
        <v>#REF!</v>
      </c>
      <c r="BD130" s="44" t="e">
        <f t="shared" ref="BD130:BD193" si="231">W130*CF$103</f>
        <v>#REF!</v>
      </c>
      <c r="BE130" s="44" t="e">
        <f t="shared" ref="BE130:BE193" si="232">X130*CG$103</f>
        <v>#REF!</v>
      </c>
      <c r="BF130" s="44" t="e">
        <f t="shared" ref="BF130:BF193" si="233">Y130*CH$103</f>
        <v>#REF!</v>
      </c>
      <c r="BG130" s="44" t="e">
        <f t="shared" ref="BG130:BG193" si="234">Z130*CI$103</f>
        <v>#REF!</v>
      </c>
      <c r="BH130" s="44" t="e">
        <f t="shared" ref="BH130:BH193" si="235">AA130*CJ$103</f>
        <v>#REF!</v>
      </c>
      <c r="BI130" s="44" t="e">
        <f t="shared" ref="BI130:BI193" si="236">AB130*CK$103</f>
        <v>#REF!</v>
      </c>
      <c r="BJ130" s="44" t="e">
        <f t="shared" ref="BJ130:BJ193" si="237">AC130*CL$103</f>
        <v>#REF!</v>
      </c>
      <c r="BK130" s="44"/>
      <c r="CN130" s="244" t="e">
        <f t="shared" si="207"/>
        <v>#REF!</v>
      </c>
      <c r="CO130" s="244">
        <v>129</v>
      </c>
      <c r="CP130" s="239" t="e">
        <f t="shared" si="208"/>
        <v>#REF!</v>
      </c>
      <c r="CQ130" s="239" t="e">
        <f>CP130+COUNTIF($CP$2:CP130,CP130)-1</f>
        <v>#REF!</v>
      </c>
      <c r="CR130" s="241" t="str">
        <f t="shared" ref="CR130:CR193" si="238">D130</f>
        <v>Malawi</v>
      </c>
      <c r="CS130" s="70" t="e">
        <f t="shared" si="209"/>
        <v>#REF!</v>
      </c>
      <c r="CT130" s="44" t="e">
        <f t="shared" ref="CT130:CT193" si="239">F130*$CN130</f>
        <v>#REF!</v>
      </c>
      <c r="CU130" s="44" t="e">
        <f t="shared" ref="CU130:CU193" si="240">G130*$CN130</f>
        <v>#REF!</v>
      </c>
      <c r="CV130" s="44" t="e">
        <f t="shared" ref="CV130:CV193" si="241">H130*$CN130</f>
        <v>#REF!</v>
      </c>
      <c r="CW130" s="44" t="e">
        <f t="shared" ref="CW130:CW193" si="242">I130*$CN130</f>
        <v>#REF!</v>
      </c>
      <c r="CX130" s="44" t="e">
        <f t="shared" ref="CX130:CX193" si="243">J130*$CN130</f>
        <v>#REF!</v>
      </c>
      <c r="CY130" s="44" t="e">
        <f t="shared" ref="CY130:CY193" si="244">K130*$CN130</f>
        <v>#REF!</v>
      </c>
      <c r="CZ130" s="44" t="e">
        <f t="shared" ref="CZ130:CZ193" si="245">L130*$CN130</f>
        <v>#REF!</v>
      </c>
      <c r="DA130" s="44" t="e">
        <f t="shared" ref="DA130:DA193" si="246">M130*$CN130</f>
        <v>#REF!</v>
      </c>
      <c r="DB130" s="44" t="e">
        <f t="shared" ref="DB130:DB193" si="247">N130*$CN130</f>
        <v>#REF!</v>
      </c>
      <c r="DC130" s="44" t="e">
        <f t="shared" ref="DC130:DC193" si="248">O130*$CN130</f>
        <v>#REF!</v>
      </c>
      <c r="DD130" s="44" t="e">
        <f t="shared" ref="DD130:DD193" si="249">P130*$CN130</f>
        <v>#REF!</v>
      </c>
      <c r="DE130" s="44" t="e">
        <f t="shared" ref="DE130:DE193" si="250">Q130*$CN130</f>
        <v>#REF!</v>
      </c>
      <c r="DF130" s="44" t="e">
        <f t="shared" ref="DF130:DF193" si="251">R130*$CN130</f>
        <v>#REF!</v>
      </c>
      <c r="DG130" s="44" t="e">
        <f t="shared" ref="DG130:DG193" si="252">S130*$CN130</f>
        <v>#REF!</v>
      </c>
      <c r="DH130" s="44" t="e">
        <f t="shared" ref="DH130:DH193" si="253">T130*$CN130</f>
        <v>#REF!</v>
      </c>
      <c r="DI130" s="44" t="e">
        <f t="shared" ref="DI130:DI193" si="254">U130*$CN130</f>
        <v>#REF!</v>
      </c>
      <c r="DJ130" s="44" t="e">
        <f t="shared" ref="DJ130:DJ193" si="255">V130*$CN130</f>
        <v>#REF!</v>
      </c>
      <c r="DK130" s="44" t="e">
        <f t="shared" ref="DK130:DK193" si="256">W130*$CN130</f>
        <v>#REF!</v>
      </c>
      <c r="DL130" s="44" t="e">
        <f t="shared" ref="DL130:DL193" si="257">X130*$CN130</f>
        <v>#REF!</v>
      </c>
      <c r="DM130" s="44" t="e">
        <f t="shared" ref="DM130:DM193" si="258">Y130*$CN130</f>
        <v>#REF!</v>
      </c>
      <c r="DN130" s="44" t="e">
        <f t="shared" ref="DN130:DN193" si="259">Z130*$CN130</f>
        <v>#REF!</v>
      </c>
      <c r="DO130" s="44" t="e">
        <f t="shared" ref="DO130:DO193" si="260">AA130*$CN130</f>
        <v>#REF!</v>
      </c>
      <c r="DP130" s="44" t="e">
        <f t="shared" ref="DP130:DP193" si="261">AB130*$CN130</f>
        <v>#REF!</v>
      </c>
      <c r="DQ130" s="44" t="e">
        <f t="shared" ref="DQ130:DQ193" si="262">AC130*$CN130</f>
        <v>#REF!</v>
      </c>
    </row>
    <row r="131" spans="1:121">
      <c r="A131" s="239">
        <v>130</v>
      </c>
      <c r="B131" s="364" t="e">
        <f t="shared" ref="B131:B194" si="263">RANK(E131,E:E)</f>
        <v>#REF!</v>
      </c>
      <c r="C131" s="365" t="e">
        <f>B131+COUNTIF(B$2:$B131,B131)-1</f>
        <v>#REF!</v>
      </c>
      <c r="D131" s="366" t="str">
        <f>Tables!AI131</f>
        <v>Malaysia</v>
      </c>
      <c r="E131" s="367" t="e">
        <f t="shared" ref="E131:E194" si="264">SUM(F131:AC131)</f>
        <v>#REF!</v>
      </c>
      <c r="F131" s="46">
        <f>SUMIFS('Portfolio Allocation'!C$12:C$111,'Portfolio Allocation'!$A$12:$A$111,'Graph Tables'!$D131)</f>
        <v>0</v>
      </c>
      <c r="G131" s="46">
        <f>SUMIFS('Portfolio Allocation'!D$12:D$111,'Portfolio Allocation'!$A$12:$A$111,'Graph Tables'!$D131)</f>
        <v>0</v>
      </c>
      <c r="H131" s="46">
        <f>SUMIFS('Portfolio Allocation'!E$12:E$111,'Portfolio Allocation'!$A$12:$A$111,'Graph Tables'!$D131)</f>
        <v>0</v>
      </c>
      <c r="I131" s="46">
        <f>SUMIFS('Portfolio Allocation'!F$12:F$111,'Portfolio Allocation'!$A$12:$A$111,'Graph Tables'!$D131)</f>
        <v>0</v>
      </c>
      <c r="J131" s="46">
        <f>SUMIFS('Portfolio Allocation'!G$12:G$111,'Portfolio Allocation'!$A$12:$A$111,'Graph Tables'!$D131)</f>
        <v>0</v>
      </c>
      <c r="K131" s="46">
        <f>SUMIFS('Portfolio Allocation'!H$12:H$111,'Portfolio Allocation'!$A$12:$A$111,'Graph Tables'!$D131)</f>
        <v>0</v>
      </c>
      <c r="L131" s="46">
        <f>SUMIFS('Portfolio Allocation'!I$12:I$111,'Portfolio Allocation'!$A$12:$A$111,'Graph Tables'!$D131)</f>
        <v>0</v>
      </c>
      <c r="M131" s="46">
        <f>SUMIFS('Portfolio Allocation'!J$12:J$111,'Portfolio Allocation'!$A$12:$A$111,'Graph Tables'!$D131)</f>
        <v>0</v>
      </c>
      <c r="N131" s="46">
        <f>SUMIFS('Portfolio Allocation'!K$12:K$111,'Portfolio Allocation'!$A$12:$A$111,'Graph Tables'!$D131)</f>
        <v>0</v>
      </c>
      <c r="O131" s="46">
        <f>SUMIFS('Portfolio Allocation'!L$12:L$111,'Portfolio Allocation'!$A$12:$A$111,'Graph Tables'!$D131)</f>
        <v>0</v>
      </c>
      <c r="P131" s="46">
        <f>SUMIFS('Portfolio Allocation'!M$12:M$111,'Portfolio Allocation'!$A$12:$A$111,'Graph Tables'!$D131)</f>
        <v>0</v>
      </c>
      <c r="Q131" s="46" t="e">
        <f>SUMIFS('Portfolio Allocation'!#REF!,'Portfolio Allocation'!$A$12:$A$111,'Graph Tables'!$D131)</f>
        <v>#REF!</v>
      </c>
      <c r="R131" s="46">
        <f>SUMIFS('Portfolio Allocation'!Q$12:Q$111,'Portfolio Allocation'!$A$12:$A$111,'Graph Tables'!$D131)</f>
        <v>0</v>
      </c>
      <c r="S131" s="46">
        <f>SUMIFS('Portfolio Allocation'!R$12:R$111,'Portfolio Allocation'!$A$12:$A$111,'Graph Tables'!$D131)</f>
        <v>0</v>
      </c>
      <c r="T131" s="46">
        <f>SUMIFS('Portfolio Allocation'!S$12:S$111,'Portfolio Allocation'!$A$12:$A$111,'Graph Tables'!$D131)</f>
        <v>0</v>
      </c>
      <c r="U131" s="46">
        <f>SUMIFS('Portfolio Allocation'!T$12:T$111,'Portfolio Allocation'!$A$12:$A$111,'Graph Tables'!$D131)</f>
        <v>0</v>
      </c>
      <c r="V131" s="46">
        <f>SUMIFS('Portfolio Allocation'!U$12:U$111,'Portfolio Allocation'!$A$12:$A$111,'Graph Tables'!$D131)</f>
        <v>0</v>
      </c>
      <c r="W131" s="46">
        <f>SUMIFS('Portfolio Allocation'!V$12:V$111,'Portfolio Allocation'!$A$12:$A$111,'Graph Tables'!$D131)</f>
        <v>0</v>
      </c>
      <c r="X131" s="46">
        <f>SUMIFS('Portfolio Allocation'!W$12:W$111,'Portfolio Allocation'!$A$12:$A$111,'Graph Tables'!$D131)</f>
        <v>0</v>
      </c>
      <c r="Y131" s="46">
        <f>SUMIFS('Portfolio Allocation'!X$12:X$111,'Portfolio Allocation'!$A$12:$A$111,'Graph Tables'!$D131)</f>
        <v>0</v>
      </c>
      <c r="Z131" s="46">
        <f>SUMIFS('Portfolio Allocation'!Y$12:Y$111,'Portfolio Allocation'!$A$12:$A$111,'Graph Tables'!$D131)</f>
        <v>0</v>
      </c>
      <c r="AA131" s="46">
        <f>SUMIFS('Portfolio Allocation'!Z$12:Z$111,'Portfolio Allocation'!$A$12:$A$111,'Graph Tables'!$D131)</f>
        <v>0</v>
      </c>
      <c r="AB131" s="46">
        <f>SUMIFS('Portfolio Allocation'!AA$12:AA$111,'Portfolio Allocation'!$A$12:$A$111,'Graph Tables'!$D131)</f>
        <v>0</v>
      </c>
      <c r="AC131" s="46">
        <f>SUMIFS('Portfolio Allocation'!AD$12:AD$111,'Portfolio Allocation'!$A$12:$A$111,'Graph Tables'!$D131)</f>
        <v>0</v>
      </c>
      <c r="AD131" s="46"/>
      <c r="AH131" s="46"/>
      <c r="AI131" s="239" t="e">
        <f t="shared" ref="AI131:AI194" si="265">RANK(AL131,$AL$2:$AL$241)</f>
        <v>#REF!</v>
      </c>
      <c r="AJ131" s="239" t="e">
        <f>AI131+COUNTIF(AI$2:$AI131,AI131)-1</f>
        <v>#REF!</v>
      </c>
      <c r="AK131" s="241" t="str">
        <f t="shared" si="213"/>
        <v>Malaysia</v>
      </c>
      <c r="AL131" s="70" t="e">
        <f t="shared" ref="AL131:AL194" si="266">SUM(AM131:BI131)</f>
        <v>#REF!</v>
      </c>
      <c r="AM131" s="44" t="e">
        <f t="shared" si="214"/>
        <v>#REF!</v>
      </c>
      <c r="AN131" s="44" t="e">
        <f t="shared" si="215"/>
        <v>#REF!</v>
      </c>
      <c r="AO131" s="44" t="e">
        <f t="shared" si="216"/>
        <v>#REF!</v>
      </c>
      <c r="AP131" s="44" t="e">
        <f t="shared" si="217"/>
        <v>#REF!</v>
      </c>
      <c r="AQ131" s="44" t="e">
        <f t="shared" si="218"/>
        <v>#REF!</v>
      </c>
      <c r="AR131" s="44" t="e">
        <f t="shared" si="219"/>
        <v>#REF!</v>
      </c>
      <c r="AS131" s="44" t="e">
        <f t="shared" si="220"/>
        <v>#REF!</v>
      </c>
      <c r="AT131" s="44" t="e">
        <f t="shared" si="221"/>
        <v>#REF!</v>
      </c>
      <c r="AU131" s="44" t="e">
        <f t="shared" si="222"/>
        <v>#REF!</v>
      </c>
      <c r="AV131" s="44" t="e">
        <f t="shared" si="223"/>
        <v>#REF!</v>
      </c>
      <c r="AW131" s="44" t="e">
        <f t="shared" si="224"/>
        <v>#REF!</v>
      </c>
      <c r="AX131" s="44" t="e">
        <f t="shared" si="225"/>
        <v>#REF!</v>
      </c>
      <c r="AY131" s="44" t="e">
        <f t="shared" si="226"/>
        <v>#REF!</v>
      </c>
      <c r="AZ131" s="44" t="e">
        <f t="shared" si="227"/>
        <v>#REF!</v>
      </c>
      <c r="BA131" s="44" t="e">
        <f t="shared" si="228"/>
        <v>#REF!</v>
      </c>
      <c r="BB131" s="44" t="e">
        <f t="shared" si="229"/>
        <v>#REF!</v>
      </c>
      <c r="BC131" s="44" t="e">
        <f t="shared" si="230"/>
        <v>#REF!</v>
      </c>
      <c r="BD131" s="44" t="e">
        <f t="shared" si="231"/>
        <v>#REF!</v>
      </c>
      <c r="BE131" s="44" t="e">
        <f t="shared" si="232"/>
        <v>#REF!</v>
      </c>
      <c r="BF131" s="44" t="e">
        <f t="shared" si="233"/>
        <v>#REF!</v>
      </c>
      <c r="BG131" s="44" t="e">
        <f t="shared" si="234"/>
        <v>#REF!</v>
      </c>
      <c r="BH131" s="44" t="e">
        <f t="shared" si="235"/>
        <v>#REF!</v>
      </c>
      <c r="BI131" s="44" t="e">
        <f t="shared" si="236"/>
        <v>#REF!</v>
      </c>
      <c r="BJ131" s="44" t="e">
        <f t="shared" si="237"/>
        <v>#REF!</v>
      </c>
      <c r="BK131" s="44"/>
      <c r="CN131" s="244" t="e">
        <f t="shared" ref="CN131:CN194" si="267">IF($EP$29=999,1,IF(CQ131=$EP$29,1,0))</f>
        <v>#REF!</v>
      </c>
      <c r="CO131" s="244">
        <v>130</v>
      </c>
      <c r="CP131" s="239" t="e">
        <f t="shared" ref="CP131:CP194" si="268">RANK(E131,$E$2:$E$241)</f>
        <v>#REF!</v>
      </c>
      <c r="CQ131" s="239" t="e">
        <f>CP131+COUNTIF($CP$2:CP131,CP131)-1</f>
        <v>#REF!</v>
      </c>
      <c r="CR131" s="241" t="str">
        <f t="shared" si="238"/>
        <v>Malaysia</v>
      </c>
      <c r="CS131" s="70" t="e">
        <f t="shared" ref="CS131:CS194" si="269">SUM(CT131:DQ131)</f>
        <v>#REF!</v>
      </c>
      <c r="CT131" s="44" t="e">
        <f t="shared" si="239"/>
        <v>#REF!</v>
      </c>
      <c r="CU131" s="44" t="e">
        <f t="shared" si="240"/>
        <v>#REF!</v>
      </c>
      <c r="CV131" s="44" t="e">
        <f t="shared" si="241"/>
        <v>#REF!</v>
      </c>
      <c r="CW131" s="44" t="e">
        <f t="shared" si="242"/>
        <v>#REF!</v>
      </c>
      <c r="CX131" s="44" t="e">
        <f t="shared" si="243"/>
        <v>#REF!</v>
      </c>
      <c r="CY131" s="44" t="e">
        <f t="shared" si="244"/>
        <v>#REF!</v>
      </c>
      <c r="CZ131" s="44" t="e">
        <f t="shared" si="245"/>
        <v>#REF!</v>
      </c>
      <c r="DA131" s="44" t="e">
        <f t="shared" si="246"/>
        <v>#REF!</v>
      </c>
      <c r="DB131" s="44" t="e">
        <f t="shared" si="247"/>
        <v>#REF!</v>
      </c>
      <c r="DC131" s="44" t="e">
        <f t="shared" si="248"/>
        <v>#REF!</v>
      </c>
      <c r="DD131" s="44" t="e">
        <f t="shared" si="249"/>
        <v>#REF!</v>
      </c>
      <c r="DE131" s="44" t="e">
        <f t="shared" si="250"/>
        <v>#REF!</v>
      </c>
      <c r="DF131" s="44" t="e">
        <f t="shared" si="251"/>
        <v>#REF!</v>
      </c>
      <c r="DG131" s="44" t="e">
        <f t="shared" si="252"/>
        <v>#REF!</v>
      </c>
      <c r="DH131" s="44" t="e">
        <f t="shared" si="253"/>
        <v>#REF!</v>
      </c>
      <c r="DI131" s="44" t="e">
        <f t="shared" si="254"/>
        <v>#REF!</v>
      </c>
      <c r="DJ131" s="44" t="e">
        <f t="shared" si="255"/>
        <v>#REF!</v>
      </c>
      <c r="DK131" s="44" t="e">
        <f t="shared" si="256"/>
        <v>#REF!</v>
      </c>
      <c r="DL131" s="44" t="e">
        <f t="shared" si="257"/>
        <v>#REF!</v>
      </c>
      <c r="DM131" s="44" t="e">
        <f t="shared" si="258"/>
        <v>#REF!</v>
      </c>
      <c r="DN131" s="44" t="e">
        <f t="shared" si="259"/>
        <v>#REF!</v>
      </c>
      <c r="DO131" s="44" t="e">
        <f t="shared" si="260"/>
        <v>#REF!</v>
      </c>
      <c r="DP131" s="44" t="e">
        <f t="shared" si="261"/>
        <v>#REF!</v>
      </c>
      <c r="DQ131" s="44" t="e">
        <f t="shared" si="262"/>
        <v>#REF!</v>
      </c>
    </row>
    <row r="132" spans="1:121">
      <c r="A132" s="239">
        <v>131</v>
      </c>
      <c r="B132" s="364" t="e">
        <f t="shared" si="263"/>
        <v>#REF!</v>
      </c>
      <c r="C132" s="365" t="e">
        <f>B132+COUNTIF(B$2:$B132,B132)-1</f>
        <v>#REF!</v>
      </c>
      <c r="D132" s="366" t="str">
        <f>Tables!AI132</f>
        <v>Maldives</v>
      </c>
      <c r="E132" s="367" t="e">
        <f t="shared" si="264"/>
        <v>#REF!</v>
      </c>
      <c r="F132" s="46">
        <f>SUMIFS('Portfolio Allocation'!C$12:C$111,'Portfolio Allocation'!$A$12:$A$111,'Graph Tables'!$D132)</f>
        <v>0</v>
      </c>
      <c r="G132" s="46">
        <f>SUMIFS('Portfolio Allocation'!D$12:D$111,'Portfolio Allocation'!$A$12:$A$111,'Graph Tables'!$D132)</f>
        <v>0</v>
      </c>
      <c r="H132" s="46">
        <f>SUMIFS('Portfolio Allocation'!E$12:E$111,'Portfolio Allocation'!$A$12:$A$111,'Graph Tables'!$D132)</f>
        <v>0</v>
      </c>
      <c r="I132" s="46">
        <f>SUMIFS('Portfolio Allocation'!F$12:F$111,'Portfolio Allocation'!$A$12:$A$111,'Graph Tables'!$D132)</f>
        <v>0</v>
      </c>
      <c r="J132" s="46">
        <f>SUMIFS('Portfolio Allocation'!G$12:G$111,'Portfolio Allocation'!$A$12:$A$111,'Graph Tables'!$D132)</f>
        <v>0</v>
      </c>
      <c r="K132" s="46">
        <f>SUMIFS('Portfolio Allocation'!H$12:H$111,'Portfolio Allocation'!$A$12:$A$111,'Graph Tables'!$D132)</f>
        <v>0</v>
      </c>
      <c r="L132" s="46">
        <f>SUMIFS('Portfolio Allocation'!I$12:I$111,'Portfolio Allocation'!$A$12:$A$111,'Graph Tables'!$D132)</f>
        <v>0</v>
      </c>
      <c r="M132" s="46">
        <f>SUMIFS('Portfolio Allocation'!J$12:J$111,'Portfolio Allocation'!$A$12:$A$111,'Graph Tables'!$D132)</f>
        <v>0</v>
      </c>
      <c r="N132" s="46">
        <f>SUMIFS('Portfolio Allocation'!K$12:K$111,'Portfolio Allocation'!$A$12:$A$111,'Graph Tables'!$D132)</f>
        <v>0</v>
      </c>
      <c r="O132" s="46">
        <f>SUMIFS('Portfolio Allocation'!L$12:L$111,'Portfolio Allocation'!$A$12:$A$111,'Graph Tables'!$D132)</f>
        <v>0</v>
      </c>
      <c r="P132" s="46">
        <f>SUMIFS('Portfolio Allocation'!M$12:M$111,'Portfolio Allocation'!$A$12:$A$111,'Graph Tables'!$D132)</f>
        <v>0</v>
      </c>
      <c r="Q132" s="46" t="e">
        <f>SUMIFS('Portfolio Allocation'!#REF!,'Portfolio Allocation'!$A$12:$A$111,'Graph Tables'!$D132)</f>
        <v>#REF!</v>
      </c>
      <c r="R132" s="46">
        <f>SUMIFS('Portfolio Allocation'!Q$12:Q$111,'Portfolio Allocation'!$A$12:$A$111,'Graph Tables'!$D132)</f>
        <v>0</v>
      </c>
      <c r="S132" s="46">
        <f>SUMIFS('Portfolio Allocation'!R$12:R$111,'Portfolio Allocation'!$A$12:$A$111,'Graph Tables'!$D132)</f>
        <v>0</v>
      </c>
      <c r="T132" s="46">
        <f>SUMIFS('Portfolio Allocation'!S$12:S$111,'Portfolio Allocation'!$A$12:$A$111,'Graph Tables'!$D132)</f>
        <v>0</v>
      </c>
      <c r="U132" s="46">
        <f>SUMIFS('Portfolio Allocation'!T$12:T$111,'Portfolio Allocation'!$A$12:$A$111,'Graph Tables'!$D132)</f>
        <v>0</v>
      </c>
      <c r="V132" s="46">
        <f>SUMIFS('Portfolio Allocation'!U$12:U$111,'Portfolio Allocation'!$A$12:$A$111,'Graph Tables'!$D132)</f>
        <v>0</v>
      </c>
      <c r="W132" s="46">
        <f>SUMIFS('Portfolio Allocation'!V$12:V$111,'Portfolio Allocation'!$A$12:$A$111,'Graph Tables'!$D132)</f>
        <v>0</v>
      </c>
      <c r="X132" s="46">
        <f>SUMIFS('Portfolio Allocation'!W$12:W$111,'Portfolio Allocation'!$A$12:$A$111,'Graph Tables'!$D132)</f>
        <v>0</v>
      </c>
      <c r="Y132" s="46">
        <f>SUMIFS('Portfolio Allocation'!X$12:X$111,'Portfolio Allocation'!$A$12:$A$111,'Graph Tables'!$D132)</f>
        <v>0</v>
      </c>
      <c r="Z132" s="46">
        <f>SUMIFS('Portfolio Allocation'!Y$12:Y$111,'Portfolio Allocation'!$A$12:$A$111,'Graph Tables'!$D132)</f>
        <v>0</v>
      </c>
      <c r="AA132" s="46">
        <f>SUMIFS('Portfolio Allocation'!Z$12:Z$111,'Portfolio Allocation'!$A$12:$A$111,'Graph Tables'!$D132)</f>
        <v>0</v>
      </c>
      <c r="AB132" s="46">
        <f>SUMIFS('Portfolio Allocation'!AA$12:AA$111,'Portfolio Allocation'!$A$12:$A$111,'Graph Tables'!$D132)</f>
        <v>0</v>
      </c>
      <c r="AC132" s="46">
        <f>SUMIFS('Portfolio Allocation'!AD$12:AD$111,'Portfolio Allocation'!$A$12:$A$111,'Graph Tables'!$D132)</f>
        <v>0</v>
      </c>
      <c r="AD132" s="46"/>
      <c r="AH132" s="46"/>
      <c r="AI132" s="239" t="e">
        <f t="shared" si="265"/>
        <v>#REF!</v>
      </c>
      <c r="AJ132" s="239" t="e">
        <f>AI132+COUNTIF(AI$2:$AI132,AI132)-1</f>
        <v>#REF!</v>
      </c>
      <c r="AK132" s="241" t="str">
        <f t="shared" si="213"/>
        <v>Maldives</v>
      </c>
      <c r="AL132" s="70" t="e">
        <f t="shared" si="266"/>
        <v>#REF!</v>
      </c>
      <c r="AM132" s="44" t="e">
        <f t="shared" si="214"/>
        <v>#REF!</v>
      </c>
      <c r="AN132" s="44" t="e">
        <f t="shared" si="215"/>
        <v>#REF!</v>
      </c>
      <c r="AO132" s="44" t="e">
        <f t="shared" si="216"/>
        <v>#REF!</v>
      </c>
      <c r="AP132" s="44" t="e">
        <f t="shared" si="217"/>
        <v>#REF!</v>
      </c>
      <c r="AQ132" s="44" t="e">
        <f t="shared" si="218"/>
        <v>#REF!</v>
      </c>
      <c r="AR132" s="44" t="e">
        <f t="shared" si="219"/>
        <v>#REF!</v>
      </c>
      <c r="AS132" s="44" t="e">
        <f t="shared" si="220"/>
        <v>#REF!</v>
      </c>
      <c r="AT132" s="44" t="e">
        <f t="shared" si="221"/>
        <v>#REF!</v>
      </c>
      <c r="AU132" s="44" t="e">
        <f t="shared" si="222"/>
        <v>#REF!</v>
      </c>
      <c r="AV132" s="44" t="e">
        <f t="shared" si="223"/>
        <v>#REF!</v>
      </c>
      <c r="AW132" s="44" t="e">
        <f t="shared" si="224"/>
        <v>#REF!</v>
      </c>
      <c r="AX132" s="44" t="e">
        <f t="shared" si="225"/>
        <v>#REF!</v>
      </c>
      <c r="AY132" s="44" t="e">
        <f t="shared" si="226"/>
        <v>#REF!</v>
      </c>
      <c r="AZ132" s="44" t="e">
        <f t="shared" si="227"/>
        <v>#REF!</v>
      </c>
      <c r="BA132" s="44" t="e">
        <f t="shared" si="228"/>
        <v>#REF!</v>
      </c>
      <c r="BB132" s="44" t="e">
        <f t="shared" si="229"/>
        <v>#REF!</v>
      </c>
      <c r="BC132" s="44" t="e">
        <f t="shared" si="230"/>
        <v>#REF!</v>
      </c>
      <c r="BD132" s="44" t="e">
        <f t="shared" si="231"/>
        <v>#REF!</v>
      </c>
      <c r="BE132" s="44" t="e">
        <f t="shared" si="232"/>
        <v>#REF!</v>
      </c>
      <c r="BF132" s="44" t="e">
        <f t="shared" si="233"/>
        <v>#REF!</v>
      </c>
      <c r="BG132" s="44" t="e">
        <f t="shared" si="234"/>
        <v>#REF!</v>
      </c>
      <c r="BH132" s="44" t="e">
        <f t="shared" si="235"/>
        <v>#REF!</v>
      </c>
      <c r="BI132" s="44" t="e">
        <f t="shared" si="236"/>
        <v>#REF!</v>
      </c>
      <c r="BJ132" s="44" t="e">
        <f t="shared" si="237"/>
        <v>#REF!</v>
      </c>
      <c r="BK132" s="44"/>
      <c r="CN132" s="244" t="e">
        <f t="shared" si="267"/>
        <v>#REF!</v>
      </c>
      <c r="CO132" s="244">
        <v>131</v>
      </c>
      <c r="CP132" s="239" t="e">
        <f t="shared" si="268"/>
        <v>#REF!</v>
      </c>
      <c r="CQ132" s="239" t="e">
        <f>CP132+COUNTIF($CP$2:CP132,CP132)-1</f>
        <v>#REF!</v>
      </c>
      <c r="CR132" s="241" t="str">
        <f t="shared" si="238"/>
        <v>Maldives</v>
      </c>
      <c r="CS132" s="70" t="e">
        <f t="shared" si="269"/>
        <v>#REF!</v>
      </c>
      <c r="CT132" s="44" t="e">
        <f t="shared" si="239"/>
        <v>#REF!</v>
      </c>
      <c r="CU132" s="44" t="e">
        <f t="shared" si="240"/>
        <v>#REF!</v>
      </c>
      <c r="CV132" s="44" t="e">
        <f t="shared" si="241"/>
        <v>#REF!</v>
      </c>
      <c r="CW132" s="44" t="e">
        <f t="shared" si="242"/>
        <v>#REF!</v>
      </c>
      <c r="CX132" s="44" t="e">
        <f t="shared" si="243"/>
        <v>#REF!</v>
      </c>
      <c r="CY132" s="44" t="e">
        <f t="shared" si="244"/>
        <v>#REF!</v>
      </c>
      <c r="CZ132" s="44" t="e">
        <f t="shared" si="245"/>
        <v>#REF!</v>
      </c>
      <c r="DA132" s="44" t="e">
        <f t="shared" si="246"/>
        <v>#REF!</v>
      </c>
      <c r="DB132" s="44" t="e">
        <f t="shared" si="247"/>
        <v>#REF!</v>
      </c>
      <c r="DC132" s="44" t="e">
        <f t="shared" si="248"/>
        <v>#REF!</v>
      </c>
      <c r="DD132" s="44" t="e">
        <f t="shared" si="249"/>
        <v>#REF!</v>
      </c>
      <c r="DE132" s="44" t="e">
        <f t="shared" si="250"/>
        <v>#REF!</v>
      </c>
      <c r="DF132" s="44" t="e">
        <f t="shared" si="251"/>
        <v>#REF!</v>
      </c>
      <c r="DG132" s="44" t="e">
        <f t="shared" si="252"/>
        <v>#REF!</v>
      </c>
      <c r="DH132" s="44" t="e">
        <f t="shared" si="253"/>
        <v>#REF!</v>
      </c>
      <c r="DI132" s="44" t="e">
        <f t="shared" si="254"/>
        <v>#REF!</v>
      </c>
      <c r="DJ132" s="44" t="e">
        <f t="shared" si="255"/>
        <v>#REF!</v>
      </c>
      <c r="DK132" s="44" t="e">
        <f t="shared" si="256"/>
        <v>#REF!</v>
      </c>
      <c r="DL132" s="44" t="e">
        <f t="shared" si="257"/>
        <v>#REF!</v>
      </c>
      <c r="DM132" s="44" t="e">
        <f t="shared" si="258"/>
        <v>#REF!</v>
      </c>
      <c r="DN132" s="44" t="e">
        <f t="shared" si="259"/>
        <v>#REF!</v>
      </c>
      <c r="DO132" s="44" t="e">
        <f t="shared" si="260"/>
        <v>#REF!</v>
      </c>
      <c r="DP132" s="44" t="e">
        <f t="shared" si="261"/>
        <v>#REF!</v>
      </c>
      <c r="DQ132" s="44" t="e">
        <f t="shared" si="262"/>
        <v>#REF!</v>
      </c>
    </row>
    <row r="133" spans="1:121">
      <c r="A133" s="239">
        <v>132</v>
      </c>
      <c r="B133" s="364" t="e">
        <f t="shared" si="263"/>
        <v>#REF!</v>
      </c>
      <c r="C133" s="365" t="e">
        <f>B133+COUNTIF(B$2:$B133,B133)-1</f>
        <v>#REF!</v>
      </c>
      <c r="D133" s="366" t="str">
        <f>Tables!AI133</f>
        <v>Mali</v>
      </c>
      <c r="E133" s="367" t="e">
        <f t="shared" si="264"/>
        <v>#REF!</v>
      </c>
      <c r="F133" s="46">
        <f>SUMIFS('Portfolio Allocation'!C$12:C$111,'Portfolio Allocation'!$A$12:$A$111,'Graph Tables'!$D133)</f>
        <v>0</v>
      </c>
      <c r="G133" s="46">
        <f>SUMIFS('Portfolio Allocation'!D$12:D$111,'Portfolio Allocation'!$A$12:$A$111,'Graph Tables'!$D133)</f>
        <v>0</v>
      </c>
      <c r="H133" s="46">
        <f>SUMIFS('Portfolio Allocation'!E$12:E$111,'Portfolio Allocation'!$A$12:$A$111,'Graph Tables'!$D133)</f>
        <v>0</v>
      </c>
      <c r="I133" s="46">
        <f>SUMIFS('Portfolio Allocation'!F$12:F$111,'Portfolio Allocation'!$A$12:$A$111,'Graph Tables'!$D133)</f>
        <v>0</v>
      </c>
      <c r="J133" s="46">
        <f>SUMIFS('Portfolio Allocation'!G$12:G$111,'Portfolio Allocation'!$A$12:$A$111,'Graph Tables'!$D133)</f>
        <v>0</v>
      </c>
      <c r="K133" s="46">
        <f>SUMIFS('Portfolio Allocation'!H$12:H$111,'Portfolio Allocation'!$A$12:$A$111,'Graph Tables'!$D133)</f>
        <v>0</v>
      </c>
      <c r="L133" s="46">
        <f>SUMIFS('Portfolio Allocation'!I$12:I$111,'Portfolio Allocation'!$A$12:$A$111,'Graph Tables'!$D133)</f>
        <v>0</v>
      </c>
      <c r="M133" s="46">
        <f>SUMIFS('Portfolio Allocation'!J$12:J$111,'Portfolio Allocation'!$A$12:$A$111,'Graph Tables'!$D133)</f>
        <v>0</v>
      </c>
      <c r="N133" s="46">
        <f>SUMIFS('Portfolio Allocation'!K$12:K$111,'Portfolio Allocation'!$A$12:$A$111,'Graph Tables'!$D133)</f>
        <v>0</v>
      </c>
      <c r="O133" s="46">
        <f>SUMIFS('Portfolio Allocation'!L$12:L$111,'Portfolio Allocation'!$A$12:$A$111,'Graph Tables'!$D133)</f>
        <v>0</v>
      </c>
      <c r="P133" s="46">
        <f>SUMIFS('Portfolio Allocation'!M$12:M$111,'Portfolio Allocation'!$A$12:$A$111,'Graph Tables'!$D133)</f>
        <v>0</v>
      </c>
      <c r="Q133" s="46" t="e">
        <f>SUMIFS('Portfolio Allocation'!#REF!,'Portfolio Allocation'!$A$12:$A$111,'Graph Tables'!$D133)</f>
        <v>#REF!</v>
      </c>
      <c r="R133" s="46">
        <f>SUMIFS('Portfolio Allocation'!Q$12:Q$111,'Portfolio Allocation'!$A$12:$A$111,'Graph Tables'!$D133)</f>
        <v>0</v>
      </c>
      <c r="S133" s="46">
        <f>SUMIFS('Portfolio Allocation'!R$12:R$111,'Portfolio Allocation'!$A$12:$A$111,'Graph Tables'!$D133)</f>
        <v>0</v>
      </c>
      <c r="T133" s="46">
        <f>SUMIFS('Portfolio Allocation'!S$12:S$111,'Portfolio Allocation'!$A$12:$A$111,'Graph Tables'!$D133)</f>
        <v>0</v>
      </c>
      <c r="U133" s="46">
        <f>SUMIFS('Portfolio Allocation'!T$12:T$111,'Portfolio Allocation'!$A$12:$A$111,'Graph Tables'!$D133)</f>
        <v>0</v>
      </c>
      <c r="V133" s="46">
        <f>SUMIFS('Portfolio Allocation'!U$12:U$111,'Portfolio Allocation'!$A$12:$A$111,'Graph Tables'!$D133)</f>
        <v>0</v>
      </c>
      <c r="W133" s="46">
        <f>SUMIFS('Portfolio Allocation'!V$12:V$111,'Portfolio Allocation'!$A$12:$A$111,'Graph Tables'!$D133)</f>
        <v>0</v>
      </c>
      <c r="X133" s="46">
        <f>SUMIFS('Portfolio Allocation'!W$12:W$111,'Portfolio Allocation'!$A$12:$A$111,'Graph Tables'!$D133)</f>
        <v>0</v>
      </c>
      <c r="Y133" s="46">
        <f>SUMIFS('Portfolio Allocation'!X$12:X$111,'Portfolio Allocation'!$A$12:$A$111,'Graph Tables'!$D133)</f>
        <v>0</v>
      </c>
      <c r="Z133" s="46">
        <f>SUMIFS('Portfolio Allocation'!Y$12:Y$111,'Portfolio Allocation'!$A$12:$A$111,'Graph Tables'!$D133)</f>
        <v>0</v>
      </c>
      <c r="AA133" s="46">
        <f>SUMIFS('Portfolio Allocation'!Z$12:Z$111,'Portfolio Allocation'!$A$12:$A$111,'Graph Tables'!$D133)</f>
        <v>0</v>
      </c>
      <c r="AB133" s="46">
        <f>SUMIFS('Portfolio Allocation'!AA$12:AA$111,'Portfolio Allocation'!$A$12:$A$111,'Graph Tables'!$D133)</f>
        <v>0</v>
      </c>
      <c r="AC133" s="46">
        <f>SUMIFS('Portfolio Allocation'!AD$12:AD$111,'Portfolio Allocation'!$A$12:$A$111,'Graph Tables'!$D133)</f>
        <v>0</v>
      </c>
      <c r="AD133" s="46"/>
      <c r="AH133" s="46"/>
      <c r="AI133" s="239" t="e">
        <f t="shared" si="265"/>
        <v>#REF!</v>
      </c>
      <c r="AJ133" s="239" t="e">
        <f>AI133+COUNTIF(AI$2:$AI133,AI133)-1</f>
        <v>#REF!</v>
      </c>
      <c r="AK133" s="241" t="str">
        <f t="shared" si="213"/>
        <v>Mali</v>
      </c>
      <c r="AL133" s="70" t="e">
        <f t="shared" si="266"/>
        <v>#REF!</v>
      </c>
      <c r="AM133" s="44" t="e">
        <f t="shared" si="214"/>
        <v>#REF!</v>
      </c>
      <c r="AN133" s="44" t="e">
        <f t="shared" si="215"/>
        <v>#REF!</v>
      </c>
      <c r="AO133" s="44" t="e">
        <f t="shared" si="216"/>
        <v>#REF!</v>
      </c>
      <c r="AP133" s="44" t="e">
        <f t="shared" si="217"/>
        <v>#REF!</v>
      </c>
      <c r="AQ133" s="44" t="e">
        <f t="shared" si="218"/>
        <v>#REF!</v>
      </c>
      <c r="AR133" s="44" t="e">
        <f t="shared" si="219"/>
        <v>#REF!</v>
      </c>
      <c r="AS133" s="44" t="e">
        <f t="shared" si="220"/>
        <v>#REF!</v>
      </c>
      <c r="AT133" s="44" t="e">
        <f t="shared" si="221"/>
        <v>#REF!</v>
      </c>
      <c r="AU133" s="44" t="e">
        <f t="shared" si="222"/>
        <v>#REF!</v>
      </c>
      <c r="AV133" s="44" t="e">
        <f t="shared" si="223"/>
        <v>#REF!</v>
      </c>
      <c r="AW133" s="44" t="e">
        <f t="shared" si="224"/>
        <v>#REF!</v>
      </c>
      <c r="AX133" s="44" t="e">
        <f t="shared" si="225"/>
        <v>#REF!</v>
      </c>
      <c r="AY133" s="44" t="e">
        <f t="shared" si="226"/>
        <v>#REF!</v>
      </c>
      <c r="AZ133" s="44" t="e">
        <f t="shared" si="227"/>
        <v>#REF!</v>
      </c>
      <c r="BA133" s="44" t="e">
        <f t="shared" si="228"/>
        <v>#REF!</v>
      </c>
      <c r="BB133" s="44" t="e">
        <f t="shared" si="229"/>
        <v>#REF!</v>
      </c>
      <c r="BC133" s="44" t="e">
        <f t="shared" si="230"/>
        <v>#REF!</v>
      </c>
      <c r="BD133" s="44" t="e">
        <f t="shared" si="231"/>
        <v>#REF!</v>
      </c>
      <c r="BE133" s="44" t="e">
        <f t="shared" si="232"/>
        <v>#REF!</v>
      </c>
      <c r="BF133" s="44" t="e">
        <f t="shared" si="233"/>
        <v>#REF!</v>
      </c>
      <c r="BG133" s="44" t="e">
        <f t="shared" si="234"/>
        <v>#REF!</v>
      </c>
      <c r="BH133" s="44" t="e">
        <f t="shared" si="235"/>
        <v>#REF!</v>
      </c>
      <c r="BI133" s="44" t="e">
        <f t="shared" si="236"/>
        <v>#REF!</v>
      </c>
      <c r="BJ133" s="44" t="e">
        <f t="shared" si="237"/>
        <v>#REF!</v>
      </c>
      <c r="BK133" s="44"/>
      <c r="CN133" s="244" t="e">
        <f t="shared" si="267"/>
        <v>#REF!</v>
      </c>
      <c r="CO133" s="244">
        <v>132</v>
      </c>
      <c r="CP133" s="239" t="e">
        <f t="shared" si="268"/>
        <v>#REF!</v>
      </c>
      <c r="CQ133" s="239" t="e">
        <f>CP133+COUNTIF($CP$2:CP133,CP133)-1</f>
        <v>#REF!</v>
      </c>
      <c r="CR133" s="241" t="str">
        <f t="shared" si="238"/>
        <v>Mali</v>
      </c>
      <c r="CS133" s="70" t="e">
        <f t="shared" si="269"/>
        <v>#REF!</v>
      </c>
      <c r="CT133" s="44" t="e">
        <f t="shared" si="239"/>
        <v>#REF!</v>
      </c>
      <c r="CU133" s="44" t="e">
        <f t="shared" si="240"/>
        <v>#REF!</v>
      </c>
      <c r="CV133" s="44" t="e">
        <f t="shared" si="241"/>
        <v>#REF!</v>
      </c>
      <c r="CW133" s="44" t="e">
        <f t="shared" si="242"/>
        <v>#REF!</v>
      </c>
      <c r="CX133" s="44" t="e">
        <f t="shared" si="243"/>
        <v>#REF!</v>
      </c>
      <c r="CY133" s="44" t="e">
        <f t="shared" si="244"/>
        <v>#REF!</v>
      </c>
      <c r="CZ133" s="44" t="e">
        <f t="shared" si="245"/>
        <v>#REF!</v>
      </c>
      <c r="DA133" s="44" t="e">
        <f t="shared" si="246"/>
        <v>#REF!</v>
      </c>
      <c r="DB133" s="44" t="e">
        <f t="shared" si="247"/>
        <v>#REF!</v>
      </c>
      <c r="DC133" s="44" t="e">
        <f t="shared" si="248"/>
        <v>#REF!</v>
      </c>
      <c r="DD133" s="44" t="e">
        <f t="shared" si="249"/>
        <v>#REF!</v>
      </c>
      <c r="DE133" s="44" t="e">
        <f t="shared" si="250"/>
        <v>#REF!</v>
      </c>
      <c r="DF133" s="44" t="e">
        <f t="shared" si="251"/>
        <v>#REF!</v>
      </c>
      <c r="DG133" s="44" t="e">
        <f t="shared" si="252"/>
        <v>#REF!</v>
      </c>
      <c r="DH133" s="44" t="e">
        <f t="shared" si="253"/>
        <v>#REF!</v>
      </c>
      <c r="DI133" s="44" t="e">
        <f t="shared" si="254"/>
        <v>#REF!</v>
      </c>
      <c r="DJ133" s="44" t="e">
        <f t="shared" si="255"/>
        <v>#REF!</v>
      </c>
      <c r="DK133" s="44" t="e">
        <f t="shared" si="256"/>
        <v>#REF!</v>
      </c>
      <c r="DL133" s="44" t="e">
        <f t="shared" si="257"/>
        <v>#REF!</v>
      </c>
      <c r="DM133" s="44" t="e">
        <f t="shared" si="258"/>
        <v>#REF!</v>
      </c>
      <c r="DN133" s="44" t="e">
        <f t="shared" si="259"/>
        <v>#REF!</v>
      </c>
      <c r="DO133" s="44" t="e">
        <f t="shared" si="260"/>
        <v>#REF!</v>
      </c>
      <c r="DP133" s="44" t="e">
        <f t="shared" si="261"/>
        <v>#REF!</v>
      </c>
      <c r="DQ133" s="44" t="e">
        <f t="shared" si="262"/>
        <v>#REF!</v>
      </c>
    </row>
    <row r="134" spans="1:121">
      <c r="A134" s="239">
        <v>133</v>
      </c>
      <c r="B134" s="364" t="e">
        <f t="shared" si="263"/>
        <v>#REF!</v>
      </c>
      <c r="C134" s="365" t="e">
        <f>B134+COUNTIF(B$2:$B134,B134)-1</f>
        <v>#REF!</v>
      </c>
      <c r="D134" s="366" t="str">
        <f>Tables!AI134</f>
        <v>Malta</v>
      </c>
      <c r="E134" s="367" t="e">
        <f t="shared" si="264"/>
        <v>#REF!</v>
      </c>
      <c r="F134" s="46">
        <f>SUMIFS('Portfolio Allocation'!C$12:C$111,'Portfolio Allocation'!$A$12:$A$111,'Graph Tables'!$D134)</f>
        <v>0</v>
      </c>
      <c r="G134" s="46">
        <f>SUMIFS('Portfolio Allocation'!D$12:D$111,'Portfolio Allocation'!$A$12:$A$111,'Graph Tables'!$D134)</f>
        <v>0</v>
      </c>
      <c r="H134" s="46">
        <f>SUMIFS('Portfolio Allocation'!E$12:E$111,'Portfolio Allocation'!$A$12:$A$111,'Graph Tables'!$D134)</f>
        <v>0</v>
      </c>
      <c r="I134" s="46">
        <f>SUMIFS('Portfolio Allocation'!F$12:F$111,'Portfolio Allocation'!$A$12:$A$111,'Graph Tables'!$D134)</f>
        <v>0</v>
      </c>
      <c r="J134" s="46">
        <f>SUMIFS('Portfolio Allocation'!G$12:G$111,'Portfolio Allocation'!$A$12:$A$111,'Graph Tables'!$D134)</f>
        <v>0</v>
      </c>
      <c r="K134" s="46">
        <f>SUMIFS('Portfolio Allocation'!H$12:H$111,'Portfolio Allocation'!$A$12:$A$111,'Graph Tables'!$D134)</f>
        <v>0</v>
      </c>
      <c r="L134" s="46">
        <f>SUMIFS('Portfolio Allocation'!I$12:I$111,'Portfolio Allocation'!$A$12:$A$111,'Graph Tables'!$D134)</f>
        <v>0</v>
      </c>
      <c r="M134" s="46">
        <f>SUMIFS('Portfolio Allocation'!J$12:J$111,'Portfolio Allocation'!$A$12:$A$111,'Graph Tables'!$D134)</f>
        <v>0</v>
      </c>
      <c r="N134" s="46">
        <f>SUMIFS('Portfolio Allocation'!K$12:K$111,'Portfolio Allocation'!$A$12:$A$111,'Graph Tables'!$D134)</f>
        <v>0</v>
      </c>
      <c r="O134" s="46">
        <f>SUMIFS('Portfolio Allocation'!L$12:L$111,'Portfolio Allocation'!$A$12:$A$111,'Graph Tables'!$D134)</f>
        <v>0</v>
      </c>
      <c r="P134" s="46">
        <f>SUMIFS('Portfolio Allocation'!M$12:M$111,'Portfolio Allocation'!$A$12:$A$111,'Graph Tables'!$D134)</f>
        <v>0</v>
      </c>
      <c r="Q134" s="46" t="e">
        <f>SUMIFS('Portfolio Allocation'!#REF!,'Portfolio Allocation'!$A$12:$A$111,'Graph Tables'!$D134)</f>
        <v>#REF!</v>
      </c>
      <c r="R134" s="46">
        <f>SUMIFS('Portfolio Allocation'!Q$12:Q$111,'Portfolio Allocation'!$A$12:$A$111,'Graph Tables'!$D134)</f>
        <v>0</v>
      </c>
      <c r="S134" s="46">
        <f>SUMIFS('Portfolio Allocation'!R$12:R$111,'Portfolio Allocation'!$A$12:$A$111,'Graph Tables'!$D134)</f>
        <v>0</v>
      </c>
      <c r="T134" s="46">
        <f>SUMIFS('Portfolio Allocation'!S$12:S$111,'Portfolio Allocation'!$A$12:$A$111,'Graph Tables'!$D134)</f>
        <v>0</v>
      </c>
      <c r="U134" s="46">
        <f>SUMIFS('Portfolio Allocation'!T$12:T$111,'Portfolio Allocation'!$A$12:$A$111,'Graph Tables'!$D134)</f>
        <v>0</v>
      </c>
      <c r="V134" s="46">
        <f>SUMIFS('Portfolio Allocation'!U$12:U$111,'Portfolio Allocation'!$A$12:$A$111,'Graph Tables'!$D134)</f>
        <v>0</v>
      </c>
      <c r="W134" s="46">
        <f>SUMIFS('Portfolio Allocation'!V$12:V$111,'Portfolio Allocation'!$A$12:$A$111,'Graph Tables'!$D134)</f>
        <v>0</v>
      </c>
      <c r="X134" s="46">
        <f>SUMIFS('Portfolio Allocation'!W$12:W$111,'Portfolio Allocation'!$A$12:$A$111,'Graph Tables'!$D134)</f>
        <v>0</v>
      </c>
      <c r="Y134" s="46">
        <f>SUMIFS('Portfolio Allocation'!X$12:X$111,'Portfolio Allocation'!$A$12:$A$111,'Graph Tables'!$D134)</f>
        <v>0</v>
      </c>
      <c r="Z134" s="46">
        <f>SUMIFS('Portfolio Allocation'!Y$12:Y$111,'Portfolio Allocation'!$A$12:$A$111,'Graph Tables'!$D134)</f>
        <v>0</v>
      </c>
      <c r="AA134" s="46">
        <f>SUMIFS('Portfolio Allocation'!Z$12:Z$111,'Portfolio Allocation'!$A$12:$A$111,'Graph Tables'!$D134)</f>
        <v>0</v>
      </c>
      <c r="AB134" s="46">
        <f>SUMIFS('Portfolio Allocation'!AA$12:AA$111,'Portfolio Allocation'!$A$12:$A$111,'Graph Tables'!$D134)</f>
        <v>0</v>
      </c>
      <c r="AC134" s="46">
        <f>SUMIFS('Portfolio Allocation'!AD$12:AD$111,'Portfolio Allocation'!$A$12:$A$111,'Graph Tables'!$D134)</f>
        <v>0</v>
      </c>
      <c r="AD134" s="46"/>
      <c r="AH134" s="46"/>
      <c r="AI134" s="239" t="e">
        <f t="shared" si="265"/>
        <v>#REF!</v>
      </c>
      <c r="AJ134" s="239" t="e">
        <f>AI134+COUNTIF(AI$2:$AI134,AI134)-1</f>
        <v>#REF!</v>
      </c>
      <c r="AK134" s="241" t="str">
        <f t="shared" si="213"/>
        <v>Malta</v>
      </c>
      <c r="AL134" s="70" t="e">
        <f t="shared" si="266"/>
        <v>#REF!</v>
      </c>
      <c r="AM134" s="44" t="e">
        <f t="shared" si="214"/>
        <v>#REF!</v>
      </c>
      <c r="AN134" s="44" t="e">
        <f t="shared" si="215"/>
        <v>#REF!</v>
      </c>
      <c r="AO134" s="44" t="e">
        <f t="shared" si="216"/>
        <v>#REF!</v>
      </c>
      <c r="AP134" s="44" t="e">
        <f t="shared" si="217"/>
        <v>#REF!</v>
      </c>
      <c r="AQ134" s="44" t="e">
        <f t="shared" si="218"/>
        <v>#REF!</v>
      </c>
      <c r="AR134" s="44" t="e">
        <f t="shared" si="219"/>
        <v>#REF!</v>
      </c>
      <c r="AS134" s="44" t="e">
        <f t="shared" si="220"/>
        <v>#REF!</v>
      </c>
      <c r="AT134" s="44" t="e">
        <f t="shared" si="221"/>
        <v>#REF!</v>
      </c>
      <c r="AU134" s="44" t="e">
        <f t="shared" si="222"/>
        <v>#REF!</v>
      </c>
      <c r="AV134" s="44" t="e">
        <f t="shared" si="223"/>
        <v>#REF!</v>
      </c>
      <c r="AW134" s="44" t="e">
        <f t="shared" si="224"/>
        <v>#REF!</v>
      </c>
      <c r="AX134" s="44" t="e">
        <f t="shared" si="225"/>
        <v>#REF!</v>
      </c>
      <c r="AY134" s="44" t="e">
        <f t="shared" si="226"/>
        <v>#REF!</v>
      </c>
      <c r="AZ134" s="44" t="e">
        <f t="shared" si="227"/>
        <v>#REF!</v>
      </c>
      <c r="BA134" s="44" t="e">
        <f t="shared" si="228"/>
        <v>#REF!</v>
      </c>
      <c r="BB134" s="44" t="e">
        <f t="shared" si="229"/>
        <v>#REF!</v>
      </c>
      <c r="BC134" s="44" t="e">
        <f t="shared" si="230"/>
        <v>#REF!</v>
      </c>
      <c r="BD134" s="44" t="e">
        <f t="shared" si="231"/>
        <v>#REF!</v>
      </c>
      <c r="BE134" s="44" t="e">
        <f t="shared" si="232"/>
        <v>#REF!</v>
      </c>
      <c r="BF134" s="44" t="e">
        <f t="shared" si="233"/>
        <v>#REF!</v>
      </c>
      <c r="BG134" s="44" t="e">
        <f t="shared" si="234"/>
        <v>#REF!</v>
      </c>
      <c r="BH134" s="44" t="e">
        <f t="shared" si="235"/>
        <v>#REF!</v>
      </c>
      <c r="BI134" s="44" t="e">
        <f t="shared" si="236"/>
        <v>#REF!</v>
      </c>
      <c r="BJ134" s="44" t="e">
        <f t="shared" si="237"/>
        <v>#REF!</v>
      </c>
      <c r="BK134" s="44"/>
      <c r="CN134" s="244" t="e">
        <f t="shared" si="267"/>
        <v>#REF!</v>
      </c>
      <c r="CO134" s="244">
        <v>133</v>
      </c>
      <c r="CP134" s="239" t="e">
        <f t="shared" si="268"/>
        <v>#REF!</v>
      </c>
      <c r="CQ134" s="239" t="e">
        <f>CP134+COUNTIF($CP$2:CP134,CP134)-1</f>
        <v>#REF!</v>
      </c>
      <c r="CR134" s="241" t="str">
        <f t="shared" si="238"/>
        <v>Malta</v>
      </c>
      <c r="CS134" s="70" t="e">
        <f t="shared" si="269"/>
        <v>#REF!</v>
      </c>
      <c r="CT134" s="44" t="e">
        <f t="shared" si="239"/>
        <v>#REF!</v>
      </c>
      <c r="CU134" s="44" t="e">
        <f t="shared" si="240"/>
        <v>#REF!</v>
      </c>
      <c r="CV134" s="44" t="e">
        <f t="shared" si="241"/>
        <v>#REF!</v>
      </c>
      <c r="CW134" s="44" t="e">
        <f t="shared" si="242"/>
        <v>#REF!</v>
      </c>
      <c r="CX134" s="44" t="e">
        <f t="shared" si="243"/>
        <v>#REF!</v>
      </c>
      <c r="CY134" s="44" t="e">
        <f t="shared" si="244"/>
        <v>#REF!</v>
      </c>
      <c r="CZ134" s="44" t="e">
        <f t="shared" si="245"/>
        <v>#REF!</v>
      </c>
      <c r="DA134" s="44" t="e">
        <f t="shared" si="246"/>
        <v>#REF!</v>
      </c>
      <c r="DB134" s="44" t="e">
        <f t="shared" si="247"/>
        <v>#REF!</v>
      </c>
      <c r="DC134" s="44" t="e">
        <f t="shared" si="248"/>
        <v>#REF!</v>
      </c>
      <c r="DD134" s="44" t="e">
        <f t="shared" si="249"/>
        <v>#REF!</v>
      </c>
      <c r="DE134" s="44" t="e">
        <f t="shared" si="250"/>
        <v>#REF!</v>
      </c>
      <c r="DF134" s="44" t="e">
        <f t="shared" si="251"/>
        <v>#REF!</v>
      </c>
      <c r="DG134" s="44" t="e">
        <f t="shared" si="252"/>
        <v>#REF!</v>
      </c>
      <c r="DH134" s="44" t="e">
        <f t="shared" si="253"/>
        <v>#REF!</v>
      </c>
      <c r="DI134" s="44" t="e">
        <f t="shared" si="254"/>
        <v>#REF!</v>
      </c>
      <c r="DJ134" s="44" t="e">
        <f t="shared" si="255"/>
        <v>#REF!</v>
      </c>
      <c r="DK134" s="44" t="e">
        <f t="shared" si="256"/>
        <v>#REF!</v>
      </c>
      <c r="DL134" s="44" t="e">
        <f t="shared" si="257"/>
        <v>#REF!</v>
      </c>
      <c r="DM134" s="44" t="e">
        <f t="shared" si="258"/>
        <v>#REF!</v>
      </c>
      <c r="DN134" s="44" t="e">
        <f t="shared" si="259"/>
        <v>#REF!</v>
      </c>
      <c r="DO134" s="44" t="e">
        <f t="shared" si="260"/>
        <v>#REF!</v>
      </c>
      <c r="DP134" s="44" t="e">
        <f t="shared" si="261"/>
        <v>#REF!</v>
      </c>
      <c r="DQ134" s="44" t="e">
        <f t="shared" si="262"/>
        <v>#REF!</v>
      </c>
    </row>
    <row r="135" spans="1:121">
      <c r="A135" s="239">
        <v>134</v>
      </c>
      <c r="B135" s="364" t="e">
        <f t="shared" si="263"/>
        <v>#REF!</v>
      </c>
      <c r="C135" s="365" t="e">
        <f>B135+COUNTIF(B$2:$B135,B135)-1</f>
        <v>#REF!</v>
      </c>
      <c r="D135" s="366" t="str">
        <f>Tables!AI135</f>
        <v>Marshall Islands</v>
      </c>
      <c r="E135" s="367" t="e">
        <f t="shared" si="264"/>
        <v>#REF!</v>
      </c>
      <c r="F135" s="46">
        <f>SUMIFS('Portfolio Allocation'!C$12:C$111,'Portfolio Allocation'!$A$12:$A$111,'Graph Tables'!$D135)</f>
        <v>0</v>
      </c>
      <c r="G135" s="46">
        <f>SUMIFS('Portfolio Allocation'!D$12:D$111,'Portfolio Allocation'!$A$12:$A$111,'Graph Tables'!$D135)</f>
        <v>0</v>
      </c>
      <c r="H135" s="46">
        <f>SUMIFS('Portfolio Allocation'!E$12:E$111,'Portfolio Allocation'!$A$12:$A$111,'Graph Tables'!$D135)</f>
        <v>0</v>
      </c>
      <c r="I135" s="46">
        <f>SUMIFS('Portfolio Allocation'!F$12:F$111,'Portfolio Allocation'!$A$12:$A$111,'Graph Tables'!$D135)</f>
        <v>0</v>
      </c>
      <c r="J135" s="46">
        <f>SUMIFS('Portfolio Allocation'!G$12:G$111,'Portfolio Allocation'!$A$12:$A$111,'Graph Tables'!$D135)</f>
        <v>0</v>
      </c>
      <c r="K135" s="46">
        <f>SUMIFS('Portfolio Allocation'!H$12:H$111,'Portfolio Allocation'!$A$12:$A$111,'Graph Tables'!$D135)</f>
        <v>0</v>
      </c>
      <c r="L135" s="46">
        <f>SUMIFS('Portfolio Allocation'!I$12:I$111,'Portfolio Allocation'!$A$12:$A$111,'Graph Tables'!$D135)</f>
        <v>0</v>
      </c>
      <c r="M135" s="46">
        <f>SUMIFS('Portfolio Allocation'!J$12:J$111,'Portfolio Allocation'!$A$12:$A$111,'Graph Tables'!$D135)</f>
        <v>0</v>
      </c>
      <c r="N135" s="46">
        <f>SUMIFS('Portfolio Allocation'!K$12:K$111,'Portfolio Allocation'!$A$12:$A$111,'Graph Tables'!$D135)</f>
        <v>0</v>
      </c>
      <c r="O135" s="46">
        <f>SUMIFS('Portfolio Allocation'!L$12:L$111,'Portfolio Allocation'!$A$12:$A$111,'Graph Tables'!$D135)</f>
        <v>0</v>
      </c>
      <c r="P135" s="46">
        <f>SUMIFS('Portfolio Allocation'!M$12:M$111,'Portfolio Allocation'!$A$12:$A$111,'Graph Tables'!$D135)</f>
        <v>0</v>
      </c>
      <c r="Q135" s="46" t="e">
        <f>SUMIFS('Portfolio Allocation'!#REF!,'Portfolio Allocation'!$A$12:$A$111,'Graph Tables'!$D135)</f>
        <v>#REF!</v>
      </c>
      <c r="R135" s="46">
        <f>SUMIFS('Portfolio Allocation'!Q$12:Q$111,'Portfolio Allocation'!$A$12:$A$111,'Graph Tables'!$D135)</f>
        <v>0</v>
      </c>
      <c r="S135" s="46">
        <f>SUMIFS('Portfolio Allocation'!R$12:R$111,'Portfolio Allocation'!$A$12:$A$111,'Graph Tables'!$D135)</f>
        <v>0</v>
      </c>
      <c r="T135" s="46">
        <f>SUMIFS('Portfolio Allocation'!S$12:S$111,'Portfolio Allocation'!$A$12:$A$111,'Graph Tables'!$D135)</f>
        <v>0</v>
      </c>
      <c r="U135" s="46">
        <f>SUMIFS('Portfolio Allocation'!T$12:T$111,'Portfolio Allocation'!$A$12:$A$111,'Graph Tables'!$D135)</f>
        <v>0</v>
      </c>
      <c r="V135" s="46">
        <f>SUMIFS('Portfolio Allocation'!U$12:U$111,'Portfolio Allocation'!$A$12:$A$111,'Graph Tables'!$D135)</f>
        <v>0</v>
      </c>
      <c r="W135" s="46">
        <f>SUMIFS('Portfolio Allocation'!V$12:V$111,'Portfolio Allocation'!$A$12:$A$111,'Graph Tables'!$D135)</f>
        <v>0</v>
      </c>
      <c r="X135" s="46">
        <f>SUMIFS('Portfolio Allocation'!W$12:W$111,'Portfolio Allocation'!$A$12:$A$111,'Graph Tables'!$D135)</f>
        <v>0</v>
      </c>
      <c r="Y135" s="46">
        <f>SUMIFS('Portfolio Allocation'!X$12:X$111,'Portfolio Allocation'!$A$12:$A$111,'Graph Tables'!$D135)</f>
        <v>0</v>
      </c>
      <c r="Z135" s="46">
        <f>SUMIFS('Portfolio Allocation'!Y$12:Y$111,'Portfolio Allocation'!$A$12:$A$111,'Graph Tables'!$D135)</f>
        <v>0</v>
      </c>
      <c r="AA135" s="46">
        <f>SUMIFS('Portfolio Allocation'!Z$12:Z$111,'Portfolio Allocation'!$A$12:$A$111,'Graph Tables'!$D135)</f>
        <v>0</v>
      </c>
      <c r="AB135" s="46">
        <f>SUMIFS('Portfolio Allocation'!AA$12:AA$111,'Portfolio Allocation'!$A$12:$A$111,'Graph Tables'!$D135)</f>
        <v>0</v>
      </c>
      <c r="AC135" s="46">
        <f>SUMIFS('Portfolio Allocation'!AD$12:AD$111,'Portfolio Allocation'!$A$12:$A$111,'Graph Tables'!$D135)</f>
        <v>0</v>
      </c>
      <c r="AD135" s="46"/>
      <c r="AH135" s="46"/>
      <c r="AI135" s="239" t="e">
        <f t="shared" si="265"/>
        <v>#REF!</v>
      </c>
      <c r="AJ135" s="239" t="e">
        <f>AI135+COUNTIF(AI$2:$AI135,AI135)-1</f>
        <v>#REF!</v>
      </c>
      <c r="AK135" s="241" t="str">
        <f t="shared" si="213"/>
        <v>Marshall Islands</v>
      </c>
      <c r="AL135" s="70" t="e">
        <f t="shared" si="266"/>
        <v>#REF!</v>
      </c>
      <c r="AM135" s="44" t="e">
        <f t="shared" si="214"/>
        <v>#REF!</v>
      </c>
      <c r="AN135" s="44" t="e">
        <f t="shared" si="215"/>
        <v>#REF!</v>
      </c>
      <c r="AO135" s="44" t="e">
        <f t="shared" si="216"/>
        <v>#REF!</v>
      </c>
      <c r="AP135" s="44" t="e">
        <f t="shared" si="217"/>
        <v>#REF!</v>
      </c>
      <c r="AQ135" s="44" t="e">
        <f t="shared" si="218"/>
        <v>#REF!</v>
      </c>
      <c r="AR135" s="44" t="e">
        <f t="shared" si="219"/>
        <v>#REF!</v>
      </c>
      <c r="AS135" s="44" t="e">
        <f t="shared" si="220"/>
        <v>#REF!</v>
      </c>
      <c r="AT135" s="44" t="e">
        <f t="shared" si="221"/>
        <v>#REF!</v>
      </c>
      <c r="AU135" s="44" t="e">
        <f t="shared" si="222"/>
        <v>#REF!</v>
      </c>
      <c r="AV135" s="44" t="e">
        <f t="shared" si="223"/>
        <v>#REF!</v>
      </c>
      <c r="AW135" s="44" t="e">
        <f t="shared" si="224"/>
        <v>#REF!</v>
      </c>
      <c r="AX135" s="44" t="e">
        <f t="shared" si="225"/>
        <v>#REF!</v>
      </c>
      <c r="AY135" s="44" t="e">
        <f t="shared" si="226"/>
        <v>#REF!</v>
      </c>
      <c r="AZ135" s="44" t="e">
        <f t="shared" si="227"/>
        <v>#REF!</v>
      </c>
      <c r="BA135" s="44" t="e">
        <f t="shared" si="228"/>
        <v>#REF!</v>
      </c>
      <c r="BB135" s="44" t="e">
        <f t="shared" si="229"/>
        <v>#REF!</v>
      </c>
      <c r="BC135" s="44" t="e">
        <f t="shared" si="230"/>
        <v>#REF!</v>
      </c>
      <c r="BD135" s="44" t="e">
        <f t="shared" si="231"/>
        <v>#REF!</v>
      </c>
      <c r="BE135" s="44" t="e">
        <f t="shared" si="232"/>
        <v>#REF!</v>
      </c>
      <c r="BF135" s="44" t="e">
        <f t="shared" si="233"/>
        <v>#REF!</v>
      </c>
      <c r="BG135" s="44" t="e">
        <f t="shared" si="234"/>
        <v>#REF!</v>
      </c>
      <c r="BH135" s="44" t="e">
        <f t="shared" si="235"/>
        <v>#REF!</v>
      </c>
      <c r="BI135" s="44" t="e">
        <f t="shared" si="236"/>
        <v>#REF!</v>
      </c>
      <c r="BJ135" s="44" t="e">
        <f t="shared" si="237"/>
        <v>#REF!</v>
      </c>
      <c r="BK135" s="44"/>
      <c r="CN135" s="244" t="e">
        <f t="shared" si="267"/>
        <v>#REF!</v>
      </c>
      <c r="CO135" s="244">
        <v>134</v>
      </c>
      <c r="CP135" s="239" t="e">
        <f t="shared" si="268"/>
        <v>#REF!</v>
      </c>
      <c r="CQ135" s="239" t="e">
        <f>CP135+COUNTIF($CP$2:CP135,CP135)-1</f>
        <v>#REF!</v>
      </c>
      <c r="CR135" s="241" t="str">
        <f t="shared" si="238"/>
        <v>Marshall Islands</v>
      </c>
      <c r="CS135" s="70" t="e">
        <f t="shared" si="269"/>
        <v>#REF!</v>
      </c>
      <c r="CT135" s="44" t="e">
        <f t="shared" si="239"/>
        <v>#REF!</v>
      </c>
      <c r="CU135" s="44" t="e">
        <f t="shared" si="240"/>
        <v>#REF!</v>
      </c>
      <c r="CV135" s="44" t="e">
        <f t="shared" si="241"/>
        <v>#REF!</v>
      </c>
      <c r="CW135" s="44" t="e">
        <f t="shared" si="242"/>
        <v>#REF!</v>
      </c>
      <c r="CX135" s="44" t="e">
        <f t="shared" si="243"/>
        <v>#REF!</v>
      </c>
      <c r="CY135" s="44" t="e">
        <f t="shared" si="244"/>
        <v>#REF!</v>
      </c>
      <c r="CZ135" s="44" t="e">
        <f t="shared" si="245"/>
        <v>#REF!</v>
      </c>
      <c r="DA135" s="44" t="e">
        <f t="shared" si="246"/>
        <v>#REF!</v>
      </c>
      <c r="DB135" s="44" t="e">
        <f t="shared" si="247"/>
        <v>#REF!</v>
      </c>
      <c r="DC135" s="44" t="e">
        <f t="shared" si="248"/>
        <v>#REF!</v>
      </c>
      <c r="DD135" s="44" t="e">
        <f t="shared" si="249"/>
        <v>#REF!</v>
      </c>
      <c r="DE135" s="44" t="e">
        <f t="shared" si="250"/>
        <v>#REF!</v>
      </c>
      <c r="DF135" s="44" t="e">
        <f t="shared" si="251"/>
        <v>#REF!</v>
      </c>
      <c r="DG135" s="44" t="e">
        <f t="shared" si="252"/>
        <v>#REF!</v>
      </c>
      <c r="DH135" s="44" t="e">
        <f t="shared" si="253"/>
        <v>#REF!</v>
      </c>
      <c r="DI135" s="44" t="e">
        <f t="shared" si="254"/>
        <v>#REF!</v>
      </c>
      <c r="DJ135" s="44" t="e">
        <f t="shared" si="255"/>
        <v>#REF!</v>
      </c>
      <c r="DK135" s="44" t="e">
        <f t="shared" si="256"/>
        <v>#REF!</v>
      </c>
      <c r="DL135" s="44" t="e">
        <f t="shared" si="257"/>
        <v>#REF!</v>
      </c>
      <c r="DM135" s="44" t="e">
        <f t="shared" si="258"/>
        <v>#REF!</v>
      </c>
      <c r="DN135" s="44" t="e">
        <f t="shared" si="259"/>
        <v>#REF!</v>
      </c>
      <c r="DO135" s="44" t="e">
        <f t="shared" si="260"/>
        <v>#REF!</v>
      </c>
      <c r="DP135" s="44" t="e">
        <f t="shared" si="261"/>
        <v>#REF!</v>
      </c>
      <c r="DQ135" s="44" t="e">
        <f t="shared" si="262"/>
        <v>#REF!</v>
      </c>
    </row>
    <row r="136" spans="1:121">
      <c r="A136" s="239">
        <v>135</v>
      </c>
      <c r="B136" s="364" t="e">
        <f t="shared" si="263"/>
        <v>#REF!</v>
      </c>
      <c r="C136" s="365" t="e">
        <f>B136+COUNTIF(B$2:$B136,B136)-1</f>
        <v>#REF!</v>
      </c>
      <c r="D136" s="366" t="str">
        <f>Tables!AI136</f>
        <v>Martinique</v>
      </c>
      <c r="E136" s="367" t="e">
        <f t="shared" si="264"/>
        <v>#REF!</v>
      </c>
      <c r="F136" s="46">
        <f>SUMIFS('Portfolio Allocation'!C$12:C$111,'Portfolio Allocation'!$A$12:$A$111,'Graph Tables'!$D136)</f>
        <v>0</v>
      </c>
      <c r="G136" s="46">
        <f>SUMIFS('Portfolio Allocation'!D$12:D$111,'Portfolio Allocation'!$A$12:$A$111,'Graph Tables'!$D136)</f>
        <v>0</v>
      </c>
      <c r="H136" s="46">
        <f>SUMIFS('Portfolio Allocation'!E$12:E$111,'Portfolio Allocation'!$A$12:$A$111,'Graph Tables'!$D136)</f>
        <v>0</v>
      </c>
      <c r="I136" s="46">
        <f>SUMIFS('Portfolio Allocation'!F$12:F$111,'Portfolio Allocation'!$A$12:$A$111,'Graph Tables'!$D136)</f>
        <v>0</v>
      </c>
      <c r="J136" s="46">
        <f>SUMIFS('Portfolio Allocation'!G$12:G$111,'Portfolio Allocation'!$A$12:$A$111,'Graph Tables'!$D136)</f>
        <v>0</v>
      </c>
      <c r="K136" s="46">
        <f>SUMIFS('Portfolio Allocation'!H$12:H$111,'Portfolio Allocation'!$A$12:$A$111,'Graph Tables'!$D136)</f>
        <v>0</v>
      </c>
      <c r="L136" s="46">
        <f>SUMIFS('Portfolio Allocation'!I$12:I$111,'Portfolio Allocation'!$A$12:$A$111,'Graph Tables'!$D136)</f>
        <v>0</v>
      </c>
      <c r="M136" s="46">
        <f>SUMIFS('Portfolio Allocation'!J$12:J$111,'Portfolio Allocation'!$A$12:$A$111,'Graph Tables'!$D136)</f>
        <v>0</v>
      </c>
      <c r="N136" s="46">
        <f>SUMIFS('Portfolio Allocation'!K$12:K$111,'Portfolio Allocation'!$A$12:$A$111,'Graph Tables'!$D136)</f>
        <v>0</v>
      </c>
      <c r="O136" s="46">
        <f>SUMIFS('Portfolio Allocation'!L$12:L$111,'Portfolio Allocation'!$A$12:$A$111,'Graph Tables'!$D136)</f>
        <v>0</v>
      </c>
      <c r="P136" s="46">
        <f>SUMIFS('Portfolio Allocation'!M$12:M$111,'Portfolio Allocation'!$A$12:$A$111,'Graph Tables'!$D136)</f>
        <v>0</v>
      </c>
      <c r="Q136" s="46" t="e">
        <f>SUMIFS('Portfolio Allocation'!#REF!,'Portfolio Allocation'!$A$12:$A$111,'Graph Tables'!$D136)</f>
        <v>#REF!</v>
      </c>
      <c r="R136" s="46">
        <f>SUMIFS('Portfolio Allocation'!Q$12:Q$111,'Portfolio Allocation'!$A$12:$A$111,'Graph Tables'!$D136)</f>
        <v>0</v>
      </c>
      <c r="S136" s="46">
        <f>SUMIFS('Portfolio Allocation'!R$12:R$111,'Portfolio Allocation'!$A$12:$A$111,'Graph Tables'!$D136)</f>
        <v>0</v>
      </c>
      <c r="T136" s="46">
        <f>SUMIFS('Portfolio Allocation'!S$12:S$111,'Portfolio Allocation'!$A$12:$A$111,'Graph Tables'!$D136)</f>
        <v>0</v>
      </c>
      <c r="U136" s="46">
        <f>SUMIFS('Portfolio Allocation'!T$12:T$111,'Portfolio Allocation'!$A$12:$A$111,'Graph Tables'!$D136)</f>
        <v>0</v>
      </c>
      <c r="V136" s="46">
        <f>SUMIFS('Portfolio Allocation'!U$12:U$111,'Portfolio Allocation'!$A$12:$A$111,'Graph Tables'!$D136)</f>
        <v>0</v>
      </c>
      <c r="W136" s="46">
        <f>SUMIFS('Portfolio Allocation'!V$12:V$111,'Portfolio Allocation'!$A$12:$A$111,'Graph Tables'!$D136)</f>
        <v>0</v>
      </c>
      <c r="X136" s="46">
        <f>SUMIFS('Portfolio Allocation'!W$12:W$111,'Portfolio Allocation'!$A$12:$A$111,'Graph Tables'!$D136)</f>
        <v>0</v>
      </c>
      <c r="Y136" s="46">
        <f>SUMIFS('Portfolio Allocation'!X$12:X$111,'Portfolio Allocation'!$A$12:$A$111,'Graph Tables'!$D136)</f>
        <v>0</v>
      </c>
      <c r="Z136" s="46">
        <f>SUMIFS('Portfolio Allocation'!Y$12:Y$111,'Portfolio Allocation'!$A$12:$A$111,'Graph Tables'!$D136)</f>
        <v>0</v>
      </c>
      <c r="AA136" s="46">
        <f>SUMIFS('Portfolio Allocation'!Z$12:Z$111,'Portfolio Allocation'!$A$12:$A$111,'Graph Tables'!$D136)</f>
        <v>0</v>
      </c>
      <c r="AB136" s="46">
        <f>SUMIFS('Portfolio Allocation'!AA$12:AA$111,'Portfolio Allocation'!$A$12:$A$111,'Graph Tables'!$D136)</f>
        <v>0</v>
      </c>
      <c r="AC136" s="46">
        <f>SUMIFS('Portfolio Allocation'!AD$12:AD$111,'Portfolio Allocation'!$A$12:$A$111,'Graph Tables'!$D136)</f>
        <v>0</v>
      </c>
      <c r="AD136" s="46"/>
      <c r="AH136" s="46"/>
      <c r="AI136" s="239" t="e">
        <f t="shared" si="265"/>
        <v>#REF!</v>
      </c>
      <c r="AJ136" s="239" t="e">
        <f>AI136+COUNTIF(AI$2:$AI136,AI136)-1</f>
        <v>#REF!</v>
      </c>
      <c r="AK136" s="241" t="str">
        <f t="shared" si="213"/>
        <v>Martinique</v>
      </c>
      <c r="AL136" s="70" t="e">
        <f t="shared" si="266"/>
        <v>#REF!</v>
      </c>
      <c r="AM136" s="44" t="e">
        <f t="shared" si="214"/>
        <v>#REF!</v>
      </c>
      <c r="AN136" s="44" t="e">
        <f t="shared" si="215"/>
        <v>#REF!</v>
      </c>
      <c r="AO136" s="44" t="e">
        <f t="shared" si="216"/>
        <v>#REF!</v>
      </c>
      <c r="AP136" s="44" t="e">
        <f t="shared" si="217"/>
        <v>#REF!</v>
      </c>
      <c r="AQ136" s="44" t="e">
        <f t="shared" si="218"/>
        <v>#REF!</v>
      </c>
      <c r="AR136" s="44" t="e">
        <f t="shared" si="219"/>
        <v>#REF!</v>
      </c>
      <c r="AS136" s="44" t="e">
        <f t="shared" si="220"/>
        <v>#REF!</v>
      </c>
      <c r="AT136" s="44" t="e">
        <f t="shared" si="221"/>
        <v>#REF!</v>
      </c>
      <c r="AU136" s="44" t="e">
        <f t="shared" si="222"/>
        <v>#REF!</v>
      </c>
      <c r="AV136" s="44" t="e">
        <f t="shared" si="223"/>
        <v>#REF!</v>
      </c>
      <c r="AW136" s="44" t="e">
        <f t="shared" si="224"/>
        <v>#REF!</v>
      </c>
      <c r="AX136" s="44" t="e">
        <f t="shared" si="225"/>
        <v>#REF!</v>
      </c>
      <c r="AY136" s="44" t="e">
        <f t="shared" si="226"/>
        <v>#REF!</v>
      </c>
      <c r="AZ136" s="44" t="e">
        <f t="shared" si="227"/>
        <v>#REF!</v>
      </c>
      <c r="BA136" s="44" t="e">
        <f t="shared" si="228"/>
        <v>#REF!</v>
      </c>
      <c r="BB136" s="44" t="e">
        <f t="shared" si="229"/>
        <v>#REF!</v>
      </c>
      <c r="BC136" s="44" t="e">
        <f t="shared" si="230"/>
        <v>#REF!</v>
      </c>
      <c r="BD136" s="44" t="e">
        <f t="shared" si="231"/>
        <v>#REF!</v>
      </c>
      <c r="BE136" s="44" t="e">
        <f t="shared" si="232"/>
        <v>#REF!</v>
      </c>
      <c r="BF136" s="44" t="e">
        <f t="shared" si="233"/>
        <v>#REF!</v>
      </c>
      <c r="BG136" s="44" t="e">
        <f t="shared" si="234"/>
        <v>#REF!</v>
      </c>
      <c r="BH136" s="44" t="e">
        <f t="shared" si="235"/>
        <v>#REF!</v>
      </c>
      <c r="BI136" s="44" t="e">
        <f t="shared" si="236"/>
        <v>#REF!</v>
      </c>
      <c r="BJ136" s="44" t="e">
        <f t="shared" si="237"/>
        <v>#REF!</v>
      </c>
      <c r="BK136" s="44"/>
      <c r="CN136" s="244" t="e">
        <f t="shared" si="267"/>
        <v>#REF!</v>
      </c>
      <c r="CO136" s="244">
        <v>135</v>
      </c>
      <c r="CP136" s="239" t="e">
        <f t="shared" si="268"/>
        <v>#REF!</v>
      </c>
      <c r="CQ136" s="239" t="e">
        <f>CP136+COUNTIF($CP$2:CP136,CP136)-1</f>
        <v>#REF!</v>
      </c>
      <c r="CR136" s="241" t="str">
        <f t="shared" si="238"/>
        <v>Martinique</v>
      </c>
      <c r="CS136" s="70" t="e">
        <f t="shared" si="269"/>
        <v>#REF!</v>
      </c>
      <c r="CT136" s="44" t="e">
        <f t="shared" si="239"/>
        <v>#REF!</v>
      </c>
      <c r="CU136" s="44" t="e">
        <f t="shared" si="240"/>
        <v>#REF!</v>
      </c>
      <c r="CV136" s="44" t="e">
        <f t="shared" si="241"/>
        <v>#REF!</v>
      </c>
      <c r="CW136" s="44" t="e">
        <f t="shared" si="242"/>
        <v>#REF!</v>
      </c>
      <c r="CX136" s="44" t="e">
        <f t="shared" si="243"/>
        <v>#REF!</v>
      </c>
      <c r="CY136" s="44" t="e">
        <f t="shared" si="244"/>
        <v>#REF!</v>
      </c>
      <c r="CZ136" s="44" t="e">
        <f t="shared" si="245"/>
        <v>#REF!</v>
      </c>
      <c r="DA136" s="44" t="e">
        <f t="shared" si="246"/>
        <v>#REF!</v>
      </c>
      <c r="DB136" s="44" t="e">
        <f t="shared" si="247"/>
        <v>#REF!</v>
      </c>
      <c r="DC136" s="44" t="e">
        <f t="shared" si="248"/>
        <v>#REF!</v>
      </c>
      <c r="DD136" s="44" t="e">
        <f t="shared" si="249"/>
        <v>#REF!</v>
      </c>
      <c r="DE136" s="44" t="e">
        <f t="shared" si="250"/>
        <v>#REF!</v>
      </c>
      <c r="DF136" s="44" t="e">
        <f t="shared" si="251"/>
        <v>#REF!</v>
      </c>
      <c r="DG136" s="44" t="e">
        <f t="shared" si="252"/>
        <v>#REF!</v>
      </c>
      <c r="DH136" s="44" t="e">
        <f t="shared" si="253"/>
        <v>#REF!</v>
      </c>
      <c r="DI136" s="44" t="e">
        <f t="shared" si="254"/>
        <v>#REF!</v>
      </c>
      <c r="DJ136" s="44" t="e">
        <f t="shared" si="255"/>
        <v>#REF!</v>
      </c>
      <c r="DK136" s="44" t="e">
        <f t="shared" si="256"/>
        <v>#REF!</v>
      </c>
      <c r="DL136" s="44" t="e">
        <f t="shared" si="257"/>
        <v>#REF!</v>
      </c>
      <c r="DM136" s="44" t="e">
        <f t="shared" si="258"/>
        <v>#REF!</v>
      </c>
      <c r="DN136" s="44" t="e">
        <f t="shared" si="259"/>
        <v>#REF!</v>
      </c>
      <c r="DO136" s="44" t="e">
        <f t="shared" si="260"/>
        <v>#REF!</v>
      </c>
      <c r="DP136" s="44" t="e">
        <f t="shared" si="261"/>
        <v>#REF!</v>
      </c>
      <c r="DQ136" s="44" t="e">
        <f t="shared" si="262"/>
        <v>#REF!</v>
      </c>
    </row>
    <row r="137" spans="1:121">
      <c r="A137" s="239">
        <v>136</v>
      </c>
      <c r="B137" s="364" t="e">
        <f t="shared" si="263"/>
        <v>#REF!</v>
      </c>
      <c r="C137" s="365" t="e">
        <f>B137+COUNTIF(B$2:$B137,B137)-1</f>
        <v>#REF!</v>
      </c>
      <c r="D137" s="366" t="str">
        <f>Tables!AI137</f>
        <v>Mauritania</v>
      </c>
      <c r="E137" s="367" t="e">
        <f t="shared" si="264"/>
        <v>#REF!</v>
      </c>
      <c r="F137" s="46">
        <f>SUMIFS('Portfolio Allocation'!C$12:C$111,'Portfolio Allocation'!$A$12:$A$111,'Graph Tables'!$D137)</f>
        <v>0</v>
      </c>
      <c r="G137" s="46">
        <f>SUMIFS('Portfolio Allocation'!D$12:D$111,'Portfolio Allocation'!$A$12:$A$111,'Graph Tables'!$D137)</f>
        <v>0</v>
      </c>
      <c r="H137" s="46">
        <f>SUMIFS('Portfolio Allocation'!E$12:E$111,'Portfolio Allocation'!$A$12:$A$111,'Graph Tables'!$D137)</f>
        <v>0</v>
      </c>
      <c r="I137" s="46">
        <f>SUMIFS('Portfolio Allocation'!F$12:F$111,'Portfolio Allocation'!$A$12:$A$111,'Graph Tables'!$D137)</f>
        <v>0</v>
      </c>
      <c r="J137" s="46">
        <f>SUMIFS('Portfolio Allocation'!G$12:G$111,'Portfolio Allocation'!$A$12:$A$111,'Graph Tables'!$D137)</f>
        <v>0</v>
      </c>
      <c r="K137" s="46">
        <f>SUMIFS('Portfolio Allocation'!H$12:H$111,'Portfolio Allocation'!$A$12:$A$111,'Graph Tables'!$D137)</f>
        <v>0</v>
      </c>
      <c r="L137" s="46">
        <f>SUMIFS('Portfolio Allocation'!I$12:I$111,'Portfolio Allocation'!$A$12:$A$111,'Graph Tables'!$D137)</f>
        <v>0</v>
      </c>
      <c r="M137" s="46">
        <f>SUMIFS('Portfolio Allocation'!J$12:J$111,'Portfolio Allocation'!$A$12:$A$111,'Graph Tables'!$D137)</f>
        <v>0</v>
      </c>
      <c r="N137" s="46">
        <f>SUMIFS('Portfolio Allocation'!K$12:K$111,'Portfolio Allocation'!$A$12:$A$111,'Graph Tables'!$D137)</f>
        <v>0</v>
      </c>
      <c r="O137" s="46">
        <f>SUMIFS('Portfolio Allocation'!L$12:L$111,'Portfolio Allocation'!$A$12:$A$111,'Graph Tables'!$D137)</f>
        <v>0</v>
      </c>
      <c r="P137" s="46">
        <f>SUMIFS('Portfolio Allocation'!M$12:M$111,'Portfolio Allocation'!$A$12:$A$111,'Graph Tables'!$D137)</f>
        <v>0</v>
      </c>
      <c r="Q137" s="46" t="e">
        <f>SUMIFS('Portfolio Allocation'!#REF!,'Portfolio Allocation'!$A$12:$A$111,'Graph Tables'!$D137)</f>
        <v>#REF!</v>
      </c>
      <c r="R137" s="46">
        <f>SUMIFS('Portfolio Allocation'!Q$12:Q$111,'Portfolio Allocation'!$A$12:$A$111,'Graph Tables'!$D137)</f>
        <v>0</v>
      </c>
      <c r="S137" s="46">
        <f>SUMIFS('Portfolio Allocation'!R$12:R$111,'Portfolio Allocation'!$A$12:$A$111,'Graph Tables'!$D137)</f>
        <v>0</v>
      </c>
      <c r="T137" s="46">
        <f>SUMIFS('Portfolio Allocation'!S$12:S$111,'Portfolio Allocation'!$A$12:$A$111,'Graph Tables'!$D137)</f>
        <v>0</v>
      </c>
      <c r="U137" s="46">
        <f>SUMIFS('Portfolio Allocation'!T$12:T$111,'Portfolio Allocation'!$A$12:$A$111,'Graph Tables'!$D137)</f>
        <v>0</v>
      </c>
      <c r="V137" s="46">
        <f>SUMIFS('Portfolio Allocation'!U$12:U$111,'Portfolio Allocation'!$A$12:$A$111,'Graph Tables'!$D137)</f>
        <v>0</v>
      </c>
      <c r="W137" s="46">
        <f>SUMIFS('Portfolio Allocation'!V$12:V$111,'Portfolio Allocation'!$A$12:$A$111,'Graph Tables'!$D137)</f>
        <v>0</v>
      </c>
      <c r="X137" s="46">
        <f>SUMIFS('Portfolio Allocation'!W$12:W$111,'Portfolio Allocation'!$A$12:$A$111,'Graph Tables'!$D137)</f>
        <v>0</v>
      </c>
      <c r="Y137" s="46">
        <f>SUMIFS('Portfolio Allocation'!X$12:X$111,'Portfolio Allocation'!$A$12:$A$111,'Graph Tables'!$D137)</f>
        <v>0</v>
      </c>
      <c r="Z137" s="46">
        <f>SUMIFS('Portfolio Allocation'!Y$12:Y$111,'Portfolio Allocation'!$A$12:$A$111,'Graph Tables'!$D137)</f>
        <v>0</v>
      </c>
      <c r="AA137" s="46">
        <f>SUMIFS('Portfolio Allocation'!Z$12:Z$111,'Portfolio Allocation'!$A$12:$A$111,'Graph Tables'!$D137)</f>
        <v>0</v>
      </c>
      <c r="AB137" s="46">
        <f>SUMIFS('Portfolio Allocation'!AA$12:AA$111,'Portfolio Allocation'!$A$12:$A$111,'Graph Tables'!$D137)</f>
        <v>0</v>
      </c>
      <c r="AC137" s="46">
        <f>SUMIFS('Portfolio Allocation'!AD$12:AD$111,'Portfolio Allocation'!$A$12:$A$111,'Graph Tables'!$D137)</f>
        <v>0</v>
      </c>
      <c r="AD137" s="46"/>
      <c r="AH137" s="46"/>
      <c r="AI137" s="239" t="e">
        <f t="shared" si="265"/>
        <v>#REF!</v>
      </c>
      <c r="AJ137" s="239" t="e">
        <f>AI137+COUNTIF(AI$2:$AI137,AI137)-1</f>
        <v>#REF!</v>
      </c>
      <c r="AK137" s="241" t="str">
        <f t="shared" si="213"/>
        <v>Mauritania</v>
      </c>
      <c r="AL137" s="70" t="e">
        <f t="shared" si="266"/>
        <v>#REF!</v>
      </c>
      <c r="AM137" s="44" t="e">
        <f t="shared" si="214"/>
        <v>#REF!</v>
      </c>
      <c r="AN137" s="44" t="e">
        <f t="shared" si="215"/>
        <v>#REF!</v>
      </c>
      <c r="AO137" s="44" t="e">
        <f t="shared" si="216"/>
        <v>#REF!</v>
      </c>
      <c r="AP137" s="44" t="e">
        <f t="shared" si="217"/>
        <v>#REF!</v>
      </c>
      <c r="AQ137" s="44" t="e">
        <f t="shared" si="218"/>
        <v>#REF!</v>
      </c>
      <c r="AR137" s="44" t="e">
        <f t="shared" si="219"/>
        <v>#REF!</v>
      </c>
      <c r="AS137" s="44" t="e">
        <f t="shared" si="220"/>
        <v>#REF!</v>
      </c>
      <c r="AT137" s="44" t="e">
        <f t="shared" si="221"/>
        <v>#REF!</v>
      </c>
      <c r="AU137" s="44" t="e">
        <f t="shared" si="222"/>
        <v>#REF!</v>
      </c>
      <c r="AV137" s="44" t="e">
        <f t="shared" si="223"/>
        <v>#REF!</v>
      </c>
      <c r="AW137" s="44" t="e">
        <f t="shared" si="224"/>
        <v>#REF!</v>
      </c>
      <c r="AX137" s="44" t="e">
        <f t="shared" si="225"/>
        <v>#REF!</v>
      </c>
      <c r="AY137" s="44" t="e">
        <f t="shared" si="226"/>
        <v>#REF!</v>
      </c>
      <c r="AZ137" s="44" t="e">
        <f t="shared" si="227"/>
        <v>#REF!</v>
      </c>
      <c r="BA137" s="44" t="e">
        <f t="shared" si="228"/>
        <v>#REF!</v>
      </c>
      <c r="BB137" s="44" t="e">
        <f t="shared" si="229"/>
        <v>#REF!</v>
      </c>
      <c r="BC137" s="44" t="e">
        <f t="shared" si="230"/>
        <v>#REF!</v>
      </c>
      <c r="BD137" s="44" t="e">
        <f t="shared" si="231"/>
        <v>#REF!</v>
      </c>
      <c r="BE137" s="44" t="e">
        <f t="shared" si="232"/>
        <v>#REF!</v>
      </c>
      <c r="BF137" s="44" t="e">
        <f t="shared" si="233"/>
        <v>#REF!</v>
      </c>
      <c r="BG137" s="44" t="e">
        <f t="shared" si="234"/>
        <v>#REF!</v>
      </c>
      <c r="BH137" s="44" t="e">
        <f t="shared" si="235"/>
        <v>#REF!</v>
      </c>
      <c r="BI137" s="44" t="e">
        <f t="shared" si="236"/>
        <v>#REF!</v>
      </c>
      <c r="BJ137" s="44" t="e">
        <f t="shared" si="237"/>
        <v>#REF!</v>
      </c>
      <c r="BK137" s="44"/>
      <c r="CN137" s="244" t="e">
        <f t="shared" si="267"/>
        <v>#REF!</v>
      </c>
      <c r="CO137" s="244">
        <v>136</v>
      </c>
      <c r="CP137" s="239" t="e">
        <f t="shared" si="268"/>
        <v>#REF!</v>
      </c>
      <c r="CQ137" s="239" t="e">
        <f>CP137+COUNTIF($CP$2:CP137,CP137)-1</f>
        <v>#REF!</v>
      </c>
      <c r="CR137" s="241" t="str">
        <f t="shared" si="238"/>
        <v>Mauritania</v>
      </c>
      <c r="CS137" s="70" t="e">
        <f t="shared" si="269"/>
        <v>#REF!</v>
      </c>
      <c r="CT137" s="44" t="e">
        <f t="shared" si="239"/>
        <v>#REF!</v>
      </c>
      <c r="CU137" s="44" t="e">
        <f t="shared" si="240"/>
        <v>#REF!</v>
      </c>
      <c r="CV137" s="44" t="e">
        <f t="shared" si="241"/>
        <v>#REF!</v>
      </c>
      <c r="CW137" s="44" t="e">
        <f t="shared" si="242"/>
        <v>#REF!</v>
      </c>
      <c r="CX137" s="44" t="e">
        <f t="shared" si="243"/>
        <v>#REF!</v>
      </c>
      <c r="CY137" s="44" t="e">
        <f t="shared" si="244"/>
        <v>#REF!</v>
      </c>
      <c r="CZ137" s="44" t="e">
        <f t="shared" si="245"/>
        <v>#REF!</v>
      </c>
      <c r="DA137" s="44" t="e">
        <f t="shared" si="246"/>
        <v>#REF!</v>
      </c>
      <c r="DB137" s="44" t="e">
        <f t="shared" si="247"/>
        <v>#REF!</v>
      </c>
      <c r="DC137" s="44" t="e">
        <f t="shared" si="248"/>
        <v>#REF!</v>
      </c>
      <c r="DD137" s="44" t="e">
        <f t="shared" si="249"/>
        <v>#REF!</v>
      </c>
      <c r="DE137" s="44" t="e">
        <f t="shared" si="250"/>
        <v>#REF!</v>
      </c>
      <c r="DF137" s="44" t="e">
        <f t="shared" si="251"/>
        <v>#REF!</v>
      </c>
      <c r="DG137" s="44" t="e">
        <f t="shared" si="252"/>
        <v>#REF!</v>
      </c>
      <c r="DH137" s="44" t="e">
        <f t="shared" si="253"/>
        <v>#REF!</v>
      </c>
      <c r="DI137" s="44" t="e">
        <f t="shared" si="254"/>
        <v>#REF!</v>
      </c>
      <c r="DJ137" s="44" t="e">
        <f t="shared" si="255"/>
        <v>#REF!</v>
      </c>
      <c r="DK137" s="44" t="e">
        <f t="shared" si="256"/>
        <v>#REF!</v>
      </c>
      <c r="DL137" s="44" t="e">
        <f t="shared" si="257"/>
        <v>#REF!</v>
      </c>
      <c r="DM137" s="44" t="e">
        <f t="shared" si="258"/>
        <v>#REF!</v>
      </c>
      <c r="DN137" s="44" t="e">
        <f t="shared" si="259"/>
        <v>#REF!</v>
      </c>
      <c r="DO137" s="44" t="e">
        <f t="shared" si="260"/>
        <v>#REF!</v>
      </c>
      <c r="DP137" s="44" t="e">
        <f t="shared" si="261"/>
        <v>#REF!</v>
      </c>
      <c r="DQ137" s="44" t="e">
        <f t="shared" si="262"/>
        <v>#REF!</v>
      </c>
    </row>
    <row r="138" spans="1:121">
      <c r="A138" s="239">
        <v>137</v>
      </c>
      <c r="B138" s="364" t="e">
        <f t="shared" si="263"/>
        <v>#REF!</v>
      </c>
      <c r="C138" s="365" t="e">
        <f>B138+COUNTIF(B$2:$B138,B138)-1</f>
        <v>#REF!</v>
      </c>
      <c r="D138" s="366" t="str">
        <f>Tables!AI138</f>
        <v>Mauritius</v>
      </c>
      <c r="E138" s="367" t="e">
        <f t="shared" si="264"/>
        <v>#REF!</v>
      </c>
      <c r="F138" s="46">
        <f>SUMIFS('Portfolio Allocation'!C$12:C$111,'Portfolio Allocation'!$A$12:$A$111,'Graph Tables'!$D138)</f>
        <v>0</v>
      </c>
      <c r="G138" s="46">
        <f>SUMIFS('Portfolio Allocation'!D$12:D$111,'Portfolio Allocation'!$A$12:$A$111,'Graph Tables'!$D138)</f>
        <v>0</v>
      </c>
      <c r="H138" s="46">
        <f>SUMIFS('Portfolio Allocation'!E$12:E$111,'Portfolio Allocation'!$A$12:$A$111,'Graph Tables'!$D138)</f>
        <v>0</v>
      </c>
      <c r="I138" s="46">
        <f>SUMIFS('Portfolio Allocation'!F$12:F$111,'Portfolio Allocation'!$A$12:$A$111,'Graph Tables'!$D138)</f>
        <v>0</v>
      </c>
      <c r="J138" s="46">
        <f>SUMIFS('Portfolio Allocation'!G$12:G$111,'Portfolio Allocation'!$A$12:$A$111,'Graph Tables'!$D138)</f>
        <v>0</v>
      </c>
      <c r="K138" s="46">
        <f>SUMIFS('Portfolio Allocation'!H$12:H$111,'Portfolio Allocation'!$A$12:$A$111,'Graph Tables'!$D138)</f>
        <v>0</v>
      </c>
      <c r="L138" s="46">
        <f>SUMIFS('Portfolio Allocation'!I$12:I$111,'Portfolio Allocation'!$A$12:$A$111,'Graph Tables'!$D138)</f>
        <v>0</v>
      </c>
      <c r="M138" s="46">
        <f>SUMIFS('Portfolio Allocation'!J$12:J$111,'Portfolio Allocation'!$A$12:$A$111,'Graph Tables'!$D138)</f>
        <v>0</v>
      </c>
      <c r="N138" s="46">
        <f>SUMIFS('Portfolio Allocation'!K$12:K$111,'Portfolio Allocation'!$A$12:$A$111,'Graph Tables'!$D138)</f>
        <v>0</v>
      </c>
      <c r="O138" s="46">
        <f>SUMIFS('Portfolio Allocation'!L$12:L$111,'Portfolio Allocation'!$A$12:$A$111,'Graph Tables'!$D138)</f>
        <v>0</v>
      </c>
      <c r="P138" s="46">
        <f>SUMIFS('Portfolio Allocation'!M$12:M$111,'Portfolio Allocation'!$A$12:$A$111,'Graph Tables'!$D138)</f>
        <v>0</v>
      </c>
      <c r="Q138" s="46" t="e">
        <f>SUMIFS('Portfolio Allocation'!#REF!,'Portfolio Allocation'!$A$12:$A$111,'Graph Tables'!$D138)</f>
        <v>#REF!</v>
      </c>
      <c r="R138" s="46">
        <f>SUMIFS('Portfolio Allocation'!Q$12:Q$111,'Portfolio Allocation'!$A$12:$A$111,'Graph Tables'!$D138)</f>
        <v>0</v>
      </c>
      <c r="S138" s="46">
        <f>SUMIFS('Portfolio Allocation'!R$12:R$111,'Portfolio Allocation'!$A$12:$A$111,'Graph Tables'!$D138)</f>
        <v>0</v>
      </c>
      <c r="T138" s="46">
        <f>SUMIFS('Portfolio Allocation'!S$12:S$111,'Portfolio Allocation'!$A$12:$A$111,'Graph Tables'!$D138)</f>
        <v>0</v>
      </c>
      <c r="U138" s="46">
        <f>SUMIFS('Portfolio Allocation'!T$12:T$111,'Portfolio Allocation'!$A$12:$A$111,'Graph Tables'!$D138)</f>
        <v>0</v>
      </c>
      <c r="V138" s="46">
        <f>SUMIFS('Portfolio Allocation'!U$12:U$111,'Portfolio Allocation'!$A$12:$A$111,'Graph Tables'!$D138)</f>
        <v>0</v>
      </c>
      <c r="W138" s="46">
        <f>SUMIFS('Portfolio Allocation'!V$12:V$111,'Portfolio Allocation'!$A$12:$A$111,'Graph Tables'!$D138)</f>
        <v>0</v>
      </c>
      <c r="X138" s="46">
        <f>SUMIFS('Portfolio Allocation'!W$12:W$111,'Portfolio Allocation'!$A$12:$A$111,'Graph Tables'!$D138)</f>
        <v>0</v>
      </c>
      <c r="Y138" s="46">
        <f>SUMIFS('Portfolio Allocation'!X$12:X$111,'Portfolio Allocation'!$A$12:$A$111,'Graph Tables'!$D138)</f>
        <v>0</v>
      </c>
      <c r="Z138" s="46">
        <f>SUMIFS('Portfolio Allocation'!Y$12:Y$111,'Portfolio Allocation'!$A$12:$A$111,'Graph Tables'!$D138)</f>
        <v>0</v>
      </c>
      <c r="AA138" s="46">
        <f>SUMIFS('Portfolio Allocation'!Z$12:Z$111,'Portfolio Allocation'!$A$12:$A$111,'Graph Tables'!$D138)</f>
        <v>0</v>
      </c>
      <c r="AB138" s="46">
        <f>SUMIFS('Portfolio Allocation'!AA$12:AA$111,'Portfolio Allocation'!$A$12:$A$111,'Graph Tables'!$D138)</f>
        <v>0</v>
      </c>
      <c r="AC138" s="46">
        <f>SUMIFS('Portfolio Allocation'!AD$12:AD$111,'Portfolio Allocation'!$A$12:$A$111,'Graph Tables'!$D138)</f>
        <v>0</v>
      </c>
      <c r="AD138" s="46"/>
      <c r="AH138" s="46"/>
      <c r="AI138" s="239" t="e">
        <f t="shared" si="265"/>
        <v>#REF!</v>
      </c>
      <c r="AJ138" s="239" t="e">
        <f>AI138+COUNTIF(AI$2:$AI138,AI138)-1</f>
        <v>#REF!</v>
      </c>
      <c r="AK138" s="241" t="str">
        <f t="shared" si="213"/>
        <v>Mauritius</v>
      </c>
      <c r="AL138" s="70" t="e">
        <f t="shared" si="266"/>
        <v>#REF!</v>
      </c>
      <c r="AM138" s="44" t="e">
        <f t="shared" si="214"/>
        <v>#REF!</v>
      </c>
      <c r="AN138" s="44" t="e">
        <f t="shared" si="215"/>
        <v>#REF!</v>
      </c>
      <c r="AO138" s="44" t="e">
        <f t="shared" si="216"/>
        <v>#REF!</v>
      </c>
      <c r="AP138" s="44" t="e">
        <f t="shared" si="217"/>
        <v>#REF!</v>
      </c>
      <c r="AQ138" s="44" t="e">
        <f t="shared" si="218"/>
        <v>#REF!</v>
      </c>
      <c r="AR138" s="44" t="e">
        <f t="shared" si="219"/>
        <v>#REF!</v>
      </c>
      <c r="AS138" s="44" t="e">
        <f t="shared" si="220"/>
        <v>#REF!</v>
      </c>
      <c r="AT138" s="44" t="e">
        <f t="shared" si="221"/>
        <v>#REF!</v>
      </c>
      <c r="AU138" s="44" t="e">
        <f t="shared" si="222"/>
        <v>#REF!</v>
      </c>
      <c r="AV138" s="44" t="e">
        <f t="shared" si="223"/>
        <v>#REF!</v>
      </c>
      <c r="AW138" s="44" t="e">
        <f t="shared" si="224"/>
        <v>#REF!</v>
      </c>
      <c r="AX138" s="44" t="e">
        <f t="shared" si="225"/>
        <v>#REF!</v>
      </c>
      <c r="AY138" s="44" t="e">
        <f t="shared" si="226"/>
        <v>#REF!</v>
      </c>
      <c r="AZ138" s="44" t="e">
        <f t="shared" si="227"/>
        <v>#REF!</v>
      </c>
      <c r="BA138" s="44" t="e">
        <f t="shared" si="228"/>
        <v>#REF!</v>
      </c>
      <c r="BB138" s="44" t="e">
        <f t="shared" si="229"/>
        <v>#REF!</v>
      </c>
      <c r="BC138" s="44" t="e">
        <f t="shared" si="230"/>
        <v>#REF!</v>
      </c>
      <c r="BD138" s="44" t="e">
        <f t="shared" si="231"/>
        <v>#REF!</v>
      </c>
      <c r="BE138" s="44" t="e">
        <f t="shared" si="232"/>
        <v>#REF!</v>
      </c>
      <c r="BF138" s="44" t="e">
        <f t="shared" si="233"/>
        <v>#REF!</v>
      </c>
      <c r="BG138" s="44" t="e">
        <f t="shared" si="234"/>
        <v>#REF!</v>
      </c>
      <c r="BH138" s="44" t="e">
        <f t="shared" si="235"/>
        <v>#REF!</v>
      </c>
      <c r="BI138" s="44" t="e">
        <f t="shared" si="236"/>
        <v>#REF!</v>
      </c>
      <c r="BJ138" s="44" t="e">
        <f t="shared" si="237"/>
        <v>#REF!</v>
      </c>
      <c r="BK138" s="44"/>
      <c r="CN138" s="244" t="e">
        <f t="shared" si="267"/>
        <v>#REF!</v>
      </c>
      <c r="CO138" s="244">
        <v>137</v>
      </c>
      <c r="CP138" s="239" t="e">
        <f t="shared" si="268"/>
        <v>#REF!</v>
      </c>
      <c r="CQ138" s="239" t="e">
        <f>CP138+COUNTIF($CP$2:CP138,CP138)-1</f>
        <v>#REF!</v>
      </c>
      <c r="CR138" s="241" t="str">
        <f t="shared" si="238"/>
        <v>Mauritius</v>
      </c>
      <c r="CS138" s="70" t="e">
        <f t="shared" si="269"/>
        <v>#REF!</v>
      </c>
      <c r="CT138" s="44" t="e">
        <f t="shared" si="239"/>
        <v>#REF!</v>
      </c>
      <c r="CU138" s="44" t="e">
        <f t="shared" si="240"/>
        <v>#REF!</v>
      </c>
      <c r="CV138" s="44" t="e">
        <f t="shared" si="241"/>
        <v>#REF!</v>
      </c>
      <c r="CW138" s="44" t="e">
        <f t="shared" si="242"/>
        <v>#REF!</v>
      </c>
      <c r="CX138" s="44" t="e">
        <f t="shared" si="243"/>
        <v>#REF!</v>
      </c>
      <c r="CY138" s="44" t="e">
        <f t="shared" si="244"/>
        <v>#REF!</v>
      </c>
      <c r="CZ138" s="44" t="e">
        <f t="shared" si="245"/>
        <v>#REF!</v>
      </c>
      <c r="DA138" s="44" t="e">
        <f t="shared" si="246"/>
        <v>#REF!</v>
      </c>
      <c r="DB138" s="44" t="e">
        <f t="shared" si="247"/>
        <v>#REF!</v>
      </c>
      <c r="DC138" s="44" t="e">
        <f t="shared" si="248"/>
        <v>#REF!</v>
      </c>
      <c r="DD138" s="44" t="e">
        <f t="shared" si="249"/>
        <v>#REF!</v>
      </c>
      <c r="DE138" s="44" t="e">
        <f t="shared" si="250"/>
        <v>#REF!</v>
      </c>
      <c r="DF138" s="44" t="e">
        <f t="shared" si="251"/>
        <v>#REF!</v>
      </c>
      <c r="DG138" s="44" t="e">
        <f t="shared" si="252"/>
        <v>#REF!</v>
      </c>
      <c r="DH138" s="44" t="e">
        <f t="shared" si="253"/>
        <v>#REF!</v>
      </c>
      <c r="DI138" s="44" t="e">
        <f t="shared" si="254"/>
        <v>#REF!</v>
      </c>
      <c r="DJ138" s="44" t="e">
        <f t="shared" si="255"/>
        <v>#REF!</v>
      </c>
      <c r="DK138" s="44" t="e">
        <f t="shared" si="256"/>
        <v>#REF!</v>
      </c>
      <c r="DL138" s="44" t="e">
        <f t="shared" si="257"/>
        <v>#REF!</v>
      </c>
      <c r="DM138" s="44" t="e">
        <f t="shared" si="258"/>
        <v>#REF!</v>
      </c>
      <c r="DN138" s="44" t="e">
        <f t="shared" si="259"/>
        <v>#REF!</v>
      </c>
      <c r="DO138" s="44" t="e">
        <f t="shared" si="260"/>
        <v>#REF!</v>
      </c>
      <c r="DP138" s="44" t="e">
        <f t="shared" si="261"/>
        <v>#REF!</v>
      </c>
      <c r="DQ138" s="44" t="e">
        <f t="shared" si="262"/>
        <v>#REF!</v>
      </c>
    </row>
    <row r="139" spans="1:121">
      <c r="A139" s="239">
        <v>138</v>
      </c>
      <c r="B139" s="364" t="e">
        <f t="shared" si="263"/>
        <v>#REF!</v>
      </c>
      <c r="C139" s="365" t="e">
        <f>B139+COUNTIF(B$2:$B139,B139)-1</f>
        <v>#REF!</v>
      </c>
      <c r="D139" s="366" t="str">
        <f>Tables!AI139</f>
        <v>Mayotte</v>
      </c>
      <c r="E139" s="367" t="e">
        <f t="shared" si="264"/>
        <v>#REF!</v>
      </c>
      <c r="F139" s="46">
        <f>SUMIFS('Portfolio Allocation'!C$12:C$111,'Portfolio Allocation'!$A$12:$A$111,'Graph Tables'!$D139)</f>
        <v>0</v>
      </c>
      <c r="G139" s="46">
        <f>SUMIFS('Portfolio Allocation'!D$12:D$111,'Portfolio Allocation'!$A$12:$A$111,'Graph Tables'!$D139)</f>
        <v>0</v>
      </c>
      <c r="H139" s="46">
        <f>SUMIFS('Portfolio Allocation'!E$12:E$111,'Portfolio Allocation'!$A$12:$A$111,'Graph Tables'!$D139)</f>
        <v>0</v>
      </c>
      <c r="I139" s="46">
        <f>SUMIFS('Portfolio Allocation'!F$12:F$111,'Portfolio Allocation'!$A$12:$A$111,'Graph Tables'!$D139)</f>
        <v>0</v>
      </c>
      <c r="J139" s="46">
        <f>SUMIFS('Portfolio Allocation'!G$12:G$111,'Portfolio Allocation'!$A$12:$A$111,'Graph Tables'!$D139)</f>
        <v>0</v>
      </c>
      <c r="K139" s="46">
        <f>SUMIFS('Portfolio Allocation'!H$12:H$111,'Portfolio Allocation'!$A$12:$A$111,'Graph Tables'!$D139)</f>
        <v>0</v>
      </c>
      <c r="L139" s="46">
        <f>SUMIFS('Portfolio Allocation'!I$12:I$111,'Portfolio Allocation'!$A$12:$A$111,'Graph Tables'!$D139)</f>
        <v>0</v>
      </c>
      <c r="M139" s="46">
        <f>SUMIFS('Portfolio Allocation'!J$12:J$111,'Portfolio Allocation'!$A$12:$A$111,'Graph Tables'!$D139)</f>
        <v>0</v>
      </c>
      <c r="N139" s="46">
        <f>SUMIFS('Portfolio Allocation'!K$12:K$111,'Portfolio Allocation'!$A$12:$A$111,'Graph Tables'!$D139)</f>
        <v>0</v>
      </c>
      <c r="O139" s="46">
        <f>SUMIFS('Portfolio Allocation'!L$12:L$111,'Portfolio Allocation'!$A$12:$A$111,'Graph Tables'!$D139)</f>
        <v>0</v>
      </c>
      <c r="P139" s="46">
        <f>SUMIFS('Portfolio Allocation'!M$12:M$111,'Portfolio Allocation'!$A$12:$A$111,'Graph Tables'!$D139)</f>
        <v>0</v>
      </c>
      <c r="Q139" s="46" t="e">
        <f>SUMIFS('Portfolio Allocation'!#REF!,'Portfolio Allocation'!$A$12:$A$111,'Graph Tables'!$D139)</f>
        <v>#REF!</v>
      </c>
      <c r="R139" s="46">
        <f>SUMIFS('Portfolio Allocation'!Q$12:Q$111,'Portfolio Allocation'!$A$12:$A$111,'Graph Tables'!$D139)</f>
        <v>0</v>
      </c>
      <c r="S139" s="46">
        <f>SUMIFS('Portfolio Allocation'!R$12:R$111,'Portfolio Allocation'!$A$12:$A$111,'Graph Tables'!$D139)</f>
        <v>0</v>
      </c>
      <c r="T139" s="46">
        <f>SUMIFS('Portfolio Allocation'!S$12:S$111,'Portfolio Allocation'!$A$12:$A$111,'Graph Tables'!$D139)</f>
        <v>0</v>
      </c>
      <c r="U139" s="46">
        <f>SUMIFS('Portfolio Allocation'!T$12:T$111,'Portfolio Allocation'!$A$12:$A$111,'Graph Tables'!$D139)</f>
        <v>0</v>
      </c>
      <c r="V139" s="46">
        <f>SUMIFS('Portfolio Allocation'!U$12:U$111,'Portfolio Allocation'!$A$12:$A$111,'Graph Tables'!$D139)</f>
        <v>0</v>
      </c>
      <c r="W139" s="46">
        <f>SUMIFS('Portfolio Allocation'!V$12:V$111,'Portfolio Allocation'!$A$12:$A$111,'Graph Tables'!$D139)</f>
        <v>0</v>
      </c>
      <c r="X139" s="46">
        <f>SUMIFS('Portfolio Allocation'!W$12:W$111,'Portfolio Allocation'!$A$12:$A$111,'Graph Tables'!$D139)</f>
        <v>0</v>
      </c>
      <c r="Y139" s="46">
        <f>SUMIFS('Portfolio Allocation'!X$12:X$111,'Portfolio Allocation'!$A$12:$A$111,'Graph Tables'!$D139)</f>
        <v>0</v>
      </c>
      <c r="Z139" s="46">
        <f>SUMIFS('Portfolio Allocation'!Y$12:Y$111,'Portfolio Allocation'!$A$12:$A$111,'Graph Tables'!$D139)</f>
        <v>0</v>
      </c>
      <c r="AA139" s="46">
        <f>SUMIFS('Portfolio Allocation'!Z$12:Z$111,'Portfolio Allocation'!$A$12:$A$111,'Graph Tables'!$D139)</f>
        <v>0</v>
      </c>
      <c r="AB139" s="46">
        <f>SUMIFS('Portfolio Allocation'!AA$12:AA$111,'Portfolio Allocation'!$A$12:$A$111,'Graph Tables'!$D139)</f>
        <v>0</v>
      </c>
      <c r="AC139" s="46">
        <f>SUMIFS('Portfolio Allocation'!AD$12:AD$111,'Portfolio Allocation'!$A$12:$A$111,'Graph Tables'!$D139)</f>
        <v>0</v>
      </c>
      <c r="AD139" s="46"/>
      <c r="AH139" s="46"/>
      <c r="AI139" s="239" t="e">
        <f t="shared" si="265"/>
        <v>#REF!</v>
      </c>
      <c r="AJ139" s="239" t="e">
        <f>AI139+COUNTIF(AI$2:$AI139,AI139)-1</f>
        <v>#REF!</v>
      </c>
      <c r="AK139" s="241" t="str">
        <f t="shared" si="213"/>
        <v>Mayotte</v>
      </c>
      <c r="AL139" s="70" t="e">
        <f t="shared" si="266"/>
        <v>#REF!</v>
      </c>
      <c r="AM139" s="44" t="e">
        <f t="shared" si="214"/>
        <v>#REF!</v>
      </c>
      <c r="AN139" s="44" t="e">
        <f t="shared" si="215"/>
        <v>#REF!</v>
      </c>
      <c r="AO139" s="44" t="e">
        <f t="shared" si="216"/>
        <v>#REF!</v>
      </c>
      <c r="AP139" s="44" t="e">
        <f t="shared" si="217"/>
        <v>#REF!</v>
      </c>
      <c r="AQ139" s="44" t="e">
        <f t="shared" si="218"/>
        <v>#REF!</v>
      </c>
      <c r="AR139" s="44" t="e">
        <f t="shared" si="219"/>
        <v>#REF!</v>
      </c>
      <c r="AS139" s="44" t="e">
        <f t="shared" si="220"/>
        <v>#REF!</v>
      </c>
      <c r="AT139" s="44" t="e">
        <f t="shared" si="221"/>
        <v>#REF!</v>
      </c>
      <c r="AU139" s="44" t="e">
        <f t="shared" si="222"/>
        <v>#REF!</v>
      </c>
      <c r="AV139" s="44" t="e">
        <f t="shared" si="223"/>
        <v>#REF!</v>
      </c>
      <c r="AW139" s="44" t="e">
        <f t="shared" si="224"/>
        <v>#REF!</v>
      </c>
      <c r="AX139" s="44" t="e">
        <f t="shared" si="225"/>
        <v>#REF!</v>
      </c>
      <c r="AY139" s="44" t="e">
        <f t="shared" si="226"/>
        <v>#REF!</v>
      </c>
      <c r="AZ139" s="44" t="e">
        <f t="shared" si="227"/>
        <v>#REF!</v>
      </c>
      <c r="BA139" s="44" t="e">
        <f t="shared" si="228"/>
        <v>#REF!</v>
      </c>
      <c r="BB139" s="44" t="e">
        <f t="shared" si="229"/>
        <v>#REF!</v>
      </c>
      <c r="BC139" s="44" t="e">
        <f t="shared" si="230"/>
        <v>#REF!</v>
      </c>
      <c r="BD139" s="44" t="e">
        <f t="shared" si="231"/>
        <v>#REF!</v>
      </c>
      <c r="BE139" s="44" t="e">
        <f t="shared" si="232"/>
        <v>#REF!</v>
      </c>
      <c r="BF139" s="44" t="e">
        <f t="shared" si="233"/>
        <v>#REF!</v>
      </c>
      <c r="BG139" s="44" t="e">
        <f t="shared" si="234"/>
        <v>#REF!</v>
      </c>
      <c r="BH139" s="44" t="e">
        <f t="shared" si="235"/>
        <v>#REF!</v>
      </c>
      <c r="BI139" s="44" t="e">
        <f t="shared" si="236"/>
        <v>#REF!</v>
      </c>
      <c r="BJ139" s="44" t="e">
        <f t="shared" si="237"/>
        <v>#REF!</v>
      </c>
      <c r="BK139" s="44"/>
      <c r="CN139" s="244" t="e">
        <f t="shared" si="267"/>
        <v>#REF!</v>
      </c>
      <c r="CO139" s="244">
        <v>138</v>
      </c>
      <c r="CP139" s="239" t="e">
        <f t="shared" si="268"/>
        <v>#REF!</v>
      </c>
      <c r="CQ139" s="239" t="e">
        <f>CP139+COUNTIF($CP$2:CP139,CP139)-1</f>
        <v>#REF!</v>
      </c>
      <c r="CR139" s="241" t="str">
        <f t="shared" si="238"/>
        <v>Mayotte</v>
      </c>
      <c r="CS139" s="70" t="e">
        <f t="shared" si="269"/>
        <v>#REF!</v>
      </c>
      <c r="CT139" s="44" t="e">
        <f t="shared" si="239"/>
        <v>#REF!</v>
      </c>
      <c r="CU139" s="44" t="e">
        <f t="shared" si="240"/>
        <v>#REF!</v>
      </c>
      <c r="CV139" s="44" t="e">
        <f t="shared" si="241"/>
        <v>#REF!</v>
      </c>
      <c r="CW139" s="44" t="e">
        <f t="shared" si="242"/>
        <v>#REF!</v>
      </c>
      <c r="CX139" s="44" t="e">
        <f t="shared" si="243"/>
        <v>#REF!</v>
      </c>
      <c r="CY139" s="44" t="e">
        <f t="shared" si="244"/>
        <v>#REF!</v>
      </c>
      <c r="CZ139" s="44" t="e">
        <f t="shared" si="245"/>
        <v>#REF!</v>
      </c>
      <c r="DA139" s="44" t="e">
        <f t="shared" si="246"/>
        <v>#REF!</v>
      </c>
      <c r="DB139" s="44" t="e">
        <f t="shared" si="247"/>
        <v>#REF!</v>
      </c>
      <c r="DC139" s="44" t="e">
        <f t="shared" si="248"/>
        <v>#REF!</v>
      </c>
      <c r="DD139" s="44" t="e">
        <f t="shared" si="249"/>
        <v>#REF!</v>
      </c>
      <c r="DE139" s="44" t="e">
        <f t="shared" si="250"/>
        <v>#REF!</v>
      </c>
      <c r="DF139" s="44" t="e">
        <f t="shared" si="251"/>
        <v>#REF!</v>
      </c>
      <c r="DG139" s="44" t="e">
        <f t="shared" si="252"/>
        <v>#REF!</v>
      </c>
      <c r="DH139" s="44" t="e">
        <f t="shared" si="253"/>
        <v>#REF!</v>
      </c>
      <c r="DI139" s="44" t="e">
        <f t="shared" si="254"/>
        <v>#REF!</v>
      </c>
      <c r="DJ139" s="44" t="e">
        <f t="shared" si="255"/>
        <v>#REF!</v>
      </c>
      <c r="DK139" s="44" t="e">
        <f t="shared" si="256"/>
        <v>#REF!</v>
      </c>
      <c r="DL139" s="44" t="e">
        <f t="shared" si="257"/>
        <v>#REF!</v>
      </c>
      <c r="DM139" s="44" t="e">
        <f t="shared" si="258"/>
        <v>#REF!</v>
      </c>
      <c r="DN139" s="44" t="e">
        <f t="shared" si="259"/>
        <v>#REF!</v>
      </c>
      <c r="DO139" s="44" t="e">
        <f t="shared" si="260"/>
        <v>#REF!</v>
      </c>
      <c r="DP139" s="44" t="e">
        <f t="shared" si="261"/>
        <v>#REF!</v>
      </c>
      <c r="DQ139" s="44" t="e">
        <f t="shared" si="262"/>
        <v>#REF!</v>
      </c>
    </row>
    <row r="140" spans="1:121">
      <c r="A140" s="239">
        <v>139</v>
      </c>
      <c r="B140" s="364" t="e">
        <f t="shared" si="263"/>
        <v>#REF!</v>
      </c>
      <c r="C140" s="365" t="e">
        <f>B140+COUNTIF(B$2:$B140,B140)-1</f>
        <v>#REF!</v>
      </c>
      <c r="D140" s="366" t="str">
        <f>Tables!AI140</f>
        <v>Mexico</v>
      </c>
      <c r="E140" s="367" t="e">
        <f t="shared" si="264"/>
        <v>#REF!</v>
      </c>
      <c r="F140" s="46">
        <f>SUMIFS('Portfolio Allocation'!C$12:C$111,'Portfolio Allocation'!$A$12:$A$111,'Graph Tables'!$D140)</f>
        <v>0</v>
      </c>
      <c r="G140" s="46">
        <f>SUMIFS('Portfolio Allocation'!D$12:D$111,'Portfolio Allocation'!$A$12:$A$111,'Graph Tables'!$D140)</f>
        <v>0</v>
      </c>
      <c r="H140" s="46">
        <f>SUMIFS('Portfolio Allocation'!E$12:E$111,'Portfolio Allocation'!$A$12:$A$111,'Graph Tables'!$D140)</f>
        <v>0</v>
      </c>
      <c r="I140" s="46">
        <f>SUMIFS('Portfolio Allocation'!F$12:F$111,'Portfolio Allocation'!$A$12:$A$111,'Graph Tables'!$D140)</f>
        <v>0</v>
      </c>
      <c r="J140" s="46">
        <f>SUMIFS('Portfolio Allocation'!G$12:G$111,'Portfolio Allocation'!$A$12:$A$111,'Graph Tables'!$D140)</f>
        <v>0</v>
      </c>
      <c r="K140" s="46">
        <f>SUMIFS('Portfolio Allocation'!H$12:H$111,'Portfolio Allocation'!$A$12:$A$111,'Graph Tables'!$D140)</f>
        <v>0</v>
      </c>
      <c r="L140" s="46">
        <f>SUMIFS('Portfolio Allocation'!I$12:I$111,'Portfolio Allocation'!$A$12:$A$111,'Graph Tables'!$D140)</f>
        <v>0</v>
      </c>
      <c r="M140" s="46">
        <f>SUMIFS('Portfolio Allocation'!J$12:J$111,'Portfolio Allocation'!$A$12:$A$111,'Graph Tables'!$D140)</f>
        <v>0</v>
      </c>
      <c r="N140" s="46">
        <f>SUMIFS('Portfolio Allocation'!K$12:K$111,'Portfolio Allocation'!$A$12:$A$111,'Graph Tables'!$D140)</f>
        <v>0</v>
      </c>
      <c r="O140" s="46">
        <f>SUMIFS('Portfolio Allocation'!L$12:L$111,'Portfolio Allocation'!$A$12:$A$111,'Graph Tables'!$D140)</f>
        <v>0</v>
      </c>
      <c r="P140" s="46">
        <f>SUMIFS('Portfolio Allocation'!M$12:M$111,'Portfolio Allocation'!$A$12:$A$111,'Graph Tables'!$D140)</f>
        <v>0</v>
      </c>
      <c r="Q140" s="46" t="e">
        <f>SUMIFS('Portfolio Allocation'!#REF!,'Portfolio Allocation'!$A$12:$A$111,'Graph Tables'!$D140)</f>
        <v>#REF!</v>
      </c>
      <c r="R140" s="46">
        <f>SUMIFS('Portfolio Allocation'!Q$12:Q$111,'Portfolio Allocation'!$A$12:$A$111,'Graph Tables'!$D140)</f>
        <v>0</v>
      </c>
      <c r="S140" s="46">
        <f>SUMIFS('Portfolio Allocation'!R$12:R$111,'Portfolio Allocation'!$A$12:$A$111,'Graph Tables'!$D140)</f>
        <v>0</v>
      </c>
      <c r="T140" s="46">
        <f>SUMIFS('Portfolio Allocation'!S$12:S$111,'Portfolio Allocation'!$A$12:$A$111,'Graph Tables'!$D140)</f>
        <v>0</v>
      </c>
      <c r="U140" s="46">
        <f>SUMIFS('Portfolio Allocation'!T$12:T$111,'Portfolio Allocation'!$A$12:$A$111,'Graph Tables'!$D140)</f>
        <v>0</v>
      </c>
      <c r="V140" s="46">
        <f>SUMIFS('Portfolio Allocation'!U$12:U$111,'Portfolio Allocation'!$A$12:$A$111,'Graph Tables'!$D140)</f>
        <v>0</v>
      </c>
      <c r="W140" s="46">
        <f>SUMIFS('Portfolio Allocation'!V$12:V$111,'Portfolio Allocation'!$A$12:$A$111,'Graph Tables'!$D140)</f>
        <v>0</v>
      </c>
      <c r="X140" s="46">
        <f>SUMIFS('Portfolio Allocation'!W$12:W$111,'Portfolio Allocation'!$A$12:$A$111,'Graph Tables'!$D140)</f>
        <v>0</v>
      </c>
      <c r="Y140" s="46">
        <f>SUMIFS('Portfolio Allocation'!X$12:X$111,'Portfolio Allocation'!$A$12:$A$111,'Graph Tables'!$D140)</f>
        <v>0</v>
      </c>
      <c r="Z140" s="46">
        <f>SUMIFS('Portfolio Allocation'!Y$12:Y$111,'Portfolio Allocation'!$A$12:$A$111,'Graph Tables'!$D140)</f>
        <v>0</v>
      </c>
      <c r="AA140" s="46">
        <f>SUMIFS('Portfolio Allocation'!Z$12:Z$111,'Portfolio Allocation'!$A$12:$A$111,'Graph Tables'!$D140)</f>
        <v>0</v>
      </c>
      <c r="AB140" s="46">
        <f>SUMIFS('Portfolio Allocation'!AA$12:AA$111,'Portfolio Allocation'!$A$12:$A$111,'Graph Tables'!$D140)</f>
        <v>0</v>
      </c>
      <c r="AC140" s="46">
        <f>SUMIFS('Portfolio Allocation'!AD$12:AD$111,'Portfolio Allocation'!$A$12:$A$111,'Graph Tables'!$D140)</f>
        <v>0</v>
      </c>
      <c r="AD140" s="46"/>
      <c r="AH140" s="46"/>
      <c r="AI140" s="239" t="e">
        <f t="shared" si="265"/>
        <v>#REF!</v>
      </c>
      <c r="AJ140" s="239" t="e">
        <f>AI140+COUNTIF(AI$2:$AI140,AI140)-1</f>
        <v>#REF!</v>
      </c>
      <c r="AK140" s="241" t="str">
        <f t="shared" si="213"/>
        <v>Mexico</v>
      </c>
      <c r="AL140" s="70" t="e">
        <f t="shared" si="266"/>
        <v>#REF!</v>
      </c>
      <c r="AM140" s="44" t="e">
        <f t="shared" si="214"/>
        <v>#REF!</v>
      </c>
      <c r="AN140" s="44" t="e">
        <f t="shared" si="215"/>
        <v>#REF!</v>
      </c>
      <c r="AO140" s="44" t="e">
        <f t="shared" si="216"/>
        <v>#REF!</v>
      </c>
      <c r="AP140" s="44" t="e">
        <f t="shared" si="217"/>
        <v>#REF!</v>
      </c>
      <c r="AQ140" s="44" t="e">
        <f t="shared" si="218"/>
        <v>#REF!</v>
      </c>
      <c r="AR140" s="44" t="e">
        <f t="shared" si="219"/>
        <v>#REF!</v>
      </c>
      <c r="AS140" s="44" t="e">
        <f t="shared" si="220"/>
        <v>#REF!</v>
      </c>
      <c r="AT140" s="44" t="e">
        <f t="shared" si="221"/>
        <v>#REF!</v>
      </c>
      <c r="AU140" s="44" t="e">
        <f t="shared" si="222"/>
        <v>#REF!</v>
      </c>
      <c r="AV140" s="44" t="e">
        <f t="shared" si="223"/>
        <v>#REF!</v>
      </c>
      <c r="AW140" s="44" t="e">
        <f t="shared" si="224"/>
        <v>#REF!</v>
      </c>
      <c r="AX140" s="44" t="e">
        <f t="shared" si="225"/>
        <v>#REF!</v>
      </c>
      <c r="AY140" s="44" t="e">
        <f t="shared" si="226"/>
        <v>#REF!</v>
      </c>
      <c r="AZ140" s="44" t="e">
        <f t="shared" si="227"/>
        <v>#REF!</v>
      </c>
      <c r="BA140" s="44" t="e">
        <f t="shared" si="228"/>
        <v>#REF!</v>
      </c>
      <c r="BB140" s="44" t="e">
        <f t="shared" si="229"/>
        <v>#REF!</v>
      </c>
      <c r="BC140" s="44" t="e">
        <f t="shared" si="230"/>
        <v>#REF!</v>
      </c>
      <c r="BD140" s="44" t="e">
        <f t="shared" si="231"/>
        <v>#REF!</v>
      </c>
      <c r="BE140" s="44" t="e">
        <f t="shared" si="232"/>
        <v>#REF!</v>
      </c>
      <c r="BF140" s="44" t="e">
        <f t="shared" si="233"/>
        <v>#REF!</v>
      </c>
      <c r="BG140" s="44" t="e">
        <f t="shared" si="234"/>
        <v>#REF!</v>
      </c>
      <c r="BH140" s="44" t="e">
        <f t="shared" si="235"/>
        <v>#REF!</v>
      </c>
      <c r="BI140" s="44" t="e">
        <f t="shared" si="236"/>
        <v>#REF!</v>
      </c>
      <c r="BJ140" s="44" t="e">
        <f t="shared" si="237"/>
        <v>#REF!</v>
      </c>
      <c r="BK140" s="44"/>
      <c r="CN140" s="244" t="e">
        <f t="shared" si="267"/>
        <v>#REF!</v>
      </c>
      <c r="CO140" s="244">
        <v>139</v>
      </c>
      <c r="CP140" s="239" t="e">
        <f t="shared" si="268"/>
        <v>#REF!</v>
      </c>
      <c r="CQ140" s="239" t="e">
        <f>CP140+COUNTIF($CP$2:CP140,CP140)-1</f>
        <v>#REF!</v>
      </c>
      <c r="CR140" s="241" t="str">
        <f t="shared" si="238"/>
        <v>Mexico</v>
      </c>
      <c r="CS140" s="70" t="e">
        <f t="shared" si="269"/>
        <v>#REF!</v>
      </c>
      <c r="CT140" s="44" t="e">
        <f t="shared" si="239"/>
        <v>#REF!</v>
      </c>
      <c r="CU140" s="44" t="e">
        <f t="shared" si="240"/>
        <v>#REF!</v>
      </c>
      <c r="CV140" s="44" t="e">
        <f t="shared" si="241"/>
        <v>#REF!</v>
      </c>
      <c r="CW140" s="44" t="e">
        <f t="shared" si="242"/>
        <v>#REF!</v>
      </c>
      <c r="CX140" s="44" t="e">
        <f t="shared" si="243"/>
        <v>#REF!</v>
      </c>
      <c r="CY140" s="44" t="e">
        <f t="shared" si="244"/>
        <v>#REF!</v>
      </c>
      <c r="CZ140" s="44" t="e">
        <f t="shared" si="245"/>
        <v>#REF!</v>
      </c>
      <c r="DA140" s="44" t="e">
        <f t="shared" si="246"/>
        <v>#REF!</v>
      </c>
      <c r="DB140" s="44" t="e">
        <f t="shared" si="247"/>
        <v>#REF!</v>
      </c>
      <c r="DC140" s="44" t="e">
        <f t="shared" si="248"/>
        <v>#REF!</v>
      </c>
      <c r="DD140" s="44" t="e">
        <f t="shared" si="249"/>
        <v>#REF!</v>
      </c>
      <c r="DE140" s="44" t="e">
        <f t="shared" si="250"/>
        <v>#REF!</v>
      </c>
      <c r="DF140" s="44" t="e">
        <f t="shared" si="251"/>
        <v>#REF!</v>
      </c>
      <c r="DG140" s="44" t="e">
        <f t="shared" si="252"/>
        <v>#REF!</v>
      </c>
      <c r="DH140" s="44" t="e">
        <f t="shared" si="253"/>
        <v>#REF!</v>
      </c>
      <c r="DI140" s="44" t="e">
        <f t="shared" si="254"/>
        <v>#REF!</v>
      </c>
      <c r="DJ140" s="44" t="e">
        <f t="shared" si="255"/>
        <v>#REF!</v>
      </c>
      <c r="DK140" s="44" t="e">
        <f t="shared" si="256"/>
        <v>#REF!</v>
      </c>
      <c r="DL140" s="44" t="e">
        <f t="shared" si="257"/>
        <v>#REF!</v>
      </c>
      <c r="DM140" s="44" t="e">
        <f t="shared" si="258"/>
        <v>#REF!</v>
      </c>
      <c r="DN140" s="44" t="e">
        <f t="shared" si="259"/>
        <v>#REF!</v>
      </c>
      <c r="DO140" s="44" t="e">
        <f t="shared" si="260"/>
        <v>#REF!</v>
      </c>
      <c r="DP140" s="44" t="e">
        <f t="shared" si="261"/>
        <v>#REF!</v>
      </c>
      <c r="DQ140" s="44" t="e">
        <f t="shared" si="262"/>
        <v>#REF!</v>
      </c>
    </row>
    <row r="141" spans="1:121">
      <c r="A141" s="239">
        <v>140</v>
      </c>
      <c r="B141" s="364" t="e">
        <f t="shared" si="263"/>
        <v>#REF!</v>
      </c>
      <c r="C141" s="365" t="e">
        <f>B141+COUNTIF(B$2:$B141,B141)-1</f>
        <v>#REF!</v>
      </c>
      <c r="D141" s="366" t="str">
        <f>Tables!AI141</f>
        <v>Micronesia</v>
      </c>
      <c r="E141" s="367" t="e">
        <f t="shared" si="264"/>
        <v>#REF!</v>
      </c>
      <c r="F141" s="46">
        <f>SUMIFS('Portfolio Allocation'!C$12:C$111,'Portfolio Allocation'!$A$12:$A$111,'Graph Tables'!$D141)</f>
        <v>0</v>
      </c>
      <c r="G141" s="46">
        <f>SUMIFS('Portfolio Allocation'!D$12:D$111,'Portfolio Allocation'!$A$12:$A$111,'Graph Tables'!$D141)</f>
        <v>0</v>
      </c>
      <c r="H141" s="46">
        <f>SUMIFS('Portfolio Allocation'!E$12:E$111,'Portfolio Allocation'!$A$12:$A$111,'Graph Tables'!$D141)</f>
        <v>0</v>
      </c>
      <c r="I141" s="46">
        <f>SUMIFS('Portfolio Allocation'!F$12:F$111,'Portfolio Allocation'!$A$12:$A$111,'Graph Tables'!$D141)</f>
        <v>0</v>
      </c>
      <c r="J141" s="46">
        <f>SUMIFS('Portfolio Allocation'!G$12:G$111,'Portfolio Allocation'!$A$12:$A$111,'Graph Tables'!$D141)</f>
        <v>0</v>
      </c>
      <c r="K141" s="46">
        <f>SUMIFS('Portfolio Allocation'!H$12:H$111,'Portfolio Allocation'!$A$12:$A$111,'Graph Tables'!$D141)</f>
        <v>0</v>
      </c>
      <c r="L141" s="46">
        <f>SUMIFS('Portfolio Allocation'!I$12:I$111,'Portfolio Allocation'!$A$12:$A$111,'Graph Tables'!$D141)</f>
        <v>0</v>
      </c>
      <c r="M141" s="46">
        <f>SUMIFS('Portfolio Allocation'!J$12:J$111,'Portfolio Allocation'!$A$12:$A$111,'Graph Tables'!$D141)</f>
        <v>0</v>
      </c>
      <c r="N141" s="46">
        <f>SUMIFS('Portfolio Allocation'!K$12:K$111,'Portfolio Allocation'!$A$12:$A$111,'Graph Tables'!$D141)</f>
        <v>0</v>
      </c>
      <c r="O141" s="46">
        <f>SUMIFS('Portfolio Allocation'!L$12:L$111,'Portfolio Allocation'!$A$12:$A$111,'Graph Tables'!$D141)</f>
        <v>0</v>
      </c>
      <c r="P141" s="46">
        <f>SUMIFS('Portfolio Allocation'!M$12:M$111,'Portfolio Allocation'!$A$12:$A$111,'Graph Tables'!$D141)</f>
        <v>0</v>
      </c>
      <c r="Q141" s="46" t="e">
        <f>SUMIFS('Portfolio Allocation'!#REF!,'Portfolio Allocation'!$A$12:$A$111,'Graph Tables'!$D141)</f>
        <v>#REF!</v>
      </c>
      <c r="R141" s="46">
        <f>SUMIFS('Portfolio Allocation'!Q$12:Q$111,'Portfolio Allocation'!$A$12:$A$111,'Graph Tables'!$D141)</f>
        <v>0</v>
      </c>
      <c r="S141" s="46">
        <f>SUMIFS('Portfolio Allocation'!R$12:R$111,'Portfolio Allocation'!$A$12:$A$111,'Graph Tables'!$D141)</f>
        <v>0</v>
      </c>
      <c r="T141" s="46">
        <f>SUMIFS('Portfolio Allocation'!S$12:S$111,'Portfolio Allocation'!$A$12:$A$111,'Graph Tables'!$D141)</f>
        <v>0</v>
      </c>
      <c r="U141" s="46">
        <f>SUMIFS('Portfolio Allocation'!T$12:T$111,'Portfolio Allocation'!$A$12:$A$111,'Graph Tables'!$D141)</f>
        <v>0</v>
      </c>
      <c r="V141" s="46">
        <f>SUMIFS('Portfolio Allocation'!U$12:U$111,'Portfolio Allocation'!$A$12:$A$111,'Graph Tables'!$D141)</f>
        <v>0</v>
      </c>
      <c r="W141" s="46">
        <f>SUMIFS('Portfolio Allocation'!V$12:V$111,'Portfolio Allocation'!$A$12:$A$111,'Graph Tables'!$D141)</f>
        <v>0</v>
      </c>
      <c r="X141" s="46">
        <f>SUMIFS('Portfolio Allocation'!W$12:W$111,'Portfolio Allocation'!$A$12:$A$111,'Graph Tables'!$D141)</f>
        <v>0</v>
      </c>
      <c r="Y141" s="46">
        <f>SUMIFS('Portfolio Allocation'!X$12:X$111,'Portfolio Allocation'!$A$12:$A$111,'Graph Tables'!$D141)</f>
        <v>0</v>
      </c>
      <c r="Z141" s="46">
        <f>SUMIFS('Portfolio Allocation'!Y$12:Y$111,'Portfolio Allocation'!$A$12:$A$111,'Graph Tables'!$D141)</f>
        <v>0</v>
      </c>
      <c r="AA141" s="46">
        <f>SUMIFS('Portfolio Allocation'!Z$12:Z$111,'Portfolio Allocation'!$A$12:$A$111,'Graph Tables'!$D141)</f>
        <v>0</v>
      </c>
      <c r="AB141" s="46">
        <f>SUMIFS('Portfolio Allocation'!AA$12:AA$111,'Portfolio Allocation'!$A$12:$A$111,'Graph Tables'!$D141)</f>
        <v>0</v>
      </c>
      <c r="AC141" s="46">
        <f>SUMIFS('Portfolio Allocation'!AD$12:AD$111,'Portfolio Allocation'!$A$12:$A$111,'Graph Tables'!$D141)</f>
        <v>0</v>
      </c>
      <c r="AD141" s="46"/>
      <c r="AH141" s="46"/>
      <c r="AI141" s="239" t="e">
        <f t="shared" si="265"/>
        <v>#REF!</v>
      </c>
      <c r="AJ141" s="239" t="e">
        <f>AI141+COUNTIF(AI$2:$AI141,AI141)-1</f>
        <v>#REF!</v>
      </c>
      <c r="AK141" s="241" t="str">
        <f t="shared" si="213"/>
        <v>Micronesia</v>
      </c>
      <c r="AL141" s="70" t="e">
        <f t="shared" si="266"/>
        <v>#REF!</v>
      </c>
      <c r="AM141" s="44" t="e">
        <f t="shared" si="214"/>
        <v>#REF!</v>
      </c>
      <c r="AN141" s="44" t="e">
        <f t="shared" si="215"/>
        <v>#REF!</v>
      </c>
      <c r="AO141" s="44" t="e">
        <f t="shared" si="216"/>
        <v>#REF!</v>
      </c>
      <c r="AP141" s="44" t="e">
        <f t="shared" si="217"/>
        <v>#REF!</v>
      </c>
      <c r="AQ141" s="44" t="e">
        <f t="shared" si="218"/>
        <v>#REF!</v>
      </c>
      <c r="AR141" s="44" t="e">
        <f t="shared" si="219"/>
        <v>#REF!</v>
      </c>
      <c r="AS141" s="44" t="e">
        <f t="shared" si="220"/>
        <v>#REF!</v>
      </c>
      <c r="AT141" s="44" t="e">
        <f t="shared" si="221"/>
        <v>#REF!</v>
      </c>
      <c r="AU141" s="44" t="e">
        <f t="shared" si="222"/>
        <v>#REF!</v>
      </c>
      <c r="AV141" s="44" t="e">
        <f t="shared" si="223"/>
        <v>#REF!</v>
      </c>
      <c r="AW141" s="44" t="e">
        <f t="shared" si="224"/>
        <v>#REF!</v>
      </c>
      <c r="AX141" s="44" t="e">
        <f t="shared" si="225"/>
        <v>#REF!</v>
      </c>
      <c r="AY141" s="44" t="e">
        <f t="shared" si="226"/>
        <v>#REF!</v>
      </c>
      <c r="AZ141" s="44" t="e">
        <f t="shared" si="227"/>
        <v>#REF!</v>
      </c>
      <c r="BA141" s="44" t="e">
        <f t="shared" si="228"/>
        <v>#REF!</v>
      </c>
      <c r="BB141" s="44" t="e">
        <f t="shared" si="229"/>
        <v>#REF!</v>
      </c>
      <c r="BC141" s="44" t="e">
        <f t="shared" si="230"/>
        <v>#REF!</v>
      </c>
      <c r="BD141" s="44" t="e">
        <f t="shared" si="231"/>
        <v>#REF!</v>
      </c>
      <c r="BE141" s="44" t="e">
        <f t="shared" si="232"/>
        <v>#REF!</v>
      </c>
      <c r="BF141" s="44" t="e">
        <f t="shared" si="233"/>
        <v>#REF!</v>
      </c>
      <c r="BG141" s="44" t="e">
        <f t="shared" si="234"/>
        <v>#REF!</v>
      </c>
      <c r="BH141" s="44" t="e">
        <f t="shared" si="235"/>
        <v>#REF!</v>
      </c>
      <c r="BI141" s="44" t="e">
        <f t="shared" si="236"/>
        <v>#REF!</v>
      </c>
      <c r="BJ141" s="44" t="e">
        <f t="shared" si="237"/>
        <v>#REF!</v>
      </c>
      <c r="BK141" s="44"/>
      <c r="CN141" s="244" t="e">
        <f t="shared" si="267"/>
        <v>#REF!</v>
      </c>
      <c r="CO141" s="244">
        <v>140</v>
      </c>
      <c r="CP141" s="239" t="e">
        <f t="shared" si="268"/>
        <v>#REF!</v>
      </c>
      <c r="CQ141" s="239" t="e">
        <f>CP141+COUNTIF($CP$2:CP141,CP141)-1</f>
        <v>#REF!</v>
      </c>
      <c r="CR141" s="241" t="str">
        <f t="shared" si="238"/>
        <v>Micronesia</v>
      </c>
      <c r="CS141" s="70" t="e">
        <f t="shared" si="269"/>
        <v>#REF!</v>
      </c>
      <c r="CT141" s="44" t="e">
        <f t="shared" si="239"/>
        <v>#REF!</v>
      </c>
      <c r="CU141" s="44" t="e">
        <f t="shared" si="240"/>
        <v>#REF!</v>
      </c>
      <c r="CV141" s="44" t="e">
        <f t="shared" si="241"/>
        <v>#REF!</v>
      </c>
      <c r="CW141" s="44" t="e">
        <f t="shared" si="242"/>
        <v>#REF!</v>
      </c>
      <c r="CX141" s="44" t="e">
        <f t="shared" si="243"/>
        <v>#REF!</v>
      </c>
      <c r="CY141" s="44" t="e">
        <f t="shared" si="244"/>
        <v>#REF!</v>
      </c>
      <c r="CZ141" s="44" t="e">
        <f t="shared" si="245"/>
        <v>#REF!</v>
      </c>
      <c r="DA141" s="44" t="e">
        <f t="shared" si="246"/>
        <v>#REF!</v>
      </c>
      <c r="DB141" s="44" t="e">
        <f t="shared" si="247"/>
        <v>#REF!</v>
      </c>
      <c r="DC141" s="44" t="e">
        <f t="shared" si="248"/>
        <v>#REF!</v>
      </c>
      <c r="DD141" s="44" t="e">
        <f t="shared" si="249"/>
        <v>#REF!</v>
      </c>
      <c r="DE141" s="44" t="e">
        <f t="shared" si="250"/>
        <v>#REF!</v>
      </c>
      <c r="DF141" s="44" t="e">
        <f t="shared" si="251"/>
        <v>#REF!</v>
      </c>
      <c r="DG141" s="44" t="e">
        <f t="shared" si="252"/>
        <v>#REF!</v>
      </c>
      <c r="DH141" s="44" t="e">
        <f t="shared" si="253"/>
        <v>#REF!</v>
      </c>
      <c r="DI141" s="44" t="e">
        <f t="shared" si="254"/>
        <v>#REF!</v>
      </c>
      <c r="DJ141" s="44" t="e">
        <f t="shared" si="255"/>
        <v>#REF!</v>
      </c>
      <c r="DK141" s="44" t="e">
        <f t="shared" si="256"/>
        <v>#REF!</v>
      </c>
      <c r="DL141" s="44" t="e">
        <f t="shared" si="257"/>
        <v>#REF!</v>
      </c>
      <c r="DM141" s="44" t="e">
        <f t="shared" si="258"/>
        <v>#REF!</v>
      </c>
      <c r="DN141" s="44" t="e">
        <f t="shared" si="259"/>
        <v>#REF!</v>
      </c>
      <c r="DO141" s="44" t="e">
        <f t="shared" si="260"/>
        <v>#REF!</v>
      </c>
      <c r="DP141" s="44" t="e">
        <f t="shared" si="261"/>
        <v>#REF!</v>
      </c>
      <c r="DQ141" s="44" t="e">
        <f t="shared" si="262"/>
        <v>#REF!</v>
      </c>
    </row>
    <row r="142" spans="1:121">
      <c r="A142" s="239">
        <v>141</v>
      </c>
      <c r="B142" s="364" t="e">
        <f t="shared" si="263"/>
        <v>#REF!</v>
      </c>
      <c r="C142" s="365" t="e">
        <f>B142+COUNTIF(B$2:$B142,B142)-1</f>
        <v>#REF!</v>
      </c>
      <c r="D142" s="366" t="str">
        <f>Tables!AI142</f>
        <v>Moldova</v>
      </c>
      <c r="E142" s="367" t="e">
        <f t="shared" si="264"/>
        <v>#REF!</v>
      </c>
      <c r="F142" s="46">
        <f>SUMIFS('Portfolio Allocation'!C$12:C$111,'Portfolio Allocation'!$A$12:$A$111,'Graph Tables'!$D142)</f>
        <v>0</v>
      </c>
      <c r="G142" s="46">
        <f>SUMIFS('Portfolio Allocation'!D$12:D$111,'Portfolio Allocation'!$A$12:$A$111,'Graph Tables'!$D142)</f>
        <v>0</v>
      </c>
      <c r="H142" s="46">
        <f>SUMIFS('Portfolio Allocation'!E$12:E$111,'Portfolio Allocation'!$A$12:$A$111,'Graph Tables'!$D142)</f>
        <v>0</v>
      </c>
      <c r="I142" s="46">
        <f>SUMIFS('Portfolio Allocation'!F$12:F$111,'Portfolio Allocation'!$A$12:$A$111,'Graph Tables'!$D142)</f>
        <v>0</v>
      </c>
      <c r="J142" s="46">
        <f>SUMIFS('Portfolio Allocation'!G$12:G$111,'Portfolio Allocation'!$A$12:$A$111,'Graph Tables'!$D142)</f>
        <v>0</v>
      </c>
      <c r="K142" s="46">
        <f>SUMIFS('Portfolio Allocation'!H$12:H$111,'Portfolio Allocation'!$A$12:$A$111,'Graph Tables'!$D142)</f>
        <v>0</v>
      </c>
      <c r="L142" s="46">
        <f>SUMIFS('Portfolio Allocation'!I$12:I$111,'Portfolio Allocation'!$A$12:$A$111,'Graph Tables'!$D142)</f>
        <v>0</v>
      </c>
      <c r="M142" s="46">
        <f>SUMIFS('Portfolio Allocation'!J$12:J$111,'Portfolio Allocation'!$A$12:$A$111,'Graph Tables'!$D142)</f>
        <v>0</v>
      </c>
      <c r="N142" s="46">
        <f>SUMIFS('Portfolio Allocation'!K$12:K$111,'Portfolio Allocation'!$A$12:$A$111,'Graph Tables'!$D142)</f>
        <v>0</v>
      </c>
      <c r="O142" s="46">
        <f>SUMIFS('Portfolio Allocation'!L$12:L$111,'Portfolio Allocation'!$A$12:$A$111,'Graph Tables'!$D142)</f>
        <v>0</v>
      </c>
      <c r="P142" s="46">
        <f>SUMIFS('Portfolio Allocation'!M$12:M$111,'Portfolio Allocation'!$A$12:$A$111,'Graph Tables'!$D142)</f>
        <v>0</v>
      </c>
      <c r="Q142" s="46" t="e">
        <f>SUMIFS('Portfolio Allocation'!#REF!,'Portfolio Allocation'!$A$12:$A$111,'Graph Tables'!$D142)</f>
        <v>#REF!</v>
      </c>
      <c r="R142" s="46">
        <f>SUMIFS('Portfolio Allocation'!Q$12:Q$111,'Portfolio Allocation'!$A$12:$A$111,'Graph Tables'!$D142)</f>
        <v>0</v>
      </c>
      <c r="S142" s="46">
        <f>SUMIFS('Portfolio Allocation'!R$12:R$111,'Portfolio Allocation'!$A$12:$A$111,'Graph Tables'!$D142)</f>
        <v>0</v>
      </c>
      <c r="T142" s="46">
        <f>SUMIFS('Portfolio Allocation'!S$12:S$111,'Portfolio Allocation'!$A$12:$A$111,'Graph Tables'!$D142)</f>
        <v>0</v>
      </c>
      <c r="U142" s="46">
        <f>SUMIFS('Portfolio Allocation'!T$12:T$111,'Portfolio Allocation'!$A$12:$A$111,'Graph Tables'!$D142)</f>
        <v>0</v>
      </c>
      <c r="V142" s="46">
        <f>SUMIFS('Portfolio Allocation'!U$12:U$111,'Portfolio Allocation'!$A$12:$A$111,'Graph Tables'!$D142)</f>
        <v>0</v>
      </c>
      <c r="W142" s="46">
        <f>SUMIFS('Portfolio Allocation'!V$12:V$111,'Portfolio Allocation'!$A$12:$A$111,'Graph Tables'!$D142)</f>
        <v>0</v>
      </c>
      <c r="X142" s="46">
        <f>SUMIFS('Portfolio Allocation'!W$12:W$111,'Portfolio Allocation'!$A$12:$A$111,'Graph Tables'!$D142)</f>
        <v>0</v>
      </c>
      <c r="Y142" s="46">
        <f>SUMIFS('Portfolio Allocation'!X$12:X$111,'Portfolio Allocation'!$A$12:$A$111,'Graph Tables'!$D142)</f>
        <v>0</v>
      </c>
      <c r="Z142" s="46">
        <f>SUMIFS('Portfolio Allocation'!Y$12:Y$111,'Portfolio Allocation'!$A$12:$A$111,'Graph Tables'!$D142)</f>
        <v>0</v>
      </c>
      <c r="AA142" s="46">
        <f>SUMIFS('Portfolio Allocation'!Z$12:Z$111,'Portfolio Allocation'!$A$12:$A$111,'Graph Tables'!$D142)</f>
        <v>0</v>
      </c>
      <c r="AB142" s="46">
        <f>SUMIFS('Portfolio Allocation'!AA$12:AA$111,'Portfolio Allocation'!$A$12:$A$111,'Graph Tables'!$D142)</f>
        <v>0</v>
      </c>
      <c r="AC142" s="46">
        <f>SUMIFS('Portfolio Allocation'!AD$12:AD$111,'Portfolio Allocation'!$A$12:$A$111,'Graph Tables'!$D142)</f>
        <v>0</v>
      </c>
      <c r="AD142" s="46"/>
      <c r="AH142" s="46"/>
      <c r="AI142" s="239" t="e">
        <f t="shared" si="265"/>
        <v>#REF!</v>
      </c>
      <c r="AJ142" s="239" t="e">
        <f>AI142+COUNTIF(AI$2:$AI142,AI142)-1</f>
        <v>#REF!</v>
      </c>
      <c r="AK142" s="241" t="str">
        <f t="shared" si="213"/>
        <v>Moldova</v>
      </c>
      <c r="AL142" s="70" t="e">
        <f t="shared" si="266"/>
        <v>#REF!</v>
      </c>
      <c r="AM142" s="44" t="e">
        <f t="shared" si="214"/>
        <v>#REF!</v>
      </c>
      <c r="AN142" s="44" t="e">
        <f t="shared" si="215"/>
        <v>#REF!</v>
      </c>
      <c r="AO142" s="44" t="e">
        <f t="shared" si="216"/>
        <v>#REF!</v>
      </c>
      <c r="AP142" s="44" t="e">
        <f t="shared" si="217"/>
        <v>#REF!</v>
      </c>
      <c r="AQ142" s="44" t="e">
        <f t="shared" si="218"/>
        <v>#REF!</v>
      </c>
      <c r="AR142" s="44" t="e">
        <f t="shared" si="219"/>
        <v>#REF!</v>
      </c>
      <c r="AS142" s="44" t="e">
        <f t="shared" si="220"/>
        <v>#REF!</v>
      </c>
      <c r="AT142" s="44" t="e">
        <f t="shared" si="221"/>
        <v>#REF!</v>
      </c>
      <c r="AU142" s="44" t="e">
        <f t="shared" si="222"/>
        <v>#REF!</v>
      </c>
      <c r="AV142" s="44" t="e">
        <f t="shared" si="223"/>
        <v>#REF!</v>
      </c>
      <c r="AW142" s="44" t="e">
        <f t="shared" si="224"/>
        <v>#REF!</v>
      </c>
      <c r="AX142" s="44" t="e">
        <f t="shared" si="225"/>
        <v>#REF!</v>
      </c>
      <c r="AY142" s="44" t="e">
        <f t="shared" si="226"/>
        <v>#REF!</v>
      </c>
      <c r="AZ142" s="44" t="e">
        <f t="shared" si="227"/>
        <v>#REF!</v>
      </c>
      <c r="BA142" s="44" t="e">
        <f t="shared" si="228"/>
        <v>#REF!</v>
      </c>
      <c r="BB142" s="44" t="e">
        <f t="shared" si="229"/>
        <v>#REF!</v>
      </c>
      <c r="BC142" s="44" t="e">
        <f t="shared" si="230"/>
        <v>#REF!</v>
      </c>
      <c r="BD142" s="44" t="e">
        <f t="shared" si="231"/>
        <v>#REF!</v>
      </c>
      <c r="BE142" s="44" t="e">
        <f t="shared" si="232"/>
        <v>#REF!</v>
      </c>
      <c r="BF142" s="44" t="e">
        <f t="shared" si="233"/>
        <v>#REF!</v>
      </c>
      <c r="BG142" s="44" t="e">
        <f t="shared" si="234"/>
        <v>#REF!</v>
      </c>
      <c r="BH142" s="44" t="e">
        <f t="shared" si="235"/>
        <v>#REF!</v>
      </c>
      <c r="BI142" s="44" t="e">
        <f t="shared" si="236"/>
        <v>#REF!</v>
      </c>
      <c r="BJ142" s="44" t="e">
        <f t="shared" si="237"/>
        <v>#REF!</v>
      </c>
      <c r="BK142" s="44"/>
      <c r="CN142" s="244" t="e">
        <f t="shared" si="267"/>
        <v>#REF!</v>
      </c>
      <c r="CO142" s="244">
        <v>141</v>
      </c>
      <c r="CP142" s="239" t="e">
        <f t="shared" si="268"/>
        <v>#REF!</v>
      </c>
      <c r="CQ142" s="239" t="e">
        <f>CP142+COUNTIF($CP$2:CP142,CP142)-1</f>
        <v>#REF!</v>
      </c>
      <c r="CR142" s="241" t="str">
        <f t="shared" si="238"/>
        <v>Moldova</v>
      </c>
      <c r="CS142" s="70" t="e">
        <f t="shared" si="269"/>
        <v>#REF!</v>
      </c>
      <c r="CT142" s="44" t="e">
        <f t="shared" si="239"/>
        <v>#REF!</v>
      </c>
      <c r="CU142" s="44" t="e">
        <f t="shared" si="240"/>
        <v>#REF!</v>
      </c>
      <c r="CV142" s="44" t="e">
        <f t="shared" si="241"/>
        <v>#REF!</v>
      </c>
      <c r="CW142" s="44" t="e">
        <f t="shared" si="242"/>
        <v>#REF!</v>
      </c>
      <c r="CX142" s="44" t="e">
        <f t="shared" si="243"/>
        <v>#REF!</v>
      </c>
      <c r="CY142" s="44" t="e">
        <f t="shared" si="244"/>
        <v>#REF!</v>
      </c>
      <c r="CZ142" s="44" t="e">
        <f t="shared" si="245"/>
        <v>#REF!</v>
      </c>
      <c r="DA142" s="44" t="e">
        <f t="shared" si="246"/>
        <v>#REF!</v>
      </c>
      <c r="DB142" s="44" t="e">
        <f t="shared" si="247"/>
        <v>#REF!</v>
      </c>
      <c r="DC142" s="44" t="e">
        <f t="shared" si="248"/>
        <v>#REF!</v>
      </c>
      <c r="DD142" s="44" t="e">
        <f t="shared" si="249"/>
        <v>#REF!</v>
      </c>
      <c r="DE142" s="44" t="e">
        <f t="shared" si="250"/>
        <v>#REF!</v>
      </c>
      <c r="DF142" s="44" t="e">
        <f t="shared" si="251"/>
        <v>#REF!</v>
      </c>
      <c r="DG142" s="44" t="e">
        <f t="shared" si="252"/>
        <v>#REF!</v>
      </c>
      <c r="DH142" s="44" t="e">
        <f t="shared" si="253"/>
        <v>#REF!</v>
      </c>
      <c r="DI142" s="44" t="e">
        <f t="shared" si="254"/>
        <v>#REF!</v>
      </c>
      <c r="DJ142" s="44" t="e">
        <f t="shared" si="255"/>
        <v>#REF!</v>
      </c>
      <c r="DK142" s="44" t="e">
        <f t="shared" si="256"/>
        <v>#REF!</v>
      </c>
      <c r="DL142" s="44" t="e">
        <f t="shared" si="257"/>
        <v>#REF!</v>
      </c>
      <c r="DM142" s="44" t="e">
        <f t="shared" si="258"/>
        <v>#REF!</v>
      </c>
      <c r="DN142" s="44" t="e">
        <f t="shared" si="259"/>
        <v>#REF!</v>
      </c>
      <c r="DO142" s="44" t="e">
        <f t="shared" si="260"/>
        <v>#REF!</v>
      </c>
      <c r="DP142" s="44" t="e">
        <f t="shared" si="261"/>
        <v>#REF!</v>
      </c>
      <c r="DQ142" s="44" t="e">
        <f t="shared" si="262"/>
        <v>#REF!</v>
      </c>
    </row>
    <row r="143" spans="1:121">
      <c r="A143" s="239">
        <v>142</v>
      </c>
      <c r="B143" s="364" t="e">
        <f t="shared" si="263"/>
        <v>#REF!</v>
      </c>
      <c r="C143" s="365" t="e">
        <f>B143+COUNTIF(B$2:$B143,B143)-1</f>
        <v>#REF!</v>
      </c>
      <c r="D143" s="366" t="str">
        <f>Tables!AI143</f>
        <v>Monaco</v>
      </c>
      <c r="E143" s="367" t="e">
        <f t="shared" si="264"/>
        <v>#REF!</v>
      </c>
      <c r="F143" s="46">
        <f>SUMIFS('Portfolio Allocation'!C$12:C$111,'Portfolio Allocation'!$A$12:$A$111,'Graph Tables'!$D143)</f>
        <v>0</v>
      </c>
      <c r="G143" s="46">
        <f>SUMIFS('Portfolio Allocation'!D$12:D$111,'Portfolio Allocation'!$A$12:$A$111,'Graph Tables'!$D143)</f>
        <v>0</v>
      </c>
      <c r="H143" s="46">
        <f>SUMIFS('Portfolio Allocation'!E$12:E$111,'Portfolio Allocation'!$A$12:$A$111,'Graph Tables'!$D143)</f>
        <v>0</v>
      </c>
      <c r="I143" s="46">
        <f>SUMIFS('Portfolio Allocation'!F$12:F$111,'Portfolio Allocation'!$A$12:$A$111,'Graph Tables'!$D143)</f>
        <v>0</v>
      </c>
      <c r="J143" s="46">
        <f>SUMIFS('Portfolio Allocation'!G$12:G$111,'Portfolio Allocation'!$A$12:$A$111,'Graph Tables'!$D143)</f>
        <v>0</v>
      </c>
      <c r="K143" s="46">
        <f>SUMIFS('Portfolio Allocation'!H$12:H$111,'Portfolio Allocation'!$A$12:$A$111,'Graph Tables'!$D143)</f>
        <v>0</v>
      </c>
      <c r="L143" s="46">
        <f>SUMIFS('Portfolio Allocation'!I$12:I$111,'Portfolio Allocation'!$A$12:$A$111,'Graph Tables'!$D143)</f>
        <v>0</v>
      </c>
      <c r="M143" s="46">
        <f>SUMIFS('Portfolio Allocation'!J$12:J$111,'Portfolio Allocation'!$A$12:$A$111,'Graph Tables'!$D143)</f>
        <v>0</v>
      </c>
      <c r="N143" s="46">
        <f>SUMIFS('Portfolio Allocation'!K$12:K$111,'Portfolio Allocation'!$A$12:$A$111,'Graph Tables'!$D143)</f>
        <v>0</v>
      </c>
      <c r="O143" s="46">
        <f>SUMIFS('Portfolio Allocation'!L$12:L$111,'Portfolio Allocation'!$A$12:$A$111,'Graph Tables'!$D143)</f>
        <v>0</v>
      </c>
      <c r="P143" s="46">
        <f>SUMIFS('Portfolio Allocation'!M$12:M$111,'Portfolio Allocation'!$A$12:$A$111,'Graph Tables'!$D143)</f>
        <v>0</v>
      </c>
      <c r="Q143" s="46" t="e">
        <f>SUMIFS('Portfolio Allocation'!#REF!,'Portfolio Allocation'!$A$12:$A$111,'Graph Tables'!$D143)</f>
        <v>#REF!</v>
      </c>
      <c r="R143" s="46">
        <f>SUMIFS('Portfolio Allocation'!Q$12:Q$111,'Portfolio Allocation'!$A$12:$A$111,'Graph Tables'!$D143)</f>
        <v>0</v>
      </c>
      <c r="S143" s="46">
        <f>SUMIFS('Portfolio Allocation'!R$12:R$111,'Portfolio Allocation'!$A$12:$A$111,'Graph Tables'!$D143)</f>
        <v>0</v>
      </c>
      <c r="T143" s="46">
        <f>SUMIFS('Portfolio Allocation'!S$12:S$111,'Portfolio Allocation'!$A$12:$A$111,'Graph Tables'!$D143)</f>
        <v>0</v>
      </c>
      <c r="U143" s="46">
        <f>SUMIFS('Portfolio Allocation'!T$12:T$111,'Portfolio Allocation'!$A$12:$A$111,'Graph Tables'!$D143)</f>
        <v>0</v>
      </c>
      <c r="V143" s="46">
        <f>SUMIFS('Portfolio Allocation'!U$12:U$111,'Portfolio Allocation'!$A$12:$A$111,'Graph Tables'!$D143)</f>
        <v>0</v>
      </c>
      <c r="W143" s="46">
        <f>SUMIFS('Portfolio Allocation'!V$12:V$111,'Portfolio Allocation'!$A$12:$A$111,'Graph Tables'!$D143)</f>
        <v>0</v>
      </c>
      <c r="X143" s="46">
        <f>SUMIFS('Portfolio Allocation'!W$12:W$111,'Portfolio Allocation'!$A$12:$A$111,'Graph Tables'!$D143)</f>
        <v>0</v>
      </c>
      <c r="Y143" s="46">
        <f>SUMIFS('Portfolio Allocation'!X$12:X$111,'Portfolio Allocation'!$A$12:$A$111,'Graph Tables'!$D143)</f>
        <v>0</v>
      </c>
      <c r="Z143" s="46">
        <f>SUMIFS('Portfolio Allocation'!Y$12:Y$111,'Portfolio Allocation'!$A$12:$A$111,'Graph Tables'!$D143)</f>
        <v>0</v>
      </c>
      <c r="AA143" s="46">
        <f>SUMIFS('Portfolio Allocation'!Z$12:Z$111,'Portfolio Allocation'!$A$12:$A$111,'Graph Tables'!$D143)</f>
        <v>0</v>
      </c>
      <c r="AB143" s="46">
        <f>SUMIFS('Portfolio Allocation'!AA$12:AA$111,'Portfolio Allocation'!$A$12:$A$111,'Graph Tables'!$D143)</f>
        <v>0</v>
      </c>
      <c r="AC143" s="46">
        <f>SUMIFS('Portfolio Allocation'!AD$12:AD$111,'Portfolio Allocation'!$A$12:$A$111,'Graph Tables'!$D143)</f>
        <v>0</v>
      </c>
      <c r="AD143" s="46"/>
      <c r="AH143" s="46"/>
      <c r="AI143" s="239" t="e">
        <f t="shared" si="265"/>
        <v>#REF!</v>
      </c>
      <c r="AJ143" s="239" t="e">
        <f>AI143+COUNTIF(AI$2:$AI143,AI143)-1</f>
        <v>#REF!</v>
      </c>
      <c r="AK143" s="241" t="str">
        <f t="shared" si="213"/>
        <v>Monaco</v>
      </c>
      <c r="AL143" s="70" t="e">
        <f t="shared" si="266"/>
        <v>#REF!</v>
      </c>
      <c r="AM143" s="44" t="e">
        <f t="shared" si="214"/>
        <v>#REF!</v>
      </c>
      <c r="AN143" s="44" t="e">
        <f t="shared" si="215"/>
        <v>#REF!</v>
      </c>
      <c r="AO143" s="44" t="e">
        <f t="shared" si="216"/>
        <v>#REF!</v>
      </c>
      <c r="AP143" s="44" t="e">
        <f t="shared" si="217"/>
        <v>#REF!</v>
      </c>
      <c r="AQ143" s="44" t="e">
        <f t="shared" si="218"/>
        <v>#REF!</v>
      </c>
      <c r="AR143" s="44" t="e">
        <f t="shared" si="219"/>
        <v>#REF!</v>
      </c>
      <c r="AS143" s="44" t="e">
        <f t="shared" si="220"/>
        <v>#REF!</v>
      </c>
      <c r="AT143" s="44" t="e">
        <f t="shared" si="221"/>
        <v>#REF!</v>
      </c>
      <c r="AU143" s="44" t="e">
        <f t="shared" si="222"/>
        <v>#REF!</v>
      </c>
      <c r="AV143" s="44" t="e">
        <f t="shared" si="223"/>
        <v>#REF!</v>
      </c>
      <c r="AW143" s="44" t="e">
        <f t="shared" si="224"/>
        <v>#REF!</v>
      </c>
      <c r="AX143" s="44" t="e">
        <f t="shared" si="225"/>
        <v>#REF!</v>
      </c>
      <c r="AY143" s="44" t="e">
        <f t="shared" si="226"/>
        <v>#REF!</v>
      </c>
      <c r="AZ143" s="44" t="e">
        <f t="shared" si="227"/>
        <v>#REF!</v>
      </c>
      <c r="BA143" s="44" t="e">
        <f t="shared" si="228"/>
        <v>#REF!</v>
      </c>
      <c r="BB143" s="44" t="e">
        <f t="shared" si="229"/>
        <v>#REF!</v>
      </c>
      <c r="BC143" s="44" t="e">
        <f t="shared" si="230"/>
        <v>#REF!</v>
      </c>
      <c r="BD143" s="44" t="e">
        <f t="shared" si="231"/>
        <v>#REF!</v>
      </c>
      <c r="BE143" s="44" t="e">
        <f t="shared" si="232"/>
        <v>#REF!</v>
      </c>
      <c r="BF143" s="44" t="e">
        <f t="shared" si="233"/>
        <v>#REF!</v>
      </c>
      <c r="BG143" s="44" t="e">
        <f t="shared" si="234"/>
        <v>#REF!</v>
      </c>
      <c r="BH143" s="44" t="e">
        <f t="shared" si="235"/>
        <v>#REF!</v>
      </c>
      <c r="BI143" s="44" t="e">
        <f t="shared" si="236"/>
        <v>#REF!</v>
      </c>
      <c r="BJ143" s="44" t="e">
        <f t="shared" si="237"/>
        <v>#REF!</v>
      </c>
      <c r="BK143" s="44"/>
      <c r="CN143" s="244" t="e">
        <f t="shared" si="267"/>
        <v>#REF!</v>
      </c>
      <c r="CO143" s="244">
        <v>142</v>
      </c>
      <c r="CP143" s="239" t="e">
        <f t="shared" si="268"/>
        <v>#REF!</v>
      </c>
      <c r="CQ143" s="239" t="e">
        <f>CP143+COUNTIF($CP$2:CP143,CP143)-1</f>
        <v>#REF!</v>
      </c>
      <c r="CR143" s="241" t="str">
        <f t="shared" si="238"/>
        <v>Monaco</v>
      </c>
      <c r="CS143" s="70" t="e">
        <f t="shared" si="269"/>
        <v>#REF!</v>
      </c>
      <c r="CT143" s="44" t="e">
        <f t="shared" si="239"/>
        <v>#REF!</v>
      </c>
      <c r="CU143" s="44" t="e">
        <f t="shared" si="240"/>
        <v>#REF!</v>
      </c>
      <c r="CV143" s="44" t="e">
        <f t="shared" si="241"/>
        <v>#REF!</v>
      </c>
      <c r="CW143" s="44" t="e">
        <f t="shared" si="242"/>
        <v>#REF!</v>
      </c>
      <c r="CX143" s="44" t="e">
        <f t="shared" si="243"/>
        <v>#REF!</v>
      </c>
      <c r="CY143" s="44" t="e">
        <f t="shared" si="244"/>
        <v>#REF!</v>
      </c>
      <c r="CZ143" s="44" t="e">
        <f t="shared" si="245"/>
        <v>#REF!</v>
      </c>
      <c r="DA143" s="44" t="e">
        <f t="shared" si="246"/>
        <v>#REF!</v>
      </c>
      <c r="DB143" s="44" t="e">
        <f t="shared" si="247"/>
        <v>#REF!</v>
      </c>
      <c r="DC143" s="44" t="e">
        <f t="shared" si="248"/>
        <v>#REF!</v>
      </c>
      <c r="DD143" s="44" t="e">
        <f t="shared" si="249"/>
        <v>#REF!</v>
      </c>
      <c r="DE143" s="44" t="e">
        <f t="shared" si="250"/>
        <v>#REF!</v>
      </c>
      <c r="DF143" s="44" t="e">
        <f t="shared" si="251"/>
        <v>#REF!</v>
      </c>
      <c r="DG143" s="44" t="e">
        <f t="shared" si="252"/>
        <v>#REF!</v>
      </c>
      <c r="DH143" s="44" t="e">
        <f t="shared" si="253"/>
        <v>#REF!</v>
      </c>
      <c r="DI143" s="44" t="e">
        <f t="shared" si="254"/>
        <v>#REF!</v>
      </c>
      <c r="DJ143" s="44" t="e">
        <f t="shared" si="255"/>
        <v>#REF!</v>
      </c>
      <c r="DK143" s="44" t="e">
        <f t="shared" si="256"/>
        <v>#REF!</v>
      </c>
      <c r="DL143" s="44" t="e">
        <f t="shared" si="257"/>
        <v>#REF!</v>
      </c>
      <c r="DM143" s="44" t="e">
        <f t="shared" si="258"/>
        <v>#REF!</v>
      </c>
      <c r="DN143" s="44" t="e">
        <f t="shared" si="259"/>
        <v>#REF!</v>
      </c>
      <c r="DO143" s="44" t="e">
        <f t="shared" si="260"/>
        <v>#REF!</v>
      </c>
      <c r="DP143" s="44" t="e">
        <f t="shared" si="261"/>
        <v>#REF!</v>
      </c>
      <c r="DQ143" s="44" t="e">
        <f t="shared" si="262"/>
        <v>#REF!</v>
      </c>
    </row>
    <row r="144" spans="1:121">
      <c r="A144" s="239">
        <v>143</v>
      </c>
      <c r="B144" s="364" t="e">
        <f t="shared" si="263"/>
        <v>#REF!</v>
      </c>
      <c r="C144" s="365" t="e">
        <f>B144+COUNTIF(B$2:$B144,B144)-1</f>
        <v>#REF!</v>
      </c>
      <c r="D144" s="366" t="str">
        <f>Tables!AI144</f>
        <v>Mongolia</v>
      </c>
      <c r="E144" s="367" t="e">
        <f t="shared" si="264"/>
        <v>#REF!</v>
      </c>
      <c r="F144" s="46">
        <f>SUMIFS('Portfolio Allocation'!C$12:C$111,'Portfolio Allocation'!$A$12:$A$111,'Graph Tables'!$D144)</f>
        <v>0</v>
      </c>
      <c r="G144" s="46">
        <f>SUMIFS('Portfolio Allocation'!D$12:D$111,'Portfolio Allocation'!$A$12:$A$111,'Graph Tables'!$D144)</f>
        <v>0</v>
      </c>
      <c r="H144" s="46">
        <f>SUMIFS('Portfolio Allocation'!E$12:E$111,'Portfolio Allocation'!$A$12:$A$111,'Graph Tables'!$D144)</f>
        <v>0</v>
      </c>
      <c r="I144" s="46">
        <f>SUMIFS('Portfolio Allocation'!F$12:F$111,'Portfolio Allocation'!$A$12:$A$111,'Graph Tables'!$D144)</f>
        <v>0</v>
      </c>
      <c r="J144" s="46">
        <f>SUMIFS('Portfolio Allocation'!G$12:G$111,'Portfolio Allocation'!$A$12:$A$111,'Graph Tables'!$D144)</f>
        <v>0</v>
      </c>
      <c r="K144" s="46">
        <f>SUMIFS('Portfolio Allocation'!H$12:H$111,'Portfolio Allocation'!$A$12:$A$111,'Graph Tables'!$D144)</f>
        <v>0</v>
      </c>
      <c r="L144" s="46">
        <f>SUMIFS('Portfolio Allocation'!I$12:I$111,'Portfolio Allocation'!$A$12:$A$111,'Graph Tables'!$D144)</f>
        <v>0</v>
      </c>
      <c r="M144" s="46">
        <f>SUMIFS('Portfolio Allocation'!J$12:J$111,'Portfolio Allocation'!$A$12:$A$111,'Graph Tables'!$D144)</f>
        <v>0</v>
      </c>
      <c r="N144" s="46">
        <f>SUMIFS('Portfolio Allocation'!K$12:K$111,'Portfolio Allocation'!$A$12:$A$111,'Graph Tables'!$D144)</f>
        <v>0</v>
      </c>
      <c r="O144" s="46">
        <f>SUMIFS('Portfolio Allocation'!L$12:L$111,'Portfolio Allocation'!$A$12:$A$111,'Graph Tables'!$D144)</f>
        <v>0</v>
      </c>
      <c r="P144" s="46">
        <f>SUMIFS('Portfolio Allocation'!M$12:M$111,'Portfolio Allocation'!$A$12:$A$111,'Graph Tables'!$D144)</f>
        <v>0</v>
      </c>
      <c r="Q144" s="46" t="e">
        <f>SUMIFS('Portfolio Allocation'!#REF!,'Portfolio Allocation'!$A$12:$A$111,'Graph Tables'!$D144)</f>
        <v>#REF!</v>
      </c>
      <c r="R144" s="46">
        <f>SUMIFS('Portfolio Allocation'!Q$12:Q$111,'Portfolio Allocation'!$A$12:$A$111,'Graph Tables'!$D144)</f>
        <v>0</v>
      </c>
      <c r="S144" s="46">
        <f>SUMIFS('Portfolio Allocation'!R$12:R$111,'Portfolio Allocation'!$A$12:$A$111,'Graph Tables'!$D144)</f>
        <v>0</v>
      </c>
      <c r="T144" s="46">
        <f>SUMIFS('Portfolio Allocation'!S$12:S$111,'Portfolio Allocation'!$A$12:$A$111,'Graph Tables'!$D144)</f>
        <v>0</v>
      </c>
      <c r="U144" s="46">
        <f>SUMIFS('Portfolio Allocation'!T$12:T$111,'Portfolio Allocation'!$A$12:$A$111,'Graph Tables'!$D144)</f>
        <v>0</v>
      </c>
      <c r="V144" s="46">
        <f>SUMIFS('Portfolio Allocation'!U$12:U$111,'Portfolio Allocation'!$A$12:$A$111,'Graph Tables'!$D144)</f>
        <v>0</v>
      </c>
      <c r="W144" s="46">
        <f>SUMIFS('Portfolio Allocation'!V$12:V$111,'Portfolio Allocation'!$A$12:$A$111,'Graph Tables'!$D144)</f>
        <v>0</v>
      </c>
      <c r="X144" s="46">
        <f>SUMIFS('Portfolio Allocation'!W$12:W$111,'Portfolio Allocation'!$A$12:$A$111,'Graph Tables'!$D144)</f>
        <v>0</v>
      </c>
      <c r="Y144" s="46">
        <f>SUMIFS('Portfolio Allocation'!X$12:X$111,'Portfolio Allocation'!$A$12:$A$111,'Graph Tables'!$D144)</f>
        <v>0</v>
      </c>
      <c r="Z144" s="46">
        <f>SUMIFS('Portfolio Allocation'!Y$12:Y$111,'Portfolio Allocation'!$A$12:$A$111,'Graph Tables'!$D144)</f>
        <v>0</v>
      </c>
      <c r="AA144" s="46">
        <f>SUMIFS('Portfolio Allocation'!Z$12:Z$111,'Portfolio Allocation'!$A$12:$A$111,'Graph Tables'!$D144)</f>
        <v>0</v>
      </c>
      <c r="AB144" s="46">
        <f>SUMIFS('Portfolio Allocation'!AA$12:AA$111,'Portfolio Allocation'!$A$12:$A$111,'Graph Tables'!$D144)</f>
        <v>0</v>
      </c>
      <c r="AC144" s="46">
        <f>SUMIFS('Portfolio Allocation'!AD$12:AD$111,'Portfolio Allocation'!$A$12:$A$111,'Graph Tables'!$D144)</f>
        <v>0</v>
      </c>
      <c r="AD144" s="46"/>
      <c r="AH144" s="46"/>
      <c r="AI144" s="239" t="e">
        <f t="shared" si="265"/>
        <v>#REF!</v>
      </c>
      <c r="AJ144" s="239" t="e">
        <f>AI144+COUNTIF(AI$2:$AI144,AI144)-1</f>
        <v>#REF!</v>
      </c>
      <c r="AK144" s="241" t="str">
        <f t="shared" si="213"/>
        <v>Mongolia</v>
      </c>
      <c r="AL144" s="70" t="e">
        <f t="shared" si="266"/>
        <v>#REF!</v>
      </c>
      <c r="AM144" s="44" t="e">
        <f t="shared" si="214"/>
        <v>#REF!</v>
      </c>
      <c r="AN144" s="44" t="e">
        <f t="shared" si="215"/>
        <v>#REF!</v>
      </c>
      <c r="AO144" s="44" t="e">
        <f t="shared" si="216"/>
        <v>#REF!</v>
      </c>
      <c r="AP144" s="44" t="e">
        <f t="shared" si="217"/>
        <v>#REF!</v>
      </c>
      <c r="AQ144" s="44" t="e">
        <f t="shared" si="218"/>
        <v>#REF!</v>
      </c>
      <c r="AR144" s="44" t="e">
        <f t="shared" si="219"/>
        <v>#REF!</v>
      </c>
      <c r="AS144" s="44" t="e">
        <f t="shared" si="220"/>
        <v>#REF!</v>
      </c>
      <c r="AT144" s="44" t="e">
        <f t="shared" si="221"/>
        <v>#REF!</v>
      </c>
      <c r="AU144" s="44" t="e">
        <f t="shared" si="222"/>
        <v>#REF!</v>
      </c>
      <c r="AV144" s="44" t="e">
        <f t="shared" si="223"/>
        <v>#REF!</v>
      </c>
      <c r="AW144" s="44" t="e">
        <f t="shared" si="224"/>
        <v>#REF!</v>
      </c>
      <c r="AX144" s="44" t="e">
        <f t="shared" si="225"/>
        <v>#REF!</v>
      </c>
      <c r="AY144" s="44" t="e">
        <f t="shared" si="226"/>
        <v>#REF!</v>
      </c>
      <c r="AZ144" s="44" t="e">
        <f t="shared" si="227"/>
        <v>#REF!</v>
      </c>
      <c r="BA144" s="44" t="e">
        <f t="shared" si="228"/>
        <v>#REF!</v>
      </c>
      <c r="BB144" s="44" t="e">
        <f t="shared" si="229"/>
        <v>#REF!</v>
      </c>
      <c r="BC144" s="44" t="e">
        <f t="shared" si="230"/>
        <v>#REF!</v>
      </c>
      <c r="BD144" s="44" t="e">
        <f t="shared" si="231"/>
        <v>#REF!</v>
      </c>
      <c r="BE144" s="44" t="e">
        <f t="shared" si="232"/>
        <v>#REF!</v>
      </c>
      <c r="BF144" s="44" t="e">
        <f t="shared" si="233"/>
        <v>#REF!</v>
      </c>
      <c r="BG144" s="44" t="e">
        <f t="shared" si="234"/>
        <v>#REF!</v>
      </c>
      <c r="BH144" s="44" t="e">
        <f t="shared" si="235"/>
        <v>#REF!</v>
      </c>
      <c r="BI144" s="44" t="e">
        <f t="shared" si="236"/>
        <v>#REF!</v>
      </c>
      <c r="BJ144" s="44" t="e">
        <f t="shared" si="237"/>
        <v>#REF!</v>
      </c>
      <c r="BK144" s="44"/>
      <c r="CN144" s="244" t="e">
        <f t="shared" si="267"/>
        <v>#REF!</v>
      </c>
      <c r="CO144" s="244">
        <v>143</v>
      </c>
      <c r="CP144" s="239" t="e">
        <f t="shared" si="268"/>
        <v>#REF!</v>
      </c>
      <c r="CQ144" s="239" t="e">
        <f>CP144+COUNTIF($CP$2:CP144,CP144)-1</f>
        <v>#REF!</v>
      </c>
      <c r="CR144" s="241" t="str">
        <f t="shared" si="238"/>
        <v>Mongolia</v>
      </c>
      <c r="CS144" s="70" t="e">
        <f t="shared" si="269"/>
        <v>#REF!</v>
      </c>
      <c r="CT144" s="44" t="e">
        <f t="shared" si="239"/>
        <v>#REF!</v>
      </c>
      <c r="CU144" s="44" t="e">
        <f t="shared" si="240"/>
        <v>#REF!</v>
      </c>
      <c r="CV144" s="44" t="e">
        <f t="shared" si="241"/>
        <v>#REF!</v>
      </c>
      <c r="CW144" s="44" t="e">
        <f t="shared" si="242"/>
        <v>#REF!</v>
      </c>
      <c r="CX144" s="44" t="e">
        <f t="shared" si="243"/>
        <v>#REF!</v>
      </c>
      <c r="CY144" s="44" t="e">
        <f t="shared" si="244"/>
        <v>#REF!</v>
      </c>
      <c r="CZ144" s="44" t="e">
        <f t="shared" si="245"/>
        <v>#REF!</v>
      </c>
      <c r="DA144" s="44" t="e">
        <f t="shared" si="246"/>
        <v>#REF!</v>
      </c>
      <c r="DB144" s="44" t="e">
        <f t="shared" si="247"/>
        <v>#REF!</v>
      </c>
      <c r="DC144" s="44" t="e">
        <f t="shared" si="248"/>
        <v>#REF!</v>
      </c>
      <c r="DD144" s="44" t="e">
        <f t="shared" si="249"/>
        <v>#REF!</v>
      </c>
      <c r="DE144" s="44" t="e">
        <f t="shared" si="250"/>
        <v>#REF!</v>
      </c>
      <c r="DF144" s="44" t="e">
        <f t="shared" si="251"/>
        <v>#REF!</v>
      </c>
      <c r="DG144" s="44" t="e">
        <f t="shared" si="252"/>
        <v>#REF!</v>
      </c>
      <c r="DH144" s="44" t="e">
        <f t="shared" si="253"/>
        <v>#REF!</v>
      </c>
      <c r="DI144" s="44" t="e">
        <f t="shared" si="254"/>
        <v>#REF!</v>
      </c>
      <c r="DJ144" s="44" t="e">
        <f t="shared" si="255"/>
        <v>#REF!</v>
      </c>
      <c r="DK144" s="44" t="e">
        <f t="shared" si="256"/>
        <v>#REF!</v>
      </c>
      <c r="DL144" s="44" t="e">
        <f t="shared" si="257"/>
        <v>#REF!</v>
      </c>
      <c r="DM144" s="44" t="e">
        <f t="shared" si="258"/>
        <v>#REF!</v>
      </c>
      <c r="DN144" s="44" t="e">
        <f t="shared" si="259"/>
        <v>#REF!</v>
      </c>
      <c r="DO144" s="44" t="e">
        <f t="shared" si="260"/>
        <v>#REF!</v>
      </c>
      <c r="DP144" s="44" t="e">
        <f t="shared" si="261"/>
        <v>#REF!</v>
      </c>
      <c r="DQ144" s="44" t="e">
        <f t="shared" si="262"/>
        <v>#REF!</v>
      </c>
    </row>
    <row r="145" spans="1:121">
      <c r="A145" s="239">
        <v>144</v>
      </c>
      <c r="B145" s="364" t="e">
        <f t="shared" si="263"/>
        <v>#REF!</v>
      </c>
      <c r="C145" s="365" t="e">
        <f>B145+COUNTIF(B$2:$B145,B145)-1</f>
        <v>#REF!</v>
      </c>
      <c r="D145" s="366" t="str">
        <f>Tables!AI145</f>
        <v>Montserrat</v>
      </c>
      <c r="E145" s="367" t="e">
        <f t="shared" si="264"/>
        <v>#REF!</v>
      </c>
      <c r="F145" s="46">
        <f>SUMIFS('Portfolio Allocation'!C$12:C$111,'Portfolio Allocation'!$A$12:$A$111,'Graph Tables'!$D145)</f>
        <v>0</v>
      </c>
      <c r="G145" s="46">
        <f>SUMIFS('Portfolio Allocation'!D$12:D$111,'Portfolio Allocation'!$A$12:$A$111,'Graph Tables'!$D145)</f>
        <v>0</v>
      </c>
      <c r="H145" s="46">
        <f>SUMIFS('Portfolio Allocation'!E$12:E$111,'Portfolio Allocation'!$A$12:$A$111,'Graph Tables'!$D145)</f>
        <v>0</v>
      </c>
      <c r="I145" s="46">
        <f>SUMIFS('Portfolio Allocation'!F$12:F$111,'Portfolio Allocation'!$A$12:$A$111,'Graph Tables'!$D145)</f>
        <v>0</v>
      </c>
      <c r="J145" s="46">
        <f>SUMIFS('Portfolio Allocation'!G$12:G$111,'Portfolio Allocation'!$A$12:$A$111,'Graph Tables'!$D145)</f>
        <v>0</v>
      </c>
      <c r="K145" s="46">
        <f>SUMIFS('Portfolio Allocation'!H$12:H$111,'Portfolio Allocation'!$A$12:$A$111,'Graph Tables'!$D145)</f>
        <v>0</v>
      </c>
      <c r="L145" s="46">
        <f>SUMIFS('Portfolio Allocation'!I$12:I$111,'Portfolio Allocation'!$A$12:$A$111,'Graph Tables'!$D145)</f>
        <v>0</v>
      </c>
      <c r="M145" s="46">
        <f>SUMIFS('Portfolio Allocation'!J$12:J$111,'Portfolio Allocation'!$A$12:$A$111,'Graph Tables'!$D145)</f>
        <v>0</v>
      </c>
      <c r="N145" s="46">
        <f>SUMIFS('Portfolio Allocation'!K$12:K$111,'Portfolio Allocation'!$A$12:$A$111,'Graph Tables'!$D145)</f>
        <v>0</v>
      </c>
      <c r="O145" s="46">
        <f>SUMIFS('Portfolio Allocation'!L$12:L$111,'Portfolio Allocation'!$A$12:$A$111,'Graph Tables'!$D145)</f>
        <v>0</v>
      </c>
      <c r="P145" s="46">
        <f>SUMIFS('Portfolio Allocation'!M$12:M$111,'Portfolio Allocation'!$A$12:$A$111,'Graph Tables'!$D145)</f>
        <v>0</v>
      </c>
      <c r="Q145" s="46" t="e">
        <f>SUMIFS('Portfolio Allocation'!#REF!,'Portfolio Allocation'!$A$12:$A$111,'Graph Tables'!$D145)</f>
        <v>#REF!</v>
      </c>
      <c r="R145" s="46">
        <f>SUMIFS('Portfolio Allocation'!Q$12:Q$111,'Portfolio Allocation'!$A$12:$A$111,'Graph Tables'!$D145)</f>
        <v>0</v>
      </c>
      <c r="S145" s="46">
        <f>SUMIFS('Portfolio Allocation'!R$12:R$111,'Portfolio Allocation'!$A$12:$A$111,'Graph Tables'!$D145)</f>
        <v>0</v>
      </c>
      <c r="T145" s="46">
        <f>SUMIFS('Portfolio Allocation'!S$12:S$111,'Portfolio Allocation'!$A$12:$A$111,'Graph Tables'!$D145)</f>
        <v>0</v>
      </c>
      <c r="U145" s="46">
        <f>SUMIFS('Portfolio Allocation'!T$12:T$111,'Portfolio Allocation'!$A$12:$A$111,'Graph Tables'!$D145)</f>
        <v>0</v>
      </c>
      <c r="V145" s="46">
        <f>SUMIFS('Portfolio Allocation'!U$12:U$111,'Portfolio Allocation'!$A$12:$A$111,'Graph Tables'!$D145)</f>
        <v>0</v>
      </c>
      <c r="W145" s="46">
        <f>SUMIFS('Portfolio Allocation'!V$12:V$111,'Portfolio Allocation'!$A$12:$A$111,'Graph Tables'!$D145)</f>
        <v>0</v>
      </c>
      <c r="X145" s="46">
        <f>SUMIFS('Portfolio Allocation'!W$12:W$111,'Portfolio Allocation'!$A$12:$A$111,'Graph Tables'!$D145)</f>
        <v>0</v>
      </c>
      <c r="Y145" s="46">
        <f>SUMIFS('Portfolio Allocation'!X$12:X$111,'Portfolio Allocation'!$A$12:$A$111,'Graph Tables'!$D145)</f>
        <v>0</v>
      </c>
      <c r="Z145" s="46">
        <f>SUMIFS('Portfolio Allocation'!Y$12:Y$111,'Portfolio Allocation'!$A$12:$A$111,'Graph Tables'!$D145)</f>
        <v>0</v>
      </c>
      <c r="AA145" s="46">
        <f>SUMIFS('Portfolio Allocation'!Z$12:Z$111,'Portfolio Allocation'!$A$12:$A$111,'Graph Tables'!$D145)</f>
        <v>0</v>
      </c>
      <c r="AB145" s="46">
        <f>SUMIFS('Portfolio Allocation'!AA$12:AA$111,'Portfolio Allocation'!$A$12:$A$111,'Graph Tables'!$D145)</f>
        <v>0</v>
      </c>
      <c r="AC145" s="46">
        <f>SUMIFS('Portfolio Allocation'!AD$12:AD$111,'Portfolio Allocation'!$A$12:$A$111,'Graph Tables'!$D145)</f>
        <v>0</v>
      </c>
      <c r="AD145" s="46"/>
      <c r="AH145" s="46"/>
      <c r="AI145" s="239" t="e">
        <f t="shared" si="265"/>
        <v>#REF!</v>
      </c>
      <c r="AJ145" s="239" t="e">
        <f>AI145+COUNTIF(AI$2:$AI145,AI145)-1</f>
        <v>#REF!</v>
      </c>
      <c r="AK145" s="241" t="str">
        <f t="shared" si="213"/>
        <v>Montserrat</v>
      </c>
      <c r="AL145" s="70" t="e">
        <f t="shared" si="266"/>
        <v>#REF!</v>
      </c>
      <c r="AM145" s="44" t="e">
        <f t="shared" si="214"/>
        <v>#REF!</v>
      </c>
      <c r="AN145" s="44" t="e">
        <f t="shared" si="215"/>
        <v>#REF!</v>
      </c>
      <c r="AO145" s="44" t="e">
        <f t="shared" si="216"/>
        <v>#REF!</v>
      </c>
      <c r="AP145" s="44" t="e">
        <f t="shared" si="217"/>
        <v>#REF!</v>
      </c>
      <c r="AQ145" s="44" t="e">
        <f t="shared" si="218"/>
        <v>#REF!</v>
      </c>
      <c r="AR145" s="44" t="e">
        <f t="shared" si="219"/>
        <v>#REF!</v>
      </c>
      <c r="AS145" s="44" t="e">
        <f t="shared" si="220"/>
        <v>#REF!</v>
      </c>
      <c r="AT145" s="44" t="e">
        <f t="shared" si="221"/>
        <v>#REF!</v>
      </c>
      <c r="AU145" s="44" t="e">
        <f t="shared" si="222"/>
        <v>#REF!</v>
      </c>
      <c r="AV145" s="44" t="e">
        <f t="shared" si="223"/>
        <v>#REF!</v>
      </c>
      <c r="AW145" s="44" t="e">
        <f t="shared" si="224"/>
        <v>#REF!</v>
      </c>
      <c r="AX145" s="44" t="e">
        <f t="shared" si="225"/>
        <v>#REF!</v>
      </c>
      <c r="AY145" s="44" t="e">
        <f t="shared" si="226"/>
        <v>#REF!</v>
      </c>
      <c r="AZ145" s="44" t="e">
        <f t="shared" si="227"/>
        <v>#REF!</v>
      </c>
      <c r="BA145" s="44" t="e">
        <f t="shared" si="228"/>
        <v>#REF!</v>
      </c>
      <c r="BB145" s="44" t="e">
        <f t="shared" si="229"/>
        <v>#REF!</v>
      </c>
      <c r="BC145" s="44" t="e">
        <f t="shared" si="230"/>
        <v>#REF!</v>
      </c>
      <c r="BD145" s="44" t="e">
        <f t="shared" si="231"/>
        <v>#REF!</v>
      </c>
      <c r="BE145" s="44" t="e">
        <f t="shared" si="232"/>
        <v>#REF!</v>
      </c>
      <c r="BF145" s="44" t="e">
        <f t="shared" si="233"/>
        <v>#REF!</v>
      </c>
      <c r="BG145" s="44" t="e">
        <f t="shared" si="234"/>
        <v>#REF!</v>
      </c>
      <c r="BH145" s="44" t="e">
        <f t="shared" si="235"/>
        <v>#REF!</v>
      </c>
      <c r="BI145" s="44" t="e">
        <f t="shared" si="236"/>
        <v>#REF!</v>
      </c>
      <c r="BJ145" s="44" t="e">
        <f t="shared" si="237"/>
        <v>#REF!</v>
      </c>
      <c r="BK145" s="44"/>
      <c r="CN145" s="244" t="e">
        <f t="shared" si="267"/>
        <v>#REF!</v>
      </c>
      <c r="CO145" s="244">
        <v>144</v>
      </c>
      <c r="CP145" s="239" t="e">
        <f t="shared" si="268"/>
        <v>#REF!</v>
      </c>
      <c r="CQ145" s="239" t="e">
        <f>CP145+COUNTIF($CP$2:CP145,CP145)-1</f>
        <v>#REF!</v>
      </c>
      <c r="CR145" s="241" t="str">
        <f t="shared" si="238"/>
        <v>Montserrat</v>
      </c>
      <c r="CS145" s="70" t="e">
        <f t="shared" si="269"/>
        <v>#REF!</v>
      </c>
      <c r="CT145" s="44" t="e">
        <f t="shared" si="239"/>
        <v>#REF!</v>
      </c>
      <c r="CU145" s="44" t="e">
        <f t="shared" si="240"/>
        <v>#REF!</v>
      </c>
      <c r="CV145" s="44" t="e">
        <f t="shared" si="241"/>
        <v>#REF!</v>
      </c>
      <c r="CW145" s="44" t="e">
        <f t="shared" si="242"/>
        <v>#REF!</v>
      </c>
      <c r="CX145" s="44" t="e">
        <f t="shared" si="243"/>
        <v>#REF!</v>
      </c>
      <c r="CY145" s="44" t="e">
        <f t="shared" si="244"/>
        <v>#REF!</v>
      </c>
      <c r="CZ145" s="44" t="e">
        <f t="shared" si="245"/>
        <v>#REF!</v>
      </c>
      <c r="DA145" s="44" t="e">
        <f t="shared" si="246"/>
        <v>#REF!</v>
      </c>
      <c r="DB145" s="44" t="e">
        <f t="shared" si="247"/>
        <v>#REF!</v>
      </c>
      <c r="DC145" s="44" t="e">
        <f t="shared" si="248"/>
        <v>#REF!</v>
      </c>
      <c r="DD145" s="44" t="e">
        <f t="shared" si="249"/>
        <v>#REF!</v>
      </c>
      <c r="DE145" s="44" t="e">
        <f t="shared" si="250"/>
        <v>#REF!</v>
      </c>
      <c r="DF145" s="44" t="e">
        <f t="shared" si="251"/>
        <v>#REF!</v>
      </c>
      <c r="DG145" s="44" t="e">
        <f t="shared" si="252"/>
        <v>#REF!</v>
      </c>
      <c r="DH145" s="44" t="e">
        <f t="shared" si="253"/>
        <v>#REF!</v>
      </c>
      <c r="DI145" s="44" t="e">
        <f t="shared" si="254"/>
        <v>#REF!</v>
      </c>
      <c r="DJ145" s="44" t="e">
        <f t="shared" si="255"/>
        <v>#REF!</v>
      </c>
      <c r="DK145" s="44" t="e">
        <f t="shared" si="256"/>
        <v>#REF!</v>
      </c>
      <c r="DL145" s="44" t="e">
        <f t="shared" si="257"/>
        <v>#REF!</v>
      </c>
      <c r="DM145" s="44" t="e">
        <f t="shared" si="258"/>
        <v>#REF!</v>
      </c>
      <c r="DN145" s="44" t="e">
        <f t="shared" si="259"/>
        <v>#REF!</v>
      </c>
      <c r="DO145" s="44" t="e">
        <f t="shared" si="260"/>
        <v>#REF!</v>
      </c>
      <c r="DP145" s="44" t="e">
        <f t="shared" si="261"/>
        <v>#REF!</v>
      </c>
      <c r="DQ145" s="44" t="e">
        <f t="shared" si="262"/>
        <v>#REF!</v>
      </c>
    </row>
    <row r="146" spans="1:121">
      <c r="A146" s="239">
        <v>145</v>
      </c>
      <c r="B146" s="364" t="e">
        <f t="shared" si="263"/>
        <v>#REF!</v>
      </c>
      <c r="C146" s="365" t="e">
        <f>B146+COUNTIF(B$2:$B146,B146)-1</f>
        <v>#REF!</v>
      </c>
      <c r="D146" s="366" t="str">
        <f>Tables!AI146</f>
        <v>Morocco</v>
      </c>
      <c r="E146" s="367" t="e">
        <f t="shared" si="264"/>
        <v>#REF!</v>
      </c>
      <c r="F146" s="46">
        <f>SUMIFS('Portfolio Allocation'!C$12:C$111,'Portfolio Allocation'!$A$12:$A$111,'Graph Tables'!$D146)</f>
        <v>0</v>
      </c>
      <c r="G146" s="46">
        <f>SUMIFS('Portfolio Allocation'!D$12:D$111,'Portfolio Allocation'!$A$12:$A$111,'Graph Tables'!$D146)</f>
        <v>0</v>
      </c>
      <c r="H146" s="46">
        <f>SUMIFS('Portfolio Allocation'!E$12:E$111,'Portfolio Allocation'!$A$12:$A$111,'Graph Tables'!$D146)</f>
        <v>0</v>
      </c>
      <c r="I146" s="46">
        <f>SUMIFS('Portfolio Allocation'!F$12:F$111,'Portfolio Allocation'!$A$12:$A$111,'Graph Tables'!$D146)</f>
        <v>0</v>
      </c>
      <c r="J146" s="46">
        <f>SUMIFS('Portfolio Allocation'!G$12:G$111,'Portfolio Allocation'!$A$12:$A$111,'Graph Tables'!$D146)</f>
        <v>0</v>
      </c>
      <c r="K146" s="46">
        <f>SUMIFS('Portfolio Allocation'!H$12:H$111,'Portfolio Allocation'!$A$12:$A$111,'Graph Tables'!$D146)</f>
        <v>0</v>
      </c>
      <c r="L146" s="46">
        <f>SUMIFS('Portfolio Allocation'!I$12:I$111,'Portfolio Allocation'!$A$12:$A$111,'Graph Tables'!$D146)</f>
        <v>0</v>
      </c>
      <c r="M146" s="46">
        <f>SUMIFS('Portfolio Allocation'!J$12:J$111,'Portfolio Allocation'!$A$12:$A$111,'Graph Tables'!$D146)</f>
        <v>0</v>
      </c>
      <c r="N146" s="46">
        <f>SUMIFS('Portfolio Allocation'!K$12:K$111,'Portfolio Allocation'!$A$12:$A$111,'Graph Tables'!$D146)</f>
        <v>0</v>
      </c>
      <c r="O146" s="46">
        <f>SUMIFS('Portfolio Allocation'!L$12:L$111,'Portfolio Allocation'!$A$12:$A$111,'Graph Tables'!$D146)</f>
        <v>0</v>
      </c>
      <c r="P146" s="46">
        <f>SUMIFS('Portfolio Allocation'!M$12:M$111,'Portfolio Allocation'!$A$12:$A$111,'Graph Tables'!$D146)</f>
        <v>0</v>
      </c>
      <c r="Q146" s="46" t="e">
        <f>SUMIFS('Portfolio Allocation'!#REF!,'Portfolio Allocation'!$A$12:$A$111,'Graph Tables'!$D146)</f>
        <v>#REF!</v>
      </c>
      <c r="R146" s="46">
        <f>SUMIFS('Portfolio Allocation'!Q$12:Q$111,'Portfolio Allocation'!$A$12:$A$111,'Graph Tables'!$D146)</f>
        <v>0</v>
      </c>
      <c r="S146" s="46">
        <f>SUMIFS('Portfolio Allocation'!R$12:R$111,'Portfolio Allocation'!$A$12:$A$111,'Graph Tables'!$D146)</f>
        <v>0</v>
      </c>
      <c r="T146" s="46">
        <f>SUMIFS('Portfolio Allocation'!S$12:S$111,'Portfolio Allocation'!$A$12:$A$111,'Graph Tables'!$D146)</f>
        <v>0</v>
      </c>
      <c r="U146" s="46">
        <f>SUMIFS('Portfolio Allocation'!T$12:T$111,'Portfolio Allocation'!$A$12:$A$111,'Graph Tables'!$D146)</f>
        <v>0</v>
      </c>
      <c r="V146" s="46">
        <f>SUMIFS('Portfolio Allocation'!U$12:U$111,'Portfolio Allocation'!$A$12:$A$111,'Graph Tables'!$D146)</f>
        <v>0</v>
      </c>
      <c r="W146" s="46">
        <f>SUMIFS('Portfolio Allocation'!V$12:V$111,'Portfolio Allocation'!$A$12:$A$111,'Graph Tables'!$D146)</f>
        <v>0</v>
      </c>
      <c r="X146" s="46">
        <f>SUMIFS('Portfolio Allocation'!W$12:W$111,'Portfolio Allocation'!$A$12:$A$111,'Graph Tables'!$D146)</f>
        <v>0</v>
      </c>
      <c r="Y146" s="46">
        <f>SUMIFS('Portfolio Allocation'!X$12:X$111,'Portfolio Allocation'!$A$12:$A$111,'Graph Tables'!$D146)</f>
        <v>0</v>
      </c>
      <c r="Z146" s="46">
        <f>SUMIFS('Portfolio Allocation'!Y$12:Y$111,'Portfolio Allocation'!$A$12:$A$111,'Graph Tables'!$D146)</f>
        <v>0</v>
      </c>
      <c r="AA146" s="46">
        <f>SUMIFS('Portfolio Allocation'!Z$12:Z$111,'Portfolio Allocation'!$A$12:$A$111,'Graph Tables'!$D146)</f>
        <v>0</v>
      </c>
      <c r="AB146" s="46">
        <f>SUMIFS('Portfolio Allocation'!AA$12:AA$111,'Portfolio Allocation'!$A$12:$A$111,'Graph Tables'!$D146)</f>
        <v>0</v>
      </c>
      <c r="AC146" s="46">
        <f>SUMIFS('Portfolio Allocation'!AD$12:AD$111,'Portfolio Allocation'!$A$12:$A$111,'Graph Tables'!$D146)</f>
        <v>0</v>
      </c>
      <c r="AD146" s="46"/>
      <c r="AH146" s="46"/>
      <c r="AI146" s="239" t="e">
        <f t="shared" si="265"/>
        <v>#REF!</v>
      </c>
      <c r="AJ146" s="239" t="e">
        <f>AI146+COUNTIF(AI$2:$AI146,AI146)-1</f>
        <v>#REF!</v>
      </c>
      <c r="AK146" s="241" t="str">
        <f t="shared" si="213"/>
        <v>Morocco</v>
      </c>
      <c r="AL146" s="70" t="e">
        <f t="shared" si="266"/>
        <v>#REF!</v>
      </c>
      <c r="AM146" s="44" t="e">
        <f t="shared" si="214"/>
        <v>#REF!</v>
      </c>
      <c r="AN146" s="44" t="e">
        <f t="shared" si="215"/>
        <v>#REF!</v>
      </c>
      <c r="AO146" s="44" t="e">
        <f t="shared" si="216"/>
        <v>#REF!</v>
      </c>
      <c r="AP146" s="44" t="e">
        <f t="shared" si="217"/>
        <v>#REF!</v>
      </c>
      <c r="AQ146" s="44" t="e">
        <f t="shared" si="218"/>
        <v>#REF!</v>
      </c>
      <c r="AR146" s="44" t="e">
        <f t="shared" si="219"/>
        <v>#REF!</v>
      </c>
      <c r="AS146" s="44" t="e">
        <f t="shared" si="220"/>
        <v>#REF!</v>
      </c>
      <c r="AT146" s="44" t="e">
        <f t="shared" si="221"/>
        <v>#REF!</v>
      </c>
      <c r="AU146" s="44" t="e">
        <f t="shared" si="222"/>
        <v>#REF!</v>
      </c>
      <c r="AV146" s="44" t="e">
        <f t="shared" si="223"/>
        <v>#REF!</v>
      </c>
      <c r="AW146" s="44" t="e">
        <f t="shared" si="224"/>
        <v>#REF!</v>
      </c>
      <c r="AX146" s="44" t="e">
        <f t="shared" si="225"/>
        <v>#REF!</v>
      </c>
      <c r="AY146" s="44" t="e">
        <f t="shared" si="226"/>
        <v>#REF!</v>
      </c>
      <c r="AZ146" s="44" t="e">
        <f t="shared" si="227"/>
        <v>#REF!</v>
      </c>
      <c r="BA146" s="44" t="e">
        <f t="shared" si="228"/>
        <v>#REF!</v>
      </c>
      <c r="BB146" s="44" t="e">
        <f t="shared" si="229"/>
        <v>#REF!</v>
      </c>
      <c r="BC146" s="44" t="e">
        <f t="shared" si="230"/>
        <v>#REF!</v>
      </c>
      <c r="BD146" s="44" t="e">
        <f t="shared" si="231"/>
        <v>#REF!</v>
      </c>
      <c r="BE146" s="44" t="e">
        <f t="shared" si="232"/>
        <v>#REF!</v>
      </c>
      <c r="BF146" s="44" t="e">
        <f t="shared" si="233"/>
        <v>#REF!</v>
      </c>
      <c r="BG146" s="44" t="e">
        <f t="shared" si="234"/>
        <v>#REF!</v>
      </c>
      <c r="BH146" s="44" t="e">
        <f t="shared" si="235"/>
        <v>#REF!</v>
      </c>
      <c r="BI146" s="44" t="e">
        <f t="shared" si="236"/>
        <v>#REF!</v>
      </c>
      <c r="BJ146" s="44" t="e">
        <f t="shared" si="237"/>
        <v>#REF!</v>
      </c>
      <c r="BK146" s="44"/>
      <c r="CN146" s="244" t="e">
        <f t="shared" si="267"/>
        <v>#REF!</v>
      </c>
      <c r="CO146" s="244">
        <v>145</v>
      </c>
      <c r="CP146" s="239" t="e">
        <f t="shared" si="268"/>
        <v>#REF!</v>
      </c>
      <c r="CQ146" s="239" t="e">
        <f>CP146+COUNTIF($CP$2:CP146,CP146)-1</f>
        <v>#REF!</v>
      </c>
      <c r="CR146" s="241" t="str">
        <f t="shared" si="238"/>
        <v>Morocco</v>
      </c>
      <c r="CS146" s="70" t="e">
        <f t="shared" si="269"/>
        <v>#REF!</v>
      </c>
      <c r="CT146" s="44" t="e">
        <f t="shared" si="239"/>
        <v>#REF!</v>
      </c>
      <c r="CU146" s="44" t="e">
        <f t="shared" si="240"/>
        <v>#REF!</v>
      </c>
      <c r="CV146" s="44" t="e">
        <f t="shared" si="241"/>
        <v>#REF!</v>
      </c>
      <c r="CW146" s="44" t="e">
        <f t="shared" si="242"/>
        <v>#REF!</v>
      </c>
      <c r="CX146" s="44" t="e">
        <f t="shared" si="243"/>
        <v>#REF!</v>
      </c>
      <c r="CY146" s="44" t="e">
        <f t="shared" si="244"/>
        <v>#REF!</v>
      </c>
      <c r="CZ146" s="44" t="e">
        <f t="shared" si="245"/>
        <v>#REF!</v>
      </c>
      <c r="DA146" s="44" t="e">
        <f t="shared" si="246"/>
        <v>#REF!</v>
      </c>
      <c r="DB146" s="44" t="e">
        <f t="shared" si="247"/>
        <v>#REF!</v>
      </c>
      <c r="DC146" s="44" t="e">
        <f t="shared" si="248"/>
        <v>#REF!</v>
      </c>
      <c r="DD146" s="44" t="e">
        <f t="shared" si="249"/>
        <v>#REF!</v>
      </c>
      <c r="DE146" s="44" t="e">
        <f t="shared" si="250"/>
        <v>#REF!</v>
      </c>
      <c r="DF146" s="44" t="e">
        <f t="shared" si="251"/>
        <v>#REF!</v>
      </c>
      <c r="DG146" s="44" t="e">
        <f t="shared" si="252"/>
        <v>#REF!</v>
      </c>
      <c r="DH146" s="44" t="e">
        <f t="shared" si="253"/>
        <v>#REF!</v>
      </c>
      <c r="DI146" s="44" t="e">
        <f t="shared" si="254"/>
        <v>#REF!</v>
      </c>
      <c r="DJ146" s="44" t="e">
        <f t="shared" si="255"/>
        <v>#REF!</v>
      </c>
      <c r="DK146" s="44" t="e">
        <f t="shared" si="256"/>
        <v>#REF!</v>
      </c>
      <c r="DL146" s="44" t="e">
        <f t="shared" si="257"/>
        <v>#REF!</v>
      </c>
      <c r="DM146" s="44" t="e">
        <f t="shared" si="258"/>
        <v>#REF!</v>
      </c>
      <c r="DN146" s="44" t="e">
        <f t="shared" si="259"/>
        <v>#REF!</v>
      </c>
      <c r="DO146" s="44" t="e">
        <f t="shared" si="260"/>
        <v>#REF!</v>
      </c>
      <c r="DP146" s="44" t="e">
        <f t="shared" si="261"/>
        <v>#REF!</v>
      </c>
      <c r="DQ146" s="44" t="e">
        <f t="shared" si="262"/>
        <v>#REF!</v>
      </c>
    </row>
    <row r="147" spans="1:121">
      <c r="A147" s="239">
        <v>146</v>
      </c>
      <c r="B147" s="364" t="e">
        <f t="shared" si="263"/>
        <v>#REF!</v>
      </c>
      <c r="C147" s="365" t="e">
        <f>B147+COUNTIF(B$2:$B147,B147)-1</f>
        <v>#REF!</v>
      </c>
      <c r="D147" s="366" t="str">
        <f>Tables!AI147</f>
        <v>Mozambique</v>
      </c>
      <c r="E147" s="367" t="e">
        <f t="shared" si="264"/>
        <v>#REF!</v>
      </c>
      <c r="F147" s="46">
        <f>SUMIFS('Portfolio Allocation'!C$12:C$111,'Portfolio Allocation'!$A$12:$A$111,'Graph Tables'!$D147)</f>
        <v>0</v>
      </c>
      <c r="G147" s="46">
        <f>SUMIFS('Portfolio Allocation'!D$12:D$111,'Portfolio Allocation'!$A$12:$A$111,'Graph Tables'!$D147)</f>
        <v>0</v>
      </c>
      <c r="H147" s="46">
        <f>SUMIFS('Portfolio Allocation'!E$12:E$111,'Portfolio Allocation'!$A$12:$A$111,'Graph Tables'!$D147)</f>
        <v>0</v>
      </c>
      <c r="I147" s="46">
        <f>SUMIFS('Portfolio Allocation'!F$12:F$111,'Portfolio Allocation'!$A$12:$A$111,'Graph Tables'!$D147)</f>
        <v>0</v>
      </c>
      <c r="J147" s="46">
        <f>SUMIFS('Portfolio Allocation'!G$12:G$111,'Portfolio Allocation'!$A$12:$A$111,'Graph Tables'!$D147)</f>
        <v>0</v>
      </c>
      <c r="K147" s="46">
        <f>SUMIFS('Portfolio Allocation'!H$12:H$111,'Portfolio Allocation'!$A$12:$A$111,'Graph Tables'!$D147)</f>
        <v>0</v>
      </c>
      <c r="L147" s="46">
        <f>SUMIFS('Portfolio Allocation'!I$12:I$111,'Portfolio Allocation'!$A$12:$A$111,'Graph Tables'!$D147)</f>
        <v>0</v>
      </c>
      <c r="M147" s="46">
        <f>SUMIFS('Portfolio Allocation'!J$12:J$111,'Portfolio Allocation'!$A$12:$A$111,'Graph Tables'!$D147)</f>
        <v>0</v>
      </c>
      <c r="N147" s="46">
        <f>SUMIFS('Portfolio Allocation'!K$12:K$111,'Portfolio Allocation'!$A$12:$A$111,'Graph Tables'!$D147)</f>
        <v>0</v>
      </c>
      <c r="O147" s="46">
        <f>SUMIFS('Portfolio Allocation'!L$12:L$111,'Portfolio Allocation'!$A$12:$A$111,'Graph Tables'!$D147)</f>
        <v>0</v>
      </c>
      <c r="P147" s="46">
        <f>SUMIFS('Portfolio Allocation'!M$12:M$111,'Portfolio Allocation'!$A$12:$A$111,'Graph Tables'!$D147)</f>
        <v>0</v>
      </c>
      <c r="Q147" s="46" t="e">
        <f>SUMIFS('Portfolio Allocation'!#REF!,'Portfolio Allocation'!$A$12:$A$111,'Graph Tables'!$D147)</f>
        <v>#REF!</v>
      </c>
      <c r="R147" s="46">
        <f>SUMIFS('Portfolio Allocation'!Q$12:Q$111,'Portfolio Allocation'!$A$12:$A$111,'Graph Tables'!$D147)</f>
        <v>0</v>
      </c>
      <c r="S147" s="46">
        <f>SUMIFS('Portfolio Allocation'!R$12:R$111,'Portfolio Allocation'!$A$12:$A$111,'Graph Tables'!$D147)</f>
        <v>0</v>
      </c>
      <c r="T147" s="46">
        <f>SUMIFS('Portfolio Allocation'!S$12:S$111,'Portfolio Allocation'!$A$12:$A$111,'Graph Tables'!$D147)</f>
        <v>0</v>
      </c>
      <c r="U147" s="46">
        <f>SUMIFS('Portfolio Allocation'!T$12:T$111,'Portfolio Allocation'!$A$12:$A$111,'Graph Tables'!$D147)</f>
        <v>0</v>
      </c>
      <c r="V147" s="46">
        <f>SUMIFS('Portfolio Allocation'!U$12:U$111,'Portfolio Allocation'!$A$12:$A$111,'Graph Tables'!$D147)</f>
        <v>0</v>
      </c>
      <c r="W147" s="46">
        <f>SUMIFS('Portfolio Allocation'!V$12:V$111,'Portfolio Allocation'!$A$12:$A$111,'Graph Tables'!$D147)</f>
        <v>0</v>
      </c>
      <c r="X147" s="46">
        <f>SUMIFS('Portfolio Allocation'!W$12:W$111,'Portfolio Allocation'!$A$12:$A$111,'Graph Tables'!$D147)</f>
        <v>0</v>
      </c>
      <c r="Y147" s="46">
        <f>SUMIFS('Portfolio Allocation'!X$12:X$111,'Portfolio Allocation'!$A$12:$A$111,'Graph Tables'!$D147)</f>
        <v>0</v>
      </c>
      <c r="Z147" s="46">
        <f>SUMIFS('Portfolio Allocation'!Y$12:Y$111,'Portfolio Allocation'!$A$12:$A$111,'Graph Tables'!$D147)</f>
        <v>0</v>
      </c>
      <c r="AA147" s="46">
        <f>SUMIFS('Portfolio Allocation'!Z$12:Z$111,'Portfolio Allocation'!$A$12:$A$111,'Graph Tables'!$D147)</f>
        <v>0</v>
      </c>
      <c r="AB147" s="46">
        <f>SUMIFS('Portfolio Allocation'!AA$12:AA$111,'Portfolio Allocation'!$A$12:$A$111,'Graph Tables'!$D147)</f>
        <v>0</v>
      </c>
      <c r="AC147" s="46">
        <f>SUMIFS('Portfolio Allocation'!AD$12:AD$111,'Portfolio Allocation'!$A$12:$A$111,'Graph Tables'!$D147)</f>
        <v>0</v>
      </c>
      <c r="AD147" s="46"/>
      <c r="AH147" s="46"/>
      <c r="AI147" s="239" t="e">
        <f t="shared" si="265"/>
        <v>#REF!</v>
      </c>
      <c r="AJ147" s="239" t="e">
        <f>AI147+COUNTIF(AI$2:$AI147,AI147)-1</f>
        <v>#REF!</v>
      </c>
      <c r="AK147" s="241" t="str">
        <f t="shared" si="213"/>
        <v>Mozambique</v>
      </c>
      <c r="AL147" s="70" t="e">
        <f t="shared" si="266"/>
        <v>#REF!</v>
      </c>
      <c r="AM147" s="44" t="e">
        <f t="shared" si="214"/>
        <v>#REF!</v>
      </c>
      <c r="AN147" s="44" t="e">
        <f t="shared" si="215"/>
        <v>#REF!</v>
      </c>
      <c r="AO147" s="44" t="e">
        <f t="shared" si="216"/>
        <v>#REF!</v>
      </c>
      <c r="AP147" s="44" t="e">
        <f t="shared" si="217"/>
        <v>#REF!</v>
      </c>
      <c r="AQ147" s="44" t="e">
        <f t="shared" si="218"/>
        <v>#REF!</v>
      </c>
      <c r="AR147" s="44" t="e">
        <f t="shared" si="219"/>
        <v>#REF!</v>
      </c>
      <c r="AS147" s="44" t="e">
        <f t="shared" si="220"/>
        <v>#REF!</v>
      </c>
      <c r="AT147" s="44" t="e">
        <f t="shared" si="221"/>
        <v>#REF!</v>
      </c>
      <c r="AU147" s="44" t="e">
        <f t="shared" si="222"/>
        <v>#REF!</v>
      </c>
      <c r="AV147" s="44" t="e">
        <f t="shared" si="223"/>
        <v>#REF!</v>
      </c>
      <c r="AW147" s="44" t="e">
        <f t="shared" si="224"/>
        <v>#REF!</v>
      </c>
      <c r="AX147" s="44" t="e">
        <f t="shared" si="225"/>
        <v>#REF!</v>
      </c>
      <c r="AY147" s="44" t="e">
        <f t="shared" si="226"/>
        <v>#REF!</v>
      </c>
      <c r="AZ147" s="44" t="e">
        <f t="shared" si="227"/>
        <v>#REF!</v>
      </c>
      <c r="BA147" s="44" t="e">
        <f t="shared" si="228"/>
        <v>#REF!</v>
      </c>
      <c r="BB147" s="44" t="e">
        <f t="shared" si="229"/>
        <v>#REF!</v>
      </c>
      <c r="BC147" s="44" t="e">
        <f t="shared" si="230"/>
        <v>#REF!</v>
      </c>
      <c r="BD147" s="44" t="e">
        <f t="shared" si="231"/>
        <v>#REF!</v>
      </c>
      <c r="BE147" s="44" t="e">
        <f t="shared" si="232"/>
        <v>#REF!</v>
      </c>
      <c r="BF147" s="44" t="e">
        <f t="shared" si="233"/>
        <v>#REF!</v>
      </c>
      <c r="BG147" s="44" t="e">
        <f t="shared" si="234"/>
        <v>#REF!</v>
      </c>
      <c r="BH147" s="44" t="e">
        <f t="shared" si="235"/>
        <v>#REF!</v>
      </c>
      <c r="BI147" s="44" t="e">
        <f t="shared" si="236"/>
        <v>#REF!</v>
      </c>
      <c r="BJ147" s="44" t="e">
        <f t="shared" si="237"/>
        <v>#REF!</v>
      </c>
      <c r="BK147" s="44"/>
      <c r="CN147" s="244" t="e">
        <f t="shared" si="267"/>
        <v>#REF!</v>
      </c>
      <c r="CO147" s="244">
        <v>146</v>
      </c>
      <c r="CP147" s="239" t="e">
        <f t="shared" si="268"/>
        <v>#REF!</v>
      </c>
      <c r="CQ147" s="239" t="e">
        <f>CP147+COUNTIF($CP$2:CP147,CP147)-1</f>
        <v>#REF!</v>
      </c>
      <c r="CR147" s="241" t="str">
        <f t="shared" si="238"/>
        <v>Mozambique</v>
      </c>
      <c r="CS147" s="70" t="e">
        <f t="shared" si="269"/>
        <v>#REF!</v>
      </c>
      <c r="CT147" s="44" t="e">
        <f t="shared" si="239"/>
        <v>#REF!</v>
      </c>
      <c r="CU147" s="44" t="e">
        <f t="shared" si="240"/>
        <v>#REF!</v>
      </c>
      <c r="CV147" s="44" t="e">
        <f t="shared" si="241"/>
        <v>#REF!</v>
      </c>
      <c r="CW147" s="44" t="e">
        <f t="shared" si="242"/>
        <v>#REF!</v>
      </c>
      <c r="CX147" s="44" t="e">
        <f t="shared" si="243"/>
        <v>#REF!</v>
      </c>
      <c r="CY147" s="44" t="e">
        <f t="shared" si="244"/>
        <v>#REF!</v>
      </c>
      <c r="CZ147" s="44" t="e">
        <f t="shared" si="245"/>
        <v>#REF!</v>
      </c>
      <c r="DA147" s="44" t="e">
        <f t="shared" si="246"/>
        <v>#REF!</v>
      </c>
      <c r="DB147" s="44" t="e">
        <f t="shared" si="247"/>
        <v>#REF!</v>
      </c>
      <c r="DC147" s="44" t="e">
        <f t="shared" si="248"/>
        <v>#REF!</v>
      </c>
      <c r="DD147" s="44" t="e">
        <f t="shared" si="249"/>
        <v>#REF!</v>
      </c>
      <c r="DE147" s="44" t="e">
        <f t="shared" si="250"/>
        <v>#REF!</v>
      </c>
      <c r="DF147" s="44" t="e">
        <f t="shared" si="251"/>
        <v>#REF!</v>
      </c>
      <c r="DG147" s="44" t="e">
        <f t="shared" si="252"/>
        <v>#REF!</v>
      </c>
      <c r="DH147" s="44" t="e">
        <f t="shared" si="253"/>
        <v>#REF!</v>
      </c>
      <c r="DI147" s="44" t="e">
        <f t="shared" si="254"/>
        <v>#REF!</v>
      </c>
      <c r="DJ147" s="44" t="e">
        <f t="shared" si="255"/>
        <v>#REF!</v>
      </c>
      <c r="DK147" s="44" t="e">
        <f t="shared" si="256"/>
        <v>#REF!</v>
      </c>
      <c r="DL147" s="44" t="e">
        <f t="shared" si="257"/>
        <v>#REF!</v>
      </c>
      <c r="DM147" s="44" t="e">
        <f t="shared" si="258"/>
        <v>#REF!</v>
      </c>
      <c r="DN147" s="44" t="e">
        <f t="shared" si="259"/>
        <v>#REF!</v>
      </c>
      <c r="DO147" s="44" t="e">
        <f t="shared" si="260"/>
        <v>#REF!</v>
      </c>
      <c r="DP147" s="44" t="e">
        <f t="shared" si="261"/>
        <v>#REF!</v>
      </c>
      <c r="DQ147" s="44" t="e">
        <f t="shared" si="262"/>
        <v>#REF!</v>
      </c>
    </row>
    <row r="148" spans="1:121">
      <c r="A148" s="239">
        <v>147</v>
      </c>
      <c r="B148" s="364" t="e">
        <f t="shared" si="263"/>
        <v>#REF!</v>
      </c>
      <c r="C148" s="365" t="e">
        <f>B148+COUNTIF(B$2:$B148,B148)-1</f>
        <v>#REF!</v>
      </c>
      <c r="D148" s="366" t="str">
        <f>Tables!AI148</f>
        <v>Myanmar</v>
      </c>
      <c r="E148" s="367" t="e">
        <f t="shared" si="264"/>
        <v>#REF!</v>
      </c>
      <c r="F148" s="46">
        <f>SUMIFS('Portfolio Allocation'!C$12:C$111,'Portfolio Allocation'!$A$12:$A$111,'Graph Tables'!$D148)</f>
        <v>0</v>
      </c>
      <c r="G148" s="46">
        <f>SUMIFS('Portfolio Allocation'!D$12:D$111,'Portfolio Allocation'!$A$12:$A$111,'Graph Tables'!$D148)</f>
        <v>0</v>
      </c>
      <c r="H148" s="46">
        <f>SUMIFS('Portfolio Allocation'!E$12:E$111,'Portfolio Allocation'!$A$12:$A$111,'Graph Tables'!$D148)</f>
        <v>0</v>
      </c>
      <c r="I148" s="46">
        <f>SUMIFS('Portfolio Allocation'!F$12:F$111,'Portfolio Allocation'!$A$12:$A$111,'Graph Tables'!$D148)</f>
        <v>0</v>
      </c>
      <c r="J148" s="46">
        <f>SUMIFS('Portfolio Allocation'!G$12:G$111,'Portfolio Allocation'!$A$12:$A$111,'Graph Tables'!$D148)</f>
        <v>0</v>
      </c>
      <c r="K148" s="46">
        <f>SUMIFS('Portfolio Allocation'!H$12:H$111,'Portfolio Allocation'!$A$12:$A$111,'Graph Tables'!$D148)</f>
        <v>0</v>
      </c>
      <c r="L148" s="46">
        <f>SUMIFS('Portfolio Allocation'!I$12:I$111,'Portfolio Allocation'!$A$12:$A$111,'Graph Tables'!$D148)</f>
        <v>0</v>
      </c>
      <c r="M148" s="46">
        <f>SUMIFS('Portfolio Allocation'!J$12:J$111,'Portfolio Allocation'!$A$12:$A$111,'Graph Tables'!$D148)</f>
        <v>0</v>
      </c>
      <c r="N148" s="46">
        <f>SUMIFS('Portfolio Allocation'!K$12:K$111,'Portfolio Allocation'!$A$12:$A$111,'Graph Tables'!$D148)</f>
        <v>0</v>
      </c>
      <c r="O148" s="46">
        <f>SUMIFS('Portfolio Allocation'!L$12:L$111,'Portfolio Allocation'!$A$12:$A$111,'Graph Tables'!$D148)</f>
        <v>0</v>
      </c>
      <c r="P148" s="46">
        <f>SUMIFS('Portfolio Allocation'!M$12:M$111,'Portfolio Allocation'!$A$12:$A$111,'Graph Tables'!$D148)</f>
        <v>0</v>
      </c>
      <c r="Q148" s="46" t="e">
        <f>SUMIFS('Portfolio Allocation'!#REF!,'Portfolio Allocation'!$A$12:$A$111,'Graph Tables'!$D148)</f>
        <v>#REF!</v>
      </c>
      <c r="R148" s="46">
        <f>SUMIFS('Portfolio Allocation'!Q$12:Q$111,'Portfolio Allocation'!$A$12:$A$111,'Graph Tables'!$D148)</f>
        <v>0</v>
      </c>
      <c r="S148" s="46">
        <f>SUMIFS('Portfolio Allocation'!R$12:R$111,'Portfolio Allocation'!$A$12:$A$111,'Graph Tables'!$D148)</f>
        <v>0</v>
      </c>
      <c r="T148" s="46">
        <f>SUMIFS('Portfolio Allocation'!S$12:S$111,'Portfolio Allocation'!$A$12:$A$111,'Graph Tables'!$D148)</f>
        <v>0</v>
      </c>
      <c r="U148" s="46">
        <f>SUMIFS('Portfolio Allocation'!T$12:T$111,'Portfolio Allocation'!$A$12:$A$111,'Graph Tables'!$D148)</f>
        <v>0</v>
      </c>
      <c r="V148" s="46">
        <f>SUMIFS('Portfolio Allocation'!U$12:U$111,'Portfolio Allocation'!$A$12:$A$111,'Graph Tables'!$D148)</f>
        <v>0</v>
      </c>
      <c r="W148" s="46">
        <f>SUMIFS('Portfolio Allocation'!V$12:V$111,'Portfolio Allocation'!$A$12:$A$111,'Graph Tables'!$D148)</f>
        <v>0</v>
      </c>
      <c r="X148" s="46">
        <f>SUMIFS('Portfolio Allocation'!W$12:W$111,'Portfolio Allocation'!$A$12:$A$111,'Graph Tables'!$D148)</f>
        <v>0</v>
      </c>
      <c r="Y148" s="46">
        <f>SUMIFS('Portfolio Allocation'!X$12:X$111,'Portfolio Allocation'!$A$12:$A$111,'Graph Tables'!$D148)</f>
        <v>0</v>
      </c>
      <c r="Z148" s="46">
        <f>SUMIFS('Portfolio Allocation'!Y$12:Y$111,'Portfolio Allocation'!$A$12:$A$111,'Graph Tables'!$D148)</f>
        <v>0</v>
      </c>
      <c r="AA148" s="46">
        <f>SUMIFS('Portfolio Allocation'!Z$12:Z$111,'Portfolio Allocation'!$A$12:$A$111,'Graph Tables'!$D148)</f>
        <v>0</v>
      </c>
      <c r="AB148" s="46">
        <f>SUMIFS('Portfolio Allocation'!AA$12:AA$111,'Portfolio Allocation'!$A$12:$A$111,'Graph Tables'!$D148)</f>
        <v>0</v>
      </c>
      <c r="AC148" s="46">
        <f>SUMIFS('Portfolio Allocation'!AD$12:AD$111,'Portfolio Allocation'!$A$12:$A$111,'Graph Tables'!$D148)</f>
        <v>0</v>
      </c>
      <c r="AD148" s="46"/>
      <c r="AH148" s="46"/>
      <c r="AI148" s="239" t="e">
        <f t="shared" si="265"/>
        <v>#REF!</v>
      </c>
      <c r="AJ148" s="239" t="e">
        <f>AI148+COUNTIF(AI$2:$AI148,AI148)-1</f>
        <v>#REF!</v>
      </c>
      <c r="AK148" s="241" t="str">
        <f t="shared" si="213"/>
        <v>Myanmar</v>
      </c>
      <c r="AL148" s="70" t="e">
        <f t="shared" si="266"/>
        <v>#REF!</v>
      </c>
      <c r="AM148" s="44" t="e">
        <f t="shared" si="214"/>
        <v>#REF!</v>
      </c>
      <c r="AN148" s="44" t="e">
        <f t="shared" si="215"/>
        <v>#REF!</v>
      </c>
      <c r="AO148" s="44" t="e">
        <f t="shared" si="216"/>
        <v>#REF!</v>
      </c>
      <c r="AP148" s="44" t="e">
        <f t="shared" si="217"/>
        <v>#REF!</v>
      </c>
      <c r="AQ148" s="44" t="e">
        <f t="shared" si="218"/>
        <v>#REF!</v>
      </c>
      <c r="AR148" s="44" t="e">
        <f t="shared" si="219"/>
        <v>#REF!</v>
      </c>
      <c r="AS148" s="44" t="e">
        <f t="shared" si="220"/>
        <v>#REF!</v>
      </c>
      <c r="AT148" s="44" t="e">
        <f t="shared" si="221"/>
        <v>#REF!</v>
      </c>
      <c r="AU148" s="44" t="e">
        <f t="shared" si="222"/>
        <v>#REF!</v>
      </c>
      <c r="AV148" s="44" t="e">
        <f t="shared" si="223"/>
        <v>#REF!</v>
      </c>
      <c r="AW148" s="44" t="e">
        <f t="shared" si="224"/>
        <v>#REF!</v>
      </c>
      <c r="AX148" s="44" t="e">
        <f t="shared" si="225"/>
        <v>#REF!</v>
      </c>
      <c r="AY148" s="44" t="e">
        <f t="shared" si="226"/>
        <v>#REF!</v>
      </c>
      <c r="AZ148" s="44" t="e">
        <f t="shared" si="227"/>
        <v>#REF!</v>
      </c>
      <c r="BA148" s="44" t="e">
        <f t="shared" si="228"/>
        <v>#REF!</v>
      </c>
      <c r="BB148" s="44" t="e">
        <f t="shared" si="229"/>
        <v>#REF!</v>
      </c>
      <c r="BC148" s="44" t="e">
        <f t="shared" si="230"/>
        <v>#REF!</v>
      </c>
      <c r="BD148" s="44" t="e">
        <f t="shared" si="231"/>
        <v>#REF!</v>
      </c>
      <c r="BE148" s="44" t="e">
        <f t="shared" si="232"/>
        <v>#REF!</v>
      </c>
      <c r="BF148" s="44" t="e">
        <f t="shared" si="233"/>
        <v>#REF!</v>
      </c>
      <c r="BG148" s="44" t="e">
        <f t="shared" si="234"/>
        <v>#REF!</v>
      </c>
      <c r="BH148" s="44" t="e">
        <f t="shared" si="235"/>
        <v>#REF!</v>
      </c>
      <c r="BI148" s="44" t="e">
        <f t="shared" si="236"/>
        <v>#REF!</v>
      </c>
      <c r="BJ148" s="44" t="e">
        <f t="shared" si="237"/>
        <v>#REF!</v>
      </c>
      <c r="BK148" s="44"/>
      <c r="CN148" s="244" t="e">
        <f t="shared" si="267"/>
        <v>#REF!</v>
      </c>
      <c r="CO148" s="244">
        <v>147</v>
      </c>
      <c r="CP148" s="239" t="e">
        <f t="shared" si="268"/>
        <v>#REF!</v>
      </c>
      <c r="CQ148" s="239" t="e">
        <f>CP148+COUNTIF($CP$2:CP148,CP148)-1</f>
        <v>#REF!</v>
      </c>
      <c r="CR148" s="241" t="str">
        <f t="shared" si="238"/>
        <v>Myanmar</v>
      </c>
      <c r="CS148" s="70" t="e">
        <f t="shared" si="269"/>
        <v>#REF!</v>
      </c>
      <c r="CT148" s="44" t="e">
        <f t="shared" si="239"/>
        <v>#REF!</v>
      </c>
      <c r="CU148" s="44" t="e">
        <f t="shared" si="240"/>
        <v>#REF!</v>
      </c>
      <c r="CV148" s="44" t="e">
        <f t="shared" si="241"/>
        <v>#REF!</v>
      </c>
      <c r="CW148" s="44" t="e">
        <f t="shared" si="242"/>
        <v>#REF!</v>
      </c>
      <c r="CX148" s="44" t="e">
        <f t="shared" si="243"/>
        <v>#REF!</v>
      </c>
      <c r="CY148" s="44" t="e">
        <f t="shared" si="244"/>
        <v>#REF!</v>
      </c>
      <c r="CZ148" s="44" t="e">
        <f t="shared" si="245"/>
        <v>#REF!</v>
      </c>
      <c r="DA148" s="44" t="e">
        <f t="shared" si="246"/>
        <v>#REF!</v>
      </c>
      <c r="DB148" s="44" t="e">
        <f t="shared" si="247"/>
        <v>#REF!</v>
      </c>
      <c r="DC148" s="44" t="e">
        <f t="shared" si="248"/>
        <v>#REF!</v>
      </c>
      <c r="DD148" s="44" t="e">
        <f t="shared" si="249"/>
        <v>#REF!</v>
      </c>
      <c r="DE148" s="44" t="e">
        <f t="shared" si="250"/>
        <v>#REF!</v>
      </c>
      <c r="DF148" s="44" t="e">
        <f t="shared" si="251"/>
        <v>#REF!</v>
      </c>
      <c r="DG148" s="44" t="e">
        <f t="shared" si="252"/>
        <v>#REF!</v>
      </c>
      <c r="DH148" s="44" t="e">
        <f t="shared" si="253"/>
        <v>#REF!</v>
      </c>
      <c r="DI148" s="44" t="e">
        <f t="shared" si="254"/>
        <v>#REF!</v>
      </c>
      <c r="DJ148" s="44" t="e">
        <f t="shared" si="255"/>
        <v>#REF!</v>
      </c>
      <c r="DK148" s="44" t="e">
        <f t="shared" si="256"/>
        <v>#REF!</v>
      </c>
      <c r="DL148" s="44" t="e">
        <f t="shared" si="257"/>
        <v>#REF!</v>
      </c>
      <c r="DM148" s="44" t="e">
        <f t="shared" si="258"/>
        <v>#REF!</v>
      </c>
      <c r="DN148" s="44" t="e">
        <f t="shared" si="259"/>
        <v>#REF!</v>
      </c>
      <c r="DO148" s="44" t="e">
        <f t="shared" si="260"/>
        <v>#REF!</v>
      </c>
      <c r="DP148" s="44" t="e">
        <f t="shared" si="261"/>
        <v>#REF!</v>
      </c>
      <c r="DQ148" s="44" t="e">
        <f t="shared" si="262"/>
        <v>#REF!</v>
      </c>
    </row>
    <row r="149" spans="1:121">
      <c r="A149" s="239">
        <v>148</v>
      </c>
      <c r="B149" s="364" t="e">
        <f t="shared" si="263"/>
        <v>#REF!</v>
      </c>
      <c r="C149" s="365" t="e">
        <f>B149+COUNTIF(B$2:$B149,B149)-1</f>
        <v>#REF!</v>
      </c>
      <c r="D149" s="366" t="str">
        <f>Tables!AI149</f>
        <v>Namibia</v>
      </c>
      <c r="E149" s="367" t="e">
        <f t="shared" si="264"/>
        <v>#REF!</v>
      </c>
      <c r="F149" s="46">
        <f>SUMIFS('Portfolio Allocation'!C$12:C$111,'Portfolio Allocation'!$A$12:$A$111,'Graph Tables'!$D149)</f>
        <v>0</v>
      </c>
      <c r="G149" s="46">
        <f>SUMIFS('Portfolio Allocation'!D$12:D$111,'Portfolio Allocation'!$A$12:$A$111,'Graph Tables'!$D149)</f>
        <v>0</v>
      </c>
      <c r="H149" s="46">
        <f>SUMIFS('Portfolio Allocation'!E$12:E$111,'Portfolio Allocation'!$A$12:$A$111,'Graph Tables'!$D149)</f>
        <v>0</v>
      </c>
      <c r="I149" s="46">
        <f>SUMIFS('Portfolio Allocation'!F$12:F$111,'Portfolio Allocation'!$A$12:$A$111,'Graph Tables'!$D149)</f>
        <v>0</v>
      </c>
      <c r="J149" s="46">
        <f>SUMIFS('Portfolio Allocation'!G$12:G$111,'Portfolio Allocation'!$A$12:$A$111,'Graph Tables'!$D149)</f>
        <v>0</v>
      </c>
      <c r="K149" s="46">
        <f>SUMIFS('Portfolio Allocation'!H$12:H$111,'Portfolio Allocation'!$A$12:$A$111,'Graph Tables'!$D149)</f>
        <v>0</v>
      </c>
      <c r="L149" s="46">
        <f>SUMIFS('Portfolio Allocation'!I$12:I$111,'Portfolio Allocation'!$A$12:$A$111,'Graph Tables'!$D149)</f>
        <v>0</v>
      </c>
      <c r="M149" s="46">
        <f>SUMIFS('Portfolio Allocation'!J$12:J$111,'Portfolio Allocation'!$A$12:$A$111,'Graph Tables'!$D149)</f>
        <v>0</v>
      </c>
      <c r="N149" s="46">
        <f>SUMIFS('Portfolio Allocation'!K$12:K$111,'Portfolio Allocation'!$A$12:$A$111,'Graph Tables'!$D149)</f>
        <v>0</v>
      </c>
      <c r="O149" s="46">
        <f>SUMIFS('Portfolio Allocation'!L$12:L$111,'Portfolio Allocation'!$A$12:$A$111,'Graph Tables'!$D149)</f>
        <v>0</v>
      </c>
      <c r="P149" s="46">
        <f>SUMIFS('Portfolio Allocation'!M$12:M$111,'Portfolio Allocation'!$A$12:$A$111,'Graph Tables'!$D149)</f>
        <v>0</v>
      </c>
      <c r="Q149" s="46" t="e">
        <f>SUMIFS('Portfolio Allocation'!#REF!,'Portfolio Allocation'!$A$12:$A$111,'Graph Tables'!$D149)</f>
        <v>#REF!</v>
      </c>
      <c r="R149" s="46">
        <f>SUMIFS('Portfolio Allocation'!Q$12:Q$111,'Portfolio Allocation'!$A$12:$A$111,'Graph Tables'!$D149)</f>
        <v>0</v>
      </c>
      <c r="S149" s="46">
        <f>SUMIFS('Portfolio Allocation'!R$12:R$111,'Portfolio Allocation'!$A$12:$A$111,'Graph Tables'!$D149)</f>
        <v>0</v>
      </c>
      <c r="T149" s="46">
        <f>SUMIFS('Portfolio Allocation'!S$12:S$111,'Portfolio Allocation'!$A$12:$A$111,'Graph Tables'!$D149)</f>
        <v>0</v>
      </c>
      <c r="U149" s="46">
        <f>SUMIFS('Portfolio Allocation'!T$12:T$111,'Portfolio Allocation'!$A$12:$A$111,'Graph Tables'!$D149)</f>
        <v>0</v>
      </c>
      <c r="V149" s="46">
        <f>SUMIFS('Portfolio Allocation'!U$12:U$111,'Portfolio Allocation'!$A$12:$A$111,'Graph Tables'!$D149)</f>
        <v>0</v>
      </c>
      <c r="W149" s="46">
        <f>SUMIFS('Portfolio Allocation'!V$12:V$111,'Portfolio Allocation'!$A$12:$A$111,'Graph Tables'!$D149)</f>
        <v>0</v>
      </c>
      <c r="X149" s="46">
        <f>SUMIFS('Portfolio Allocation'!W$12:W$111,'Portfolio Allocation'!$A$12:$A$111,'Graph Tables'!$D149)</f>
        <v>0</v>
      </c>
      <c r="Y149" s="46">
        <f>SUMIFS('Portfolio Allocation'!X$12:X$111,'Portfolio Allocation'!$A$12:$A$111,'Graph Tables'!$D149)</f>
        <v>0</v>
      </c>
      <c r="Z149" s="46">
        <f>SUMIFS('Portfolio Allocation'!Y$12:Y$111,'Portfolio Allocation'!$A$12:$A$111,'Graph Tables'!$D149)</f>
        <v>0</v>
      </c>
      <c r="AA149" s="46">
        <f>SUMIFS('Portfolio Allocation'!Z$12:Z$111,'Portfolio Allocation'!$A$12:$A$111,'Graph Tables'!$D149)</f>
        <v>0</v>
      </c>
      <c r="AB149" s="46">
        <f>SUMIFS('Portfolio Allocation'!AA$12:AA$111,'Portfolio Allocation'!$A$12:$A$111,'Graph Tables'!$D149)</f>
        <v>0</v>
      </c>
      <c r="AC149" s="46">
        <f>SUMIFS('Portfolio Allocation'!AD$12:AD$111,'Portfolio Allocation'!$A$12:$A$111,'Graph Tables'!$D149)</f>
        <v>0</v>
      </c>
      <c r="AD149" s="46"/>
      <c r="AH149" s="46"/>
      <c r="AI149" s="239" t="e">
        <f t="shared" si="265"/>
        <v>#REF!</v>
      </c>
      <c r="AJ149" s="239" t="e">
        <f>AI149+COUNTIF(AI$2:$AI149,AI149)-1</f>
        <v>#REF!</v>
      </c>
      <c r="AK149" s="241" t="str">
        <f t="shared" si="213"/>
        <v>Namibia</v>
      </c>
      <c r="AL149" s="70" t="e">
        <f t="shared" si="266"/>
        <v>#REF!</v>
      </c>
      <c r="AM149" s="44" t="e">
        <f t="shared" si="214"/>
        <v>#REF!</v>
      </c>
      <c r="AN149" s="44" t="e">
        <f t="shared" si="215"/>
        <v>#REF!</v>
      </c>
      <c r="AO149" s="44" t="e">
        <f t="shared" si="216"/>
        <v>#REF!</v>
      </c>
      <c r="AP149" s="44" t="e">
        <f t="shared" si="217"/>
        <v>#REF!</v>
      </c>
      <c r="AQ149" s="44" t="e">
        <f t="shared" si="218"/>
        <v>#REF!</v>
      </c>
      <c r="AR149" s="44" t="e">
        <f t="shared" si="219"/>
        <v>#REF!</v>
      </c>
      <c r="AS149" s="44" t="e">
        <f t="shared" si="220"/>
        <v>#REF!</v>
      </c>
      <c r="AT149" s="44" t="e">
        <f t="shared" si="221"/>
        <v>#REF!</v>
      </c>
      <c r="AU149" s="44" t="e">
        <f t="shared" si="222"/>
        <v>#REF!</v>
      </c>
      <c r="AV149" s="44" t="e">
        <f t="shared" si="223"/>
        <v>#REF!</v>
      </c>
      <c r="AW149" s="44" t="e">
        <f t="shared" si="224"/>
        <v>#REF!</v>
      </c>
      <c r="AX149" s="44" t="e">
        <f t="shared" si="225"/>
        <v>#REF!</v>
      </c>
      <c r="AY149" s="44" t="e">
        <f t="shared" si="226"/>
        <v>#REF!</v>
      </c>
      <c r="AZ149" s="44" t="e">
        <f t="shared" si="227"/>
        <v>#REF!</v>
      </c>
      <c r="BA149" s="44" t="e">
        <f t="shared" si="228"/>
        <v>#REF!</v>
      </c>
      <c r="BB149" s="44" t="e">
        <f t="shared" si="229"/>
        <v>#REF!</v>
      </c>
      <c r="BC149" s="44" t="e">
        <f t="shared" si="230"/>
        <v>#REF!</v>
      </c>
      <c r="BD149" s="44" t="e">
        <f t="shared" si="231"/>
        <v>#REF!</v>
      </c>
      <c r="BE149" s="44" t="e">
        <f t="shared" si="232"/>
        <v>#REF!</v>
      </c>
      <c r="BF149" s="44" t="e">
        <f t="shared" si="233"/>
        <v>#REF!</v>
      </c>
      <c r="BG149" s="44" t="e">
        <f t="shared" si="234"/>
        <v>#REF!</v>
      </c>
      <c r="BH149" s="44" t="e">
        <f t="shared" si="235"/>
        <v>#REF!</v>
      </c>
      <c r="BI149" s="44" t="e">
        <f t="shared" si="236"/>
        <v>#REF!</v>
      </c>
      <c r="BJ149" s="44" t="e">
        <f t="shared" si="237"/>
        <v>#REF!</v>
      </c>
      <c r="BK149" s="44"/>
      <c r="CN149" s="244" t="e">
        <f t="shared" si="267"/>
        <v>#REF!</v>
      </c>
      <c r="CO149" s="244">
        <v>148</v>
      </c>
      <c r="CP149" s="239" t="e">
        <f t="shared" si="268"/>
        <v>#REF!</v>
      </c>
      <c r="CQ149" s="239" t="e">
        <f>CP149+COUNTIF($CP$2:CP149,CP149)-1</f>
        <v>#REF!</v>
      </c>
      <c r="CR149" s="241" t="str">
        <f t="shared" si="238"/>
        <v>Namibia</v>
      </c>
      <c r="CS149" s="70" t="e">
        <f t="shared" si="269"/>
        <v>#REF!</v>
      </c>
      <c r="CT149" s="44" t="e">
        <f t="shared" si="239"/>
        <v>#REF!</v>
      </c>
      <c r="CU149" s="44" t="e">
        <f t="shared" si="240"/>
        <v>#REF!</v>
      </c>
      <c r="CV149" s="44" t="e">
        <f t="shared" si="241"/>
        <v>#REF!</v>
      </c>
      <c r="CW149" s="44" t="e">
        <f t="shared" si="242"/>
        <v>#REF!</v>
      </c>
      <c r="CX149" s="44" t="e">
        <f t="shared" si="243"/>
        <v>#REF!</v>
      </c>
      <c r="CY149" s="44" t="e">
        <f t="shared" si="244"/>
        <v>#REF!</v>
      </c>
      <c r="CZ149" s="44" t="e">
        <f t="shared" si="245"/>
        <v>#REF!</v>
      </c>
      <c r="DA149" s="44" t="e">
        <f t="shared" si="246"/>
        <v>#REF!</v>
      </c>
      <c r="DB149" s="44" t="e">
        <f t="shared" si="247"/>
        <v>#REF!</v>
      </c>
      <c r="DC149" s="44" t="e">
        <f t="shared" si="248"/>
        <v>#REF!</v>
      </c>
      <c r="DD149" s="44" t="e">
        <f t="shared" si="249"/>
        <v>#REF!</v>
      </c>
      <c r="DE149" s="44" t="e">
        <f t="shared" si="250"/>
        <v>#REF!</v>
      </c>
      <c r="DF149" s="44" t="e">
        <f t="shared" si="251"/>
        <v>#REF!</v>
      </c>
      <c r="DG149" s="44" t="e">
        <f t="shared" si="252"/>
        <v>#REF!</v>
      </c>
      <c r="DH149" s="44" t="e">
        <f t="shared" si="253"/>
        <v>#REF!</v>
      </c>
      <c r="DI149" s="44" t="e">
        <f t="shared" si="254"/>
        <v>#REF!</v>
      </c>
      <c r="DJ149" s="44" t="e">
        <f t="shared" si="255"/>
        <v>#REF!</v>
      </c>
      <c r="DK149" s="44" t="e">
        <f t="shared" si="256"/>
        <v>#REF!</v>
      </c>
      <c r="DL149" s="44" t="e">
        <f t="shared" si="257"/>
        <v>#REF!</v>
      </c>
      <c r="DM149" s="44" t="e">
        <f t="shared" si="258"/>
        <v>#REF!</v>
      </c>
      <c r="DN149" s="44" t="e">
        <f t="shared" si="259"/>
        <v>#REF!</v>
      </c>
      <c r="DO149" s="44" t="e">
        <f t="shared" si="260"/>
        <v>#REF!</v>
      </c>
      <c r="DP149" s="44" t="e">
        <f t="shared" si="261"/>
        <v>#REF!</v>
      </c>
      <c r="DQ149" s="44" t="e">
        <f t="shared" si="262"/>
        <v>#REF!</v>
      </c>
    </row>
    <row r="150" spans="1:121">
      <c r="A150" s="239">
        <v>149</v>
      </c>
      <c r="B150" s="364" t="e">
        <f t="shared" si="263"/>
        <v>#REF!</v>
      </c>
      <c r="C150" s="365" t="e">
        <f>B150+COUNTIF(B$2:$B150,B150)-1</f>
        <v>#REF!</v>
      </c>
      <c r="D150" s="366" t="str">
        <f>Tables!AI150</f>
        <v>Nauru</v>
      </c>
      <c r="E150" s="367" t="e">
        <f t="shared" si="264"/>
        <v>#REF!</v>
      </c>
      <c r="F150" s="46">
        <f>SUMIFS('Portfolio Allocation'!C$12:C$111,'Portfolio Allocation'!$A$12:$A$111,'Graph Tables'!$D150)</f>
        <v>0</v>
      </c>
      <c r="G150" s="46">
        <f>SUMIFS('Portfolio Allocation'!D$12:D$111,'Portfolio Allocation'!$A$12:$A$111,'Graph Tables'!$D150)</f>
        <v>0</v>
      </c>
      <c r="H150" s="46">
        <f>SUMIFS('Portfolio Allocation'!E$12:E$111,'Portfolio Allocation'!$A$12:$A$111,'Graph Tables'!$D150)</f>
        <v>0</v>
      </c>
      <c r="I150" s="46">
        <f>SUMIFS('Portfolio Allocation'!F$12:F$111,'Portfolio Allocation'!$A$12:$A$111,'Graph Tables'!$D150)</f>
        <v>0</v>
      </c>
      <c r="J150" s="46">
        <f>SUMIFS('Portfolio Allocation'!G$12:G$111,'Portfolio Allocation'!$A$12:$A$111,'Graph Tables'!$D150)</f>
        <v>0</v>
      </c>
      <c r="K150" s="46">
        <f>SUMIFS('Portfolio Allocation'!H$12:H$111,'Portfolio Allocation'!$A$12:$A$111,'Graph Tables'!$D150)</f>
        <v>0</v>
      </c>
      <c r="L150" s="46">
        <f>SUMIFS('Portfolio Allocation'!I$12:I$111,'Portfolio Allocation'!$A$12:$A$111,'Graph Tables'!$D150)</f>
        <v>0</v>
      </c>
      <c r="M150" s="46">
        <f>SUMIFS('Portfolio Allocation'!J$12:J$111,'Portfolio Allocation'!$A$12:$A$111,'Graph Tables'!$D150)</f>
        <v>0</v>
      </c>
      <c r="N150" s="46">
        <f>SUMIFS('Portfolio Allocation'!K$12:K$111,'Portfolio Allocation'!$A$12:$A$111,'Graph Tables'!$D150)</f>
        <v>0</v>
      </c>
      <c r="O150" s="46">
        <f>SUMIFS('Portfolio Allocation'!L$12:L$111,'Portfolio Allocation'!$A$12:$A$111,'Graph Tables'!$D150)</f>
        <v>0</v>
      </c>
      <c r="P150" s="46">
        <f>SUMIFS('Portfolio Allocation'!M$12:M$111,'Portfolio Allocation'!$A$12:$A$111,'Graph Tables'!$D150)</f>
        <v>0</v>
      </c>
      <c r="Q150" s="46" t="e">
        <f>SUMIFS('Portfolio Allocation'!#REF!,'Portfolio Allocation'!$A$12:$A$111,'Graph Tables'!$D150)</f>
        <v>#REF!</v>
      </c>
      <c r="R150" s="46">
        <f>SUMIFS('Portfolio Allocation'!Q$12:Q$111,'Portfolio Allocation'!$A$12:$A$111,'Graph Tables'!$D150)</f>
        <v>0</v>
      </c>
      <c r="S150" s="46">
        <f>SUMIFS('Portfolio Allocation'!R$12:R$111,'Portfolio Allocation'!$A$12:$A$111,'Graph Tables'!$D150)</f>
        <v>0</v>
      </c>
      <c r="T150" s="46">
        <f>SUMIFS('Portfolio Allocation'!S$12:S$111,'Portfolio Allocation'!$A$12:$A$111,'Graph Tables'!$D150)</f>
        <v>0</v>
      </c>
      <c r="U150" s="46">
        <f>SUMIFS('Portfolio Allocation'!T$12:T$111,'Portfolio Allocation'!$A$12:$A$111,'Graph Tables'!$D150)</f>
        <v>0</v>
      </c>
      <c r="V150" s="46">
        <f>SUMIFS('Portfolio Allocation'!U$12:U$111,'Portfolio Allocation'!$A$12:$A$111,'Graph Tables'!$D150)</f>
        <v>0</v>
      </c>
      <c r="W150" s="46">
        <f>SUMIFS('Portfolio Allocation'!V$12:V$111,'Portfolio Allocation'!$A$12:$A$111,'Graph Tables'!$D150)</f>
        <v>0</v>
      </c>
      <c r="X150" s="46">
        <f>SUMIFS('Portfolio Allocation'!W$12:W$111,'Portfolio Allocation'!$A$12:$A$111,'Graph Tables'!$D150)</f>
        <v>0</v>
      </c>
      <c r="Y150" s="46">
        <f>SUMIFS('Portfolio Allocation'!X$12:X$111,'Portfolio Allocation'!$A$12:$A$111,'Graph Tables'!$D150)</f>
        <v>0</v>
      </c>
      <c r="Z150" s="46">
        <f>SUMIFS('Portfolio Allocation'!Y$12:Y$111,'Portfolio Allocation'!$A$12:$A$111,'Graph Tables'!$D150)</f>
        <v>0</v>
      </c>
      <c r="AA150" s="46">
        <f>SUMIFS('Portfolio Allocation'!Z$12:Z$111,'Portfolio Allocation'!$A$12:$A$111,'Graph Tables'!$D150)</f>
        <v>0</v>
      </c>
      <c r="AB150" s="46">
        <f>SUMIFS('Portfolio Allocation'!AA$12:AA$111,'Portfolio Allocation'!$A$12:$A$111,'Graph Tables'!$D150)</f>
        <v>0</v>
      </c>
      <c r="AC150" s="46">
        <f>SUMIFS('Portfolio Allocation'!AD$12:AD$111,'Portfolio Allocation'!$A$12:$A$111,'Graph Tables'!$D150)</f>
        <v>0</v>
      </c>
      <c r="AD150" s="46"/>
      <c r="AH150" s="46"/>
      <c r="AI150" s="239" t="e">
        <f t="shared" si="265"/>
        <v>#REF!</v>
      </c>
      <c r="AJ150" s="239" t="e">
        <f>AI150+COUNTIF(AI$2:$AI150,AI150)-1</f>
        <v>#REF!</v>
      </c>
      <c r="AK150" s="241" t="str">
        <f t="shared" si="213"/>
        <v>Nauru</v>
      </c>
      <c r="AL150" s="70" t="e">
        <f t="shared" si="266"/>
        <v>#REF!</v>
      </c>
      <c r="AM150" s="44" t="e">
        <f t="shared" si="214"/>
        <v>#REF!</v>
      </c>
      <c r="AN150" s="44" t="e">
        <f t="shared" si="215"/>
        <v>#REF!</v>
      </c>
      <c r="AO150" s="44" t="e">
        <f t="shared" si="216"/>
        <v>#REF!</v>
      </c>
      <c r="AP150" s="44" t="e">
        <f t="shared" si="217"/>
        <v>#REF!</v>
      </c>
      <c r="AQ150" s="44" t="e">
        <f t="shared" si="218"/>
        <v>#REF!</v>
      </c>
      <c r="AR150" s="44" t="e">
        <f t="shared" si="219"/>
        <v>#REF!</v>
      </c>
      <c r="AS150" s="44" t="e">
        <f t="shared" si="220"/>
        <v>#REF!</v>
      </c>
      <c r="AT150" s="44" t="e">
        <f t="shared" si="221"/>
        <v>#REF!</v>
      </c>
      <c r="AU150" s="44" t="e">
        <f t="shared" si="222"/>
        <v>#REF!</v>
      </c>
      <c r="AV150" s="44" t="e">
        <f t="shared" si="223"/>
        <v>#REF!</v>
      </c>
      <c r="AW150" s="44" t="e">
        <f t="shared" si="224"/>
        <v>#REF!</v>
      </c>
      <c r="AX150" s="44" t="e">
        <f t="shared" si="225"/>
        <v>#REF!</v>
      </c>
      <c r="AY150" s="44" t="e">
        <f t="shared" si="226"/>
        <v>#REF!</v>
      </c>
      <c r="AZ150" s="44" t="e">
        <f t="shared" si="227"/>
        <v>#REF!</v>
      </c>
      <c r="BA150" s="44" t="e">
        <f t="shared" si="228"/>
        <v>#REF!</v>
      </c>
      <c r="BB150" s="44" t="e">
        <f t="shared" si="229"/>
        <v>#REF!</v>
      </c>
      <c r="BC150" s="44" t="e">
        <f t="shared" si="230"/>
        <v>#REF!</v>
      </c>
      <c r="BD150" s="44" t="e">
        <f t="shared" si="231"/>
        <v>#REF!</v>
      </c>
      <c r="BE150" s="44" t="e">
        <f t="shared" si="232"/>
        <v>#REF!</v>
      </c>
      <c r="BF150" s="44" t="e">
        <f t="shared" si="233"/>
        <v>#REF!</v>
      </c>
      <c r="BG150" s="44" t="e">
        <f t="shared" si="234"/>
        <v>#REF!</v>
      </c>
      <c r="BH150" s="44" t="e">
        <f t="shared" si="235"/>
        <v>#REF!</v>
      </c>
      <c r="BI150" s="44" t="e">
        <f t="shared" si="236"/>
        <v>#REF!</v>
      </c>
      <c r="BJ150" s="44" t="e">
        <f t="shared" si="237"/>
        <v>#REF!</v>
      </c>
      <c r="BK150" s="44"/>
      <c r="CN150" s="244" t="e">
        <f t="shared" si="267"/>
        <v>#REF!</v>
      </c>
      <c r="CO150" s="244">
        <v>149</v>
      </c>
      <c r="CP150" s="239" t="e">
        <f t="shared" si="268"/>
        <v>#REF!</v>
      </c>
      <c r="CQ150" s="239" t="e">
        <f>CP150+COUNTIF($CP$2:CP150,CP150)-1</f>
        <v>#REF!</v>
      </c>
      <c r="CR150" s="241" t="str">
        <f t="shared" si="238"/>
        <v>Nauru</v>
      </c>
      <c r="CS150" s="70" t="e">
        <f t="shared" si="269"/>
        <v>#REF!</v>
      </c>
      <c r="CT150" s="44" t="e">
        <f t="shared" si="239"/>
        <v>#REF!</v>
      </c>
      <c r="CU150" s="44" t="e">
        <f t="shared" si="240"/>
        <v>#REF!</v>
      </c>
      <c r="CV150" s="44" t="e">
        <f t="shared" si="241"/>
        <v>#REF!</v>
      </c>
      <c r="CW150" s="44" t="e">
        <f t="shared" si="242"/>
        <v>#REF!</v>
      </c>
      <c r="CX150" s="44" t="e">
        <f t="shared" si="243"/>
        <v>#REF!</v>
      </c>
      <c r="CY150" s="44" t="e">
        <f t="shared" si="244"/>
        <v>#REF!</v>
      </c>
      <c r="CZ150" s="44" t="e">
        <f t="shared" si="245"/>
        <v>#REF!</v>
      </c>
      <c r="DA150" s="44" t="e">
        <f t="shared" si="246"/>
        <v>#REF!</v>
      </c>
      <c r="DB150" s="44" t="e">
        <f t="shared" si="247"/>
        <v>#REF!</v>
      </c>
      <c r="DC150" s="44" t="e">
        <f t="shared" si="248"/>
        <v>#REF!</v>
      </c>
      <c r="DD150" s="44" t="e">
        <f t="shared" si="249"/>
        <v>#REF!</v>
      </c>
      <c r="DE150" s="44" t="e">
        <f t="shared" si="250"/>
        <v>#REF!</v>
      </c>
      <c r="DF150" s="44" t="e">
        <f t="shared" si="251"/>
        <v>#REF!</v>
      </c>
      <c r="DG150" s="44" t="e">
        <f t="shared" si="252"/>
        <v>#REF!</v>
      </c>
      <c r="DH150" s="44" t="e">
        <f t="shared" si="253"/>
        <v>#REF!</v>
      </c>
      <c r="DI150" s="44" t="e">
        <f t="shared" si="254"/>
        <v>#REF!</v>
      </c>
      <c r="DJ150" s="44" t="e">
        <f t="shared" si="255"/>
        <v>#REF!</v>
      </c>
      <c r="DK150" s="44" t="e">
        <f t="shared" si="256"/>
        <v>#REF!</v>
      </c>
      <c r="DL150" s="44" t="e">
        <f t="shared" si="257"/>
        <v>#REF!</v>
      </c>
      <c r="DM150" s="44" t="e">
        <f t="shared" si="258"/>
        <v>#REF!</v>
      </c>
      <c r="DN150" s="44" t="e">
        <f t="shared" si="259"/>
        <v>#REF!</v>
      </c>
      <c r="DO150" s="44" t="e">
        <f t="shared" si="260"/>
        <v>#REF!</v>
      </c>
      <c r="DP150" s="44" t="e">
        <f t="shared" si="261"/>
        <v>#REF!</v>
      </c>
      <c r="DQ150" s="44" t="e">
        <f t="shared" si="262"/>
        <v>#REF!</v>
      </c>
    </row>
    <row r="151" spans="1:121">
      <c r="A151" s="239">
        <v>150</v>
      </c>
      <c r="B151" s="364" t="e">
        <f t="shared" si="263"/>
        <v>#REF!</v>
      </c>
      <c r="C151" s="365" t="e">
        <f>B151+COUNTIF(B$2:$B151,B151)-1</f>
        <v>#REF!</v>
      </c>
      <c r="D151" s="366" t="str">
        <f>Tables!AI151</f>
        <v>Nepal</v>
      </c>
      <c r="E151" s="367" t="e">
        <f t="shared" si="264"/>
        <v>#REF!</v>
      </c>
      <c r="F151" s="46">
        <f>SUMIFS('Portfolio Allocation'!C$12:C$111,'Portfolio Allocation'!$A$12:$A$111,'Graph Tables'!$D151)</f>
        <v>0</v>
      </c>
      <c r="G151" s="46">
        <f>SUMIFS('Portfolio Allocation'!D$12:D$111,'Portfolio Allocation'!$A$12:$A$111,'Graph Tables'!$D151)</f>
        <v>0</v>
      </c>
      <c r="H151" s="46">
        <f>SUMIFS('Portfolio Allocation'!E$12:E$111,'Portfolio Allocation'!$A$12:$A$111,'Graph Tables'!$D151)</f>
        <v>0</v>
      </c>
      <c r="I151" s="46">
        <f>SUMIFS('Portfolio Allocation'!F$12:F$111,'Portfolio Allocation'!$A$12:$A$111,'Graph Tables'!$D151)</f>
        <v>0</v>
      </c>
      <c r="J151" s="46">
        <f>SUMIFS('Portfolio Allocation'!G$12:G$111,'Portfolio Allocation'!$A$12:$A$111,'Graph Tables'!$D151)</f>
        <v>0</v>
      </c>
      <c r="K151" s="46">
        <f>SUMIFS('Portfolio Allocation'!H$12:H$111,'Portfolio Allocation'!$A$12:$A$111,'Graph Tables'!$D151)</f>
        <v>0</v>
      </c>
      <c r="L151" s="46">
        <f>SUMIFS('Portfolio Allocation'!I$12:I$111,'Portfolio Allocation'!$A$12:$A$111,'Graph Tables'!$D151)</f>
        <v>0</v>
      </c>
      <c r="M151" s="46">
        <f>SUMIFS('Portfolio Allocation'!J$12:J$111,'Portfolio Allocation'!$A$12:$A$111,'Graph Tables'!$D151)</f>
        <v>0</v>
      </c>
      <c r="N151" s="46">
        <f>SUMIFS('Portfolio Allocation'!K$12:K$111,'Portfolio Allocation'!$A$12:$A$111,'Graph Tables'!$D151)</f>
        <v>0</v>
      </c>
      <c r="O151" s="46">
        <f>SUMIFS('Portfolio Allocation'!L$12:L$111,'Portfolio Allocation'!$A$12:$A$111,'Graph Tables'!$D151)</f>
        <v>0</v>
      </c>
      <c r="P151" s="46">
        <f>SUMIFS('Portfolio Allocation'!M$12:M$111,'Portfolio Allocation'!$A$12:$A$111,'Graph Tables'!$D151)</f>
        <v>0</v>
      </c>
      <c r="Q151" s="46" t="e">
        <f>SUMIFS('Portfolio Allocation'!#REF!,'Portfolio Allocation'!$A$12:$A$111,'Graph Tables'!$D151)</f>
        <v>#REF!</v>
      </c>
      <c r="R151" s="46">
        <f>SUMIFS('Portfolio Allocation'!Q$12:Q$111,'Portfolio Allocation'!$A$12:$A$111,'Graph Tables'!$D151)</f>
        <v>0</v>
      </c>
      <c r="S151" s="46">
        <f>SUMIFS('Portfolio Allocation'!R$12:R$111,'Portfolio Allocation'!$A$12:$A$111,'Graph Tables'!$D151)</f>
        <v>0</v>
      </c>
      <c r="T151" s="46">
        <f>SUMIFS('Portfolio Allocation'!S$12:S$111,'Portfolio Allocation'!$A$12:$A$111,'Graph Tables'!$D151)</f>
        <v>0</v>
      </c>
      <c r="U151" s="46">
        <f>SUMIFS('Portfolio Allocation'!T$12:T$111,'Portfolio Allocation'!$A$12:$A$111,'Graph Tables'!$D151)</f>
        <v>0</v>
      </c>
      <c r="V151" s="46">
        <f>SUMIFS('Portfolio Allocation'!U$12:U$111,'Portfolio Allocation'!$A$12:$A$111,'Graph Tables'!$D151)</f>
        <v>0</v>
      </c>
      <c r="W151" s="46">
        <f>SUMIFS('Portfolio Allocation'!V$12:V$111,'Portfolio Allocation'!$A$12:$A$111,'Graph Tables'!$D151)</f>
        <v>0</v>
      </c>
      <c r="X151" s="46">
        <f>SUMIFS('Portfolio Allocation'!W$12:W$111,'Portfolio Allocation'!$A$12:$A$111,'Graph Tables'!$D151)</f>
        <v>0</v>
      </c>
      <c r="Y151" s="46">
        <f>SUMIFS('Portfolio Allocation'!X$12:X$111,'Portfolio Allocation'!$A$12:$A$111,'Graph Tables'!$D151)</f>
        <v>0</v>
      </c>
      <c r="Z151" s="46">
        <f>SUMIFS('Portfolio Allocation'!Y$12:Y$111,'Portfolio Allocation'!$A$12:$A$111,'Graph Tables'!$D151)</f>
        <v>0</v>
      </c>
      <c r="AA151" s="46">
        <f>SUMIFS('Portfolio Allocation'!Z$12:Z$111,'Portfolio Allocation'!$A$12:$A$111,'Graph Tables'!$D151)</f>
        <v>0</v>
      </c>
      <c r="AB151" s="46">
        <f>SUMIFS('Portfolio Allocation'!AA$12:AA$111,'Portfolio Allocation'!$A$12:$A$111,'Graph Tables'!$D151)</f>
        <v>0</v>
      </c>
      <c r="AC151" s="46">
        <f>SUMIFS('Portfolio Allocation'!AD$12:AD$111,'Portfolio Allocation'!$A$12:$A$111,'Graph Tables'!$D151)</f>
        <v>0</v>
      </c>
      <c r="AD151" s="46"/>
      <c r="AH151" s="46"/>
      <c r="AI151" s="239" t="e">
        <f t="shared" si="265"/>
        <v>#REF!</v>
      </c>
      <c r="AJ151" s="239" t="e">
        <f>AI151+COUNTIF(AI$2:$AI151,AI151)-1</f>
        <v>#REF!</v>
      </c>
      <c r="AK151" s="241" t="str">
        <f t="shared" si="213"/>
        <v>Nepal</v>
      </c>
      <c r="AL151" s="70" t="e">
        <f t="shared" si="266"/>
        <v>#REF!</v>
      </c>
      <c r="AM151" s="44" t="e">
        <f t="shared" si="214"/>
        <v>#REF!</v>
      </c>
      <c r="AN151" s="44" t="e">
        <f t="shared" si="215"/>
        <v>#REF!</v>
      </c>
      <c r="AO151" s="44" t="e">
        <f t="shared" si="216"/>
        <v>#REF!</v>
      </c>
      <c r="AP151" s="44" t="e">
        <f t="shared" si="217"/>
        <v>#REF!</v>
      </c>
      <c r="AQ151" s="44" t="e">
        <f t="shared" si="218"/>
        <v>#REF!</v>
      </c>
      <c r="AR151" s="44" t="e">
        <f t="shared" si="219"/>
        <v>#REF!</v>
      </c>
      <c r="AS151" s="44" t="e">
        <f t="shared" si="220"/>
        <v>#REF!</v>
      </c>
      <c r="AT151" s="44" t="e">
        <f t="shared" si="221"/>
        <v>#REF!</v>
      </c>
      <c r="AU151" s="44" t="e">
        <f t="shared" si="222"/>
        <v>#REF!</v>
      </c>
      <c r="AV151" s="44" t="e">
        <f t="shared" si="223"/>
        <v>#REF!</v>
      </c>
      <c r="AW151" s="44" t="e">
        <f t="shared" si="224"/>
        <v>#REF!</v>
      </c>
      <c r="AX151" s="44" t="e">
        <f t="shared" si="225"/>
        <v>#REF!</v>
      </c>
      <c r="AY151" s="44" t="e">
        <f t="shared" si="226"/>
        <v>#REF!</v>
      </c>
      <c r="AZ151" s="44" t="e">
        <f t="shared" si="227"/>
        <v>#REF!</v>
      </c>
      <c r="BA151" s="44" t="e">
        <f t="shared" si="228"/>
        <v>#REF!</v>
      </c>
      <c r="BB151" s="44" t="e">
        <f t="shared" si="229"/>
        <v>#REF!</v>
      </c>
      <c r="BC151" s="44" t="e">
        <f t="shared" si="230"/>
        <v>#REF!</v>
      </c>
      <c r="BD151" s="44" t="e">
        <f t="shared" si="231"/>
        <v>#REF!</v>
      </c>
      <c r="BE151" s="44" t="e">
        <f t="shared" si="232"/>
        <v>#REF!</v>
      </c>
      <c r="BF151" s="44" t="e">
        <f t="shared" si="233"/>
        <v>#REF!</v>
      </c>
      <c r="BG151" s="44" t="e">
        <f t="shared" si="234"/>
        <v>#REF!</v>
      </c>
      <c r="BH151" s="44" t="e">
        <f t="shared" si="235"/>
        <v>#REF!</v>
      </c>
      <c r="BI151" s="44" t="e">
        <f t="shared" si="236"/>
        <v>#REF!</v>
      </c>
      <c r="BJ151" s="44" t="e">
        <f t="shared" si="237"/>
        <v>#REF!</v>
      </c>
      <c r="BK151" s="44"/>
      <c r="CN151" s="244" t="e">
        <f t="shared" si="267"/>
        <v>#REF!</v>
      </c>
      <c r="CO151" s="244">
        <v>150</v>
      </c>
      <c r="CP151" s="239" t="e">
        <f t="shared" si="268"/>
        <v>#REF!</v>
      </c>
      <c r="CQ151" s="239" t="e">
        <f>CP151+COUNTIF($CP$2:CP151,CP151)-1</f>
        <v>#REF!</v>
      </c>
      <c r="CR151" s="241" t="str">
        <f t="shared" si="238"/>
        <v>Nepal</v>
      </c>
      <c r="CS151" s="70" t="e">
        <f t="shared" si="269"/>
        <v>#REF!</v>
      </c>
      <c r="CT151" s="44" t="e">
        <f t="shared" si="239"/>
        <v>#REF!</v>
      </c>
      <c r="CU151" s="44" t="e">
        <f t="shared" si="240"/>
        <v>#REF!</v>
      </c>
      <c r="CV151" s="44" t="e">
        <f t="shared" si="241"/>
        <v>#REF!</v>
      </c>
      <c r="CW151" s="44" t="e">
        <f t="shared" si="242"/>
        <v>#REF!</v>
      </c>
      <c r="CX151" s="44" t="e">
        <f t="shared" si="243"/>
        <v>#REF!</v>
      </c>
      <c r="CY151" s="44" t="e">
        <f t="shared" si="244"/>
        <v>#REF!</v>
      </c>
      <c r="CZ151" s="44" t="e">
        <f t="shared" si="245"/>
        <v>#REF!</v>
      </c>
      <c r="DA151" s="44" t="e">
        <f t="shared" si="246"/>
        <v>#REF!</v>
      </c>
      <c r="DB151" s="44" t="e">
        <f t="shared" si="247"/>
        <v>#REF!</v>
      </c>
      <c r="DC151" s="44" t="e">
        <f t="shared" si="248"/>
        <v>#REF!</v>
      </c>
      <c r="DD151" s="44" t="e">
        <f t="shared" si="249"/>
        <v>#REF!</v>
      </c>
      <c r="DE151" s="44" t="e">
        <f t="shared" si="250"/>
        <v>#REF!</v>
      </c>
      <c r="DF151" s="44" t="e">
        <f t="shared" si="251"/>
        <v>#REF!</v>
      </c>
      <c r="DG151" s="44" t="e">
        <f t="shared" si="252"/>
        <v>#REF!</v>
      </c>
      <c r="DH151" s="44" t="e">
        <f t="shared" si="253"/>
        <v>#REF!</v>
      </c>
      <c r="DI151" s="44" t="e">
        <f t="shared" si="254"/>
        <v>#REF!</v>
      </c>
      <c r="DJ151" s="44" t="e">
        <f t="shared" si="255"/>
        <v>#REF!</v>
      </c>
      <c r="DK151" s="44" t="e">
        <f t="shared" si="256"/>
        <v>#REF!</v>
      </c>
      <c r="DL151" s="44" t="e">
        <f t="shared" si="257"/>
        <v>#REF!</v>
      </c>
      <c r="DM151" s="44" t="e">
        <f t="shared" si="258"/>
        <v>#REF!</v>
      </c>
      <c r="DN151" s="44" t="e">
        <f t="shared" si="259"/>
        <v>#REF!</v>
      </c>
      <c r="DO151" s="44" t="e">
        <f t="shared" si="260"/>
        <v>#REF!</v>
      </c>
      <c r="DP151" s="44" t="e">
        <f t="shared" si="261"/>
        <v>#REF!</v>
      </c>
      <c r="DQ151" s="44" t="e">
        <f t="shared" si="262"/>
        <v>#REF!</v>
      </c>
    </row>
    <row r="152" spans="1:121">
      <c r="A152" s="239">
        <v>151</v>
      </c>
      <c r="B152" s="364" t="e">
        <f t="shared" si="263"/>
        <v>#REF!</v>
      </c>
      <c r="C152" s="365" t="e">
        <f>B152+COUNTIF(B$2:$B152,B152)-1</f>
        <v>#REF!</v>
      </c>
      <c r="D152" s="366" t="str">
        <f>Tables!AI152</f>
        <v>Netherlands</v>
      </c>
      <c r="E152" s="367" t="e">
        <f t="shared" si="264"/>
        <v>#REF!</v>
      </c>
      <c r="F152" s="46">
        <f>SUMIFS('Portfolio Allocation'!C$12:C$111,'Portfolio Allocation'!$A$12:$A$111,'Graph Tables'!$D152)</f>
        <v>0</v>
      </c>
      <c r="G152" s="46">
        <f>SUMIFS('Portfolio Allocation'!D$12:D$111,'Portfolio Allocation'!$A$12:$A$111,'Graph Tables'!$D152)</f>
        <v>0</v>
      </c>
      <c r="H152" s="46">
        <f>SUMIFS('Portfolio Allocation'!E$12:E$111,'Portfolio Allocation'!$A$12:$A$111,'Graph Tables'!$D152)</f>
        <v>0</v>
      </c>
      <c r="I152" s="46">
        <f>SUMIFS('Portfolio Allocation'!F$12:F$111,'Portfolio Allocation'!$A$12:$A$111,'Graph Tables'!$D152)</f>
        <v>0</v>
      </c>
      <c r="J152" s="46">
        <f>SUMIFS('Portfolio Allocation'!G$12:G$111,'Portfolio Allocation'!$A$12:$A$111,'Graph Tables'!$D152)</f>
        <v>0</v>
      </c>
      <c r="K152" s="46">
        <f>SUMIFS('Portfolio Allocation'!H$12:H$111,'Portfolio Allocation'!$A$12:$A$111,'Graph Tables'!$D152)</f>
        <v>0</v>
      </c>
      <c r="L152" s="46">
        <f>SUMIFS('Portfolio Allocation'!I$12:I$111,'Portfolio Allocation'!$A$12:$A$111,'Graph Tables'!$D152)</f>
        <v>0</v>
      </c>
      <c r="M152" s="46">
        <f>SUMIFS('Portfolio Allocation'!J$12:J$111,'Portfolio Allocation'!$A$12:$A$111,'Graph Tables'!$D152)</f>
        <v>0</v>
      </c>
      <c r="N152" s="46">
        <f>SUMIFS('Portfolio Allocation'!K$12:K$111,'Portfolio Allocation'!$A$12:$A$111,'Graph Tables'!$D152)</f>
        <v>0</v>
      </c>
      <c r="O152" s="46">
        <f>SUMIFS('Portfolio Allocation'!L$12:L$111,'Portfolio Allocation'!$A$12:$A$111,'Graph Tables'!$D152)</f>
        <v>0</v>
      </c>
      <c r="P152" s="46">
        <f>SUMIFS('Portfolio Allocation'!M$12:M$111,'Portfolio Allocation'!$A$12:$A$111,'Graph Tables'!$D152)</f>
        <v>0</v>
      </c>
      <c r="Q152" s="46" t="e">
        <f>SUMIFS('Portfolio Allocation'!#REF!,'Portfolio Allocation'!$A$12:$A$111,'Graph Tables'!$D152)</f>
        <v>#REF!</v>
      </c>
      <c r="R152" s="46">
        <f>SUMIFS('Portfolio Allocation'!Q$12:Q$111,'Portfolio Allocation'!$A$12:$A$111,'Graph Tables'!$D152)</f>
        <v>0</v>
      </c>
      <c r="S152" s="46">
        <f>SUMIFS('Portfolio Allocation'!R$12:R$111,'Portfolio Allocation'!$A$12:$A$111,'Graph Tables'!$D152)</f>
        <v>0</v>
      </c>
      <c r="T152" s="46">
        <f>SUMIFS('Portfolio Allocation'!S$12:S$111,'Portfolio Allocation'!$A$12:$A$111,'Graph Tables'!$D152)</f>
        <v>0</v>
      </c>
      <c r="U152" s="46">
        <f>SUMIFS('Portfolio Allocation'!T$12:T$111,'Portfolio Allocation'!$A$12:$A$111,'Graph Tables'!$D152)</f>
        <v>0</v>
      </c>
      <c r="V152" s="46">
        <f>SUMIFS('Portfolio Allocation'!U$12:U$111,'Portfolio Allocation'!$A$12:$A$111,'Graph Tables'!$D152)</f>
        <v>0</v>
      </c>
      <c r="W152" s="46">
        <f>SUMIFS('Portfolio Allocation'!V$12:V$111,'Portfolio Allocation'!$A$12:$A$111,'Graph Tables'!$D152)</f>
        <v>0</v>
      </c>
      <c r="X152" s="46">
        <f>SUMIFS('Portfolio Allocation'!W$12:W$111,'Portfolio Allocation'!$A$12:$A$111,'Graph Tables'!$D152)</f>
        <v>0</v>
      </c>
      <c r="Y152" s="46">
        <f>SUMIFS('Portfolio Allocation'!X$12:X$111,'Portfolio Allocation'!$A$12:$A$111,'Graph Tables'!$D152)</f>
        <v>0</v>
      </c>
      <c r="Z152" s="46">
        <f>SUMIFS('Portfolio Allocation'!Y$12:Y$111,'Portfolio Allocation'!$A$12:$A$111,'Graph Tables'!$D152)</f>
        <v>0</v>
      </c>
      <c r="AA152" s="46">
        <f>SUMIFS('Portfolio Allocation'!Z$12:Z$111,'Portfolio Allocation'!$A$12:$A$111,'Graph Tables'!$D152)</f>
        <v>0</v>
      </c>
      <c r="AB152" s="46">
        <f>SUMIFS('Portfolio Allocation'!AA$12:AA$111,'Portfolio Allocation'!$A$12:$A$111,'Graph Tables'!$D152)</f>
        <v>0</v>
      </c>
      <c r="AC152" s="46">
        <f>SUMIFS('Portfolio Allocation'!AD$12:AD$111,'Portfolio Allocation'!$A$12:$A$111,'Graph Tables'!$D152)</f>
        <v>0</v>
      </c>
      <c r="AD152" s="46"/>
      <c r="AH152" s="46"/>
      <c r="AI152" s="239" t="e">
        <f t="shared" si="265"/>
        <v>#REF!</v>
      </c>
      <c r="AJ152" s="239" t="e">
        <f>AI152+COUNTIF(AI$2:$AI152,AI152)-1</f>
        <v>#REF!</v>
      </c>
      <c r="AK152" s="241" t="str">
        <f t="shared" si="213"/>
        <v>Netherlands</v>
      </c>
      <c r="AL152" s="70" t="e">
        <f t="shared" si="266"/>
        <v>#REF!</v>
      </c>
      <c r="AM152" s="44" t="e">
        <f t="shared" si="214"/>
        <v>#REF!</v>
      </c>
      <c r="AN152" s="44" t="e">
        <f t="shared" si="215"/>
        <v>#REF!</v>
      </c>
      <c r="AO152" s="44" t="e">
        <f t="shared" si="216"/>
        <v>#REF!</v>
      </c>
      <c r="AP152" s="44" t="e">
        <f t="shared" si="217"/>
        <v>#REF!</v>
      </c>
      <c r="AQ152" s="44" t="e">
        <f t="shared" si="218"/>
        <v>#REF!</v>
      </c>
      <c r="AR152" s="44" t="e">
        <f t="shared" si="219"/>
        <v>#REF!</v>
      </c>
      <c r="AS152" s="44" t="e">
        <f t="shared" si="220"/>
        <v>#REF!</v>
      </c>
      <c r="AT152" s="44" t="e">
        <f t="shared" si="221"/>
        <v>#REF!</v>
      </c>
      <c r="AU152" s="44" t="e">
        <f t="shared" si="222"/>
        <v>#REF!</v>
      </c>
      <c r="AV152" s="44" t="e">
        <f t="shared" si="223"/>
        <v>#REF!</v>
      </c>
      <c r="AW152" s="44" t="e">
        <f t="shared" si="224"/>
        <v>#REF!</v>
      </c>
      <c r="AX152" s="44" t="e">
        <f t="shared" si="225"/>
        <v>#REF!</v>
      </c>
      <c r="AY152" s="44" t="e">
        <f t="shared" si="226"/>
        <v>#REF!</v>
      </c>
      <c r="AZ152" s="44" t="e">
        <f t="shared" si="227"/>
        <v>#REF!</v>
      </c>
      <c r="BA152" s="44" t="e">
        <f t="shared" si="228"/>
        <v>#REF!</v>
      </c>
      <c r="BB152" s="44" t="e">
        <f t="shared" si="229"/>
        <v>#REF!</v>
      </c>
      <c r="BC152" s="44" t="e">
        <f t="shared" si="230"/>
        <v>#REF!</v>
      </c>
      <c r="BD152" s="44" t="e">
        <f t="shared" si="231"/>
        <v>#REF!</v>
      </c>
      <c r="BE152" s="44" t="e">
        <f t="shared" si="232"/>
        <v>#REF!</v>
      </c>
      <c r="BF152" s="44" t="e">
        <f t="shared" si="233"/>
        <v>#REF!</v>
      </c>
      <c r="BG152" s="44" t="e">
        <f t="shared" si="234"/>
        <v>#REF!</v>
      </c>
      <c r="BH152" s="44" t="e">
        <f t="shared" si="235"/>
        <v>#REF!</v>
      </c>
      <c r="BI152" s="44" t="e">
        <f t="shared" si="236"/>
        <v>#REF!</v>
      </c>
      <c r="BJ152" s="44" t="e">
        <f t="shared" si="237"/>
        <v>#REF!</v>
      </c>
      <c r="BK152" s="44"/>
      <c r="CN152" s="244" t="e">
        <f t="shared" si="267"/>
        <v>#REF!</v>
      </c>
      <c r="CO152" s="244">
        <v>151</v>
      </c>
      <c r="CP152" s="239" t="e">
        <f t="shared" si="268"/>
        <v>#REF!</v>
      </c>
      <c r="CQ152" s="239" t="e">
        <f>CP152+COUNTIF($CP$2:CP152,CP152)-1</f>
        <v>#REF!</v>
      </c>
      <c r="CR152" s="241" t="str">
        <f t="shared" si="238"/>
        <v>Netherlands</v>
      </c>
      <c r="CS152" s="70" t="e">
        <f t="shared" si="269"/>
        <v>#REF!</v>
      </c>
      <c r="CT152" s="44" t="e">
        <f t="shared" si="239"/>
        <v>#REF!</v>
      </c>
      <c r="CU152" s="44" t="e">
        <f t="shared" si="240"/>
        <v>#REF!</v>
      </c>
      <c r="CV152" s="44" t="e">
        <f t="shared" si="241"/>
        <v>#REF!</v>
      </c>
      <c r="CW152" s="44" t="e">
        <f t="shared" si="242"/>
        <v>#REF!</v>
      </c>
      <c r="CX152" s="44" t="e">
        <f t="shared" si="243"/>
        <v>#REF!</v>
      </c>
      <c r="CY152" s="44" t="e">
        <f t="shared" si="244"/>
        <v>#REF!</v>
      </c>
      <c r="CZ152" s="44" t="e">
        <f t="shared" si="245"/>
        <v>#REF!</v>
      </c>
      <c r="DA152" s="44" t="e">
        <f t="shared" si="246"/>
        <v>#REF!</v>
      </c>
      <c r="DB152" s="44" t="e">
        <f t="shared" si="247"/>
        <v>#REF!</v>
      </c>
      <c r="DC152" s="44" t="e">
        <f t="shared" si="248"/>
        <v>#REF!</v>
      </c>
      <c r="DD152" s="44" t="e">
        <f t="shared" si="249"/>
        <v>#REF!</v>
      </c>
      <c r="DE152" s="44" t="e">
        <f t="shared" si="250"/>
        <v>#REF!</v>
      </c>
      <c r="DF152" s="44" t="e">
        <f t="shared" si="251"/>
        <v>#REF!</v>
      </c>
      <c r="DG152" s="44" t="e">
        <f t="shared" si="252"/>
        <v>#REF!</v>
      </c>
      <c r="DH152" s="44" t="e">
        <f t="shared" si="253"/>
        <v>#REF!</v>
      </c>
      <c r="DI152" s="44" t="e">
        <f t="shared" si="254"/>
        <v>#REF!</v>
      </c>
      <c r="DJ152" s="44" t="e">
        <f t="shared" si="255"/>
        <v>#REF!</v>
      </c>
      <c r="DK152" s="44" t="e">
        <f t="shared" si="256"/>
        <v>#REF!</v>
      </c>
      <c r="DL152" s="44" t="e">
        <f t="shared" si="257"/>
        <v>#REF!</v>
      </c>
      <c r="DM152" s="44" t="e">
        <f t="shared" si="258"/>
        <v>#REF!</v>
      </c>
      <c r="DN152" s="44" t="e">
        <f t="shared" si="259"/>
        <v>#REF!</v>
      </c>
      <c r="DO152" s="44" t="e">
        <f t="shared" si="260"/>
        <v>#REF!</v>
      </c>
      <c r="DP152" s="44" t="e">
        <f t="shared" si="261"/>
        <v>#REF!</v>
      </c>
      <c r="DQ152" s="44" t="e">
        <f t="shared" si="262"/>
        <v>#REF!</v>
      </c>
    </row>
    <row r="153" spans="1:121">
      <c r="A153" s="239">
        <v>152</v>
      </c>
      <c r="B153" s="364" t="e">
        <f t="shared" si="263"/>
        <v>#REF!</v>
      </c>
      <c r="C153" s="365" t="e">
        <f>B153+COUNTIF(B$2:$B153,B153)-1</f>
        <v>#REF!</v>
      </c>
      <c r="D153" s="366" t="str">
        <f>Tables!AI153</f>
        <v>Netherlands Antilles</v>
      </c>
      <c r="E153" s="367" t="e">
        <f t="shared" si="264"/>
        <v>#REF!</v>
      </c>
      <c r="F153" s="46">
        <f>SUMIFS('Portfolio Allocation'!C$12:C$111,'Portfolio Allocation'!$A$12:$A$111,'Graph Tables'!$D153)</f>
        <v>0</v>
      </c>
      <c r="G153" s="46">
        <f>SUMIFS('Portfolio Allocation'!D$12:D$111,'Portfolio Allocation'!$A$12:$A$111,'Graph Tables'!$D153)</f>
        <v>0</v>
      </c>
      <c r="H153" s="46">
        <f>SUMIFS('Portfolio Allocation'!E$12:E$111,'Portfolio Allocation'!$A$12:$A$111,'Graph Tables'!$D153)</f>
        <v>0</v>
      </c>
      <c r="I153" s="46">
        <f>SUMIFS('Portfolio Allocation'!F$12:F$111,'Portfolio Allocation'!$A$12:$A$111,'Graph Tables'!$D153)</f>
        <v>0</v>
      </c>
      <c r="J153" s="46">
        <f>SUMIFS('Portfolio Allocation'!G$12:G$111,'Portfolio Allocation'!$A$12:$A$111,'Graph Tables'!$D153)</f>
        <v>0</v>
      </c>
      <c r="K153" s="46">
        <f>SUMIFS('Portfolio Allocation'!H$12:H$111,'Portfolio Allocation'!$A$12:$A$111,'Graph Tables'!$D153)</f>
        <v>0</v>
      </c>
      <c r="L153" s="46">
        <f>SUMIFS('Portfolio Allocation'!I$12:I$111,'Portfolio Allocation'!$A$12:$A$111,'Graph Tables'!$D153)</f>
        <v>0</v>
      </c>
      <c r="M153" s="46">
        <f>SUMIFS('Portfolio Allocation'!J$12:J$111,'Portfolio Allocation'!$A$12:$A$111,'Graph Tables'!$D153)</f>
        <v>0</v>
      </c>
      <c r="N153" s="46">
        <f>SUMIFS('Portfolio Allocation'!K$12:K$111,'Portfolio Allocation'!$A$12:$A$111,'Graph Tables'!$D153)</f>
        <v>0</v>
      </c>
      <c r="O153" s="46">
        <f>SUMIFS('Portfolio Allocation'!L$12:L$111,'Portfolio Allocation'!$A$12:$A$111,'Graph Tables'!$D153)</f>
        <v>0</v>
      </c>
      <c r="P153" s="46">
        <f>SUMIFS('Portfolio Allocation'!M$12:M$111,'Portfolio Allocation'!$A$12:$A$111,'Graph Tables'!$D153)</f>
        <v>0</v>
      </c>
      <c r="Q153" s="46" t="e">
        <f>SUMIFS('Portfolio Allocation'!#REF!,'Portfolio Allocation'!$A$12:$A$111,'Graph Tables'!$D153)</f>
        <v>#REF!</v>
      </c>
      <c r="R153" s="46">
        <f>SUMIFS('Portfolio Allocation'!Q$12:Q$111,'Portfolio Allocation'!$A$12:$A$111,'Graph Tables'!$D153)</f>
        <v>0</v>
      </c>
      <c r="S153" s="46">
        <f>SUMIFS('Portfolio Allocation'!R$12:R$111,'Portfolio Allocation'!$A$12:$A$111,'Graph Tables'!$D153)</f>
        <v>0</v>
      </c>
      <c r="T153" s="46">
        <f>SUMIFS('Portfolio Allocation'!S$12:S$111,'Portfolio Allocation'!$A$12:$A$111,'Graph Tables'!$D153)</f>
        <v>0</v>
      </c>
      <c r="U153" s="46">
        <f>SUMIFS('Portfolio Allocation'!T$12:T$111,'Portfolio Allocation'!$A$12:$A$111,'Graph Tables'!$D153)</f>
        <v>0</v>
      </c>
      <c r="V153" s="46">
        <f>SUMIFS('Portfolio Allocation'!U$12:U$111,'Portfolio Allocation'!$A$12:$A$111,'Graph Tables'!$D153)</f>
        <v>0</v>
      </c>
      <c r="W153" s="46">
        <f>SUMIFS('Portfolio Allocation'!V$12:V$111,'Portfolio Allocation'!$A$12:$A$111,'Graph Tables'!$D153)</f>
        <v>0</v>
      </c>
      <c r="X153" s="46">
        <f>SUMIFS('Portfolio Allocation'!W$12:W$111,'Portfolio Allocation'!$A$12:$A$111,'Graph Tables'!$D153)</f>
        <v>0</v>
      </c>
      <c r="Y153" s="46">
        <f>SUMIFS('Portfolio Allocation'!X$12:X$111,'Portfolio Allocation'!$A$12:$A$111,'Graph Tables'!$D153)</f>
        <v>0</v>
      </c>
      <c r="Z153" s="46">
        <f>SUMIFS('Portfolio Allocation'!Y$12:Y$111,'Portfolio Allocation'!$A$12:$A$111,'Graph Tables'!$D153)</f>
        <v>0</v>
      </c>
      <c r="AA153" s="46">
        <f>SUMIFS('Portfolio Allocation'!Z$12:Z$111,'Portfolio Allocation'!$A$12:$A$111,'Graph Tables'!$D153)</f>
        <v>0</v>
      </c>
      <c r="AB153" s="46">
        <f>SUMIFS('Portfolio Allocation'!AA$12:AA$111,'Portfolio Allocation'!$A$12:$A$111,'Graph Tables'!$D153)</f>
        <v>0</v>
      </c>
      <c r="AC153" s="46">
        <f>SUMIFS('Portfolio Allocation'!AD$12:AD$111,'Portfolio Allocation'!$A$12:$A$111,'Graph Tables'!$D153)</f>
        <v>0</v>
      </c>
      <c r="AD153" s="46"/>
      <c r="AH153" s="46"/>
      <c r="AI153" s="239" t="e">
        <f t="shared" si="265"/>
        <v>#REF!</v>
      </c>
      <c r="AJ153" s="239" t="e">
        <f>AI153+COUNTIF(AI$2:$AI153,AI153)-1</f>
        <v>#REF!</v>
      </c>
      <c r="AK153" s="241" t="str">
        <f t="shared" si="213"/>
        <v>Netherlands Antilles</v>
      </c>
      <c r="AL153" s="70" t="e">
        <f t="shared" si="266"/>
        <v>#REF!</v>
      </c>
      <c r="AM153" s="44" t="e">
        <f t="shared" si="214"/>
        <v>#REF!</v>
      </c>
      <c r="AN153" s="44" t="e">
        <f t="shared" si="215"/>
        <v>#REF!</v>
      </c>
      <c r="AO153" s="44" t="e">
        <f t="shared" si="216"/>
        <v>#REF!</v>
      </c>
      <c r="AP153" s="44" t="e">
        <f t="shared" si="217"/>
        <v>#REF!</v>
      </c>
      <c r="AQ153" s="44" t="e">
        <f t="shared" si="218"/>
        <v>#REF!</v>
      </c>
      <c r="AR153" s="44" t="e">
        <f t="shared" si="219"/>
        <v>#REF!</v>
      </c>
      <c r="AS153" s="44" t="e">
        <f t="shared" si="220"/>
        <v>#REF!</v>
      </c>
      <c r="AT153" s="44" t="e">
        <f t="shared" si="221"/>
        <v>#REF!</v>
      </c>
      <c r="AU153" s="44" t="e">
        <f t="shared" si="222"/>
        <v>#REF!</v>
      </c>
      <c r="AV153" s="44" t="e">
        <f t="shared" si="223"/>
        <v>#REF!</v>
      </c>
      <c r="AW153" s="44" t="e">
        <f t="shared" si="224"/>
        <v>#REF!</v>
      </c>
      <c r="AX153" s="44" t="e">
        <f t="shared" si="225"/>
        <v>#REF!</v>
      </c>
      <c r="AY153" s="44" t="e">
        <f t="shared" si="226"/>
        <v>#REF!</v>
      </c>
      <c r="AZ153" s="44" t="e">
        <f t="shared" si="227"/>
        <v>#REF!</v>
      </c>
      <c r="BA153" s="44" t="e">
        <f t="shared" si="228"/>
        <v>#REF!</v>
      </c>
      <c r="BB153" s="44" t="e">
        <f t="shared" si="229"/>
        <v>#REF!</v>
      </c>
      <c r="BC153" s="44" t="e">
        <f t="shared" si="230"/>
        <v>#REF!</v>
      </c>
      <c r="BD153" s="44" t="e">
        <f t="shared" si="231"/>
        <v>#REF!</v>
      </c>
      <c r="BE153" s="44" t="e">
        <f t="shared" si="232"/>
        <v>#REF!</v>
      </c>
      <c r="BF153" s="44" t="e">
        <f t="shared" si="233"/>
        <v>#REF!</v>
      </c>
      <c r="BG153" s="44" t="e">
        <f t="shared" si="234"/>
        <v>#REF!</v>
      </c>
      <c r="BH153" s="44" t="e">
        <f t="shared" si="235"/>
        <v>#REF!</v>
      </c>
      <c r="BI153" s="44" t="e">
        <f t="shared" si="236"/>
        <v>#REF!</v>
      </c>
      <c r="BJ153" s="44" t="e">
        <f t="shared" si="237"/>
        <v>#REF!</v>
      </c>
      <c r="BK153" s="44"/>
      <c r="CN153" s="244" t="e">
        <f t="shared" si="267"/>
        <v>#REF!</v>
      </c>
      <c r="CO153" s="244">
        <v>152</v>
      </c>
      <c r="CP153" s="239" t="e">
        <f t="shared" si="268"/>
        <v>#REF!</v>
      </c>
      <c r="CQ153" s="239" t="e">
        <f>CP153+COUNTIF($CP$2:CP153,CP153)-1</f>
        <v>#REF!</v>
      </c>
      <c r="CR153" s="241" t="str">
        <f t="shared" si="238"/>
        <v>Netherlands Antilles</v>
      </c>
      <c r="CS153" s="70" t="e">
        <f t="shared" si="269"/>
        <v>#REF!</v>
      </c>
      <c r="CT153" s="44" t="e">
        <f t="shared" si="239"/>
        <v>#REF!</v>
      </c>
      <c r="CU153" s="44" t="e">
        <f t="shared" si="240"/>
        <v>#REF!</v>
      </c>
      <c r="CV153" s="44" t="e">
        <f t="shared" si="241"/>
        <v>#REF!</v>
      </c>
      <c r="CW153" s="44" t="e">
        <f t="shared" si="242"/>
        <v>#REF!</v>
      </c>
      <c r="CX153" s="44" t="e">
        <f t="shared" si="243"/>
        <v>#REF!</v>
      </c>
      <c r="CY153" s="44" t="e">
        <f t="shared" si="244"/>
        <v>#REF!</v>
      </c>
      <c r="CZ153" s="44" t="e">
        <f t="shared" si="245"/>
        <v>#REF!</v>
      </c>
      <c r="DA153" s="44" t="e">
        <f t="shared" si="246"/>
        <v>#REF!</v>
      </c>
      <c r="DB153" s="44" t="e">
        <f t="shared" si="247"/>
        <v>#REF!</v>
      </c>
      <c r="DC153" s="44" t="e">
        <f t="shared" si="248"/>
        <v>#REF!</v>
      </c>
      <c r="DD153" s="44" t="e">
        <f t="shared" si="249"/>
        <v>#REF!</v>
      </c>
      <c r="DE153" s="44" t="e">
        <f t="shared" si="250"/>
        <v>#REF!</v>
      </c>
      <c r="DF153" s="44" t="e">
        <f t="shared" si="251"/>
        <v>#REF!</v>
      </c>
      <c r="DG153" s="44" t="e">
        <f t="shared" si="252"/>
        <v>#REF!</v>
      </c>
      <c r="DH153" s="44" t="e">
        <f t="shared" si="253"/>
        <v>#REF!</v>
      </c>
      <c r="DI153" s="44" t="e">
        <f t="shared" si="254"/>
        <v>#REF!</v>
      </c>
      <c r="DJ153" s="44" t="e">
        <f t="shared" si="255"/>
        <v>#REF!</v>
      </c>
      <c r="DK153" s="44" t="e">
        <f t="shared" si="256"/>
        <v>#REF!</v>
      </c>
      <c r="DL153" s="44" t="e">
        <f t="shared" si="257"/>
        <v>#REF!</v>
      </c>
      <c r="DM153" s="44" t="e">
        <f t="shared" si="258"/>
        <v>#REF!</v>
      </c>
      <c r="DN153" s="44" t="e">
        <f t="shared" si="259"/>
        <v>#REF!</v>
      </c>
      <c r="DO153" s="44" t="e">
        <f t="shared" si="260"/>
        <v>#REF!</v>
      </c>
      <c r="DP153" s="44" t="e">
        <f t="shared" si="261"/>
        <v>#REF!</v>
      </c>
      <c r="DQ153" s="44" t="e">
        <f t="shared" si="262"/>
        <v>#REF!</v>
      </c>
    </row>
    <row r="154" spans="1:121">
      <c r="A154" s="239">
        <v>153</v>
      </c>
      <c r="B154" s="364" t="e">
        <f t="shared" si="263"/>
        <v>#REF!</v>
      </c>
      <c r="C154" s="365" t="e">
        <f>B154+COUNTIF(B$2:$B154,B154)-1</f>
        <v>#REF!</v>
      </c>
      <c r="D154" s="366" t="str">
        <f>Tables!AI154</f>
        <v>New Caledonia</v>
      </c>
      <c r="E154" s="367" t="e">
        <f t="shared" si="264"/>
        <v>#REF!</v>
      </c>
      <c r="F154" s="46">
        <f>SUMIFS('Portfolio Allocation'!C$12:C$111,'Portfolio Allocation'!$A$12:$A$111,'Graph Tables'!$D154)</f>
        <v>0</v>
      </c>
      <c r="G154" s="46">
        <f>SUMIFS('Portfolio Allocation'!D$12:D$111,'Portfolio Allocation'!$A$12:$A$111,'Graph Tables'!$D154)</f>
        <v>0</v>
      </c>
      <c r="H154" s="46">
        <f>SUMIFS('Portfolio Allocation'!E$12:E$111,'Portfolio Allocation'!$A$12:$A$111,'Graph Tables'!$D154)</f>
        <v>0</v>
      </c>
      <c r="I154" s="46">
        <f>SUMIFS('Portfolio Allocation'!F$12:F$111,'Portfolio Allocation'!$A$12:$A$111,'Graph Tables'!$D154)</f>
        <v>0</v>
      </c>
      <c r="J154" s="46">
        <f>SUMIFS('Portfolio Allocation'!G$12:G$111,'Portfolio Allocation'!$A$12:$A$111,'Graph Tables'!$D154)</f>
        <v>0</v>
      </c>
      <c r="K154" s="46">
        <f>SUMIFS('Portfolio Allocation'!H$12:H$111,'Portfolio Allocation'!$A$12:$A$111,'Graph Tables'!$D154)</f>
        <v>0</v>
      </c>
      <c r="L154" s="46">
        <f>SUMIFS('Portfolio Allocation'!I$12:I$111,'Portfolio Allocation'!$A$12:$A$111,'Graph Tables'!$D154)</f>
        <v>0</v>
      </c>
      <c r="M154" s="46">
        <f>SUMIFS('Portfolio Allocation'!J$12:J$111,'Portfolio Allocation'!$A$12:$A$111,'Graph Tables'!$D154)</f>
        <v>0</v>
      </c>
      <c r="N154" s="46">
        <f>SUMIFS('Portfolio Allocation'!K$12:K$111,'Portfolio Allocation'!$A$12:$A$111,'Graph Tables'!$D154)</f>
        <v>0</v>
      </c>
      <c r="O154" s="46">
        <f>SUMIFS('Portfolio Allocation'!L$12:L$111,'Portfolio Allocation'!$A$12:$A$111,'Graph Tables'!$D154)</f>
        <v>0</v>
      </c>
      <c r="P154" s="46">
        <f>SUMIFS('Portfolio Allocation'!M$12:M$111,'Portfolio Allocation'!$A$12:$A$111,'Graph Tables'!$D154)</f>
        <v>0</v>
      </c>
      <c r="Q154" s="46" t="e">
        <f>SUMIFS('Portfolio Allocation'!#REF!,'Portfolio Allocation'!$A$12:$A$111,'Graph Tables'!$D154)</f>
        <v>#REF!</v>
      </c>
      <c r="R154" s="46">
        <f>SUMIFS('Portfolio Allocation'!Q$12:Q$111,'Portfolio Allocation'!$A$12:$A$111,'Graph Tables'!$D154)</f>
        <v>0</v>
      </c>
      <c r="S154" s="46">
        <f>SUMIFS('Portfolio Allocation'!R$12:R$111,'Portfolio Allocation'!$A$12:$A$111,'Graph Tables'!$D154)</f>
        <v>0</v>
      </c>
      <c r="T154" s="46">
        <f>SUMIFS('Portfolio Allocation'!S$12:S$111,'Portfolio Allocation'!$A$12:$A$111,'Graph Tables'!$D154)</f>
        <v>0</v>
      </c>
      <c r="U154" s="46">
        <f>SUMIFS('Portfolio Allocation'!T$12:T$111,'Portfolio Allocation'!$A$12:$A$111,'Graph Tables'!$D154)</f>
        <v>0</v>
      </c>
      <c r="V154" s="46">
        <f>SUMIFS('Portfolio Allocation'!U$12:U$111,'Portfolio Allocation'!$A$12:$A$111,'Graph Tables'!$D154)</f>
        <v>0</v>
      </c>
      <c r="W154" s="46">
        <f>SUMIFS('Portfolio Allocation'!V$12:V$111,'Portfolio Allocation'!$A$12:$A$111,'Graph Tables'!$D154)</f>
        <v>0</v>
      </c>
      <c r="X154" s="46">
        <f>SUMIFS('Portfolio Allocation'!W$12:W$111,'Portfolio Allocation'!$A$12:$A$111,'Graph Tables'!$D154)</f>
        <v>0</v>
      </c>
      <c r="Y154" s="46">
        <f>SUMIFS('Portfolio Allocation'!X$12:X$111,'Portfolio Allocation'!$A$12:$A$111,'Graph Tables'!$D154)</f>
        <v>0</v>
      </c>
      <c r="Z154" s="46">
        <f>SUMIFS('Portfolio Allocation'!Y$12:Y$111,'Portfolio Allocation'!$A$12:$A$111,'Graph Tables'!$D154)</f>
        <v>0</v>
      </c>
      <c r="AA154" s="46">
        <f>SUMIFS('Portfolio Allocation'!Z$12:Z$111,'Portfolio Allocation'!$A$12:$A$111,'Graph Tables'!$D154)</f>
        <v>0</v>
      </c>
      <c r="AB154" s="46">
        <f>SUMIFS('Portfolio Allocation'!AA$12:AA$111,'Portfolio Allocation'!$A$12:$A$111,'Graph Tables'!$D154)</f>
        <v>0</v>
      </c>
      <c r="AC154" s="46">
        <f>SUMIFS('Portfolio Allocation'!AD$12:AD$111,'Portfolio Allocation'!$A$12:$A$111,'Graph Tables'!$D154)</f>
        <v>0</v>
      </c>
      <c r="AD154" s="46"/>
      <c r="AH154" s="46"/>
      <c r="AI154" s="239" t="e">
        <f t="shared" si="265"/>
        <v>#REF!</v>
      </c>
      <c r="AJ154" s="239" t="e">
        <f>AI154+COUNTIF(AI$2:$AI154,AI154)-1</f>
        <v>#REF!</v>
      </c>
      <c r="AK154" s="241" t="str">
        <f t="shared" si="213"/>
        <v>New Caledonia</v>
      </c>
      <c r="AL154" s="70" t="e">
        <f t="shared" si="266"/>
        <v>#REF!</v>
      </c>
      <c r="AM154" s="44" t="e">
        <f t="shared" si="214"/>
        <v>#REF!</v>
      </c>
      <c r="AN154" s="44" t="e">
        <f t="shared" si="215"/>
        <v>#REF!</v>
      </c>
      <c r="AO154" s="44" t="e">
        <f t="shared" si="216"/>
        <v>#REF!</v>
      </c>
      <c r="AP154" s="44" t="e">
        <f t="shared" si="217"/>
        <v>#REF!</v>
      </c>
      <c r="AQ154" s="44" t="e">
        <f t="shared" si="218"/>
        <v>#REF!</v>
      </c>
      <c r="AR154" s="44" t="e">
        <f t="shared" si="219"/>
        <v>#REF!</v>
      </c>
      <c r="AS154" s="44" t="e">
        <f t="shared" si="220"/>
        <v>#REF!</v>
      </c>
      <c r="AT154" s="44" t="e">
        <f t="shared" si="221"/>
        <v>#REF!</v>
      </c>
      <c r="AU154" s="44" t="e">
        <f t="shared" si="222"/>
        <v>#REF!</v>
      </c>
      <c r="AV154" s="44" t="e">
        <f t="shared" si="223"/>
        <v>#REF!</v>
      </c>
      <c r="AW154" s="44" t="e">
        <f t="shared" si="224"/>
        <v>#REF!</v>
      </c>
      <c r="AX154" s="44" t="e">
        <f t="shared" si="225"/>
        <v>#REF!</v>
      </c>
      <c r="AY154" s="44" t="e">
        <f t="shared" si="226"/>
        <v>#REF!</v>
      </c>
      <c r="AZ154" s="44" t="e">
        <f t="shared" si="227"/>
        <v>#REF!</v>
      </c>
      <c r="BA154" s="44" t="e">
        <f t="shared" si="228"/>
        <v>#REF!</v>
      </c>
      <c r="BB154" s="44" t="e">
        <f t="shared" si="229"/>
        <v>#REF!</v>
      </c>
      <c r="BC154" s="44" t="e">
        <f t="shared" si="230"/>
        <v>#REF!</v>
      </c>
      <c r="BD154" s="44" t="e">
        <f t="shared" si="231"/>
        <v>#REF!</v>
      </c>
      <c r="BE154" s="44" t="e">
        <f t="shared" si="232"/>
        <v>#REF!</v>
      </c>
      <c r="BF154" s="44" t="e">
        <f t="shared" si="233"/>
        <v>#REF!</v>
      </c>
      <c r="BG154" s="44" t="e">
        <f t="shared" si="234"/>
        <v>#REF!</v>
      </c>
      <c r="BH154" s="44" t="e">
        <f t="shared" si="235"/>
        <v>#REF!</v>
      </c>
      <c r="BI154" s="44" t="e">
        <f t="shared" si="236"/>
        <v>#REF!</v>
      </c>
      <c r="BJ154" s="44" t="e">
        <f t="shared" si="237"/>
        <v>#REF!</v>
      </c>
      <c r="BK154" s="44"/>
      <c r="CN154" s="244" t="e">
        <f t="shared" si="267"/>
        <v>#REF!</v>
      </c>
      <c r="CO154" s="244">
        <v>153</v>
      </c>
      <c r="CP154" s="239" t="e">
        <f t="shared" si="268"/>
        <v>#REF!</v>
      </c>
      <c r="CQ154" s="239" t="e">
        <f>CP154+COUNTIF($CP$2:CP154,CP154)-1</f>
        <v>#REF!</v>
      </c>
      <c r="CR154" s="241" t="str">
        <f t="shared" si="238"/>
        <v>New Caledonia</v>
      </c>
      <c r="CS154" s="70" t="e">
        <f t="shared" si="269"/>
        <v>#REF!</v>
      </c>
      <c r="CT154" s="44" t="e">
        <f t="shared" si="239"/>
        <v>#REF!</v>
      </c>
      <c r="CU154" s="44" t="e">
        <f t="shared" si="240"/>
        <v>#REF!</v>
      </c>
      <c r="CV154" s="44" t="e">
        <f t="shared" si="241"/>
        <v>#REF!</v>
      </c>
      <c r="CW154" s="44" t="e">
        <f t="shared" si="242"/>
        <v>#REF!</v>
      </c>
      <c r="CX154" s="44" t="e">
        <f t="shared" si="243"/>
        <v>#REF!</v>
      </c>
      <c r="CY154" s="44" t="e">
        <f t="shared" si="244"/>
        <v>#REF!</v>
      </c>
      <c r="CZ154" s="44" t="e">
        <f t="shared" si="245"/>
        <v>#REF!</v>
      </c>
      <c r="DA154" s="44" t="e">
        <f t="shared" si="246"/>
        <v>#REF!</v>
      </c>
      <c r="DB154" s="44" t="e">
        <f t="shared" si="247"/>
        <v>#REF!</v>
      </c>
      <c r="DC154" s="44" t="e">
        <f t="shared" si="248"/>
        <v>#REF!</v>
      </c>
      <c r="DD154" s="44" t="e">
        <f t="shared" si="249"/>
        <v>#REF!</v>
      </c>
      <c r="DE154" s="44" t="e">
        <f t="shared" si="250"/>
        <v>#REF!</v>
      </c>
      <c r="DF154" s="44" t="e">
        <f t="shared" si="251"/>
        <v>#REF!</v>
      </c>
      <c r="DG154" s="44" t="e">
        <f t="shared" si="252"/>
        <v>#REF!</v>
      </c>
      <c r="DH154" s="44" t="e">
        <f t="shared" si="253"/>
        <v>#REF!</v>
      </c>
      <c r="DI154" s="44" t="e">
        <f t="shared" si="254"/>
        <v>#REF!</v>
      </c>
      <c r="DJ154" s="44" t="e">
        <f t="shared" si="255"/>
        <v>#REF!</v>
      </c>
      <c r="DK154" s="44" t="e">
        <f t="shared" si="256"/>
        <v>#REF!</v>
      </c>
      <c r="DL154" s="44" t="e">
        <f t="shared" si="257"/>
        <v>#REF!</v>
      </c>
      <c r="DM154" s="44" t="e">
        <f t="shared" si="258"/>
        <v>#REF!</v>
      </c>
      <c r="DN154" s="44" t="e">
        <f t="shared" si="259"/>
        <v>#REF!</v>
      </c>
      <c r="DO154" s="44" t="e">
        <f t="shared" si="260"/>
        <v>#REF!</v>
      </c>
      <c r="DP154" s="44" t="e">
        <f t="shared" si="261"/>
        <v>#REF!</v>
      </c>
      <c r="DQ154" s="44" t="e">
        <f t="shared" si="262"/>
        <v>#REF!</v>
      </c>
    </row>
    <row r="155" spans="1:121">
      <c r="A155" s="239">
        <v>154</v>
      </c>
      <c r="B155" s="364" t="e">
        <f t="shared" si="263"/>
        <v>#REF!</v>
      </c>
      <c r="C155" s="365" t="e">
        <f>B155+COUNTIF(B$2:$B155,B155)-1</f>
        <v>#REF!</v>
      </c>
      <c r="D155" s="366" t="str">
        <f>Tables!AI155</f>
        <v>New Zealand</v>
      </c>
      <c r="E155" s="367" t="e">
        <f t="shared" si="264"/>
        <v>#REF!</v>
      </c>
      <c r="F155" s="46">
        <f>SUMIFS('Portfolio Allocation'!C$12:C$111,'Portfolio Allocation'!$A$12:$A$111,'Graph Tables'!$D155)</f>
        <v>0</v>
      </c>
      <c r="G155" s="46">
        <f>SUMIFS('Portfolio Allocation'!D$12:D$111,'Portfolio Allocation'!$A$12:$A$111,'Graph Tables'!$D155)</f>
        <v>0</v>
      </c>
      <c r="H155" s="46">
        <f>SUMIFS('Portfolio Allocation'!E$12:E$111,'Portfolio Allocation'!$A$12:$A$111,'Graph Tables'!$D155)</f>
        <v>0</v>
      </c>
      <c r="I155" s="46">
        <f>SUMIFS('Portfolio Allocation'!F$12:F$111,'Portfolio Allocation'!$A$12:$A$111,'Graph Tables'!$D155)</f>
        <v>0</v>
      </c>
      <c r="J155" s="46">
        <f>SUMIFS('Portfolio Allocation'!G$12:G$111,'Portfolio Allocation'!$A$12:$A$111,'Graph Tables'!$D155)</f>
        <v>0</v>
      </c>
      <c r="K155" s="46">
        <f>SUMIFS('Portfolio Allocation'!H$12:H$111,'Portfolio Allocation'!$A$12:$A$111,'Graph Tables'!$D155)</f>
        <v>0</v>
      </c>
      <c r="L155" s="46">
        <f>SUMIFS('Portfolio Allocation'!I$12:I$111,'Portfolio Allocation'!$A$12:$A$111,'Graph Tables'!$D155)</f>
        <v>0</v>
      </c>
      <c r="M155" s="46">
        <f>SUMIFS('Portfolio Allocation'!J$12:J$111,'Portfolio Allocation'!$A$12:$A$111,'Graph Tables'!$D155)</f>
        <v>0</v>
      </c>
      <c r="N155" s="46">
        <f>SUMIFS('Portfolio Allocation'!K$12:K$111,'Portfolio Allocation'!$A$12:$A$111,'Graph Tables'!$D155)</f>
        <v>0</v>
      </c>
      <c r="O155" s="46">
        <f>SUMIFS('Portfolio Allocation'!L$12:L$111,'Portfolio Allocation'!$A$12:$A$111,'Graph Tables'!$D155)</f>
        <v>0</v>
      </c>
      <c r="P155" s="46">
        <f>SUMIFS('Portfolio Allocation'!M$12:M$111,'Portfolio Allocation'!$A$12:$A$111,'Graph Tables'!$D155)</f>
        <v>0</v>
      </c>
      <c r="Q155" s="46" t="e">
        <f>SUMIFS('Portfolio Allocation'!#REF!,'Portfolio Allocation'!$A$12:$A$111,'Graph Tables'!$D155)</f>
        <v>#REF!</v>
      </c>
      <c r="R155" s="46">
        <f>SUMIFS('Portfolio Allocation'!Q$12:Q$111,'Portfolio Allocation'!$A$12:$A$111,'Graph Tables'!$D155)</f>
        <v>0</v>
      </c>
      <c r="S155" s="46">
        <f>SUMIFS('Portfolio Allocation'!R$12:R$111,'Portfolio Allocation'!$A$12:$A$111,'Graph Tables'!$D155)</f>
        <v>0</v>
      </c>
      <c r="T155" s="46">
        <f>SUMIFS('Portfolio Allocation'!S$12:S$111,'Portfolio Allocation'!$A$12:$A$111,'Graph Tables'!$D155)</f>
        <v>0</v>
      </c>
      <c r="U155" s="46">
        <f>SUMIFS('Portfolio Allocation'!T$12:T$111,'Portfolio Allocation'!$A$12:$A$111,'Graph Tables'!$D155)</f>
        <v>0</v>
      </c>
      <c r="V155" s="46">
        <f>SUMIFS('Portfolio Allocation'!U$12:U$111,'Portfolio Allocation'!$A$12:$A$111,'Graph Tables'!$D155)</f>
        <v>0</v>
      </c>
      <c r="W155" s="46">
        <f>SUMIFS('Portfolio Allocation'!V$12:V$111,'Portfolio Allocation'!$A$12:$A$111,'Graph Tables'!$D155)</f>
        <v>0</v>
      </c>
      <c r="X155" s="46">
        <f>SUMIFS('Portfolio Allocation'!W$12:W$111,'Portfolio Allocation'!$A$12:$A$111,'Graph Tables'!$D155)</f>
        <v>0</v>
      </c>
      <c r="Y155" s="46">
        <f>SUMIFS('Portfolio Allocation'!X$12:X$111,'Portfolio Allocation'!$A$12:$A$111,'Graph Tables'!$D155)</f>
        <v>0</v>
      </c>
      <c r="Z155" s="46">
        <f>SUMIFS('Portfolio Allocation'!Y$12:Y$111,'Portfolio Allocation'!$A$12:$A$111,'Graph Tables'!$D155)</f>
        <v>0</v>
      </c>
      <c r="AA155" s="46">
        <f>SUMIFS('Portfolio Allocation'!Z$12:Z$111,'Portfolio Allocation'!$A$12:$A$111,'Graph Tables'!$D155)</f>
        <v>0</v>
      </c>
      <c r="AB155" s="46">
        <f>SUMIFS('Portfolio Allocation'!AA$12:AA$111,'Portfolio Allocation'!$A$12:$A$111,'Graph Tables'!$D155)</f>
        <v>0</v>
      </c>
      <c r="AC155" s="46">
        <f>SUMIFS('Portfolio Allocation'!AD$12:AD$111,'Portfolio Allocation'!$A$12:$A$111,'Graph Tables'!$D155)</f>
        <v>0</v>
      </c>
      <c r="AD155" s="46"/>
      <c r="AH155" s="46"/>
      <c r="AI155" s="239" t="e">
        <f t="shared" si="265"/>
        <v>#REF!</v>
      </c>
      <c r="AJ155" s="239" t="e">
        <f>AI155+COUNTIF(AI$2:$AI155,AI155)-1</f>
        <v>#REF!</v>
      </c>
      <c r="AK155" s="241" t="str">
        <f t="shared" si="213"/>
        <v>New Zealand</v>
      </c>
      <c r="AL155" s="70" t="e">
        <f t="shared" si="266"/>
        <v>#REF!</v>
      </c>
      <c r="AM155" s="44" t="e">
        <f t="shared" si="214"/>
        <v>#REF!</v>
      </c>
      <c r="AN155" s="44" t="e">
        <f t="shared" si="215"/>
        <v>#REF!</v>
      </c>
      <c r="AO155" s="44" t="e">
        <f t="shared" si="216"/>
        <v>#REF!</v>
      </c>
      <c r="AP155" s="44" t="e">
        <f t="shared" si="217"/>
        <v>#REF!</v>
      </c>
      <c r="AQ155" s="44" t="e">
        <f t="shared" si="218"/>
        <v>#REF!</v>
      </c>
      <c r="AR155" s="44" t="e">
        <f t="shared" si="219"/>
        <v>#REF!</v>
      </c>
      <c r="AS155" s="44" t="e">
        <f t="shared" si="220"/>
        <v>#REF!</v>
      </c>
      <c r="AT155" s="44" t="e">
        <f t="shared" si="221"/>
        <v>#REF!</v>
      </c>
      <c r="AU155" s="44" t="e">
        <f t="shared" si="222"/>
        <v>#REF!</v>
      </c>
      <c r="AV155" s="44" t="e">
        <f t="shared" si="223"/>
        <v>#REF!</v>
      </c>
      <c r="AW155" s="44" t="e">
        <f t="shared" si="224"/>
        <v>#REF!</v>
      </c>
      <c r="AX155" s="44" t="e">
        <f t="shared" si="225"/>
        <v>#REF!</v>
      </c>
      <c r="AY155" s="44" t="e">
        <f t="shared" si="226"/>
        <v>#REF!</v>
      </c>
      <c r="AZ155" s="44" t="e">
        <f t="shared" si="227"/>
        <v>#REF!</v>
      </c>
      <c r="BA155" s="44" t="e">
        <f t="shared" si="228"/>
        <v>#REF!</v>
      </c>
      <c r="BB155" s="44" t="e">
        <f t="shared" si="229"/>
        <v>#REF!</v>
      </c>
      <c r="BC155" s="44" t="e">
        <f t="shared" si="230"/>
        <v>#REF!</v>
      </c>
      <c r="BD155" s="44" t="e">
        <f t="shared" si="231"/>
        <v>#REF!</v>
      </c>
      <c r="BE155" s="44" t="e">
        <f t="shared" si="232"/>
        <v>#REF!</v>
      </c>
      <c r="BF155" s="44" t="e">
        <f t="shared" si="233"/>
        <v>#REF!</v>
      </c>
      <c r="BG155" s="44" t="e">
        <f t="shared" si="234"/>
        <v>#REF!</v>
      </c>
      <c r="BH155" s="44" t="e">
        <f t="shared" si="235"/>
        <v>#REF!</v>
      </c>
      <c r="BI155" s="44" t="e">
        <f t="shared" si="236"/>
        <v>#REF!</v>
      </c>
      <c r="BJ155" s="44" t="e">
        <f t="shared" si="237"/>
        <v>#REF!</v>
      </c>
      <c r="BK155" s="44"/>
      <c r="CN155" s="244" t="e">
        <f t="shared" si="267"/>
        <v>#REF!</v>
      </c>
      <c r="CO155" s="244">
        <v>154</v>
      </c>
      <c r="CP155" s="239" t="e">
        <f t="shared" si="268"/>
        <v>#REF!</v>
      </c>
      <c r="CQ155" s="239" t="e">
        <f>CP155+COUNTIF($CP$2:CP155,CP155)-1</f>
        <v>#REF!</v>
      </c>
      <c r="CR155" s="241" t="str">
        <f t="shared" si="238"/>
        <v>New Zealand</v>
      </c>
      <c r="CS155" s="70" t="e">
        <f t="shared" si="269"/>
        <v>#REF!</v>
      </c>
      <c r="CT155" s="44" t="e">
        <f t="shared" si="239"/>
        <v>#REF!</v>
      </c>
      <c r="CU155" s="44" t="e">
        <f t="shared" si="240"/>
        <v>#REF!</v>
      </c>
      <c r="CV155" s="44" t="e">
        <f t="shared" si="241"/>
        <v>#REF!</v>
      </c>
      <c r="CW155" s="44" t="e">
        <f t="shared" si="242"/>
        <v>#REF!</v>
      </c>
      <c r="CX155" s="44" t="e">
        <f t="shared" si="243"/>
        <v>#REF!</v>
      </c>
      <c r="CY155" s="44" t="e">
        <f t="shared" si="244"/>
        <v>#REF!</v>
      </c>
      <c r="CZ155" s="44" t="e">
        <f t="shared" si="245"/>
        <v>#REF!</v>
      </c>
      <c r="DA155" s="44" t="e">
        <f t="shared" si="246"/>
        <v>#REF!</v>
      </c>
      <c r="DB155" s="44" t="e">
        <f t="shared" si="247"/>
        <v>#REF!</v>
      </c>
      <c r="DC155" s="44" t="e">
        <f t="shared" si="248"/>
        <v>#REF!</v>
      </c>
      <c r="DD155" s="44" t="e">
        <f t="shared" si="249"/>
        <v>#REF!</v>
      </c>
      <c r="DE155" s="44" t="e">
        <f t="shared" si="250"/>
        <v>#REF!</v>
      </c>
      <c r="DF155" s="44" t="e">
        <f t="shared" si="251"/>
        <v>#REF!</v>
      </c>
      <c r="DG155" s="44" t="e">
        <f t="shared" si="252"/>
        <v>#REF!</v>
      </c>
      <c r="DH155" s="44" t="e">
        <f t="shared" si="253"/>
        <v>#REF!</v>
      </c>
      <c r="DI155" s="44" t="e">
        <f t="shared" si="254"/>
        <v>#REF!</v>
      </c>
      <c r="DJ155" s="44" t="e">
        <f t="shared" si="255"/>
        <v>#REF!</v>
      </c>
      <c r="DK155" s="44" t="e">
        <f t="shared" si="256"/>
        <v>#REF!</v>
      </c>
      <c r="DL155" s="44" t="e">
        <f t="shared" si="257"/>
        <v>#REF!</v>
      </c>
      <c r="DM155" s="44" t="e">
        <f t="shared" si="258"/>
        <v>#REF!</v>
      </c>
      <c r="DN155" s="44" t="e">
        <f t="shared" si="259"/>
        <v>#REF!</v>
      </c>
      <c r="DO155" s="44" t="e">
        <f t="shared" si="260"/>
        <v>#REF!</v>
      </c>
      <c r="DP155" s="44" t="e">
        <f t="shared" si="261"/>
        <v>#REF!</v>
      </c>
      <c r="DQ155" s="44" t="e">
        <f t="shared" si="262"/>
        <v>#REF!</v>
      </c>
    </row>
    <row r="156" spans="1:121">
      <c r="A156" s="239">
        <v>155</v>
      </c>
      <c r="B156" s="364" t="e">
        <f t="shared" si="263"/>
        <v>#REF!</v>
      </c>
      <c r="C156" s="365" t="e">
        <f>B156+COUNTIF(B$2:$B156,B156)-1</f>
        <v>#REF!</v>
      </c>
      <c r="D156" s="366" t="str">
        <f>Tables!AI156</f>
        <v>Nicaragua</v>
      </c>
      <c r="E156" s="367" t="e">
        <f t="shared" si="264"/>
        <v>#REF!</v>
      </c>
      <c r="F156" s="46">
        <f>SUMIFS('Portfolio Allocation'!C$12:C$111,'Portfolio Allocation'!$A$12:$A$111,'Graph Tables'!$D156)</f>
        <v>0</v>
      </c>
      <c r="G156" s="46">
        <f>SUMIFS('Portfolio Allocation'!D$12:D$111,'Portfolio Allocation'!$A$12:$A$111,'Graph Tables'!$D156)</f>
        <v>0</v>
      </c>
      <c r="H156" s="46">
        <f>SUMIFS('Portfolio Allocation'!E$12:E$111,'Portfolio Allocation'!$A$12:$A$111,'Graph Tables'!$D156)</f>
        <v>0</v>
      </c>
      <c r="I156" s="46">
        <f>SUMIFS('Portfolio Allocation'!F$12:F$111,'Portfolio Allocation'!$A$12:$A$111,'Graph Tables'!$D156)</f>
        <v>0</v>
      </c>
      <c r="J156" s="46">
        <f>SUMIFS('Portfolio Allocation'!G$12:G$111,'Portfolio Allocation'!$A$12:$A$111,'Graph Tables'!$D156)</f>
        <v>0</v>
      </c>
      <c r="K156" s="46">
        <f>SUMIFS('Portfolio Allocation'!H$12:H$111,'Portfolio Allocation'!$A$12:$A$111,'Graph Tables'!$D156)</f>
        <v>0</v>
      </c>
      <c r="L156" s="46">
        <f>SUMIFS('Portfolio Allocation'!I$12:I$111,'Portfolio Allocation'!$A$12:$A$111,'Graph Tables'!$D156)</f>
        <v>0</v>
      </c>
      <c r="M156" s="46">
        <f>SUMIFS('Portfolio Allocation'!J$12:J$111,'Portfolio Allocation'!$A$12:$A$111,'Graph Tables'!$D156)</f>
        <v>0</v>
      </c>
      <c r="N156" s="46">
        <f>SUMIFS('Portfolio Allocation'!K$12:K$111,'Portfolio Allocation'!$A$12:$A$111,'Graph Tables'!$D156)</f>
        <v>0</v>
      </c>
      <c r="O156" s="46">
        <f>SUMIFS('Portfolio Allocation'!L$12:L$111,'Portfolio Allocation'!$A$12:$A$111,'Graph Tables'!$D156)</f>
        <v>0</v>
      </c>
      <c r="P156" s="46">
        <f>SUMIFS('Portfolio Allocation'!M$12:M$111,'Portfolio Allocation'!$A$12:$A$111,'Graph Tables'!$D156)</f>
        <v>0</v>
      </c>
      <c r="Q156" s="46" t="e">
        <f>SUMIFS('Portfolio Allocation'!#REF!,'Portfolio Allocation'!$A$12:$A$111,'Graph Tables'!$D156)</f>
        <v>#REF!</v>
      </c>
      <c r="R156" s="46">
        <f>SUMIFS('Portfolio Allocation'!Q$12:Q$111,'Portfolio Allocation'!$A$12:$A$111,'Graph Tables'!$D156)</f>
        <v>0</v>
      </c>
      <c r="S156" s="46">
        <f>SUMIFS('Portfolio Allocation'!R$12:R$111,'Portfolio Allocation'!$A$12:$A$111,'Graph Tables'!$D156)</f>
        <v>0</v>
      </c>
      <c r="T156" s="46">
        <f>SUMIFS('Portfolio Allocation'!S$12:S$111,'Portfolio Allocation'!$A$12:$A$111,'Graph Tables'!$D156)</f>
        <v>0</v>
      </c>
      <c r="U156" s="46">
        <f>SUMIFS('Portfolio Allocation'!T$12:T$111,'Portfolio Allocation'!$A$12:$A$111,'Graph Tables'!$D156)</f>
        <v>0</v>
      </c>
      <c r="V156" s="46">
        <f>SUMIFS('Portfolio Allocation'!U$12:U$111,'Portfolio Allocation'!$A$12:$A$111,'Graph Tables'!$D156)</f>
        <v>0</v>
      </c>
      <c r="W156" s="46">
        <f>SUMIFS('Portfolio Allocation'!V$12:V$111,'Portfolio Allocation'!$A$12:$A$111,'Graph Tables'!$D156)</f>
        <v>0</v>
      </c>
      <c r="X156" s="46">
        <f>SUMIFS('Portfolio Allocation'!W$12:W$111,'Portfolio Allocation'!$A$12:$A$111,'Graph Tables'!$D156)</f>
        <v>0</v>
      </c>
      <c r="Y156" s="46">
        <f>SUMIFS('Portfolio Allocation'!X$12:X$111,'Portfolio Allocation'!$A$12:$A$111,'Graph Tables'!$D156)</f>
        <v>0</v>
      </c>
      <c r="Z156" s="46">
        <f>SUMIFS('Portfolio Allocation'!Y$12:Y$111,'Portfolio Allocation'!$A$12:$A$111,'Graph Tables'!$D156)</f>
        <v>0</v>
      </c>
      <c r="AA156" s="46">
        <f>SUMIFS('Portfolio Allocation'!Z$12:Z$111,'Portfolio Allocation'!$A$12:$A$111,'Graph Tables'!$D156)</f>
        <v>0</v>
      </c>
      <c r="AB156" s="46">
        <f>SUMIFS('Portfolio Allocation'!AA$12:AA$111,'Portfolio Allocation'!$A$12:$A$111,'Graph Tables'!$D156)</f>
        <v>0</v>
      </c>
      <c r="AC156" s="46">
        <f>SUMIFS('Portfolio Allocation'!AD$12:AD$111,'Portfolio Allocation'!$A$12:$A$111,'Graph Tables'!$D156)</f>
        <v>0</v>
      </c>
      <c r="AD156" s="46"/>
      <c r="AH156" s="46"/>
      <c r="AI156" s="239" t="e">
        <f t="shared" si="265"/>
        <v>#REF!</v>
      </c>
      <c r="AJ156" s="239" t="e">
        <f>AI156+COUNTIF(AI$2:$AI156,AI156)-1</f>
        <v>#REF!</v>
      </c>
      <c r="AK156" s="241" t="str">
        <f t="shared" si="213"/>
        <v>Nicaragua</v>
      </c>
      <c r="AL156" s="70" t="e">
        <f t="shared" si="266"/>
        <v>#REF!</v>
      </c>
      <c r="AM156" s="44" t="e">
        <f t="shared" si="214"/>
        <v>#REF!</v>
      </c>
      <c r="AN156" s="44" t="e">
        <f t="shared" si="215"/>
        <v>#REF!</v>
      </c>
      <c r="AO156" s="44" t="e">
        <f t="shared" si="216"/>
        <v>#REF!</v>
      </c>
      <c r="AP156" s="44" t="e">
        <f t="shared" si="217"/>
        <v>#REF!</v>
      </c>
      <c r="AQ156" s="44" t="e">
        <f t="shared" si="218"/>
        <v>#REF!</v>
      </c>
      <c r="AR156" s="44" t="e">
        <f t="shared" si="219"/>
        <v>#REF!</v>
      </c>
      <c r="AS156" s="44" t="e">
        <f t="shared" si="220"/>
        <v>#REF!</v>
      </c>
      <c r="AT156" s="44" t="e">
        <f t="shared" si="221"/>
        <v>#REF!</v>
      </c>
      <c r="AU156" s="44" t="e">
        <f t="shared" si="222"/>
        <v>#REF!</v>
      </c>
      <c r="AV156" s="44" t="e">
        <f t="shared" si="223"/>
        <v>#REF!</v>
      </c>
      <c r="AW156" s="44" t="e">
        <f t="shared" si="224"/>
        <v>#REF!</v>
      </c>
      <c r="AX156" s="44" t="e">
        <f t="shared" si="225"/>
        <v>#REF!</v>
      </c>
      <c r="AY156" s="44" t="e">
        <f t="shared" si="226"/>
        <v>#REF!</v>
      </c>
      <c r="AZ156" s="44" t="e">
        <f t="shared" si="227"/>
        <v>#REF!</v>
      </c>
      <c r="BA156" s="44" t="e">
        <f t="shared" si="228"/>
        <v>#REF!</v>
      </c>
      <c r="BB156" s="44" t="e">
        <f t="shared" si="229"/>
        <v>#REF!</v>
      </c>
      <c r="BC156" s="44" t="e">
        <f t="shared" si="230"/>
        <v>#REF!</v>
      </c>
      <c r="BD156" s="44" t="e">
        <f t="shared" si="231"/>
        <v>#REF!</v>
      </c>
      <c r="BE156" s="44" t="e">
        <f t="shared" si="232"/>
        <v>#REF!</v>
      </c>
      <c r="BF156" s="44" t="e">
        <f t="shared" si="233"/>
        <v>#REF!</v>
      </c>
      <c r="BG156" s="44" t="e">
        <f t="shared" si="234"/>
        <v>#REF!</v>
      </c>
      <c r="BH156" s="44" t="e">
        <f t="shared" si="235"/>
        <v>#REF!</v>
      </c>
      <c r="BI156" s="44" t="e">
        <f t="shared" si="236"/>
        <v>#REF!</v>
      </c>
      <c r="BJ156" s="44" t="e">
        <f t="shared" si="237"/>
        <v>#REF!</v>
      </c>
      <c r="BK156" s="44"/>
      <c r="CN156" s="244" t="e">
        <f t="shared" si="267"/>
        <v>#REF!</v>
      </c>
      <c r="CO156" s="244">
        <v>155</v>
      </c>
      <c r="CP156" s="239" t="e">
        <f t="shared" si="268"/>
        <v>#REF!</v>
      </c>
      <c r="CQ156" s="239" t="e">
        <f>CP156+COUNTIF($CP$2:CP156,CP156)-1</f>
        <v>#REF!</v>
      </c>
      <c r="CR156" s="241" t="str">
        <f t="shared" si="238"/>
        <v>Nicaragua</v>
      </c>
      <c r="CS156" s="70" t="e">
        <f t="shared" si="269"/>
        <v>#REF!</v>
      </c>
      <c r="CT156" s="44" t="e">
        <f t="shared" si="239"/>
        <v>#REF!</v>
      </c>
      <c r="CU156" s="44" t="e">
        <f t="shared" si="240"/>
        <v>#REF!</v>
      </c>
      <c r="CV156" s="44" t="e">
        <f t="shared" si="241"/>
        <v>#REF!</v>
      </c>
      <c r="CW156" s="44" t="e">
        <f t="shared" si="242"/>
        <v>#REF!</v>
      </c>
      <c r="CX156" s="44" t="e">
        <f t="shared" si="243"/>
        <v>#REF!</v>
      </c>
      <c r="CY156" s="44" t="e">
        <f t="shared" si="244"/>
        <v>#REF!</v>
      </c>
      <c r="CZ156" s="44" t="e">
        <f t="shared" si="245"/>
        <v>#REF!</v>
      </c>
      <c r="DA156" s="44" t="e">
        <f t="shared" si="246"/>
        <v>#REF!</v>
      </c>
      <c r="DB156" s="44" t="e">
        <f t="shared" si="247"/>
        <v>#REF!</v>
      </c>
      <c r="DC156" s="44" t="e">
        <f t="shared" si="248"/>
        <v>#REF!</v>
      </c>
      <c r="DD156" s="44" t="e">
        <f t="shared" si="249"/>
        <v>#REF!</v>
      </c>
      <c r="DE156" s="44" t="e">
        <f t="shared" si="250"/>
        <v>#REF!</v>
      </c>
      <c r="DF156" s="44" t="e">
        <f t="shared" si="251"/>
        <v>#REF!</v>
      </c>
      <c r="DG156" s="44" t="e">
        <f t="shared" si="252"/>
        <v>#REF!</v>
      </c>
      <c r="DH156" s="44" t="e">
        <f t="shared" si="253"/>
        <v>#REF!</v>
      </c>
      <c r="DI156" s="44" t="e">
        <f t="shared" si="254"/>
        <v>#REF!</v>
      </c>
      <c r="DJ156" s="44" t="e">
        <f t="shared" si="255"/>
        <v>#REF!</v>
      </c>
      <c r="DK156" s="44" t="e">
        <f t="shared" si="256"/>
        <v>#REF!</v>
      </c>
      <c r="DL156" s="44" t="e">
        <f t="shared" si="257"/>
        <v>#REF!</v>
      </c>
      <c r="DM156" s="44" t="e">
        <f t="shared" si="258"/>
        <v>#REF!</v>
      </c>
      <c r="DN156" s="44" t="e">
        <f t="shared" si="259"/>
        <v>#REF!</v>
      </c>
      <c r="DO156" s="44" t="e">
        <f t="shared" si="260"/>
        <v>#REF!</v>
      </c>
      <c r="DP156" s="44" t="e">
        <f t="shared" si="261"/>
        <v>#REF!</v>
      </c>
      <c r="DQ156" s="44" t="e">
        <f t="shared" si="262"/>
        <v>#REF!</v>
      </c>
    </row>
    <row r="157" spans="1:121">
      <c r="A157" s="239">
        <v>156</v>
      </c>
      <c r="B157" s="364" t="e">
        <f t="shared" si="263"/>
        <v>#REF!</v>
      </c>
      <c r="C157" s="365" t="e">
        <f>B157+COUNTIF(B$2:$B157,B157)-1</f>
        <v>#REF!</v>
      </c>
      <c r="D157" s="366" t="str">
        <f>Tables!AI157</f>
        <v>Niger the</v>
      </c>
      <c r="E157" s="367" t="e">
        <f t="shared" si="264"/>
        <v>#REF!</v>
      </c>
      <c r="F157" s="46">
        <f>SUMIFS('Portfolio Allocation'!C$12:C$111,'Portfolio Allocation'!$A$12:$A$111,'Graph Tables'!$D157)</f>
        <v>0</v>
      </c>
      <c r="G157" s="46">
        <f>SUMIFS('Portfolio Allocation'!D$12:D$111,'Portfolio Allocation'!$A$12:$A$111,'Graph Tables'!$D157)</f>
        <v>0</v>
      </c>
      <c r="H157" s="46">
        <f>SUMIFS('Portfolio Allocation'!E$12:E$111,'Portfolio Allocation'!$A$12:$A$111,'Graph Tables'!$D157)</f>
        <v>0</v>
      </c>
      <c r="I157" s="46">
        <f>SUMIFS('Portfolio Allocation'!F$12:F$111,'Portfolio Allocation'!$A$12:$A$111,'Graph Tables'!$D157)</f>
        <v>0</v>
      </c>
      <c r="J157" s="46">
        <f>SUMIFS('Portfolio Allocation'!G$12:G$111,'Portfolio Allocation'!$A$12:$A$111,'Graph Tables'!$D157)</f>
        <v>0</v>
      </c>
      <c r="K157" s="46">
        <f>SUMIFS('Portfolio Allocation'!H$12:H$111,'Portfolio Allocation'!$A$12:$A$111,'Graph Tables'!$D157)</f>
        <v>0</v>
      </c>
      <c r="L157" s="46">
        <f>SUMIFS('Portfolio Allocation'!I$12:I$111,'Portfolio Allocation'!$A$12:$A$111,'Graph Tables'!$D157)</f>
        <v>0</v>
      </c>
      <c r="M157" s="46">
        <f>SUMIFS('Portfolio Allocation'!J$12:J$111,'Portfolio Allocation'!$A$12:$A$111,'Graph Tables'!$D157)</f>
        <v>0</v>
      </c>
      <c r="N157" s="46">
        <f>SUMIFS('Portfolio Allocation'!K$12:K$111,'Portfolio Allocation'!$A$12:$A$111,'Graph Tables'!$D157)</f>
        <v>0</v>
      </c>
      <c r="O157" s="46">
        <f>SUMIFS('Portfolio Allocation'!L$12:L$111,'Portfolio Allocation'!$A$12:$A$111,'Graph Tables'!$D157)</f>
        <v>0</v>
      </c>
      <c r="P157" s="46">
        <f>SUMIFS('Portfolio Allocation'!M$12:M$111,'Portfolio Allocation'!$A$12:$A$111,'Graph Tables'!$D157)</f>
        <v>0</v>
      </c>
      <c r="Q157" s="46" t="e">
        <f>SUMIFS('Portfolio Allocation'!#REF!,'Portfolio Allocation'!$A$12:$A$111,'Graph Tables'!$D157)</f>
        <v>#REF!</v>
      </c>
      <c r="R157" s="46">
        <f>SUMIFS('Portfolio Allocation'!Q$12:Q$111,'Portfolio Allocation'!$A$12:$A$111,'Graph Tables'!$D157)</f>
        <v>0</v>
      </c>
      <c r="S157" s="46">
        <f>SUMIFS('Portfolio Allocation'!R$12:R$111,'Portfolio Allocation'!$A$12:$A$111,'Graph Tables'!$D157)</f>
        <v>0</v>
      </c>
      <c r="T157" s="46">
        <f>SUMIFS('Portfolio Allocation'!S$12:S$111,'Portfolio Allocation'!$A$12:$A$111,'Graph Tables'!$D157)</f>
        <v>0</v>
      </c>
      <c r="U157" s="46">
        <f>SUMIFS('Portfolio Allocation'!T$12:T$111,'Portfolio Allocation'!$A$12:$A$111,'Graph Tables'!$D157)</f>
        <v>0</v>
      </c>
      <c r="V157" s="46">
        <f>SUMIFS('Portfolio Allocation'!U$12:U$111,'Portfolio Allocation'!$A$12:$A$111,'Graph Tables'!$D157)</f>
        <v>0</v>
      </c>
      <c r="W157" s="46">
        <f>SUMIFS('Portfolio Allocation'!V$12:V$111,'Portfolio Allocation'!$A$12:$A$111,'Graph Tables'!$D157)</f>
        <v>0</v>
      </c>
      <c r="X157" s="46">
        <f>SUMIFS('Portfolio Allocation'!W$12:W$111,'Portfolio Allocation'!$A$12:$A$111,'Graph Tables'!$D157)</f>
        <v>0</v>
      </c>
      <c r="Y157" s="46">
        <f>SUMIFS('Portfolio Allocation'!X$12:X$111,'Portfolio Allocation'!$A$12:$A$111,'Graph Tables'!$D157)</f>
        <v>0</v>
      </c>
      <c r="Z157" s="46">
        <f>SUMIFS('Portfolio Allocation'!Y$12:Y$111,'Portfolio Allocation'!$A$12:$A$111,'Graph Tables'!$D157)</f>
        <v>0</v>
      </c>
      <c r="AA157" s="46">
        <f>SUMIFS('Portfolio Allocation'!Z$12:Z$111,'Portfolio Allocation'!$A$12:$A$111,'Graph Tables'!$D157)</f>
        <v>0</v>
      </c>
      <c r="AB157" s="46">
        <f>SUMIFS('Portfolio Allocation'!AA$12:AA$111,'Portfolio Allocation'!$A$12:$A$111,'Graph Tables'!$D157)</f>
        <v>0</v>
      </c>
      <c r="AC157" s="46">
        <f>SUMIFS('Portfolio Allocation'!AD$12:AD$111,'Portfolio Allocation'!$A$12:$A$111,'Graph Tables'!$D157)</f>
        <v>0</v>
      </c>
      <c r="AD157" s="46"/>
      <c r="AH157" s="46"/>
      <c r="AI157" s="239" t="e">
        <f t="shared" si="265"/>
        <v>#REF!</v>
      </c>
      <c r="AJ157" s="239" t="e">
        <f>AI157+COUNTIF(AI$2:$AI157,AI157)-1</f>
        <v>#REF!</v>
      </c>
      <c r="AK157" s="241" t="str">
        <f t="shared" si="213"/>
        <v>Niger the</v>
      </c>
      <c r="AL157" s="70" t="e">
        <f t="shared" si="266"/>
        <v>#REF!</v>
      </c>
      <c r="AM157" s="44" t="e">
        <f t="shared" si="214"/>
        <v>#REF!</v>
      </c>
      <c r="AN157" s="44" t="e">
        <f t="shared" si="215"/>
        <v>#REF!</v>
      </c>
      <c r="AO157" s="44" t="e">
        <f t="shared" si="216"/>
        <v>#REF!</v>
      </c>
      <c r="AP157" s="44" t="e">
        <f t="shared" si="217"/>
        <v>#REF!</v>
      </c>
      <c r="AQ157" s="44" t="e">
        <f t="shared" si="218"/>
        <v>#REF!</v>
      </c>
      <c r="AR157" s="44" t="e">
        <f t="shared" si="219"/>
        <v>#REF!</v>
      </c>
      <c r="AS157" s="44" t="e">
        <f t="shared" si="220"/>
        <v>#REF!</v>
      </c>
      <c r="AT157" s="44" t="e">
        <f t="shared" si="221"/>
        <v>#REF!</v>
      </c>
      <c r="AU157" s="44" t="e">
        <f t="shared" si="222"/>
        <v>#REF!</v>
      </c>
      <c r="AV157" s="44" t="e">
        <f t="shared" si="223"/>
        <v>#REF!</v>
      </c>
      <c r="AW157" s="44" t="e">
        <f t="shared" si="224"/>
        <v>#REF!</v>
      </c>
      <c r="AX157" s="44" t="e">
        <f t="shared" si="225"/>
        <v>#REF!</v>
      </c>
      <c r="AY157" s="44" t="e">
        <f t="shared" si="226"/>
        <v>#REF!</v>
      </c>
      <c r="AZ157" s="44" t="e">
        <f t="shared" si="227"/>
        <v>#REF!</v>
      </c>
      <c r="BA157" s="44" t="e">
        <f t="shared" si="228"/>
        <v>#REF!</v>
      </c>
      <c r="BB157" s="44" t="e">
        <f t="shared" si="229"/>
        <v>#REF!</v>
      </c>
      <c r="BC157" s="44" t="e">
        <f t="shared" si="230"/>
        <v>#REF!</v>
      </c>
      <c r="BD157" s="44" t="e">
        <f t="shared" si="231"/>
        <v>#REF!</v>
      </c>
      <c r="BE157" s="44" t="e">
        <f t="shared" si="232"/>
        <v>#REF!</v>
      </c>
      <c r="BF157" s="44" t="e">
        <f t="shared" si="233"/>
        <v>#REF!</v>
      </c>
      <c r="BG157" s="44" t="e">
        <f t="shared" si="234"/>
        <v>#REF!</v>
      </c>
      <c r="BH157" s="44" t="e">
        <f t="shared" si="235"/>
        <v>#REF!</v>
      </c>
      <c r="BI157" s="44" t="e">
        <f t="shared" si="236"/>
        <v>#REF!</v>
      </c>
      <c r="BJ157" s="44" t="e">
        <f t="shared" si="237"/>
        <v>#REF!</v>
      </c>
      <c r="BK157" s="44"/>
      <c r="CN157" s="244" t="e">
        <f t="shared" si="267"/>
        <v>#REF!</v>
      </c>
      <c r="CO157" s="244">
        <v>156</v>
      </c>
      <c r="CP157" s="239" t="e">
        <f t="shared" si="268"/>
        <v>#REF!</v>
      </c>
      <c r="CQ157" s="239" t="e">
        <f>CP157+COUNTIF($CP$2:CP157,CP157)-1</f>
        <v>#REF!</v>
      </c>
      <c r="CR157" s="241" t="str">
        <f t="shared" si="238"/>
        <v>Niger the</v>
      </c>
      <c r="CS157" s="70" t="e">
        <f t="shared" si="269"/>
        <v>#REF!</v>
      </c>
      <c r="CT157" s="44" t="e">
        <f t="shared" si="239"/>
        <v>#REF!</v>
      </c>
      <c r="CU157" s="44" t="e">
        <f t="shared" si="240"/>
        <v>#REF!</v>
      </c>
      <c r="CV157" s="44" t="e">
        <f t="shared" si="241"/>
        <v>#REF!</v>
      </c>
      <c r="CW157" s="44" t="e">
        <f t="shared" si="242"/>
        <v>#REF!</v>
      </c>
      <c r="CX157" s="44" t="e">
        <f t="shared" si="243"/>
        <v>#REF!</v>
      </c>
      <c r="CY157" s="44" t="e">
        <f t="shared" si="244"/>
        <v>#REF!</v>
      </c>
      <c r="CZ157" s="44" t="e">
        <f t="shared" si="245"/>
        <v>#REF!</v>
      </c>
      <c r="DA157" s="44" t="e">
        <f t="shared" si="246"/>
        <v>#REF!</v>
      </c>
      <c r="DB157" s="44" t="e">
        <f t="shared" si="247"/>
        <v>#REF!</v>
      </c>
      <c r="DC157" s="44" t="e">
        <f t="shared" si="248"/>
        <v>#REF!</v>
      </c>
      <c r="DD157" s="44" t="e">
        <f t="shared" si="249"/>
        <v>#REF!</v>
      </c>
      <c r="DE157" s="44" t="e">
        <f t="shared" si="250"/>
        <v>#REF!</v>
      </c>
      <c r="DF157" s="44" t="e">
        <f t="shared" si="251"/>
        <v>#REF!</v>
      </c>
      <c r="DG157" s="44" t="e">
        <f t="shared" si="252"/>
        <v>#REF!</v>
      </c>
      <c r="DH157" s="44" t="e">
        <f t="shared" si="253"/>
        <v>#REF!</v>
      </c>
      <c r="DI157" s="44" t="e">
        <f t="shared" si="254"/>
        <v>#REF!</v>
      </c>
      <c r="DJ157" s="44" t="e">
        <f t="shared" si="255"/>
        <v>#REF!</v>
      </c>
      <c r="DK157" s="44" t="e">
        <f t="shared" si="256"/>
        <v>#REF!</v>
      </c>
      <c r="DL157" s="44" t="e">
        <f t="shared" si="257"/>
        <v>#REF!</v>
      </c>
      <c r="DM157" s="44" t="e">
        <f t="shared" si="258"/>
        <v>#REF!</v>
      </c>
      <c r="DN157" s="44" t="e">
        <f t="shared" si="259"/>
        <v>#REF!</v>
      </c>
      <c r="DO157" s="44" t="e">
        <f t="shared" si="260"/>
        <v>#REF!</v>
      </c>
      <c r="DP157" s="44" t="e">
        <f t="shared" si="261"/>
        <v>#REF!</v>
      </c>
      <c r="DQ157" s="44" t="e">
        <f t="shared" si="262"/>
        <v>#REF!</v>
      </c>
    </row>
    <row r="158" spans="1:121">
      <c r="A158" s="239">
        <v>157</v>
      </c>
      <c r="B158" s="364" t="e">
        <f t="shared" si="263"/>
        <v>#REF!</v>
      </c>
      <c r="C158" s="365" t="e">
        <f>B158+COUNTIF(B$2:$B158,B158)-1</f>
        <v>#REF!</v>
      </c>
      <c r="D158" s="366" t="str">
        <f>Tables!AI158</f>
        <v>Nigeria</v>
      </c>
      <c r="E158" s="367" t="e">
        <f t="shared" si="264"/>
        <v>#REF!</v>
      </c>
      <c r="F158" s="46">
        <f>SUMIFS('Portfolio Allocation'!C$12:C$111,'Portfolio Allocation'!$A$12:$A$111,'Graph Tables'!$D158)</f>
        <v>0</v>
      </c>
      <c r="G158" s="46">
        <f>SUMIFS('Portfolio Allocation'!D$12:D$111,'Portfolio Allocation'!$A$12:$A$111,'Graph Tables'!$D158)</f>
        <v>0</v>
      </c>
      <c r="H158" s="46">
        <f>SUMIFS('Portfolio Allocation'!E$12:E$111,'Portfolio Allocation'!$A$12:$A$111,'Graph Tables'!$D158)</f>
        <v>0</v>
      </c>
      <c r="I158" s="46">
        <f>SUMIFS('Portfolio Allocation'!F$12:F$111,'Portfolio Allocation'!$A$12:$A$111,'Graph Tables'!$D158)</f>
        <v>0</v>
      </c>
      <c r="J158" s="46">
        <f>SUMIFS('Portfolio Allocation'!G$12:G$111,'Portfolio Allocation'!$A$12:$A$111,'Graph Tables'!$D158)</f>
        <v>0</v>
      </c>
      <c r="K158" s="46">
        <f>SUMIFS('Portfolio Allocation'!H$12:H$111,'Portfolio Allocation'!$A$12:$A$111,'Graph Tables'!$D158)</f>
        <v>0</v>
      </c>
      <c r="L158" s="46">
        <f>SUMIFS('Portfolio Allocation'!I$12:I$111,'Portfolio Allocation'!$A$12:$A$111,'Graph Tables'!$D158)</f>
        <v>0</v>
      </c>
      <c r="M158" s="46">
        <f>SUMIFS('Portfolio Allocation'!J$12:J$111,'Portfolio Allocation'!$A$12:$A$111,'Graph Tables'!$D158)</f>
        <v>0</v>
      </c>
      <c r="N158" s="46">
        <f>SUMIFS('Portfolio Allocation'!K$12:K$111,'Portfolio Allocation'!$A$12:$A$111,'Graph Tables'!$D158)</f>
        <v>0</v>
      </c>
      <c r="O158" s="46">
        <f>SUMIFS('Portfolio Allocation'!L$12:L$111,'Portfolio Allocation'!$A$12:$A$111,'Graph Tables'!$D158)</f>
        <v>0</v>
      </c>
      <c r="P158" s="46">
        <f>SUMIFS('Portfolio Allocation'!M$12:M$111,'Portfolio Allocation'!$A$12:$A$111,'Graph Tables'!$D158)</f>
        <v>0</v>
      </c>
      <c r="Q158" s="46" t="e">
        <f>SUMIFS('Portfolio Allocation'!#REF!,'Portfolio Allocation'!$A$12:$A$111,'Graph Tables'!$D158)</f>
        <v>#REF!</v>
      </c>
      <c r="R158" s="46">
        <f>SUMIFS('Portfolio Allocation'!Q$12:Q$111,'Portfolio Allocation'!$A$12:$A$111,'Graph Tables'!$D158)</f>
        <v>0</v>
      </c>
      <c r="S158" s="46">
        <f>SUMIFS('Portfolio Allocation'!R$12:R$111,'Portfolio Allocation'!$A$12:$A$111,'Graph Tables'!$D158)</f>
        <v>0</v>
      </c>
      <c r="T158" s="46">
        <f>SUMIFS('Portfolio Allocation'!S$12:S$111,'Portfolio Allocation'!$A$12:$A$111,'Graph Tables'!$D158)</f>
        <v>0</v>
      </c>
      <c r="U158" s="46">
        <f>SUMIFS('Portfolio Allocation'!T$12:T$111,'Portfolio Allocation'!$A$12:$A$111,'Graph Tables'!$D158)</f>
        <v>0</v>
      </c>
      <c r="V158" s="46">
        <f>SUMIFS('Portfolio Allocation'!U$12:U$111,'Portfolio Allocation'!$A$12:$A$111,'Graph Tables'!$D158)</f>
        <v>0</v>
      </c>
      <c r="W158" s="46">
        <f>SUMIFS('Portfolio Allocation'!V$12:V$111,'Portfolio Allocation'!$A$12:$A$111,'Graph Tables'!$D158)</f>
        <v>0</v>
      </c>
      <c r="X158" s="46">
        <f>SUMIFS('Portfolio Allocation'!W$12:W$111,'Portfolio Allocation'!$A$12:$A$111,'Graph Tables'!$D158)</f>
        <v>0</v>
      </c>
      <c r="Y158" s="46">
        <f>SUMIFS('Portfolio Allocation'!X$12:X$111,'Portfolio Allocation'!$A$12:$A$111,'Graph Tables'!$D158)</f>
        <v>0</v>
      </c>
      <c r="Z158" s="46">
        <f>SUMIFS('Portfolio Allocation'!Y$12:Y$111,'Portfolio Allocation'!$A$12:$A$111,'Graph Tables'!$D158)</f>
        <v>0</v>
      </c>
      <c r="AA158" s="46">
        <f>SUMIFS('Portfolio Allocation'!Z$12:Z$111,'Portfolio Allocation'!$A$12:$A$111,'Graph Tables'!$D158)</f>
        <v>0</v>
      </c>
      <c r="AB158" s="46">
        <f>SUMIFS('Portfolio Allocation'!AA$12:AA$111,'Portfolio Allocation'!$A$12:$A$111,'Graph Tables'!$D158)</f>
        <v>0</v>
      </c>
      <c r="AC158" s="46">
        <f>SUMIFS('Portfolio Allocation'!AD$12:AD$111,'Portfolio Allocation'!$A$12:$A$111,'Graph Tables'!$D158)</f>
        <v>0</v>
      </c>
      <c r="AD158" s="46"/>
      <c r="AH158" s="46"/>
      <c r="AI158" s="239" t="e">
        <f t="shared" si="265"/>
        <v>#REF!</v>
      </c>
      <c r="AJ158" s="239" t="e">
        <f>AI158+COUNTIF(AI$2:$AI158,AI158)-1</f>
        <v>#REF!</v>
      </c>
      <c r="AK158" s="241" t="str">
        <f t="shared" si="213"/>
        <v>Nigeria</v>
      </c>
      <c r="AL158" s="70" t="e">
        <f t="shared" si="266"/>
        <v>#REF!</v>
      </c>
      <c r="AM158" s="44" t="e">
        <f t="shared" si="214"/>
        <v>#REF!</v>
      </c>
      <c r="AN158" s="44" t="e">
        <f t="shared" si="215"/>
        <v>#REF!</v>
      </c>
      <c r="AO158" s="44" t="e">
        <f t="shared" si="216"/>
        <v>#REF!</v>
      </c>
      <c r="AP158" s="44" t="e">
        <f t="shared" si="217"/>
        <v>#REF!</v>
      </c>
      <c r="AQ158" s="44" t="e">
        <f t="shared" si="218"/>
        <v>#REF!</v>
      </c>
      <c r="AR158" s="44" t="e">
        <f t="shared" si="219"/>
        <v>#REF!</v>
      </c>
      <c r="AS158" s="44" t="e">
        <f t="shared" si="220"/>
        <v>#REF!</v>
      </c>
      <c r="AT158" s="44" t="e">
        <f t="shared" si="221"/>
        <v>#REF!</v>
      </c>
      <c r="AU158" s="44" t="e">
        <f t="shared" si="222"/>
        <v>#REF!</v>
      </c>
      <c r="AV158" s="44" t="e">
        <f t="shared" si="223"/>
        <v>#REF!</v>
      </c>
      <c r="AW158" s="44" t="e">
        <f t="shared" si="224"/>
        <v>#REF!</v>
      </c>
      <c r="AX158" s="44" t="e">
        <f t="shared" si="225"/>
        <v>#REF!</v>
      </c>
      <c r="AY158" s="44" t="e">
        <f t="shared" si="226"/>
        <v>#REF!</v>
      </c>
      <c r="AZ158" s="44" t="e">
        <f t="shared" si="227"/>
        <v>#REF!</v>
      </c>
      <c r="BA158" s="44" t="e">
        <f t="shared" si="228"/>
        <v>#REF!</v>
      </c>
      <c r="BB158" s="44" t="e">
        <f t="shared" si="229"/>
        <v>#REF!</v>
      </c>
      <c r="BC158" s="44" t="e">
        <f t="shared" si="230"/>
        <v>#REF!</v>
      </c>
      <c r="BD158" s="44" t="e">
        <f t="shared" si="231"/>
        <v>#REF!</v>
      </c>
      <c r="BE158" s="44" t="e">
        <f t="shared" si="232"/>
        <v>#REF!</v>
      </c>
      <c r="BF158" s="44" t="e">
        <f t="shared" si="233"/>
        <v>#REF!</v>
      </c>
      <c r="BG158" s="44" t="e">
        <f t="shared" si="234"/>
        <v>#REF!</v>
      </c>
      <c r="BH158" s="44" t="e">
        <f t="shared" si="235"/>
        <v>#REF!</v>
      </c>
      <c r="BI158" s="44" t="e">
        <f t="shared" si="236"/>
        <v>#REF!</v>
      </c>
      <c r="BJ158" s="44" t="e">
        <f t="shared" si="237"/>
        <v>#REF!</v>
      </c>
      <c r="BK158" s="44"/>
      <c r="CN158" s="244" t="e">
        <f t="shared" si="267"/>
        <v>#REF!</v>
      </c>
      <c r="CO158" s="244">
        <v>157</v>
      </c>
      <c r="CP158" s="239" t="e">
        <f t="shared" si="268"/>
        <v>#REF!</v>
      </c>
      <c r="CQ158" s="239" t="e">
        <f>CP158+COUNTIF($CP$2:CP158,CP158)-1</f>
        <v>#REF!</v>
      </c>
      <c r="CR158" s="241" t="str">
        <f t="shared" si="238"/>
        <v>Nigeria</v>
      </c>
      <c r="CS158" s="70" t="e">
        <f t="shared" si="269"/>
        <v>#REF!</v>
      </c>
      <c r="CT158" s="44" t="e">
        <f t="shared" si="239"/>
        <v>#REF!</v>
      </c>
      <c r="CU158" s="44" t="e">
        <f t="shared" si="240"/>
        <v>#REF!</v>
      </c>
      <c r="CV158" s="44" t="e">
        <f t="shared" si="241"/>
        <v>#REF!</v>
      </c>
      <c r="CW158" s="44" t="e">
        <f t="shared" si="242"/>
        <v>#REF!</v>
      </c>
      <c r="CX158" s="44" t="e">
        <f t="shared" si="243"/>
        <v>#REF!</v>
      </c>
      <c r="CY158" s="44" t="e">
        <f t="shared" si="244"/>
        <v>#REF!</v>
      </c>
      <c r="CZ158" s="44" t="e">
        <f t="shared" si="245"/>
        <v>#REF!</v>
      </c>
      <c r="DA158" s="44" t="e">
        <f t="shared" si="246"/>
        <v>#REF!</v>
      </c>
      <c r="DB158" s="44" t="e">
        <f t="shared" si="247"/>
        <v>#REF!</v>
      </c>
      <c r="DC158" s="44" t="e">
        <f t="shared" si="248"/>
        <v>#REF!</v>
      </c>
      <c r="DD158" s="44" t="e">
        <f t="shared" si="249"/>
        <v>#REF!</v>
      </c>
      <c r="DE158" s="44" t="e">
        <f t="shared" si="250"/>
        <v>#REF!</v>
      </c>
      <c r="DF158" s="44" t="e">
        <f t="shared" si="251"/>
        <v>#REF!</v>
      </c>
      <c r="DG158" s="44" t="e">
        <f t="shared" si="252"/>
        <v>#REF!</v>
      </c>
      <c r="DH158" s="44" t="e">
        <f t="shared" si="253"/>
        <v>#REF!</v>
      </c>
      <c r="DI158" s="44" t="e">
        <f t="shared" si="254"/>
        <v>#REF!</v>
      </c>
      <c r="DJ158" s="44" t="e">
        <f t="shared" si="255"/>
        <v>#REF!</v>
      </c>
      <c r="DK158" s="44" t="e">
        <f t="shared" si="256"/>
        <v>#REF!</v>
      </c>
      <c r="DL158" s="44" t="e">
        <f t="shared" si="257"/>
        <v>#REF!</v>
      </c>
      <c r="DM158" s="44" t="e">
        <f t="shared" si="258"/>
        <v>#REF!</v>
      </c>
      <c r="DN158" s="44" t="e">
        <f t="shared" si="259"/>
        <v>#REF!</v>
      </c>
      <c r="DO158" s="44" t="e">
        <f t="shared" si="260"/>
        <v>#REF!</v>
      </c>
      <c r="DP158" s="44" t="e">
        <f t="shared" si="261"/>
        <v>#REF!</v>
      </c>
      <c r="DQ158" s="44" t="e">
        <f t="shared" si="262"/>
        <v>#REF!</v>
      </c>
    </row>
    <row r="159" spans="1:121">
      <c r="A159" s="239">
        <v>158</v>
      </c>
      <c r="B159" s="364" t="e">
        <f t="shared" si="263"/>
        <v>#REF!</v>
      </c>
      <c r="C159" s="365" t="e">
        <f>B159+COUNTIF(B$2:$B159,B159)-1</f>
        <v>#REF!</v>
      </c>
      <c r="D159" s="366" t="str">
        <f>Tables!AI159</f>
        <v>Niue</v>
      </c>
      <c r="E159" s="367" t="e">
        <f t="shared" si="264"/>
        <v>#REF!</v>
      </c>
      <c r="F159" s="46">
        <f>SUMIFS('Portfolio Allocation'!C$12:C$111,'Portfolio Allocation'!$A$12:$A$111,'Graph Tables'!$D159)</f>
        <v>0</v>
      </c>
      <c r="G159" s="46">
        <f>SUMIFS('Portfolio Allocation'!D$12:D$111,'Portfolio Allocation'!$A$12:$A$111,'Graph Tables'!$D159)</f>
        <v>0</v>
      </c>
      <c r="H159" s="46">
        <f>SUMIFS('Portfolio Allocation'!E$12:E$111,'Portfolio Allocation'!$A$12:$A$111,'Graph Tables'!$D159)</f>
        <v>0</v>
      </c>
      <c r="I159" s="46">
        <f>SUMIFS('Portfolio Allocation'!F$12:F$111,'Portfolio Allocation'!$A$12:$A$111,'Graph Tables'!$D159)</f>
        <v>0</v>
      </c>
      <c r="J159" s="46">
        <f>SUMIFS('Portfolio Allocation'!G$12:G$111,'Portfolio Allocation'!$A$12:$A$111,'Graph Tables'!$D159)</f>
        <v>0</v>
      </c>
      <c r="K159" s="46">
        <f>SUMIFS('Portfolio Allocation'!H$12:H$111,'Portfolio Allocation'!$A$12:$A$111,'Graph Tables'!$D159)</f>
        <v>0</v>
      </c>
      <c r="L159" s="46">
        <f>SUMIFS('Portfolio Allocation'!I$12:I$111,'Portfolio Allocation'!$A$12:$A$111,'Graph Tables'!$D159)</f>
        <v>0</v>
      </c>
      <c r="M159" s="46">
        <f>SUMIFS('Portfolio Allocation'!J$12:J$111,'Portfolio Allocation'!$A$12:$A$111,'Graph Tables'!$D159)</f>
        <v>0</v>
      </c>
      <c r="N159" s="46">
        <f>SUMIFS('Portfolio Allocation'!K$12:K$111,'Portfolio Allocation'!$A$12:$A$111,'Graph Tables'!$D159)</f>
        <v>0</v>
      </c>
      <c r="O159" s="46">
        <f>SUMIFS('Portfolio Allocation'!L$12:L$111,'Portfolio Allocation'!$A$12:$A$111,'Graph Tables'!$D159)</f>
        <v>0</v>
      </c>
      <c r="P159" s="46">
        <f>SUMIFS('Portfolio Allocation'!M$12:M$111,'Portfolio Allocation'!$A$12:$A$111,'Graph Tables'!$D159)</f>
        <v>0</v>
      </c>
      <c r="Q159" s="46" t="e">
        <f>SUMIFS('Portfolio Allocation'!#REF!,'Portfolio Allocation'!$A$12:$A$111,'Graph Tables'!$D159)</f>
        <v>#REF!</v>
      </c>
      <c r="R159" s="46">
        <f>SUMIFS('Portfolio Allocation'!Q$12:Q$111,'Portfolio Allocation'!$A$12:$A$111,'Graph Tables'!$D159)</f>
        <v>0</v>
      </c>
      <c r="S159" s="46">
        <f>SUMIFS('Portfolio Allocation'!R$12:R$111,'Portfolio Allocation'!$A$12:$A$111,'Graph Tables'!$D159)</f>
        <v>0</v>
      </c>
      <c r="T159" s="46">
        <f>SUMIFS('Portfolio Allocation'!S$12:S$111,'Portfolio Allocation'!$A$12:$A$111,'Graph Tables'!$D159)</f>
        <v>0</v>
      </c>
      <c r="U159" s="46">
        <f>SUMIFS('Portfolio Allocation'!T$12:T$111,'Portfolio Allocation'!$A$12:$A$111,'Graph Tables'!$D159)</f>
        <v>0</v>
      </c>
      <c r="V159" s="46">
        <f>SUMIFS('Portfolio Allocation'!U$12:U$111,'Portfolio Allocation'!$A$12:$A$111,'Graph Tables'!$D159)</f>
        <v>0</v>
      </c>
      <c r="W159" s="46">
        <f>SUMIFS('Portfolio Allocation'!V$12:V$111,'Portfolio Allocation'!$A$12:$A$111,'Graph Tables'!$D159)</f>
        <v>0</v>
      </c>
      <c r="X159" s="46">
        <f>SUMIFS('Portfolio Allocation'!W$12:W$111,'Portfolio Allocation'!$A$12:$A$111,'Graph Tables'!$D159)</f>
        <v>0</v>
      </c>
      <c r="Y159" s="46">
        <f>SUMIFS('Portfolio Allocation'!X$12:X$111,'Portfolio Allocation'!$A$12:$A$111,'Graph Tables'!$D159)</f>
        <v>0</v>
      </c>
      <c r="Z159" s="46">
        <f>SUMIFS('Portfolio Allocation'!Y$12:Y$111,'Portfolio Allocation'!$A$12:$A$111,'Graph Tables'!$D159)</f>
        <v>0</v>
      </c>
      <c r="AA159" s="46">
        <f>SUMIFS('Portfolio Allocation'!Z$12:Z$111,'Portfolio Allocation'!$A$12:$A$111,'Graph Tables'!$D159)</f>
        <v>0</v>
      </c>
      <c r="AB159" s="46">
        <f>SUMIFS('Portfolio Allocation'!AA$12:AA$111,'Portfolio Allocation'!$A$12:$A$111,'Graph Tables'!$D159)</f>
        <v>0</v>
      </c>
      <c r="AC159" s="46">
        <f>SUMIFS('Portfolio Allocation'!AD$12:AD$111,'Portfolio Allocation'!$A$12:$A$111,'Graph Tables'!$D159)</f>
        <v>0</v>
      </c>
      <c r="AD159" s="46"/>
      <c r="AH159" s="46"/>
      <c r="AI159" s="239" t="e">
        <f t="shared" si="265"/>
        <v>#REF!</v>
      </c>
      <c r="AJ159" s="239" t="e">
        <f>AI159+COUNTIF(AI$2:$AI159,AI159)-1</f>
        <v>#REF!</v>
      </c>
      <c r="AK159" s="241" t="str">
        <f t="shared" si="213"/>
        <v>Niue</v>
      </c>
      <c r="AL159" s="70" t="e">
        <f t="shared" si="266"/>
        <v>#REF!</v>
      </c>
      <c r="AM159" s="44" t="e">
        <f t="shared" si="214"/>
        <v>#REF!</v>
      </c>
      <c r="AN159" s="44" t="e">
        <f t="shared" si="215"/>
        <v>#REF!</v>
      </c>
      <c r="AO159" s="44" t="e">
        <f t="shared" si="216"/>
        <v>#REF!</v>
      </c>
      <c r="AP159" s="44" t="e">
        <f t="shared" si="217"/>
        <v>#REF!</v>
      </c>
      <c r="AQ159" s="44" t="e">
        <f t="shared" si="218"/>
        <v>#REF!</v>
      </c>
      <c r="AR159" s="44" t="e">
        <f t="shared" si="219"/>
        <v>#REF!</v>
      </c>
      <c r="AS159" s="44" t="e">
        <f t="shared" si="220"/>
        <v>#REF!</v>
      </c>
      <c r="AT159" s="44" t="e">
        <f t="shared" si="221"/>
        <v>#REF!</v>
      </c>
      <c r="AU159" s="44" t="e">
        <f t="shared" si="222"/>
        <v>#REF!</v>
      </c>
      <c r="AV159" s="44" t="e">
        <f t="shared" si="223"/>
        <v>#REF!</v>
      </c>
      <c r="AW159" s="44" t="e">
        <f t="shared" si="224"/>
        <v>#REF!</v>
      </c>
      <c r="AX159" s="44" t="e">
        <f t="shared" si="225"/>
        <v>#REF!</v>
      </c>
      <c r="AY159" s="44" t="e">
        <f t="shared" si="226"/>
        <v>#REF!</v>
      </c>
      <c r="AZ159" s="44" t="e">
        <f t="shared" si="227"/>
        <v>#REF!</v>
      </c>
      <c r="BA159" s="44" t="e">
        <f t="shared" si="228"/>
        <v>#REF!</v>
      </c>
      <c r="BB159" s="44" t="e">
        <f t="shared" si="229"/>
        <v>#REF!</v>
      </c>
      <c r="BC159" s="44" t="e">
        <f t="shared" si="230"/>
        <v>#REF!</v>
      </c>
      <c r="BD159" s="44" t="e">
        <f t="shared" si="231"/>
        <v>#REF!</v>
      </c>
      <c r="BE159" s="44" t="e">
        <f t="shared" si="232"/>
        <v>#REF!</v>
      </c>
      <c r="BF159" s="44" t="e">
        <f t="shared" si="233"/>
        <v>#REF!</v>
      </c>
      <c r="BG159" s="44" t="e">
        <f t="shared" si="234"/>
        <v>#REF!</v>
      </c>
      <c r="BH159" s="44" t="e">
        <f t="shared" si="235"/>
        <v>#REF!</v>
      </c>
      <c r="BI159" s="44" t="e">
        <f t="shared" si="236"/>
        <v>#REF!</v>
      </c>
      <c r="BJ159" s="44" t="e">
        <f t="shared" si="237"/>
        <v>#REF!</v>
      </c>
      <c r="BK159" s="44"/>
      <c r="CN159" s="244" t="e">
        <f t="shared" si="267"/>
        <v>#REF!</v>
      </c>
      <c r="CO159" s="244">
        <v>158</v>
      </c>
      <c r="CP159" s="239" t="e">
        <f t="shared" si="268"/>
        <v>#REF!</v>
      </c>
      <c r="CQ159" s="239" t="e">
        <f>CP159+COUNTIF($CP$2:CP159,CP159)-1</f>
        <v>#REF!</v>
      </c>
      <c r="CR159" s="241" t="str">
        <f t="shared" si="238"/>
        <v>Niue</v>
      </c>
      <c r="CS159" s="70" t="e">
        <f t="shared" si="269"/>
        <v>#REF!</v>
      </c>
      <c r="CT159" s="44" t="e">
        <f t="shared" si="239"/>
        <v>#REF!</v>
      </c>
      <c r="CU159" s="44" t="e">
        <f t="shared" si="240"/>
        <v>#REF!</v>
      </c>
      <c r="CV159" s="44" t="e">
        <f t="shared" si="241"/>
        <v>#REF!</v>
      </c>
      <c r="CW159" s="44" t="e">
        <f t="shared" si="242"/>
        <v>#REF!</v>
      </c>
      <c r="CX159" s="44" t="e">
        <f t="shared" si="243"/>
        <v>#REF!</v>
      </c>
      <c r="CY159" s="44" t="e">
        <f t="shared" si="244"/>
        <v>#REF!</v>
      </c>
      <c r="CZ159" s="44" t="e">
        <f t="shared" si="245"/>
        <v>#REF!</v>
      </c>
      <c r="DA159" s="44" t="e">
        <f t="shared" si="246"/>
        <v>#REF!</v>
      </c>
      <c r="DB159" s="44" t="e">
        <f t="shared" si="247"/>
        <v>#REF!</v>
      </c>
      <c r="DC159" s="44" t="e">
        <f t="shared" si="248"/>
        <v>#REF!</v>
      </c>
      <c r="DD159" s="44" t="e">
        <f t="shared" si="249"/>
        <v>#REF!</v>
      </c>
      <c r="DE159" s="44" t="e">
        <f t="shared" si="250"/>
        <v>#REF!</v>
      </c>
      <c r="DF159" s="44" t="e">
        <f t="shared" si="251"/>
        <v>#REF!</v>
      </c>
      <c r="DG159" s="44" t="e">
        <f t="shared" si="252"/>
        <v>#REF!</v>
      </c>
      <c r="DH159" s="44" t="e">
        <f t="shared" si="253"/>
        <v>#REF!</v>
      </c>
      <c r="DI159" s="44" t="e">
        <f t="shared" si="254"/>
        <v>#REF!</v>
      </c>
      <c r="DJ159" s="44" t="e">
        <f t="shared" si="255"/>
        <v>#REF!</v>
      </c>
      <c r="DK159" s="44" t="e">
        <f t="shared" si="256"/>
        <v>#REF!</v>
      </c>
      <c r="DL159" s="44" t="e">
        <f t="shared" si="257"/>
        <v>#REF!</v>
      </c>
      <c r="DM159" s="44" t="e">
        <f t="shared" si="258"/>
        <v>#REF!</v>
      </c>
      <c r="DN159" s="44" t="e">
        <f t="shared" si="259"/>
        <v>#REF!</v>
      </c>
      <c r="DO159" s="44" t="e">
        <f t="shared" si="260"/>
        <v>#REF!</v>
      </c>
      <c r="DP159" s="44" t="e">
        <f t="shared" si="261"/>
        <v>#REF!</v>
      </c>
      <c r="DQ159" s="44" t="e">
        <f t="shared" si="262"/>
        <v>#REF!</v>
      </c>
    </row>
    <row r="160" spans="1:121">
      <c r="A160" s="239">
        <v>159</v>
      </c>
      <c r="B160" s="364" t="e">
        <f t="shared" si="263"/>
        <v>#REF!</v>
      </c>
      <c r="C160" s="365" t="e">
        <f>B160+COUNTIF(B$2:$B160,B160)-1</f>
        <v>#REF!</v>
      </c>
      <c r="D160" s="366" t="str">
        <f>Tables!AI160</f>
        <v>Norfolk Island</v>
      </c>
      <c r="E160" s="367" t="e">
        <f t="shared" si="264"/>
        <v>#REF!</v>
      </c>
      <c r="F160" s="46">
        <f>SUMIFS('Portfolio Allocation'!C$12:C$111,'Portfolio Allocation'!$A$12:$A$111,'Graph Tables'!$D160)</f>
        <v>0</v>
      </c>
      <c r="G160" s="46">
        <f>SUMIFS('Portfolio Allocation'!D$12:D$111,'Portfolio Allocation'!$A$12:$A$111,'Graph Tables'!$D160)</f>
        <v>0</v>
      </c>
      <c r="H160" s="46">
        <f>SUMIFS('Portfolio Allocation'!E$12:E$111,'Portfolio Allocation'!$A$12:$A$111,'Graph Tables'!$D160)</f>
        <v>0</v>
      </c>
      <c r="I160" s="46">
        <f>SUMIFS('Portfolio Allocation'!F$12:F$111,'Portfolio Allocation'!$A$12:$A$111,'Graph Tables'!$D160)</f>
        <v>0</v>
      </c>
      <c r="J160" s="46">
        <f>SUMIFS('Portfolio Allocation'!G$12:G$111,'Portfolio Allocation'!$A$12:$A$111,'Graph Tables'!$D160)</f>
        <v>0</v>
      </c>
      <c r="K160" s="46">
        <f>SUMIFS('Portfolio Allocation'!H$12:H$111,'Portfolio Allocation'!$A$12:$A$111,'Graph Tables'!$D160)</f>
        <v>0</v>
      </c>
      <c r="L160" s="46">
        <f>SUMIFS('Portfolio Allocation'!I$12:I$111,'Portfolio Allocation'!$A$12:$A$111,'Graph Tables'!$D160)</f>
        <v>0</v>
      </c>
      <c r="M160" s="46">
        <f>SUMIFS('Portfolio Allocation'!J$12:J$111,'Portfolio Allocation'!$A$12:$A$111,'Graph Tables'!$D160)</f>
        <v>0</v>
      </c>
      <c r="N160" s="46">
        <f>SUMIFS('Portfolio Allocation'!K$12:K$111,'Portfolio Allocation'!$A$12:$A$111,'Graph Tables'!$D160)</f>
        <v>0</v>
      </c>
      <c r="O160" s="46">
        <f>SUMIFS('Portfolio Allocation'!L$12:L$111,'Portfolio Allocation'!$A$12:$A$111,'Graph Tables'!$D160)</f>
        <v>0</v>
      </c>
      <c r="P160" s="46">
        <f>SUMIFS('Portfolio Allocation'!M$12:M$111,'Portfolio Allocation'!$A$12:$A$111,'Graph Tables'!$D160)</f>
        <v>0</v>
      </c>
      <c r="Q160" s="46" t="e">
        <f>SUMIFS('Portfolio Allocation'!#REF!,'Portfolio Allocation'!$A$12:$A$111,'Graph Tables'!$D160)</f>
        <v>#REF!</v>
      </c>
      <c r="R160" s="46">
        <f>SUMIFS('Portfolio Allocation'!Q$12:Q$111,'Portfolio Allocation'!$A$12:$A$111,'Graph Tables'!$D160)</f>
        <v>0</v>
      </c>
      <c r="S160" s="46">
        <f>SUMIFS('Portfolio Allocation'!R$12:R$111,'Portfolio Allocation'!$A$12:$A$111,'Graph Tables'!$D160)</f>
        <v>0</v>
      </c>
      <c r="T160" s="46">
        <f>SUMIFS('Portfolio Allocation'!S$12:S$111,'Portfolio Allocation'!$A$12:$A$111,'Graph Tables'!$D160)</f>
        <v>0</v>
      </c>
      <c r="U160" s="46">
        <f>SUMIFS('Portfolio Allocation'!T$12:T$111,'Portfolio Allocation'!$A$12:$A$111,'Graph Tables'!$D160)</f>
        <v>0</v>
      </c>
      <c r="V160" s="46">
        <f>SUMIFS('Portfolio Allocation'!U$12:U$111,'Portfolio Allocation'!$A$12:$A$111,'Graph Tables'!$D160)</f>
        <v>0</v>
      </c>
      <c r="W160" s="46">
        <f>SUMIFS('Portfolio Allocation'!V$12:V$111,'Portfolio Allocation'!$A$12:$A$111,'Graph Tables'!$D160)</f>
        <v>0</v>
      </c>
      <c r="X160" s="46">
        <f>SUMIFS('Portfolio Allocation'!W$12:W$111,'Portfolio Allocation'!$A$12:$A$111,'Graph Tables'!$D160)</f>
        <v>0</v>
      </c>
      <c r="Y160" s="46">
        <f>SUMIFS('Portfolio Allocation'!X$12:X$111,'Portfolio Allocation'!$A$12:$A$111,'Graph Tables'!$D160)</f>
        <v>0</v>
      </c>
      <c r="Z160" s="46">
        <f>SUMIFS('Portfolio Allocation'!Y$12:Y$111,'Portfolio Allocation'!$A$12:$A$111,'Graph Tables'!$D160)</f>
        <v>0</v>
      </c>
      <c r="AA160" s="46">
        <f>SUMIFS('Portfolio Allocation'!Z$12:Z$111,'Portfolio Allocation'!$A$12:$A$111,'Graph Tables'!$D160)</f>
        <v>0</v>
      </c>
      <c r="AB160" s="46">
        <f>SUMIFS('Portfolio Allocation'!AA$12:AA$111,'Portfolio Allocation'!$A$12:$A$111,'Graph Tables'!$D160)</f>
        <v>0</v>
      </c>
      <c r="AC160" s="46">
        <f>SUMIFS('Portfolio Allocation'!AD$12:AD$111,'Portfolio Allocation'!$A$12:$A$111,'Graph Tables'!$D160)</f>
        <v>0</v>
      </c>
      <c r="AD160" s="46"/>
      <c r="AH160" s="46"/>
      <c r="AI160" s="239" t="e">
        <f t="shared" si="265"/>
        <v>#REF!</v>
      </c>
      <c r="AJ160" s="239" t="e">
        <f>AI160+COUNTIF(AI$2:$AI160,AI160)-1</f>
        <v>#REF!</v>
      </c>
      <c r="AK160" s="241" t="str">
        <f t="shared" si="213"/>
        <v>Norfolk Island</v>
      </c>
      <c r="AL160" s="70" t="e">
        <f t="shared" si="266"/>
        <v>#REF!</v>
      </c>
      <c r="AM160" s="44" t="e">
        <f t="shared" si="214"/>
        <v>#REF!</v>
      </c>
      <c r="AN160" s="44" t="e">
        <f t="shared" si="215"/>
        <v>#REF!</v>
      </c>
      <c r="AO160" s="44" t="e">
        <f t="shared" si="216"/>
        <v>#REF!</v>
      </c>
      <c r="AP160" s="44" t="e">
        <f t="shared" si="217"/>
        <v>#REF!</v>
      </c>
      <c r="AQ160" s="44" t="e">
        <f t="shared" si="218"/>
        <v>#REF!</v>
      </c>
      <c r="AR160" s="44" t="e">
        <f t="shared" si="219"/>
        <v>#REF!</v>
      </c>
      <c r="AS160" s="44" t="e">
        <f t="shared" si="220"/>
        <v>#REF!</v>
      </c>
      <c r="AT160" s="44" t="e">
        <f t="shared" si="221"/>
        <v>#REF!</v>
      </c>
      <c r="AU160" s="44" t="e">
        <f t="shared" si="222"/>
        <v>#REF!</v>
      </c>
      <c r="AV160" s="44" t="e">
        <f t="shared" si="223"/>
        <v>#REF!</v>
      </c>
      <c r="AW160" s="44" t="e">
        <f t="shared" si="224"/>
        <v>#REF!</v>
      </c>
      <c r="AX160" s="44" t="e">
        <f t="shared" si="225"/>
        <v>#REF!</v>
      </c>
      <c r="AY160" s="44" t="e">
        <f t="shared" si="226"/>
        <v>#REF!</v>
      </c>
      <c r="AZ160" s="44" t="e">
        <f t="shared" si="227"/>
        <v>#REF!</v>
      </c>
      <c r="BA160" s="44" t="e">
        <f t="shared" si="228"/>
        <v>#REF!</v>
      </c>
      <c r="BB160" s="44" t="e">
        <f t="shared" si="229"/>
        <v>#REF!</v>
      </c>
      <c r="BC160" s="44" t="e">
        <f t="shared" si="230"/>
        <v>#REF!</v>
      </c>
      <c r="BD160" s="44" t="e">
        <f t="shared" si="231"/>
        <v>#REF!</v>
      </c>
      <c r="BE160" s="44" t="e">
        <f t="shared" si="232"/>
        <v>#REF!</v>
      </c>
      <c r="BF160" s="44" t="e">
        <f t="shared" si="233"/>
        <v>#REF!</v>
      </c>
      <c r="BG160" s="44" t="e">
        <f t="shared" si="234"/>
        <v>#REF!</v>
      </c>
      <c r="BH160" s="44" t="e">
        <f t="shared" si="235"/>
        <v>#REF!</v>
      </c>
      <c r="BI160" s="44" t="e">
        <f t="shared" si="236"/>
        <v>#REF!</v>
      </c>
      <c r="BJ160" s="44" t="e">
        <f t="shared" si="237"/>
        <v>#REF!</v>
      </c>
      <c r="BK160" s="44"/>
      <c r="CN160" s="244" t="e">
        <f t="shared" si="267"/>
        <v>#REF!</v>
      </c>
      <c r="CO160" s="244">
        <v>159</v>
      </c>
      <c r="CP160" s="239" t="e">
        <f t="shared" si="268"/>
        <v>#REF!</v>
      </c>
      <c r="CQ160" s="239" t="e">
        <f>CP160+COUNTIF($CP$2:CP160,CP160)-1</f>
        <v>#REF!</v>
      </c>
      <c r="CR160" s="241" t="str">
        <f t="shared" si="238"/>
        <v>Norfolk Island</v>
      </c>
      <c r="CS160" s="70" t="e">
        <f t="shared" si="269"/>
        <v>#REF!</v>
      </c>
      <c r="CT160" s="44" t="e">
        <f t="shared" si="239"/>
        <v>#REF!</v>
      </c>
      <c r="CU160" s="44" t="e">
        <f t="shared" si="240"/>
        <v>#REF!</v>
      </c>
      <c r="CV160" s="44" t="e">
        <f t="shared" si="241"/>
        <v>#REF!</v>
      </c>
      <c r="CW160" s="44" t="e">
        <f t="shared" si="242"/>
        <v>#REF!</v>
      </c>
      <c r="CX160" s="44" t="e">
        <f t="shared" si="243"/>
        <v>#REF!</v>
      </c>
      <c r="CY160" s="44" t="e">
        <f t="shared" si="244"/>
        <v>#REF!</v>
      </c>
      <c r="CZ160" s="44" t="e">
        <f t="shared" si="245"/>
        <v>#REF!</v>
      </c>
      <c r="DA160" s="44" t="e">
        <f t="shared" si="246"/>
        <v>#REF!</v>
      </c>
      <c r="DB160" s="44" t="e">
        <f t="shared" si="247"/>
        <v>#REF!</v>
      </c>
      <c r="DC160" s="44" t="e">
        <f t="shared" si="248"/>
        <v>#REF!</v>
      </c>
      <c r="DD160" s="44" t="e">
        <f t="shared" si="249"/>
        <v>#REF!</v>
      </c>
      <c r="DE160" s="44" t="e">
        <f t="shared" si="250"/>
        <v>#REF!</v>
      </c>
      <c r="DF160" s="44" t="e">
        <f t="shared" si="251"/>
        <v>#REF!</v>
      </c>
      <c r="DG160" s="44" t="e">
        <f t="shared" si="252"/>
        <v>#REF!</v>
      </c>
      <c r="DH160" s="44" t="e">
        <f t="shared" si="253"/>
        <v>#REF!</v>
      </c>
      <c r="DI160" s="44" t="e">
        <f t="shared" si="254"/>
        <v>#REF!</v>
      </c>
      <c r="DJ160" s="44" t="e">
        <f t="shared" si="255"/>
        <v>#REF!</v>
      </c>
      <c r="DK160" s="44" t="e">
        <f t="shared" si="256"/>
        <v>#REF!</v>
      </c>
      <c r="DL160" s="44" t="e">
        <f t="shared" si="257"/>
        <v>#REF!</v>
      </c>
      <c r="DM160" s="44" t="e">
        <f t="shared" si="258"/>
        <v>#REF!</v>
      </c>
      <c r="DN160" s="44" t="e">
        <f t="shared" si="259"/>
        <v>#REF!</v>
      </c>
      <c r="DO160" s="44" t="e">
        <f t="shared" si="260"/>
        <v>#REF!</v>
      </c>
      <c r="DP160" s="44" t="e">
        <f t="shared" si="261"/>
        <v>#REF!</v>
      </c>
      <c r="DQ160" s="44" t="e">
        <f t="shared" si="262"/>
        <v>#REF!</v>
      </c>
    </row>
    <row r="161" spans="1:121">
      <c r="A161" s="239">
        <v>160</v>
      </c>
      <c r="B161" s="364" t="e">
        <f t="shared" si="263"/>
        <v>#REF!</v>
      </c>
      <c r="C161" s="365" t="e">
        <f>B161+COUNTIF(B$2:$B161,B161)-1</f>
        <v>#REF!</v>
      </c>
      <c r="D161" s="366" t="str">
        <f>Tables!AI161</f>
        <v>North Korea</v>
      </c>
      <c r="E161" s="367" t="e">
        <f t="shared" si="264"/>
        <v>#REF!</v>
      </c>
      <c r="F161" s="46">
        <f>SUMIFS('Portfolio Allocation'!C$12:C$111,'Portfolio Allocation'!$A$12:$A$111,'Graph Tables'!$D161)</f>
        <v>0</v>
      </c>
      <c r="G161" s="46">
        <f>SUMIFS('Portfolio Allocation'!D$12:D$111,'Portfolio Allocation'!$A$12:$A$111,'Graph Tables'!$D161)</f>
        <v>0</v>
      </c>
      <c r="H161" s="46">
        <f>SUMIFS('Portfolio Allocation'!E$12:E$111,'Portfolio Allocation'!$A$12:$A$111,'Graph Tables'!$D161)</f>
        <v>0</v>
      </c>
      <c r="I161" s="46">
        <f>SUMIFS('Portfolio Allocation'!F$12:F$111,'Portfolio Allocation'!$A$12:$A$111,'Graph Tables'!$D161)</f>
        <v>0</v>
      </c>
      <c r="J161" s="46">
        <f>SUMIFS('Portfolio Allocation'!G$12:G$111,'Portfolio Allocation'!$A$12:$A$111,'Graph Tables'!$D161)</f>
        <v>0</v>
      </c>
      <c r="K161" s="46">
        <f>SUMIFS('Portfolio Allocation'!H$12:H$111,'Portfolio Allocation'!$A$12:$A$111,'Graph Tables'!$D161)</f>
        <v>0</v>
      </c>
      <c r="L161" s="46">
        <f>SUMIFS('Portfolio Allocation'!I$12:I$111,'Portfolio Allocation'!$A$12:$A$111,'Graph Tables'!$D161)</f>
        <v>0</v>
      </c>
      <c r="M161" s="46">
        <f>SUMIFS('Portfolio Allocation'!J$12:J$111,'Portfolio Allocation'!$A$12:$A$111,'Graph Tables'!$D161)</f>
        <v>0</v>
      </c>
      <c r="N161" s="46">
        <f>SUMIFS('Portfolio Allocation'!K$12:K$111,'Portfolio Allocation'!$A$12:$A$111,'Graph Tables'!$D161)</f>
        <v>0</v>
      </c>
      <c r="O161" s="46">
        <f>SUMIFS('Portfolio Allocation'!L$12:L$111,'Portfolio Allocation'!$A$12:$A$111,'Graph Tables'!$D161)</f>
        <v>0</v>
      </c>
      <c r="P161" s="46">
        <f>SUMIFS('Portfolio Allocation'!M$12:M$111,'Portfolio Allocation'!$A$12:$A$111,'Graph Tables'!$D161)</f>
        <v>0</v>
      </c>
      <c r="Q161" s="46" t="e">
        <f>SUMIFS('Portfolio Allocation'!#REF!,'Portfolio Allocation'!$A$12:$A$111,'Graph Tables'!$D161)</f>
        <v>#REF!</v>
      </c>
      <c r="R161" s="46">
        <f>SUMIFS('Portfolio Allocation'!Q$12:Q$111,'Portfolio Allocation'!$A$12:$A$111,'Graph Tables'!$D161)</f>
        <v>0</v>
      </c>
      <c r="S161" s="46">
        <f>SUMIFS('Portfolio Allocation'!R$12:R$111,'Portfolio Allocation'!$A$12:$A$111,'Graph Tables'!$D161)</f>
        <v>0</v>
      </c>
      <c r="T161" s="46">
        <f>SUMIFS('Portfolio Allocation'!S$12:S$111,'Portfolio Allocation'!$A$12:$A$111,'Graph Tables'!$D161)</f>
        <v>0</v>
      </c>
      <c r="U161" s="46">
        <f>SUMIFS('Portfolio Allocation'!T$12:T$111,'Portfolio Allocation'!$A$12:$A$111,'Graph Tables'!$D161)</f>
        <v>0</v>
      </c>
      <c r="V161" s="46">
        <f>SUMIFS('Portfolio Allocation'!U$12:U$111,'Portfolio Allocation'!$A$12:$A$111,'Graph Tables'!$D161)</f>
        <v>0</v>
      </c>
      <c r="W161" s="46">
        <f>SUMIFS('Portfolio Allocation'!V$12:V$111,'Portfolio Allocation'!$A$12:$A$111,'Graph Tables'!$D161)</f>
        <v>0</v>
      </c>
      <c r="X161" s="46">
        <f>SUMIFS('Portfolio Allocation'!W$12:W$111,'Portfolio Allocation'!$A$12:$A$111,'Graph Tables'!$D161)</f>
        <v>0</v>
      </c>
      <c r="Y161" s="46">
        <f>SUMIFS('Portfolio Allocation'!X$12:X$111,'Portfolio Allocation'!$A$12:$A$111,'Graph Tables'!$D161)</f>
        <v>0</v>
      </c>
      <c r="Z161" s="46">
        <f>SUMIFS('Portfolio Allocation'!Y$12:Y$111,'Portfolio Allocation'!$A$12:$A$111,'Graph Tables'!$D161)</f>
        <v>0</v>
      </c>
      <c r="AA161" s="46">
        <f>SUMIFS('Portfolio Allocation'!Z$12:Z$111,'Portfolio Allocation'!$A$12:$A$111,'Graph Tables'!$D161)</f>
        <v>0</v>
      </c>
      <c r="AB161" s="46">
        <f>SUMIFS('Portfolio Allocation'!AA$12:AA$111,'Portfolio Allocation'!$A$12:$A$111,'Graph Tables'!$D161)</f>
        <v>0</v>
      </c>
      <c r="AC161" s="46">
        <f>SUMIFS('Portfolio Allocation'!AD$12:AD$111,'Portfolio Allocation'!$A$12:$A$111,'Graph Tables'!$D161)</f>
        <v>0</v>
      </c>
      <c r="AD161" s="46"/>
      <c r="AH161" s="46"/>
      <c r="AI161" s="239" t="e">
        <f t="shared" si="265"/>
        <v>#REF!</v>
      </c>
      <c r="AJ161" s="239" t="e">
        <f>AI161+COUNTIF(AI$2:$AI161,AI161)-1</f>
        <v>#REF!</v>
      </c>
      <c r="AK161" s="241" t="str">
        <f t="shared" si="213"/>
        <v>North Korea</v>
      </c>
      <c r="AL161" s="70" t="e">
        <f t="shared" si="266"/>
        <v>#REF!</v>
      </c>
      <c r="AM161" s="44" t="e">
        <f t="shared" si="214"/>
        <v>#REF!</v>
      </c>
      <c r="AN161" s="44" t="e">
        <f t="shared" si="215"/>
        <v>#REF!</v>
      </c>
      <c r="AO161" s="44" t="e">
        <f t="shared" si="216"/>
        <v>#REF!</v>
      </c>
      <c r="AP161" s="44" t="e">
        <f t="shared" si="217"/>
        <v>#REF!</v>
      </c>
      <c r="AQ161" s="44" t="e">
        <f t="shared" si="218"/>
        <v>#REF!</v>
      </c>
      <c r="AR161" s="44" t="e">
        <f t="shared" si="219"/>
        <v>#REF!</v>
      </c>
      <c r="AS161" s="44" t="e">
        <f t="shared" si="220"/>
        <v>#REF!</v>
      </c>
      <c r="AT161" s="44" t="e">
        <f t="shared" si="221"/>
        <v>#REF!</v>
      </c>
      <c r="AU161" s="44" t="e">
        <f t="shared" si="222"/>
        <v>#REF!</v>
      </c>
      <c r="AV161" s="44" t="e">
        <f t="shared" si="223"/>
        <v>#REF!</v>
      </c>
      <c r="AW161" s="44" t="e">
        <f t="shared" si="224"/>
        <v>#REF!</v>
      </c>
      <c r="AX161" s="44" t="e">
        <f t="shared" si="225"/>
        <v>#REF!</v>
      </c>
      <c r="AY161" s="44" t="e">
        <f t="shared" si="226"/>
        <v>#REF!</v>
      </c>
      <c r="AZ161" s="44" t="e">
        <f t="shared" si="227"/>
        <v>#REF!</v>
      </c>
      <c r="BA161" s="44" t="e">
        <f t="shared" si="228"/>
        <v>#REF!</v>
      </c>
      <c r="BB161" s="44" t="e">
        <f t="shared" si="229"/>
        <v>#REF!</v>
      </c>
      <c r="BC161" s="44" t="e">
        <f t="shared" si="230"/>
        <v>#REF!</v>
      </c>
      <c r="BD161" s="44" t="e">
        <f t="shared" si="231"/>
        <v>#REF!</v>
      </c>
      <c r="BE161" s="44" t="e">
        <f t="shared" si="232"/>
        <v>#REF!</v>
      </c>
      <c r="BF161" s="44" t="e">
        <f t="shared" si="233"/>
        <v>#REF!</v>
      </c>
      <c r="BG161" s="44" t="e">
        <f t="shared" si="234"/>
        <v>#REF!</v>
      </c>
      <c r="BH161" s="44" t="e">
        <f t="shared" si="235"/>
        <v>#REF!</v>
      </c>
      <c r="BI161" s="44" t="e">
        <f t="shared" si="236"/>
        <v>#REF!</v>
      </c>
      <c r="BJ161" s="44" t="e">
        <f t="shared" si="237"/>
        <v>#REF!</v>
      </c>
      <c r="BK161" s="44"/>
      <c r="CN161" s="244" t="e">
        <f t="shared" si="267"/>
        <v>#REF!</v>
      </c>
      <c r="CO161" s="244">
        <v>160</v>
      </c>
      <c r="CP161" s="239" t="e">
        <f t="shared" si="268"/>
        <v>#REF!</v>
      </c>
      <c r="CQ161" s="239" t="e">
        <f>CP161+COUNTIF($CP$2:CP161,CP161)-1</f>
        <v>#REF!</v>
      </c>
      <c r="CR161" s="241" t="str">
        <f t="shared" si="238"/>
        <v>North Korea</v>
      </c>
      <c r="CS161" s="70" t="e">
        <f t="shared" si="269"/>
        <v>#REF!</v>
      </c>
      <c r="CT161" s="44" t="e">
        <f t="shared" si="239"/>
        <v>#REF!</v>
      </c>
      <c r="CU161" s="44" t="e">
        <f t="shared" si="240"/>
        <v>#REF!</v>
      </c>
      <c r="CV161" s="44" t="e">
        <f t="shared" si="241"/>
        <v>#REF!</v>
      </c>
      <c r="CW161" s="44" t="e">
        <f t="shared" si="242"/>
        <v>#REF!</v>
      </c>
      <c r="CX161" s="44" t="e">
        <f t="shared" si="243"/>
        <v>#REF!</v>
      </c>
      <c r="CY161" s="44" t="e">
        <f t="shared" si="244"/>
        <v>#REF!</v>
      </c>
      <c r="CZ161" s="44" t="e">
        <f t="shared" si="245"/>
        <v>#REF!</v>
      </c>
      <c r="DA161" s="44" t="e">
        <f t="shared" si="246"/>
        <v>#REF!</v>
      </c>
      <c r="DB161" s="44" t="e">
        <f t="shared" si="247"/>
        <v>#REF!</v>
      </c>
      <c r="DC161" s="44" t="e">
        <f t="shared" si="248"/>
        <v>#REF!</v>
      </c>
      <c r="DD161" s="44" t="e">
        <f t="shared" si="249"/>
        <v>#REF!</v>
      </c>
      <c r="DE161" s="44" t="e">
        <f t="shared" si="250"/>
        <v>#REF!</v>
      </c>
      <c r="DF161" s="44" t="e">
        <f t="shared" si="251"/>
        <v>#REF!</v>
      </c>
      <c r="DG161" s="44" t="e">
        <f t="shared" si="252"/>
        <v>#REF!</v>
      </c>
      <c r="DH161" s="44" t="e">
        <f t="shared" si="253"/>
        <v>#REF!</v>
      </c>
      <c r="DI161" s="44" t="e">
        <f t="shared" si="254"/>
        <v>#REF!</v>
      </c>
      <c r="DJ161" s="44" t="e">
        <f t="shared" si="255"/>
        <v>#REF!</v>
      </c>
      <c r="DK161" s="44" t="e">
        <f t="shared" si="256"/>
        <v>#REF!</v>
      </c>
      <c r="DL161" s="44" t="e">
        <f t="shared" si="257"/>
        <v>#REF!</v>
      </c>
      <c r="DM161" s="44" t="e">
        <f t="shared" si="258"/>
        <v>#REF!</v>
      </c>
      <c r="DN161" s="44" t="e">
        <f t="shared" si="259"/>
        <v>#REF!</v>
      </c>
      <c r="DO161" s="44" t="e">
        <f t="shared" si="260"/>
        <v>#REF!</v>
      </c>
      <c r="DP161" s="44" t="e">
        <f t="shared" si="261"/>
        <v>#REF!</v>
      </c>
      <c r="DQ161" s="44" t="e">
        <f t="shared" si="262"/>
        <v>#REF!</v>
      </c>
    </row>
    <row r="162" spans="1:121">
      <c r="A162" s="239">
        <v>161</v>
      </c>
      <c r="B162" s="364" t="e">
        <f t="shared" si="263"/>
        <v>#REF!</v>
      </c>
      <c r="C162" s="365" t="e">
        <f>B162+COUNTIF(B$2:$B162,B162)-1</f>
        <v>#REF!</v>
      </c>
      <c r="D162" s="366" t="str">
        <f>Tables!AI162</f>
        <v>Northern Mariana Islands</v>
      </c>
      <c r="E162" s="367" t="e">
        <f t="shared" si="264"/>
        <v>#REF!</v>
      </c>
      <c r="F162" s="46">
        <f>SUMIFS('Portfolio Allocation'!C$12:C$111,'Portfolio Allocation'!$A$12:$A$111,'Graph Tables'!$D162)</f>
        <v>0</v>
      </c>
      <c r="G162" s="46">
        <f>SUMIFS('Portfolio Allocation'!D$12:D$111,'Portfolio Allocation'!$A$12:$A$111,'Graph Tables'!$D162)</f>
        <v>0</v>
      </c>
      <c r="H162" s="46">
        <f>SUMIFS('Portfolio Allocation'!E$12:E$111,'Portfolio Allocation'!$A$12:$A$111,'Graph Tables'!$D162)</f>
        <v>0</v>
      </c>
      <c r="I162" s="46">
        <f>SUMIFS('Portfolio Allocation'!F$12:F$111,'Portfolio Allocation'!$A$12:$A$111,'Graph Tables'!$D162)</f>
        <v>0</v>
      </c>
      <c r="J162" s="46">
        <f>SUMIFS('Portfolio Allocation'!G$12:G$111,'Portfolio Allocation'!$A$12:$A$111,'Graph Tables'!$D162)</f>
        <v>0</v>
      </c>
      <c r="K162" s="46">
        <f>SUMIFS('Portfolio Allocation'!H$12:H$111,'Portfolio Allocation'!$A$12:$A$111,'Graph Tables'!$D162)</f>
        <v>0</v>
      </c>
      <c r="L162" s="46">
        <f>SUMIFS('Portfolio Allocation'!I$12:I$111,'Portfolio Allocation'!$A$12:$A$111,'Graph Tables'!$D162)</f>
        <v>0</v>
      </c>
      <c r="M162" s="46">
        <f>SUMIFS('Portfolio Allocation'!J$12:J$111,'Portfolio Allocation'!$A$12:$A$111,'Graph Tables'!$D162)</f>
        <v>0</v>
      </c>
      <c r="N162" s="46">
        <f>SUMIFS('Portfolio Allocation'!K$12:K$111,'Portfolio Allocation'!$A$12:$A$111,'Graph Tables'!$D162)</f>
        <v>0</v>
      </c>
      <c r="O162" s="46">
        <f>SUMIFS('Portfolio Allocation'!L$12:L$111,'Portfolio Allocation'!$A$12:$A$111,'Graph Tables'!$D162)</f>
        <v>0</v>
      </c>
      <c r="P162" s="46">
        <f>SUMIFS('Portfolio Allocation'!M$12:M$111,'Portfolio Allocation'!$A$12:$A$111,'Graph Tables'!$D162)</f>
        <v>0</v>
      </c>
      <c r="Q162" s="46" t="e">
        <f>SUMIFS('Portfolio Allocation'!#REF!,'Portfolio Allocation'!$A$12:$A$111,'Graph Tables'!$D162)</f>
        <v>#REF!</v>
      </c>
      <c r="R162" s="46">
        <f>SUMIFS('Portfolio Allocation'!Q$12:Q$111,'Portfolio Allocation'!$A$12:$A$111,'Graph Tables'!$D162)</f>
        <v>0</v>
      </c>
      <c r="S162" s="46">
        <f>SUMIFS('Portfolio Allocation'!R$12:R$111,'Portfolio Allocation'!$A$12:$A$111,'Graph Tables'!$D162)</f>
        <v>0</v>
      </c>
      <c r="T162" s="46">
        <f>SUMIFS('Portfolio Allocation'!S$12:S$111,'Portfolio Allocation'!$A$12:$A$111,'Graph Tables'!$D162)</f>
        <v>0</v>
      </c>
      <c r="U162" s="46">
        <f>SUMIFS('Portfolio Allocation'!T$12:T$111,'Portfolio Allocation'!$A$12:$A$111,'Graph Tables'!$D162)</f>
        <v>0</v>
      </c>
      <c r="V162" s="46">
        <f>SUMIFS('Portfolio Allocation'!U$12:U$111,'Portfolio Allocation'!$A$12:$A$111,'Graph Tables'!$D162)</f>
        <v>0</v>
      </c>
      <c r="W162" s="46">
        <f>SUMIFS('Portfolio Allocation'!V$12:V$111,'Portfolio Allocation'!$A$12:$A$111,'Graph Tables'!$D162)</f>
        <v>0</v>
      </c>
      <c r="X162" s="46">
        <f>SUMIFS('Portfolio Allocation'!W$12:W$111,'Portfolio Allocation'!$A$12:$A$111,'Graph Tables'!$D162)</f>
        <v>0</v>
      </c>
      <c r="Y162" s="46">
        <f>SUMIFS('Portfolio Allocation'!X$12:X$111,'Portfolio Allocation'!$A$12:$A$111,'Graph Tables'!$D162)</f>
        <v>0</v>
      </c>
      <c r="Z162" s="46">
        <f>SUMIFS('Portfolio Allocation'!Y$12:Y$111,'Portfolio Allocation'!$A$12:$A$111,'Graph Tables'!$D162)</f>
        <v>0</v>
      </c>
      <c r="AA162" s="46">
        <f>SUMIFS('Portfolio Allocation'!Z$12:Z$111,'Portfolio Allocation'!$A$12:$A$111,'Graph Tables'!$D162)</f>
        <v>0</v>
      </c>
      <c r="AB162" s="46">
        <f>SUMIFS('Portfolio Allocation'!AA$12:AA$111,'Portfolio Allocation'!$A$12:$A$111,'Graph Tables'!$D162)</f>
        <v>0</v>
      </c>
      <c r="AC162" s="46">
        <f>SUMIFS('Portfolio Allocation'!AD$12:AD$111,'Portfolio Allocation'!$A$12:$A$111,'Graph Tables'!$D162)</f>
        <v>0</v>
      </c>
      <c r="AD162" s="46"/>
      <c r="AH162" s="46"/>
      <c r="AI162" s="239" t="e">
        <f t="shared" si="265"/>
        <v>#REF!</v>
      </c>
      <c r="AJ162" s="239" t="e">
        <f>AI162+COUNTIF(AI$2:$AI162,AI162)-1</f>
        <v>#REF!</v>
      </c>
      <c r="AK162" s="241" t="str">
        <f t="shared" si="213"/>
        <v>Northern Mariana Islands</v>
      </c>
      <c r="AL162" s="70" t="e">
        <f t="shared" si="266"/>
        <v>#REF!</v>
      </c>
      <c r="AM162" s="44" t="e">
        <f t="shared" si="214"/>
        <v>#REF!</v>
      </c>
      <c r="AN162" s="44" t="e">
        <f t="shared" si="215"/>
        <v>#REF!</v>
      </c>
      <c r="AO162" s="44" t="e">
        <f t="shared" si="216"/>
        <v>#REF!</v>
      </c>
      <c r="AP162" s="44" t="e">
        <f t="shared" si="217"/>
        <v>#REF!</v>
      </c>
      <c r="AQ162" s="44" t="e">
        <f t="shared" si="218"/>
        <v>#REF!</v>
      </c>
      <c r="AR162" s="44" t="e">
        <f t="shared" si="219"/>
        <v>#REF!</v>
      </c>
      <c r="AS162" s="44" t="e">
        <f t="shared" si="220"/>
        <v>#REF!</v>
      </c>
      <c r="AT162" s="44" t="e">
        <f t="shared" si="221"/>
        <v>#REF!</v>
      </c>
      <c r="AU162" s="44" t="e">
        <f t="shared" si="222"/>
        <v>#REF!</v>
      </c>
      <c r="AV162" s="44" t="e">
        <f t="shared" si="223"/>
        <v>#REF!</v>
      </c>
      <c r="AW162" s="44" t="e">
        <f t="shared" si="224"/>
        <v>#REF!</v>
      </c>
      <c r="AX162" s="44" t="e">
        <f t="shared" si="225"/>
        <v>#REF!</v>
      </c>
      <c r="AY162" s="44" t="e">
        <f t="shared" si="226"/>
        <v>#REF!</v>
      </c>
      <c r="AZ162" s="44" t="e">
        <f t="shared" si="227"/>
        <v>#REF!</v>
      </c>
      <c r="BA162" s="44" t="e">
        <f t="shared" si="228"/>
        <v>#REF!</v>
      </c>
      <c r="BB162" s="44" t="e">
        <f t="shared" si="229"/>
        <v>#REF!</v>
      </c>
      <c r="BC162" s="44" t="e">
        <f t="shared" si="230"/>
        <v>#REF!</v>
      </c>
      <c r="BD162" s="44" t="e">
        <f t="shared" si="231"/>
        <v>#REF!</v>
      </c>
      <c r="BE162" s="44" t="e">
        <f t="shared" si="232"/>
        <v>#REF!</v>
      </c>
      <c r="BF162" s="44" t="e">
        <f t="shared" si="233"/>
        <v>#REF!</v>
      </c>
      <c r="BG162" s="44" t="e">
        <f t="shared" si="234"/>
        <v>#REF!</v>
      </c>
      <c r="BH162" s="44" t="e">
        <f t="shared" si="235"/>
        <v>#REF!</v>
      </c>
      <c r="BI162" s="44" t="e">
        <f t="shared" si="236"/>
        <v>#REF!</v>
      </c>
      <c r="BJ162" s="44" t="e">
        <f t="shared" si="237"/>
        <v>#REF!</v>
      </c>
      <c r="BK162" s="44"/>
      <c r="CN162" s="244" t="e">
        <f t="shared" si="267"/>
        <v>#REF!</v>
      </c>
      <c r="CO162" s="244">
        <v>161</v>
      </c>
      <c r="CP162" s="239" t="e">
        <f t="shared" si="268"/>
        <v>#REF!</v>
      </c>
      <c r="CQ162" s="239" t="e">
        <f>CP162+COUNTIF($CP$2:CP162,CP162)-1</f>
        <v>#REF!</v>
      </c>
      <c r="CR162" s="241" t="str">
        <f t="shared" si="238"/>
        <v>Northern Mariana Islands</v>
      </c>
      <c r="CS162" s="70" t="e">
        <f t="shared" si="269"/>
        <v>#REF!</v>
      </c>
      <c r="CT162" s="44" t="e">
        <f t="shared" si="239"/>
        <v>#REF!</v>
      </c>
      <c r="CU162" s="44" t="e">
        <f t="shared" si="240"/>
        <v>#REF!</v>
      </c>
      <c r="CV162" s="44" t="e">
        <f t="shared" si="241"/>
        <v>#REF!</v>
      </c>
      <c r="CW162" s="44" t="e">
        <f t="shared" si="242"/>
        <v>#REF!</v>
      </c>
      <c r="CX162" s="44" t="e">
        <f t="shared" si="243"/>
        <v>#REF!</v>
      </c>
      <c r="CY162" s="44" t="e">
        <f t="shared" si="244"/>
        <v>#REF!</v>
      </c>
      <c r="CZ162" s="44" t="e">
        <f t="shared" si="245"/>
        <v>#REF!</v>
      </c>
      <c r="DA162" s="44" t="e">
        <f t="shared" si="246"/>
        <v>#REF!</v>
      </c>
      <c r="DB162" s="44" t="e">
        <f t="shared" si="247"/>
        <v>#REF!</v>
      </c>
      <c r="DC162" s="44" t="e">
        <f t="shared" si="248"/>
        <v>#REF!</v>
      </c>
      <c r="DD162" s="44" t="e">
        <f t="shared" si="249"/>
        <v>#REF!</v>
      </c>
      <c r="DE162" s="44" t="e">
        <f t="shared" si="250"/>
        <v>#REF!</v>
      </c>
      <c r="DF162" s="44" t="e">
        <f t="shared" si="251"/>
        <v>#REF!</v>
      </c>
      <c r="DG162" s="44" t="e">
        <f t="shared" si="252"/>
        <v>#REF!</v>
      </c>
      <c r="DH162" s="44" t="e">
        <f t="shared" si="253"/>
        <v>#REF!</v>
      </c>
      <c r="DI162" s="44" t="e">
        <f t="shared" si="254"/>
        <v>#REF!</v>
      </c>
      <c r="DJ162" s="44" t="e">
        <f t="shared" si="255"/>
        <v>#REF!</v>
      </c>
      <c r="DK162" s="44" t="e">
        <f t="shared" si="256"/>
        <v>#REF!</v>
      </c>
      <c r="DL162" s="44" t="e">
        <f t="shared" si="257"/>
        <v>#REF!</v>
      </c>
      <c r="DM162" s="44" t="e">
        <f t="shared" si="258"/>
        <v>#REF!</v>
      </c>
      <c r="DN162" s="44" t="e">
        <f t="shared" si="259"/>
        <v>#REF!</v>
      </c>
      <c r="DO162" s="44" t="e">
        <f t="shared" si="260"/>
        <v>#REF!</v>
      </c>
      <c r="DP162" s="44" t="e">
        <f t="shared" si="261"/>
        <v>#REF!</v>
      </c>
      <c r="DQ162" s="44" t="e">
        <f t="shared" si="262"/>
        <v>#REF!</v>
      </c>
    </row>
    <row r="163" spans="1:121">
      <c r="A163" s="239">
        <v>162</v>
      </c>
      <c r="B163" s="364" t="e">
        <f t="shared" si="263"/>
        <v>#REF!</v>
      </c>
      <c r="C163" s="365" t="e">
        <f>B163+COUNTIF(B$2:$B163,B163)-1</f>
        <v>#REF!</v>
      </c>
      <c r="D163" s="366" t="str">
        <f>Tables!AI163</f>
        <v>Norway</v>
      </c>
      <c r="E163" s="367" t="e">
        <f t="shared" si="264"/>
        <v>#REF!</v>
      </c>
      <c r="F163" s="46">
        <f>SUMIFS('Portfolio Allocation'!C$12:C$111,'Portfolio Allocation'!$A$12:$A$111,'Graph Tables'!$D163)</f>
        <v>0</v>
      </c>
      <c r="G163" s="46">
        <f>SUMIFS('Portfolio Allocation'!D$12:D$111,'Portfolio Allocation'!$A$12:$A$111,'Graph Tables'!$D163)</f>
        <v>0</v>
      </c>
      <c r="H163" s="46">
        <f>SUMIFS('Portfolio Allocation'!E$12:E$111,'Portfolio Allocation'!$A$12:$A$111,'Graph Tables'!$D163)</f>
        <v>0</v>
      </c>
      <c r="I163" s="46">
        <f>SUMIFS('Portfolio Allocation'!F$12:F$111,'Portfolio Allocation'!$A$12:$A$111,'Graph Tables'!$D163)</f>
        <v>0</v>
      </c>
      <c r="J163" s="46">
        <f>SUMIFS('Portfolio Allocation'!G$12:G$111,'Portfolio Allocation'!$A$12:$A$111,'Graph Tables'!$D163)</f>
        <v>0</v>
      </c>
      <c r="K163" s="46">
        <f>SUMIFS('Portfolio Allocation'!H$12:H$111,'Portfolio Allocation'!$A$12:$A$111,'Graph Tables'!$D163)</f>
        <v>0</v>
      </c>
      <c r="L163" s="46">
        <f>SUMIFS('Portfolio Allocation'!I$12:I$111,'Portfolio Allocation'!$A$12:$A$111,'Graph Tables'!$D163)</f>
        <v>0</v>
      </c>
      <c r="M163" s="46">
        <f>SUMIFS('Portfolio Allocation'!J$12:J$111,'Portfolio Allocation'!$A$12:$A$111,'Graph Tables'!$D163)</f>
        <v>0</v>
      </c>
      <c r="N163" s="46">
        <f>SUMIFS('Portfolio Allocation'!K$12:K$111,'Portfolio Allocation'!$A$12:$A$111,'Graph Tables'!$D163)</f>
        <v>0</v>
      </c>
      <c r="O163" s="46">
        <f>SUMIFS('Portfolio Allocation'!L$12:L$111,'Portfolio Allocation'!$A$12:$A$111,'Graph Tables'!$D163)</f>
        <v>0</v>
      </c>
      <c r="P163" s="46">
        <f>SUMIFS('Portfolio Allocation'!M$12:M$111,'Portfolio Allocation'!$A$12:$A$111,'Graph Tables'!$D163)</f>
        <v>0</v>
      </c>
      <c r="Q163" s="46" t="e">
        <f>SUMIFS('Portfolio Allocation'!#REF!,'Portfolio Allocation'!$A$12:$A$111,'Graph Tables'!$D163)</f>
        <v>#REF!</v>
      </c>
      <c r="R163" s="46">
        <f>SUMIFS('Portfolio Allocation'!Q$12:Q$111,'Portfolio Allocation'!$A$12:$A$111,'Graph Tables'!$D163)</f>
        <v>0</v>
      </c>
      <c r="S163" s="46">
        <f>SUMIFS('Portfolio Allocation'!R$12:R$111,'Portfolio Allocation'!$A$12:$A$111,'Graph Tables'!$D163)</f>
        <v>0</v>
      </c>
      <c r="T163" s="46">
        <f>SUMIFS('Portfolio Allocation'!S$12:S$111,'Portfolio Allocation'!$A$12:$A$111,'Graph Tables'!$D163)</f>
        <v>0</v>
      </c>
      <c r="U163" s="46">
        <f>SUMIFS('Portfolio Allocation'!T$12:T$111,'Portfolio Allocation'!$A$12:$A$111,'Graph Tables'!$D163)</f>
        <v>0</v>
      </c>
      <c r="V163" s="46">
        <f>SUMIFS('Portfolio Allocation'!U$12:U$111,'Portfolio Allocation'!$A$12:$A$111,'Graph Tables'!$D163)</f>
        <v>0</v>
      </c>
      <c r="W163" s="46">
        <f>SUMIFS('Portfolio Allocation'!V$12:V$111,'Portfolio Allocation'!$A$12:$A$111,'Graph Tables'!$D163)</f>
        <v>0</v>
      </c>
      <c r="X163" s="46">
        <f>SUMIFS('Portfolio Allocation'!W$12:W$111,'Portfolio Allocation'!$A$12:$A$111,'Graph Tables'!$D163)</f>
        <v>0</v>
      </c>
      <c r="Y163" s="46">
        <f>SUMIFS('Portfolio Allocation'!X$12:X$111,'Portfolio Allocation'!$A$12:$A$111,'Graph Tables'!$D163)</f>
        <v>0</v>
      </c>
      <c r="Z163" s="46">
        <f>SUMIFS('Portfolio Allocation'!Y$12:Y$111,'Portfolio Allocation'!$A$12:$A$111,'Graph Tables'!$D163)</f>
        <v>0</v>
      </c>
      <c r="AA163" s="46">
        <f>SUMIFS('Portfolio Allocation'!Z$12:Z$111,'Portfolio Allocation'!$A$12:$A$111,'Graph Tables'!$D163)</f>
        <v>0</v>
      </c>
      <c r="AB163" s="46">
        <f>SUMIFS('Portfolio Allocation'!AA$12:AA$111,'Portfolio Allocation'!$A$12:$A$111,'Graph Tables'!$D163)</f>
        <v>0</v>
      </c>
      <c r="AC163" s="46">
        <f>SUMIFS('Portfolio Allocation'!AD$12:AD$111,'Portfolio Allocation'!$A$12:$A$111,'Graph Tables'!$D163)</f>
        <v>0</v>
      </c>
      <c r="AD163" s="46"/>
      <c r="AH163" s="46"/>
      <c r="AI163" s="239" t="e">
        <f t="shared" si="265"/>
        <v>#REF!</v>
      </c>
      <c r="AJ163" s="239" t="e">
        <f>AI163+COUNTIF(AI$2:$AI163,AI163)-1</f>
        <v>#REF!</v>
      </c>
      <c r="AK163" s="241" t="str">
        <f t="shared" si="213"/>
        <v>Norway</v>
      </c>
      <c r="AL163" s="70" t="e">
        <f t="shared" si="266"/>
        <v>#REF!</v>
      </c>
      <c r="AM163" s="44" t="e">
        <f t="shared" si="214"/>
        <v>#REF!</v>
      </c>
      <c r="AN163" s="44" t="e">
        <f t="shared" si="215"/>
        <v>#REF!</v>
      </c>
      <c r="AO163" s="44" t="e">
        <f t="shared" si="216"/>
        <v>#REF!</v>
      </c>
      <c r="AP163" s="44" t="e">
        <f t="shared" si="217"/>
        <v>#REF!</v>
      </c>
      <c r="AQ163" s="44" t="e">
        <f t="shared" si="218"/>
        <v>#REF!</v>
      </c>
      <c r="AR163" s="44" t="e">
        <f t="shared" si="219"/>
        <v>#REF!</v>
      </c>
      <c r="AS163" s="44" t="e">
        <f t="shared" si="220"/>
        <v>#REF!</v>
      </c>
      <c r="AT163" s="44" t="e">
        <f t="shared" si="221"/>
        <v>#REF!</v>
      </c>
      <c r="AU163" s="44" t="e">
        <f t="shared" si="222"/>
        <v>#REF!</v>
      </c>
      <c r="AV163" s="44" t="e">
        <f t="shared" si="223"/>
        <v>#REF!</v>
      </c>
      <c r="AW163" s="44" t="e">
        <f t="shared" si="224"/>
        <v>#REF!</v>
      </c>
      <c r="AX163" s="44" t="e">
        <f t="shared" si="225"/>
        <v>#REF!</v>
      </c>
      <c r="AY163" s="44" t="e">
        <f t="shared" si="226"/>
        <v>#REF!</v>
      </c>
      <c r="AZ163" s="44" t="e">
        <f t="shared" si="227"/>
        <v>#REF!</v>
      </c>
      <c r="BA163" s="44" t="e">
        <f t="shared" si="228"/>
        <v>#REF!</v>
      </c>
      <c r="BB163" s="44" t="e">
        <f t="shared" si="229"/>
        <v>#REF!</v>
      </c>
      <c r="BC163" s="44" t="e">
        <f t="shared" si="230"/>
        <v>#REF!</v>
      </c>
      <c r="BD163" s="44" t="e">
        <f t="shared" si="231"/>
        <v>#REF!</v>
      </c>
      <c r="BE163" s="44" t="e">
        <f t="shared" si="232"/>
        <v>#REF!</v>
      </c>
      <c r="BF163" s="44" t="e">
        <f t="shared" si="233"/>
        <v>#REF!</v>
      </c>
      <c r="BG163" s="44" t="e">
        <f t="shared" si="234"/>
        <v>#REF!</v>
      </c>
      <c r="BH163" s="44" t="e">
        <f t="shared" si="235"/>
        <v>#REF!</v>
      </c>
      <c r="BI163" s="44" t="e">
        <f t="shared" si="236"/>
        <v>#REF!</v>
      </c>
      <c r="BJ163" s="44" t="e">
        <f t="shared" si="237"/>
        <v>#REF!</v>
      </c>
      <c r="BK163" s="44"/>
      <c r="CN163" s="244" t="e">
        <f t="shared" si="267"/>
        <v>#REF!</v>
      </c>
      <c r="CO163" s="244">
        <v>162</v>
      </c>
      <c r="CP163" s="239" t="e">
        <f t="shared" si="268"/>
        <v>#REF!</v>
      </c>
      <c r="CQ163" s="239" t="e">
        <f>CP163+COUNTIF($CP$2:CP163,CP163)-1</f>
        <v>#REF!</v>
      </c>
      <c r="CR163" s="241" t="str">
        <f t="shared" si="238"/>
        <v>Norway</v>
      </c>
      <c r="CS163" s="70" t="e">
        <f t="shared" si="269"/>
        <v>#REF!</v>
      </c>
      <c r="CT163" s="44" t="e">
        <f t="shared" si="239"/>
        <v>#REF!</v>
      </c>
      <c r="CU163" s="44" t="e">
        <f t="shared" si="240"/>
        <v>#REF!</v>
      </c>
      <c r="CV163" s="44" t="e">
        <f t="shared" si="241"/>
        <v>#REF!</v>
      </c>
      <c r="CW163" s="44" t="e">
        <f t="shared" si="242"/>
        <v>#REF!</v>
      </c>
      <c r="CX163" s="44" t="e">
        <f t="shared" si="243"/>
        <v>#REF!</v>
      </c>
      <c r="CY163" s="44" t="e">
        <f t="shared" si="244"/>
        <v>#REF!</v>
      </c>
      <c r="CZ163" s="44" t="e">
        <f t="shared" si="245"/>
        <v>#REF!</v>
      </c>
      <c r="DA163" s="44" t="e">
        <f t="shared" si="246"/>
        <v>#REF!</v>
      </c>
      <c r="DB163" s="44" t="e">
        <f t="shared" si="247"/>
        <v>#REF!</v>
      </c>
      <c r="DC163" s="44" t="e">
        <f t="shared" si="248"/>
        <v>#REF!</v>
      </c>
      <c r="DD163" s="44" t="e">
        <f t="shared" si="249"/>
        <v>#REF!</v>
      </c>
      <c r="DE163" s="44" t="e">
        <f t="shared" si="250"/>
        <v>#REF!</v>
      </c>
      <c r="DF163" s="44" t="e">
        <f t="shared" si="251"/>
        <v>#REF!</v>
      </c>
      <c r="DG163" s="44" t="e">
        <f t="shared" si="252"/>
        <v>#REF!</v>
      </c>
      <c r="DH163" s="44" t="e">
        <f t="shared" si="253"/>
        <v>#REF!</v>
      </c>
      <c r="DI163" s="44" t="e">
        <f t="shared" si="254"/>
        <v>#REF!</v>
      </c>
      <c r="DJ163" s="44" t="e">
        <f t="shared" si="255"/>
        <v>#REF!</v>
      </c>
      <c r="DK163" s="44" t="e">
        <f t="shared" si="256"/>
        <v>#REF!</v>
      </c>
      <c r="DL163" s="44" t="e">
        <f t="shared" si="257"/>
        <v>#REF!</v>
      </c>
      <c r="DM163" s="44" t="e">
        <f t="shared" si="258"/>
        <v>#REF!</v>
      </c>
      <c r="DN163" s="44" t="e">
        <f t="shared" si="259"/>
        <v>#REF!</v>
      </c>
      <c r="DO163" s="44" t="e">
        <f t="shared" si="260"/>
        <v>#REF!</v>
      </c>
      <c r="DP163" s="44" t="e">
        <f t="shared" si="261"/>
        <v>#REF!</v>
      </c>
      <c r="DQ163" s="44" t="e">
        <f t="shared" si="262"/>
        <v>#REF!</v>
      </c>
    </row>
    <row r="164" spans="1:121">
      <c r="A164" s="239">
        <v>163</v>
      </c>
      <c r="B164" s="364" t="e">
        <f t="shared" si="263"/>
        <v>#REF!</v>
      </c>
      <c r="C164" s="365" t="e">
        <f>B164+COUNTIF(B$2:$B164,B164)-1</f>
        <v>#REF!</v>
      </c>
      <c r="D164" s="366" t="str">
        <f>Tables!AI164</f>
        <v>Oman</v>
      </c>
      <c r="E164" s="367" t="e">
        <f t="shared" si="264"/>
        <v>#REF!</v>
      </c>
      <c r="F164" s="46">
        <f>SUMIFS('Portfolio Allocation'!C$12:C$111,'Portfolio Allocation'!$A$12:$A$111,'Graph Tables'!$D164)</f>
        <v>0</v>
      </c>
      <c r="G164" s="46">
        <f>SUMIFS('Portfolio Allocation'!D$12:D$111,'Portfolio Allocation'!$A$12:$A$111,'Graph Tables'!$D164)</f>
        <v>0</v>
      </c>
      <c r="H164" s="46">
        <f>SUMIFS('Portfolio Allocation'!E$12:E$111,'Portfolio Allocation'!$A$12:$A$111,'Graph Tables'!$D164)</f>
        <v>0</v>
      </c>
      <c r="I164" s="46">
        <f>SUMIFS('Portfolio Allocation'!F$12:F$111,'Portfolio Allocation'!$A$12:$A$111,'Graph Tables'!$D164)</f>
        <v>0</v>
      </c>
      <c r="J164" s="46">
        <f>SUMIFS('Portfolio Allocation'!G$12:G$111,'Portfolio Allocation'!$A$12:$A$111,'Graph Tables'!$D164)</f>
        <v>0</v>
      </c>
      <c r="K164" s="46">
        <f>SUMIFS('Portfolio Allocation'!H$12:H$111,'Portfolio Allocation'!$A$12:$A$111,'Graph Tables'!$D164)</f>
        <v>0</v>
      </c>
      <c r="L164" s="46">
        <f>SUMIFS('Portfolio Allocation'!I$12:I$111,'Portfolio Allocation'!$A$12:$A$111,'Graph Tables'!$D164)</f>
        <v>0</v>
      </c>
      <c r="M164" s="46">
        <f>SUMIFS('Portfolio Allocation'!J$12:J$111,'Portfolio Allocation'!$A$12:$A$111,'Graph Tables'!$D164)</f>
        <v>0</v>
      </c>
      <c r="N164" s="46">
        <f>SUMIFS('Portfolio Allocation'!K$12:K$111,'Portfolio Allocation'!$A$12:$A$111,'Graph Tables'!$D164)</f>
        <v>0</v>
      </c>
      <c r="O164" s="46">
        <f>SUMIFS('Portfolio Allocation'!L$12:L$111,'Portfolio Allocation'!$A$12:$A$111,'Graph Tables'!$D164)</f>
        <v>0</v>
      </c>
      <c r="P164" s="46">
        <f>SUMIFS('Portfolio Allocation'!M$12:M$111,'Portfolio Allocation'!$A$12:$A$111,'Graph Tables'!$D164)</f>
        <v>0</v>
      </c>
      <c r="Q164" s="46" t="e">
        <f>SUMIFS('Portfolio Allocation'!#REF!,'Portfolio Allocation'!$A$12:$A$111,'Graph Tables'!$D164)</f>
        <v>#REF!</v>
      </c>
      <c r="R164" s="46">
        <f>SUMIFS('Portfolio Allocation'!Q$12:Q$111,'Portfolio Allocation'!$A$12:$A$111,'Graph Tables'!$D164)</f>
        <v>0</v>
      </c>
      <c r="S164" s="46">
        <f>SUMIFS('Portfolio Allocation'!R$12:R$111,'Portfolio Allocation'!$A$12:$A$111,'Graph Tables'!$D164)</f>
        <v>0</v>
      </c>
      <c r="T164" s="46">
        <f>SUMIFS('Portfolio Allocation'!S$12:S$111,'Portfolio Allocation'!$A$12:$A$111,'Graph Tables'!$D164)</f>
        <v>0</v>
      </c>
      <c r="U164" s="46">
        <f>SUMIFS('Portfolio Allocation'!T$12:T$111,'Portfolio Allocation'!$A$12:$A$111,'Graph Tables'!$D164)</f>
        <v>0</v>
      </c>
      <c r="V164" s="46">
        <f>SUMIFS('Portfolio Allocation'!U$12:U$111,'Portfolio Allocation'!$A$12:$A$111,'Graph Tables'!$D164)</f>
        <v>0</v>
      </c>
      <c r="W164" s="46">
        <f>SUMIFS('Portfolio Allocation'!V$12:V$111,'Portfolio Allocation'!$A$12:$A$111,'Graph Tables'!$D164)</f>
        <v>0</v>
      </c>
      <c r="X164" s="46">
        <f>SUMIFS('Portfolio Allocation'!W$12:W$111,'Portfolio Allocation'!$A$12:$A$111,'Graph Tables'!$D164)</f>
        <v>0</v>
      </c>
      <c r="Y164" s="46">
        <f>SUMIFS('Portfolio Allocation'!X$12:X$111,'Portfolio Allocation'!$A$12:$A$111,'Graph Tables'!$D164)</f>
        <v>0</v>
      </c>
      <c r="Z164" s="46">
        <f>SUMIFS('Portfolio Allocation'!Y$12:Y$111,'Portfolio Allocation'!$A$12:$A$111,'Graph Tables'!$D164)</f>
        <v>0</v>
      </c>
      <c r="AA164" s="46">
        <f>SUMIFS('Portfolio Allocation'!Z$12:Z$111,'Portfolio Allocation'!$A$12:$A$111,'Graph Tables'!$D164)</f>
        <v>0</v>
      </c>
      <c r="AB164" s="46">
        <f>SUMIFS('Portfolio Allocation'!AA$12:AA$111,'Portfolio Allocation'!$A$12:$A$111,'Graph Tables'!$D164)</f>
        <v>0</v>
      </c>
      <c r="AC164" s="46">
        <f>SUMIFS('Portfolio Allocation'!AD$12:AD$111,'Portfolio Allocation'!$A$12:$A$111,'Graph Tables'!$D164)</f>
        <v>0</v>
      </c>
      <c r="AD164" s="46"/>
      <c r="AH164" s="46"/>
      <c r="AI164" s="239" t="e">
        <f t="shared" si="265"/>
        <v>#REF!</v>
      </c>
      <c r="AJ164" s="239" t="e">
        <f>AI164+COUNTIF(AI$2:$AI164,AI164)-1</f>
        <v>#REF!</v>
      </c>
      <c r="AK164" s="241" t="str">
        <f t="shared" si="213"/>
        <v>Oman</v>
      </c>
      <c r="AL164" s="70" t="e">
        <f t="shared" si="266"/>
        <v>#REF!</v>
      </c>
      <c r="AM164" s="44" t="e">
        <f t="shared" si="214"/>
        <v>#REF!</v>
      </c>
      <c r="AN164" s="44" t="e">
        <f t="shared" si="215"/>
        <v>#REF!</v>
      </c>
      <c r="AO164" s="44" t="e">
        <f t="shared" si="216"/>
        <v>#REF!</v>
      </c>
      <c r="AP164" s="44" t="e">
        <f t="shared" si="217"/>
        <v>#REF!</v>
      </c>
      <c r="AQ164" s="44" t="e">
        <f t="shared" si="218"/>
        <v>#REF!</v>
      </c>
      <c r="AR164" s="44" t="e">
        <f t="shared" si="219"/>
        <v>#REF!</v>
      </c>
      <c r="AS164" s="44" t="e">
        <f t="shared" si="220"/>
        <v>#REF!</v>
      </c>
      <c r="AT164" s="44" t="e">
        <f t="shared" si="221"/>
        <v>#REF!</v>
      </c>
      <c r="AU164" s="44" t="e">
        <f t="shared" si="222"/>
        <v>#REF!</v>
      </c>
      <c r="AV164" s="44" t="e">
        <f t="shared" si="223"/>
        <v>#REF!</v>
      </c>
      <c r="AW164" s="44" t="e">
        <f t="shared" si="224"/>
        <v>#REF!</v>
      </c>
      <c r="AX164" s="44" t="e">
        <f t="shared" si="225"/>
        <v>#REF!</v>
      </c>
      <c r="AY164" s="44" t="e">
        <f t="shared" si="226"/>
        <v>#REF!</v>
      </c>
      <c r="AZ164" s="44" t="e">
        <f t="shared" si="227"/>
        <v>#REF!</v>
      </c>
      <c r="BA164" s="44" t="e">
        <f t="shared" si="228"/>
        <v>#REF!</v>
      </c>
      <c r="BB164" s="44" t="e">
        <f t="shared" si="229"/>
        <v>#REF!</v>
      </c>
      <c r="BC164" s="44" t="e">
        <f t="shared" si="230"/>
        <v>#REF!</v>
      </c>
      <c r="BD164" s="44" t="e">
        <f t="shared" si="231"/>
        <v>#REF!</v>
      </c>
      <c r="BE164" s="44" t="e">
        <f t="shared" si="232"/>
        <v>#REF!</v>
      </c>
      <c r="BF164" s="44" t="e">
        <f t="shared" si="233"/>
        <v>#REF!</v>
      </c>
      <c r="BG164" s="44" t="e">
        <f t="shared" si="234"/>
        <v>#REF!</v>
      </c>
      <c r="BH164" s="44" t="e">
        <f t="shared" si="235"/>
        <v>#REF!</v>
      </c>
      <c r="BI164" s="44" t="e">
        <f t="shared" si="236"/>
        <v>#REF!</v>
      </c>
      <c r="BJ164" s="44" t="e">
        <f t="shared" si="237"/>
        <v>#REF!</v>
      </c>
      <c r="BK164" s="44"/>
      <c r="CN164" s="244" t="e">
        <f t="shared" si="267"/>
        <v>#REF!</v>
      </c>
      <c r="CO164" s="244">
        <v>163</v>
      </c>
      <c r="CP164" s="239" t="e">
        <f t="shared" si="268"/>
        <v>#REF!</v>
      </c>
      <c r="CQ164" s="239" t="e">
        <f>CP164+COUNTIF($CP$2:CP164,CP164)-1</f>
        <v>#REF!</v>
      </c>
      <c r="CR164" s="241" t="str">
        <f t="shared" si="238"/>
        <v>Oman</v>
      </c>
      <c r="CS164" s="70" t="e">
        <f t="shared" si="269"/>
        <v>#REF!</v>
      </c>
      <c r="CT164" s="44" t="e">
        <f t="shared" si="239"/>
        <v>#REF!</v>
      </c>
      <c r="CU164" s="44" t="e">
        <f t="shared" si="240"/>
        <v>#REF!</v>
      </c>
      <c r="CV164" s="44" t="e">
        <f t="shared" si="241"/>
        <v>#REF!</v>
      </c>
      <c r="CW164" s="44" t="e">
        <f t="shared" si="242"/>
        <v>#REF!</v>
      </c>
      <c r="CX164" s="44" t="e">
        <f t="shared" si="243"/>
        <v>#REF!</v>
      </c>
      <c r="CY164" s="44" t="e">
        <f t="shared" si="244"/>
        <v>#REF!</v>
      </c>
      <c r="CZ164" s="44" t="e">
        <f t="shared" si="245"/>
        <v>#REF!</v>
      </c>
      <c r="DA164" s="44" t="e">
        <f t="shared" si="246"/>
        <v>#REF!</v>
      </c>
      <c r="DB164" s="44" t="e">
        <f t="shared" si="247"/>
        <v>#REF!</v>
      </c>
      <c r="DC164" s="44" t="e">
        <f t="shared" si="248"/>
        <v>#REF!</v>
      </c>
      <c r="DD164" s="44" t="e">
        <f t="shared" si="249"/>
        <v>#REF!</v>
      </c>
      <c r="DE164" s="44" t="e">
        <f t="shared" si="250"/>
        <v>#REF!</v>
      </c>
      <c r="DF164" s="44" t="e">
        <f t="shared" si="251"/>
        <v>#REF!</v>
      </c>
      <c r="DG164" s="44" t="e">
        <f t="shared" si="252"/>
        <v>#REF!</v>
      </c>
      <c r="DH164" s="44" t="e">
        <f t="shared" si="253"/>
        <v>#REF!</v>
      </c>
      <c r="DI164" s="44" t="e">
        <f t="shared" si="254"/>
        <v>#REF!</v>
      </c>
      <c r="DJ164" s="44" t="e">
        <f t="shared" si="255"/>
        <v>#REF!</v>
      </c>
      <c r="DK164" s="44" t="e">
        <f t="shared" si="256"/>
        <v>#REF!</v>
      </c>
      <c r="DL164" s="44" t="e">
        <f t="shared" si="257"/>
        <v>#REF!</v>
      </c>
      <c r="DM164" s="44" t="e">
        <f t="shared" si="258"/>
        <v>#REF!</v>
      </c>
      <c r="DN164" s="44" t="e">
        <f t="shared" si="259"/>
        <v>#REF!</v>
      </c>
      <c r="DO164" s="44" t="e">
        <f t="shared" si="260"/>
        <v>#REF!</v>
      </c>
      <c r="DP164" s="44" t="e">
        <f t="shared" si="261"/>
        <v>#REF!</v>
      </c>
      <c r="DQ164" s="44" t="e">
        <f t="shared" si="262"/>
        <v>#REF!</v>
      </c>
    </row>
    <row r="165" spans="1:121">
      <c r="A165" s="239">
        <v>164</v>
      </c>
      <c r="B165" s="364" t="e">
        <f t="shared" si="263"/>
        <v>#REF!</v>
      </c>
      <c r="C165" s="365" t="e">
        <f>B165+COUNTIF(B$2:$B165,B165)-1</f>
        <v>#REF!</v>
      </c>
      <c r="D165" s="366" t="str">
        <f>Tables!AI165</f>
        <v>Pakistan</v>
      </c>
      <c r="E165" s="367" t="e">
        <f t="shared" si="264"/>
        <v>#REF!</v>
      </c>
      <c r="F165" s="46">
        <f>SUMIFS('Portfolio Allocation'!C$12:C$111,'Portfolio Allocation'!$A$12:$A$111,'Graph Tables'!$D165)</f>
        <v>0</v>
      </c>
      <c r="G165" s="46">
        <f>SUMIFS('Portfolio Allocation'!D$12:D$111,'Portfolio Allocation'!$A$12:$A$111,'Graph Tables'!$D165)</f>
        <v>0</v>
      </c>
      <c r="H165" s="46">
        <f>SUMIFS('Portfolio Allocation'!E$12:E$111,'Portfolio Allocation'!$A$12:$A$111,'Graph Tables'!$D165)</f>
        <v>0</v>
      </c>
      <c r="I165" s="46">
        <f>SUMIFS('Portfolio Allocation'!F$12:F$111,'Portfolio Allocation'!$A$12:$A$111,'Graph Tables'!$D165)</f>
        <v>0</v>
      </c>
      <c r="J165" s="46">
        <f>SUMIFS('Portfolio Allocation'!G$12:G$111,'Portfolio Allocation'!$A$12:$A$111,'Graph Tables'!$D165)</f>
        <v>0</v>
      </c>
      <c r="K165" s="46">
        <f>SUMIFS('Portfolio Allocation'!H$12:H$111,'Portfolio Allocation'!$A$12:$A$111,'Graph Tables'!$D165)</f>
        <v>0</v>
      </c>
      <c r="L165" s="46">
        <f>SUMIFS('Portfolio Allocation'!I$12:I$111,'Portfolio Allocation'!$A$12:$A$111,'Graph Tables'!$D165)</f>
        <v>0</v>
      </c>
      <c r="M165" s="46">
        <f>SUMIFS('Portfolio Allocation'!J$12:J$111,'Portfolio Allocation'!$A$12:$A$111,'Graph Tables'!$D165)</f>
        <v>0</v>
      </c>
      <c r="N165" s="46">
        <f>SUMIFS('Portfolio Allocation'!K$12:K$111,'Portfolio Allocation'!$A$12:$A$111,'Graph Tables'!$D165)</f>
        <v>0</v>
      </c>
      <c r="O165" s="46">
        <f>SUMIFS('Portfolio Allocation'!L$12:L$111,'Portfolio Allocation'!$A$12:$A$111,'Graph Tables'!$D165)</f>
        <v>0</v>
      </c>
      <c r="P165" s="46">
        <f>SUMIFS('Portfolio Allocation'!M$12:M$111,'Portfolio Allocation'!$A$12:$A$111,'Graph Tables'!$D165)</f>
        <v>0</v>
      </c>
      <c r="Q165" s="46" t="e">
        <f>SUMIFS('Portfolio Allocation'!#REF!,'Portfolio Allocation'!$A$12:$A$111,'Graph Tables'!$D165)</f>
        <v>#REF!</v>
      </c>
      <c r="R165" s="46">
        <f>SUMIFS('Portfolio Allocation'!Q$12:Q$111,'Portfolio Allocation'!$A$12:$A$111,'Graph Tables'!$D165)</f>
        <v>0</v>
      </c>
      <c r="S165" s="46">
        <f>SUMIFS('Portfolio Allocation'!R$12:R$111,'Portfolio Allocation'!$A$12:$A$111,'Graph Tables'!$D165)</f>
        <v>0</v>
      </c>
      <c r="T165" s="46">
        <f>SUMIFS('Portfolio Allocation'!S$12:S$111,'Portfolio Allocation'!$A$12:$A$111,'Graph Tables'!$D165)</f>
        <v>0</v>
      </c>
      <c r="U165" s="46">
        <f>SUMIFS('Portfolio Allocation'!T$12:T$111,'Portfolio Allocation'!$A$12:$A$111,'Graph Tables'!$D165)</f>
        <v>0</v>
      </c>
      <c r="V165" s="46">
        <f>SUMIFS('Portfolio Allocation'!U$12:U$111,'Portfolio Allocation'!$A$12:$A$111,'Graph Tables'!$D165)</f>
        <v>0</v>
      </c>
      <c r="W165" s="46">
        <f>SUMIFS('Portfolio Allocation'!V$12:V$111,'Portfolio Allocation'!$A$12:$A$111,'Graph Tables'!$D165)</f>
        <v>0</v>
      </c>
      <c r="X165" s="46">
        <f>SUMIFS('Portfolio Allocation'!W$12:W$111,'Portfolio Allocation'!$A$12:$A$111,'Graph Tables'!$D165)</f>
        <v>0</v>
      </c>
      <c r="Y165" s="46">
        <f>SUMIFS('Portfolio Allocation'!X$12:X$111,'Portfolio Allocation'!$A$12:$A$111,'Graph Tables'!$D165)</f>
        <v>0</v>
      </c>
      <c r="Z165" s="46">
        <f>SUMIFS('Portfolio Allocation'!Y$12:Y$111,'Portfolio Allocation'!$A$12:$A$111,'Graph Tables'!$D165)</f>
        <v>0</v>
      </c>
      <c r="AA165" s="46">
        <f>SUMIFS('Portfolio Allocation'!Z$12:Z$111,'Portfolio Allocation'!$A$12:$A$111,'Graph Tables'!$D165)</f>
        <v>0</v>
      </c>
      <c r="AB165" s="46">
        <f>SUMIFS('Portfolio Allocation'!AA$12:AA$111,'Portfolio Allocation'!$A$12:$A$111,'Graph Tables'!$D165)</f>
        <v>0</v>
      </c>
      <c r="AC165" s="46">
        <f>SUMIFS('Portfolio Allocation'!AD$12:AD$111,'Portfolio Allocation'!$A$12:$A$111,'Graph Tables'!$D165)</f>
        <v>0</v>
      </c>
      <c r="AD165" s="46"/>
      <c r="AH165" s="46"/>
      <c r="AI165" s="239" t="e">
        <f t="shared" si="265"/>
        <v>#REF!</v>
      </c>
      <c r="AJ165" s="239" t="e">
        <f>AI165+COUNTIF(AI$2:$AI165,AI165)-1</f>
        <v>#REF!</v>
      </c>
      <c r="AK165" s="241" t="str">
        <f t="shared" si="213"/>
        <v>Pakistan</v>
      </c>
      <c r="AL165" s="70" t="e">
        <f t="shared" si="266"/>
        <v>#REF!</v>
      </c>
      <c r="AM165" s="44" t="e">
        <f t="shared" si="214"/>
        <v>#REF!</v>
      </c>
      <c r="AN165" s="44" t="e">
        <f t="shared" si="215"/>
        <v>#REF!</v>
      </c>
      <c r="AO165" s="44" t="e">
        <f t="shared" si="216"/>
        <v>#REF!</v>
      </c>
      <c r="AP165" s="44" t="e">
        <f t="shared" si="217"/>
        <v>#REF!</v>
      </c>
      <c r="AQ165" s="44" t="e">
        <f t="shared" si="218"/>
        <v>#REF!</v>
      </c>
      <c r="AR165" s="44" t="e">
        <f t="shared" si="219"/>
        <v>#REF!</v>
      </c>
      <c r="AS165" s="44" t="e">
        <f t="shared" si="220"/>
        <v>#REF!</v>
      </c>
      <c r="AT165" s="44" t="e">
        <f t="shared" si="221"/>
        <v>#REF!</v>
      </c>
      <c r="AU165" s="44" t="e">
        <f t="shared" si="222"/>
        <v>#REF!</v>
      </c>
      <c r="AV165" s="44" t="e">
        <f t="shared" si="223"/>
        <v>#REF!</v>
      </c>
      <c r="AW165" s="44" t="e">
        <f t="shared" si="224"/>
        <v>#REF!</v>
      </c>
      <c r="AX165" s="44" t="e">
        <f t="shared" si="225"/>
        <v>#REF!</v>
      </c>
      <c r="AY165" s="44" t="e">
        <f t="shared" si="226"/>
        <v>#REF!</v>
      </c>
      <c r="AZ165" s="44" t="e">
        <f t="shared" si="227"/>
        <v>#REF!</v>
      </c>
      <c r="BA165" s="44" t="e">
        <f t="shared" si="228"/>
        <v>#REF!</v>
      </c>
      <c r="BB165" s="44" t="e">
        <f t="shared" si="229"/>
        <v>#REF!</v>
      </c>
      <c r="BC165" s="44" t="e">
        <f t="shared" si="230"/>
        <v>#REF!</v>
      </c>
      <c r="BD165" s="44" t="e">
        <f t="shared" si="231"/>
        <v>#REF!</v>
      </c>
      <c r="BE165" s="44" t="e">
        <f t="shared" si="232"/>
        <v>#REF!</v>
      </c>
      <c r="BF165" s="44" t="e">
        <f t="shared" si="233"/>
        <v>#REF!</v>
      </c>
      <c r="BG165" s="44" t="e">
        <f t="shared" si="234"/>
        <v>#REF!</v>
      </c>
      <c r="BH165" s="44" t="e">
        <f t="shared" si="235"/>
        <v>#REF!</v>
      </c>
      <c r="BI165" s="44" t="e">
        <f t="shared" si="236"/>
        <v>#REF!</v>
      </c>
      <c r="BJ165" s="44" t="e">
        <f t="shared" si="237"/>
        <v>#REF!</v>
      </c>
      <c r="BK165" s="44"/>
      <c r="CN165" s="244" t="e">
        <f t="shared" si="267"/>
        <v>#REF!</v>
      </c>
      <c r="CO165" s="244">
        <v>164</v>
      </c>
      <c r="CP165" s="239" t="e">
        <f t="shared" si="268"/>
        <v>#REF!</v>
      </c>
      <c r="CQ165" s="239" t="e">
        <f>CP165+COUNTIF($CP$2:CP165,CP165)-1</f>
        <v>#REF!</v>
      </c>
      <c r="CR165" s="241" t="str">
        <f t="shared" si="238"/>
        <v>Pakistan</v>
      </c>
      <c r="CS165" s="70" t="e">
        <f t="shared" si="269"/>
        <v>#REF!</v>
      </c>
      <c r="CT165" s="44" t="e">
        <f t="shared" si="239"/>
        <v>#REF!</v>
      </c>
      <c r="CU165" s="44" t="e">
        <f t="shared" si="240"/>
        <v>#REF!</v>
      </c>
      <c r="CV165" s="44" t="e">
        <f t="shared" si="241"/>
        <v>#REF!</v>
      </c>
      <c r="CW165" s="44" t="e">
        <f t="shared" si="242"/>
        <v>#REF!</v>
      </c>
      <c r="CX165" s="44" t="e">
        <f t="shared" si="243"/>
        <v>#REF!</v>
      </c>
      <c r="CY165" s="44" t="e">
        <f t="shared" si="244"/>
        <v>#REF!</v>
      </c>
      <c r="CZ165" s="44" t="e">
        <f t="shared" si="245"/>
        <v>#REF!</v>
      </c>
      <c r="DA165" s="44" t="e">
        <f t="shared" si="246"/>
        <v>#REF!</v>
      </c>
      <c r="DB165" s="44" t="e">
        <f t="shared" si="247"/>
        <v>#REF!</v>
      </c>
      <c r="DC165" s="44" t="e">
        <f t="shared" si="248"/>
        <v>#REF!</v>
      </c>
      <c r="DD165" s="44" t="e">
        <f t="shared" si="249"/>
        <v>#REF!</v>
      </c>
      <c r="DE165" s="44" t="e">
        <f t="shared" si="250"/>
        <v>#REF!</v>
      </c>
      <c r="DF165" s="44" t="e">
        <f t="shared" si="251"/>
        <v>#REF!</v>
      </c>
      <c r="DG165" s="44" t="e">
        <f t="shared" si="252"/>
        <v>#REF!</v>
      </c>
      <c r="DH165" s="44" t="e">
        <f t="shared" si="253"/>
        <v>#REF!</v>
      </c>
      <c r="DI165" s="44" t="e">
        <f t="shared" si="254"/>
        <v>#REF!</v>
      </c>
      <c r="DJ165" s="44" t="e">
        <f t="shared" si="255"/>
        <v>#REF!</v>
      </c>
      <c r="DK165" s="44" t="e">
        <f t="shared" si="256"/>
        <v>#REF!</v>
      </c>
      <c r="DL165" s="44" t="e">
        <f t="shared" si="257"/>
        <v>#REF!</v>
      </c>
      <c r="DM165" s="44" t="e">
        <f t="shared" si="258"/>
        <v>#REF!</v>
      </c>
      <c r="DN165" s="44" t="e">
        <f t="shared" si="259"/>
        <v>#REF!</v>
      </c>
      <c r="DO165" s="44" t="e">
        <f t="shared" si="260"/>
        <v>#REF!</v>
      </c>
      <c r="DP165" s="44" t="e">
        <f t="shared" si="261"/>
        <v>#REF!</v>
      </c>
      <c r="DQ165" s="44" t="e">
        <f t="shared" si="262"/>
        <v>#REF!</v>
      </c>
    </row>
    <row r="166" spans="1:121">
      <c r="A166" s="239">
        <v>165</v>
      </c>
      <c r="B166" s="364" t="e">
        <f t="shared" si="263"/>
        <v>#REF!</v>
      </c>
      <c r="C166" s="365" t="e">
        <f>B166+COUNTIF(B$2:$B166,B166)-1</f>
        <v>#REF!</v>
      </c>
      <c r="D166" s="366" t="str">
        <f>Tables!AI166</f>
        <v>Palau</v>
      </c>
      <c r="E166" s="367" t="e">
        <f t="shared" si="264"/>
        <v>#REF!</v>
      </c>
      <c r="F166" s="46">
        <f>SUMIFS('Portfolio Allocation'!C$12:C$111,'Portfolio Allocation'!$A$12:$A$111,'Graph Tables'!$D166)</f>
        <v>0</v>
      </c>
      <c r="G166" s="46">
        <f>SUMIFS('Portfolio Allocation'!D$12:D$111,'Portfolio Allocation'!$A$12:$A$111,'Graph Tables'!$D166)</f>
        <v>0</v>
      </c>
      <c r="H166" s="46">
        <f>SUMIFS('Portfolio Allocation'!E$12:E$111,'Portfolio Allocation'!$A$12:$A$111,'Graph Tables'!$D166)</f>
        <v>0</v>
      </c>
      <c r="I166" s="46">
        <f>SUMIFS('Portfolio Allocation'!F$12:F$111,'Portfolio Allocation'!$A$12:$A$111,'Graph Tables'!$D166)</f>
        <v>0</v>
      </c>
      <c r="J166" s="46">
        <f>SUMIFS('Portfolio Allocation'!G$12:G$111,'Portfolio Allocation'!$A$12:$A$111,'Graph Tables'!$D166)</f>
        <v>0</v>
      </c>
      <c r="K166" s="46">
        <f>SUMIFS('Portfolio Allocation'!H$12:H$111,'Portfolio Allocation'!$A$12:$A$111,'Graph Tables'!$D166)</f>
        <v>0</v>
      </c>
      <c r="L166" s="46">
        <f>SUMIFS('Portfolio Allocation'!I$12:I$111,'Portfolio Allocation'!$A$12:$A$111,'Graph Tables'!$D166)</f>
        <v>0</v>
      </c>
      <c r="M166" s="46">
        <f>SUMIFS('Portfolio Allocation'!J$12:J$111,'Portfolio Allocation'!$A$12:$A$111,'Graph Tables'!$D166)</f>
        <v>0</v>
      </c>
      <c r="N166" s="46">
        <f>SUMIFS('Portfolio Allocation'!K$12:K$111,'Portfolio Allocation'!$A$12:$A$111,'Graph Tables'!$D166)</f>
        <v>0</v>
      </c>
      <c r="O166" s="46">
        <f>SUMIFS('Portfolio Allocation'!L$12:L$111,'Portfolio Allocation'!$A$12:$A$111,'Graph Tables'!$D166)</f>
        <v>0</v>
      </c>
      <c r="P166" s="46">
        <f>SUMIFS('Portfolio Allocation'!M$12:M$111,'Portfolio Allocation'!$A$12:$A$111,'Graph Tables'!$D166)</f>
        <v>0</v>
      </c>
      <c r="Q166" s="46" t="e">
        <f>SUMIFS('Portfolio Allocation'!#REF!,'Portfolio Allocation'!$A$12:$A$111,'Graph Tables'!$D166)</f>
        <v>#REF!</v>
      </c>
      <c r="R166" s="46">
        <f>SUMIFS('Portfolio Allocation'!Q$12:Q$111,'Portfolio Allocation'!$A$12:$A$111,'Graph Tables'!$D166)</f>
        <v>0</v>
      </c>
      <c r="S166" s="46">
        <f>SUMIFS('Portfolio Allocation'!R$12:R$111,'Portfolio Allocation'!$A$12:$A$111,'Graph Tables'!$D166)</f>
        <v>0</v>
      </c>
      <c r="T166" s="46">
        <f>SUMIFS('Portfolio Allocation'!S$12:S$111,'Portfolio Allocation'!$A$12:$A$111,'Graph Tables'!$D166)</f>
        <v>0</v>
      </c>
      <c r="U166" s="46">
        <f>SUMIFS('Portfolio Allocation'!T$12:T$111,'Portfolio Allocation'!$A$12:$A$111,'Graph Tables'!$D166)</f>
        <v>0</v>
      </c>
      <c r="V166" s="46">
        <f>SUMIFS('Portfolio Allocation'!U$12:U$111,'Portfolio Allocation'!$A$12:$A$111,'Graph Tables'!$D166)</f>
        <v>0</v>
      </c>
      <c r="W166" s="46">
        <f>SUMIFS('Portfolio Allocation'!V$12:V$111,'Portfolio Allocation'!$A$12:$A$111,'Graph Tables'!$D166)</f>
        <v>0</v>
      </c>
      <c r="X166" s="46">
        <f>SUMIFS('Portfolio Allocation'!W$12:W$111,'Portfolio Allocation'!$A$12:$A$111,'Graph Tables'!$D166)</f>
        <v>0</v>
      </c>
      <c r="Y166" s="46">
        <f>SUMIFS('Portfolio Allocation'!X$12:X$111,'Portfolio Allocation'!$A$12:$A$111,'Graph Tables'!$D166)</f>
        <v>0</v>
      </c>
      <c r="Z166" s="46">
        <f>SUMIFS('Portfolio Allocation'!Y$12:Y$111,'Portfolio Allocation'!$A$12:$A$111,'Graph Tables'!$D166)</f>
        <v>0</v>
      </c>
      <c r="AA166" s="46">
        <f>SUMIFS('Portfolio Allocation'!Z$12:Z$111,'Portfolio Allocation'!$A$12:$A$111,'Graph Tables'!$D166)</f>
        <v>0</v>
      </c>
      <c r="AB166" s="46">
        <f>SUMIFS('Portfolio Allocation'!AA$12:AA$111,'Portfolio Allocation'!$A$12:$A$111,'Graph Tables'!$D166)</f>
        <v>0</v>
      </c>
      <c r="AC166" s="46">
        <f>SUMIFS('Portfolio Allocation'!AD$12:AD$111,'Portfolio Allocation'!$A$12:$A$111,'Graph Tables'!$D166)</f>
        <v>0</v>
      </c>
      <c r="AD166" s="46"/>
      <c r="AH166" s="46"/>
      <c r="AI166" s="239" t="e">
        <f t="shared" si="265"/>
        <v>#REF!</v>
      </c>
      <c r="AJ166" s="239" t="e">
        <f>AI166+COUNTIF(AI$2:$AI166,AI166)-1</f>
        <v>#REF!</v>
      </c>
      <c r="AK166" s="241" t="str">
        <f t="shared" si="213"/>
        <v>Palau</v>
      </c>
      <c r="AL166" s="70" t="e">
        <f t="shared" si="266"/>
        <v>#REF!</v>
      </c>
      <c r="AM166" s="44" t="e">
        <f t="shared" si="214"/>
        <v>#REF!</v>
      </c>
      <c r="AN166" s="44" t="e">
        <f t="shared" si="215"/>
        <v>#REF!</v>
      </c>
      <c r="AO166" s="44" t="e">
        <f t="shared" si="216"/>
        <v>#REF!</v>
      </c>
      <c r="AP166" s="44" t="e">
        <f t="shared" si="217"/>
        <v>#REF!</v>
      </c>
      <c r="AQ166" s="44" t="e">
        <f t="shared" si="218"/>
        <v>#REF!</v>
      </c>
      <c r="AR166" s="44" t="e">
        <f t="shared" si="219"/>
        <v>#REF!</v>
      </c>
      <c r="AS166" s="44" t="e">
        <f t="shared" si="220"/>
        <v>#REF!</v>
      </c>
      <c r="AT166" s="44" t="e">
        <f t="shared" si="221"/>
        <v>#REF!</v>
      </c>
      <c r="AU166" s="44" t="e">
        <f t="shared" si="222"/>
        <v>#REF!</v>
      </c>
      <c r="AV166" s="44" t="e">
        <f t="shared" si="223"/>
        <v>#REF!</v>
      </c>
      <c r="AW166" s="44" t="e">
        <f t="shared" si="224"/>
        <v>#REF!</v>
      </c>
      <c r="AX166" s="44" t="e">
        <f t="shared" si="225"/>
        <v>#REF!</v>
      </c>
      <c r="AY166" s="44" t="e">
        <f t="shared" si="226"/>
        <v>#REF!</v>
      </c>
      <c r="AZ166" s="44" t="e">
        <f t="shared" si="227"/>
        <v>#REF!</v>
      </c>
      <c r="BA166" s="44" t="e">
        <f t="shared" si="228"/>
        <v>#REF!</v>
      </c>
      <c r="BB166" s="44" t="e">
        <f t="shared" si="229"/>
        <v>#REF!</v>
      </c>
      <c r="BC166" s="44" t="e">
        <f t="shared" si="230"/>
        <v>#REF!</v>
      </c>
      <c r="BD166" s="44" t="e">
        <f t="shared" si="231"/>
        <v>#REF!</v>
      </c>
      <c r="BE166" s="44" t="e">
        <f t="shared" si="232"/>
        <v>#REF!</v>
      </c>
      <c r="BF166" s="44" t="e">
        <f t="shared" si="233"/>
        <v>#REF!</v>
      </c>
      <c r="BG166" s="44" t="e">
        <f t="shared" si="234"/>
        <v>#REF!</v>
      </c>
      <c r="BH166" s="44" t="e">
        <f t="shared" si="235"/>
        <v>#REF!</v>
      </c>
      <c r="BI166" s="44" t="e">
        <f t="shared" si="236"/>
        <v>#REF!</v>
      </c>
      <c r="BJ166" s="44" t="e">
        <f t="shared" si="237"/>
        <v>#REF!</v>
      </c>
      <c r="BK166" s="44"/>
      <c r="CN166" s="244" t="e">
        <f t="shared" si="267"/>
        <v>#REF!</v>
      </c>
      <c r="CO166" s="244">
        <v>165</v>
      </c>
      <c r="CP166" s="239" t="e">
        <f t="shared" si="268"/>
        <v>#REF!</v>
      </c>
      <c r="CQ166" s="239" t="e">
        <f>CP166+COUNTIF($CP$2:CP166,CP166)-1</f>
        <v>#REF!</v>
      </c>
      <c r="CR166" s="241" t="str">
        <f t="shared" si="238"/>
        <v>Palau</v>
      </c>
      <c r="CS166" s="70" t="e">
        <f t="shared" si="269"/>
        <v>#REF!</v>
      </c>
      <c r="CT166" s="44" t="e">
        <f t="shared" si="239"/>
        <v>#REF!</v>
      </c>
      <c r="CU166" s="44" t="e">
        <f t="shared" si="240"/>
        <v>#REF!</v>
      </c>
      <c r="CV166" s="44" t="e">
        <f t="shared" si="241"/>
        <v>#REF!</v>
      </c>
      <c r="CW166" s="44" t="e">
        <f t="shared" si="242"/>
        <v>#REF!</v>
      </c>
      <c r="CX166" s="44" t="e">
        <f t="shared" si="243"/>
        <v>#REF!</v>
      </c>
      <c r="CY166" s="44" t="e">
        <f t="shared" si="244"/>
        <v>#REF!</v>
      </c>
      <c r="CZ166" s="44" t="e">
        <f t="shared" si="245"/>
        <v>#REF!</v>
      </c>
      <c r="DA166" s="44" t="e">
        <f t="shared" si="246"/>
        <v>#REF!</v>
      </c>
      <c r="DB166" s="44" t="e">
        <f t="shared" si="247"/>
        <v>#REF!</v>
      </c>
      <c r="DC166" s="44" t="e">
        <f t="shared" si="248"/>
        <v>#REF!</v>
      </c>
      <c r="DD166" s="44" t="e">
        <f t="shared" si="249"/>
        <v>#REF!</v>
      </c>
      <c r="DE166" s="44" t="e">
        <f t="shared" si="250"/>
        <v>#REF!</v>
      </c>
      <c r="DF166" s="44" t="e">
        <f t="shared" si="251"/>
        <v>#REF!</v>
      </c>
      <c r="DG166" s="44" t="e">
        <f t="shared" si="252"/>
        <v>#REF!</v>
      </c>
      <c r="DH166" s="44" t="e">
        <f t="shared" si="253"/>
        <v>#REF!</v>
      </c>
      <c r="DI166" s="44" t="e">
        <f t="shared" si="254"/>
        <v>#REF!</v>
      </c>
      <c r="DJ166" s="44" t="e">
        <f t="shared" si="255"/>
        <v>#REF!</v>
      </c>
      <c r="DK166" s="44" t="e">
        <f t="shared" si="256"/>
        <v>#REF!</v>
      </c>
      <c r="DL166" s="44" t="e">
        <f t="shared" si="257"/>
        <v>#REF!</v>
      </c>
      <c r="DM166" s="44" t="e">
        <f t="shared" si="258"/>
        <v>#REF!</v>
      </c>
      <c r="DN166" s="44" t="e">
        <f t="shared" si="259"/>
        <v>#REF!</v>
      </c>
      <c r="DO166" s="44" t="e">
        <f t="shared" si="260"/>
        <v>#REF!</v>
      </c>
      <c r="DP166" s="44" t="e">
        <f t="shared" si="261"/>
        <v>#REF!</v>
      </c>
      <c r="DQ166" s="44" t="e">
        <f t="shared" si="262"/>
        <v>#REF!</v>
      </c>
    </row>
    <row r="167" spans="1:121">
      <c r="A167" s="239">
        <v>166</v>
      </c>
      <c r="B167" s="364" t="e">
        <f t="shared" si="263"/>
        <v>#REF!</v>
      </c>
      <c r="C167" s="365" t="e">
        <f>B167+COUNTIF(B$2:$B167,B167)-1</f>
        <v>#REF!</v>
      </c>
      <c r="D167" s="366" t="str">
        <f>Tables!AI167</f>
        <v>Palestinian Territory</v>
      </c>
      <c r="E167" s="367" t="e">
        <f t="shared" si="264"/>
        <v>#REF!</v>
      </c>
      <c r="F167" s="46">
        <f>SUMIFS('Portfolio Allocation'!C$12:C$111,'Portfolio Allocation'!$A$12:$A$111,'Graph Tables'!$D167)</f>
        <v>0</v>
      </c>
      <c r="G167" s="46">
        <f>SUMIFS('Portfolio Allocation'!D$12:D$111,'Portfolio Allocation'!$A$12:$A$111,'Graph Tables'!$D167)</f>
        <v>0</v>
      </c>
      <c r="H167" s="46">
        <f>SUMIFS('Portfolio Allocation'!E$12:E$111,'Portfolio Allocation'!$A$12:$A$111,'Graph Tables'!$D167)</f>
        <v>0</v>
      </c>
      <c r="I167" s="46">
        <f>SUMIFS('Portfolio Allocation'!F$12:F$111,'Portfolio Allocation'!$A$12:$A$111,'Graph Tables'!$D167)</f>
        <v>0</v>
      </c>
      <c r="J167" s="46">
        <f>SUMIFS('Portfolio Allocation'!G$12:G$111,'Portfolio Allocation'!$A$12:$A$111,'Graph Tables'!$D167)</f>
        <v>0</v>
      </c>
      <c r="K167" s="46">
        <f>SUMIFS('Portfolio Allocation'!H$12:H$111,'Portfolio Allocation'!$A$12:$A$111,'Graph Tables'!$D167)</f>
        <v>0</v>
      </c>
      <c r="L167" s="46">
        <f>SUMIFS('Portfolio Allocation'!I$12:I$111,'Portfolio Allocation'!$A$12:$A$111,'Graph Tables'!$D167)</f>
        <v>0</v>
      </c>
      <c r="M167" s="46">
        <f>SUMIFS('Portfolio Allocation'!J$12:J$111,'Portfolio Allocation'!$A$12:$A$111,'Graph Tables'!$D167)</f>
        <v>0</v>
      </c>
      <c r="N167" s="46">
        <f>SUMIFS('Portfolio Allocation'!K$12:K$111,'Portfolio Allocation'!$A$12:$A$111,'Graph Tables'!$D167)</f>
        <v>0</v>
      </c>
      <c r="O167" s="46">
        <f>SUMIFS('Portfolio Allocation'!L$12:L$111,'Portfolio Allocation'!$A$12:$A$111,'Graph Tables'!$D167)</f>
        <v>0</v>
      </c>
      <c r="P167" s="46">
        <f>SUMIFS('Portfolio Allocation'!M$12:M$111,'Portfolio Allocation'!$A$12:$A$111,'Graph Tables'!$D167)</f>
        <v>0</v>
      </c>
      <c r="Q167" s="46" t="e">
        <f>SUMIFS('Portfolio Allocation'!#REF!,'Portfolio Allocation'!$A$12:$A$111,'Graph Tables'!$D167)</f>
        <v>#REF!</v>
      </c>
      <c r="R167" s="46">
        <f>SUMIFS('Portfolio Allocation'!Q$12:Q$111,'Portfolio Allocation'!$A$12:$A$111,'Graph Tables'!$D167)</f>
        <v>0</v>
      </c>
      <c r="S167" s="46">
        <f>SUMIFS('Portfolio Allocation'!R$12:R$111,'Portfolio Allocation'!$A$12:$A$111,'Graph Tables'!$D167)</f>
        <v>0</v>
      </c>
      <c r="T167" s="46">
        <f>SUMIFS('Portfolio Allocation'!S$12:S$111,'Portfolio Allocation'!$A$12:$A$111,'Graph Tables'!$D167)</f>
        <v>0</v>
      </c>
      <c r="U167" s="46">
        <f>SUMIFS('Portfolio Allocation'!T$12:T$111,'Portfolio Allocation'!$A$12:$A$111,'Graph Tables'!$D167)</f>
        <v>0</v>
      </c>
      <c r="V167" s="46">
        <f>SUMIFS('Portfolio Allocation'!U$12:U$111,'Portfolio Allocation'!$A$12:$A$111,'Graph Tables'!$D167)</f>
        <v>0</v>
      </c>
      <c r="W167" s="46">
        <f>SUMIFS('Portfolio Allocation'!V$12:V$111,'Portfolio Allocation'!$A$12:$A$111,'Graph Tables'!$D167)</f>
        <v>0</v>
      </c>
      <c r="X167" s="46">
        <f>SUMIFS('Portfolio Allocation'!W$12:W$111,'Portfolio Allocation'!$A$12:$A$111,'Graph Tables'!$D167)</f>
        <v>0</v>
      </c>
      <c r="Y167" s="46">
        <f>SUMIFS('Portfolio Allocation'!X$12:X$111,'Portfolio Allocation'!$A$12:$A$111,'Graph Tables'!$D167)</f>
        <v>0</v>
      </c>
      <c r="Z167" s="46">
        <f>SUMIFS('Portfolio Allocation'!Y$12:Y$111,'Portfolio Allocation'!$A$12:$A$111,'Graph Tables'!$D167)</f>
        <v>0</v>
      </c>
      <c r="AA167" s="46">
        <f>SUMIFS('Portfolio Allocation'!Z$12:Z$111,'Portfolio Allocation'!$A$12:$A$111,'Graph Tables'!$D167)</f>
        <v>0</v>
      </c>
      <c r="AB167" s="46">
        <f>SUMIFS('Portfolio Allocation'!AA$12:AA$111,'Portfolio Allocation'!$A$12:$A$111,'Graph Tables'!$D167)</f>
        <v>0</v>
      </c>
      <c r="AC167" s="46">
        <f>SUMIFS('Portfolio Allocation'!AD$12:AD$111,'Portfolio Allocation'!$A$12:$A$111,'Graph Tables'!$D167)</f>
        <v>0</v>
      </c>
      <c r="AD167" s="46"/>
      <c r="AH167" s="46"/>
      <c r="AI167" s="239" t="e">
        <f t="shared" si="265"/>
        <v>#REF!</v>
      </c>
      <c r="AJ167" s="239" t="e">
        <f>AI167+COUNTIF(AI$2:$AI167,AI167)-1</f>
        <v>#REF!</v>
      </c>
      <c r="AK167" s="241" t="str">
        <f t="shared" si="213"/>
        <v>Palestinian Territory</v>
      </c>
      <c r="AL167" s="70" t="e">
        <f t="shared" si="266"/>
        <v>#REF!</v>
      </c>
      <c r="AM167" s="44" t="e">
        <f t="shared" si="214"/>
        <v>#REF!</v>
      </c>
      <c r="AN167" s="44" t="e">
        <f t="shared" si="215"/>
        <v>#REF!</v>
      </c>
      <c r="AO167" s="44" t="e">
        <f t="shared" si="216"/>
        <v>#REF!</v>
      </c>
      <c r="AP167" s="44" t="e">
        <f t="shared" si="217"/>
        <v>#REF!</v>
      </c>
      <c r="AQ167" s="44" t="e">
        <f t="shared" si="218"/>
        <v>#REF!</v>
      </c>
      <c r="AR167" s="44" t="e">
        <f t="shared" si="219"/>
        <v>#REF!</v>
      </c>
      <c r="AS167" s="44" t="e">
        <f t="shared" si="220"/>
        <v>#REF!</v>
      </c>
      <c r="AT167" s="44" t="e">
        <f t="shared" si="221"/>
        <v>#REF!</v>
      </c>
      <c r="AU167" s="44" t="e">
        <f t="shared" si="222"/>
        <v>#REF!</v>
      </c>
      <c r="AV167" s="44" t="e">
        <f t="shared" si="223"/>
        <v>#REF!</v>
      </c>
      <c r="AW167" s="44" t="e">
        <f t="shared" si="224"/>
        <v>#REF!</v>
      </c>
      <c r="AX167" s="44" t="e">
        <f t="shared" si="225"/>
        <v>#REF!</v>
      </c>
      <c r="AY167" s="44" t="e">
        <f t="shared" si="226"/>
        <v>#REF!</v>
      </c>
      <c r="AZ167" s="44" t="e">
        <f t="shared" si="227"/>
        <v>#REF!</v>
      </c>
      <c r="BA167" s="44" t="e">
        <f t="shared" si="228"/>
        <v>#REF!</v>
      </c>
      <c r="BB167" s="44" t="e">
        <f t="shared" si="229"/>
        <v>#REF!</v>
      </c>
      <c r="BC167" s="44" t="e">
        <f t="shared" si="230"/>
        <v>#REF!</v>
      </c>
      <c r="BD167" s="44" t="e">
        <f t="shared" si="231"/>
        <v>#REF!</v>
      </c>
      <c r="BE167" s="44" t="e">
        <f t="shared" si="232"/>
        <v>#REF!</v>
      </c>
      <c r="BF167" s="44" t="e">
        <f t="shared" si="233"/>
        <v>#REF!</v>
      </c>
      <c r="BG167" s="44" t="e">
        <f t="shared" si="234"/>
        <v>#REF!</v>
      </c>
      <c r="BH167" s="44" t="e">
        <f t="shared" si="235"/>
        <v>#REF!</v>
      </c>
      <c r="BI167" s="44" t="e">
        <f t="shared" si="236"/>
        <v>#REF!</v>
      </c>
      <c r="BJ167" s="44" t="e">
        <f t="shared" si="237"/>
        <v>#REF!</v>
      </c>
      <c r="BK167" s="44"/>
      <c r="CN167" s="244" t="e">
        <f t="shared" si="267"/>
        <v>#REF!</v>
      </c>
      <c r="CO167" s="244">
        <v>166</v>
      </c>
      <c r="CP167" s="239" t="e">
        <f t="shared" si="268"/>
        <v>#REF!</v>
      </c>
      <c r="CQ167" s="239" t="e">
        <f>CP167+COUNTIF($CP$2:CP167,CP167)-1</f>
        <v>#REF!</v>
      </c>
      <c r="CR167" s="241" t="str">
        <f t="shared" si="238"/>
        <v>Palestinian Territory</v>
      </c>
      <c r="CS167" s="70" t="e">
        <f t="shared" si="269"/>
        <v>#REF!</v>
      </c>
      <c r="CT167" s="44" t="e">
        <f t="shared" si="239"/>
        <v>#REF!</v>
      </c>
      <c r="CU167" s="44" t="e">
        <f t="shared" si="240"/>
        <v>#REF!</v>
      </c>
      <c r="CV167" s="44" t="e">
        <f t="shared" si="241"/>
        <v>#REF!</v>
      </c>
      <c r="CW167" s="44" t="e">
        <f t="shared" si="242"/>
        <v>#REF!</v>
      </c>
      <c r="CX167" s="44" t="e">
        <f t="shared" si="243"/>
        <v>#REF!</v>
      </c>
      <c r="CY167" s="44" t="e">
        <f t="shared" si="244"/>
        <v>#REF!</v>
      </c>
      <c r="CZ167" s="44" t="e">
        <f t="shared" si="245"/>
        <v>#REF!</v>
      </c>
      <c r="DA167" s="44" t="e">
        <f t="shared" si="246"/>
        <v>#REF!</v>
      </c>
      <c r="DB167" s="44" t="e">
        <f t="shared" si="247"/>
        <v>#REF!</v>
      </c>
      <c r="DC167" s="44" t="e">
        <f t="shared" si="248"/>
        <v>#REF!</v>
      </c>
      <c r="DD167" s="44" t="e">
        <f t="shared" si="249"/>
        <v>#REF!</v>
      </c>
      <c r="DE167" s="44" t="e">
        <f t="shared" si="250"/>
        <v>#REF!</v>
      </c>
      <c r="DF167" s="44" t="e">
        <f t="shared" si="251"/>
        <v>#REF!</v>
      </c>
      <c r="DG167" s="44" t="e">
        <f t="shared" si="252"/>
        <v>#REF!</v>
      </c>
      <c r="DH167" s="44" t="e">
        <f t="shared" si="253"/>
        <v>#REF!</v>
      </c>
      <c r="DI167" s="44" t="e">
        <f t="shared" si="254"/>
        <v>#REF!</v>
      </c>
      <c r="DJ167" s="44" t="e">
        <f t="shared" si="255"/>
        <v>#REF!</v>
      </c>
      <c r="DK167" s="44" t="e">
        <f t="shared" si="256"/>
        <v>#REF!</v>
      </c>
      <c r="DL167" s="44" t="e">
        <f t="shared" si="257"/>
        <v>#REF!</v>
      </c>
      <c r="DM167" s="44" t="e">
        <f t="shared" si="258"/>
        <v>#REF!</v>
      </c>
      <c r="DN167" s="44" t="e">
        <f t="shared" si="259"/>
        <v>#REF!</v>
      </c>
      <c r="DO167" s="44" t="e">
        <f t="shared" si="260"/>
        <v>#REF!</v>
      </c>
      <c r="DP167" s="44" t="e">
        <f t="shared" si="261"/>
        <v>#REF!</v>
      </c>
      <c r="DQ167" s="44" t="e">
        <f t="shared" si="262"/>
        <v>#REF!</v>
      </c>
    </row>
    <row r="168" spans="1:121">
      <c r="A168" s="239">
        <v>167</v>
      </c>
      <c r="B168" s="364" t="e">
        <f t="shared" si="263"/>
        <v>#REF!</v>
      </c>
      <c r="C168" s="365" t="e">
        <f>B168+COUNTIF(B$2:$B168,B168)-1</f>
        <v>#REF!</v>
      </c>
      <c r="D168" s="366" t="str">
        <f>Tables!AI168</f>
        <v>Panama</v>
      </c>
      <c r="E168" s="367" t="e">
        <f t="shared" si="264"/>
        <v>#REF!</v>
      </c>
      <c r="F168" s="46">
        <f>SUMIFS('Portfolio Allocation'!C$12:C$111,'Portfolio Allocation'!$A$12:$A$111,'Graph Tables'!$D168)</f>
        <v>0</v>
      </c>
      <c r="G168" s="46">
        <f>SUMIFS('Portfolio Allocation'!D$12:D$111,'Portfolio Allocation'!$A$12:$A$111,'Graph Tables'!$D168)</f>
        <v>0</v>
      </c>
      <c r="H168" s="46">
        <f>SUMIFS('Portfolio Allocation'!E$12:E$111,'Portfolio Allocation'!$A$12:$A$111,'Graph Tables'!$D168)</f>
        <v>0</v>
      </c>
      <c r="I168" s="46">
        <f>SUMIFS('Portfolio Allocation'!F$12:F$111,'Portfolio Allocation'!$A$12:$A$111,'Graph Tables'!$D168)</f>
        <v>0</v>
      </c>
      <c r="J168" s="46">
        <f>SUMIFS('Portfolio Allocation'!G$12:G$111,'Portfolio Allocation'!$A$12:$A$111,'Graph Tables'!$D168)</f>
        <v>0</v>
      </c>
      <c r="K168" s="46">
        <f>SUMIFS('Portfolio Allocation'!H$12:H$111,'Portfolio Allocation'!$A$12:$A$111,'Graph Tables'!$D168)</f>
        <v>0</v>
      </c>
      <c r="L168" s="46">
        <f>SUMIFS('Portfolio Allocation'!I$12:I$111,'Portfolio Allocation'!$A$12:$A$111,'Graph Tables'!$D168)</f>
        <v>0</v>
      </c>
      <c r="M168" s="46">
        <f>SUMIFS('Portfolio Allocation'!J$12:J$111,'Portfolio Allocation'!$A$12:$A$111,'Graph Tables'!$D168)</f>
        <v>0</v>
      </c>
      <c r="N168" s="46">
        <f>SUMIFS('Portfolio Allocation'!K$12:K$111,'Portfolio Allocation'!$A$12:$A$111,'Graph Tables'!$D168)</f>
        <v>0</v>
      </c>
      <c r="O168" s="46">
        <f>SUMIFS('Portfolio Allocation'!L$12:L$111,'Portfolio Allocation'!$A$12:$A$111,'Graph Tables'!$D168)</f>
        <v>0</v>
      </c>
      <c r="P168" s="46">
        <f>SUMIFS('Portfolio Allocation'!M$12:M$111,'Portfolio Allocation'!$A$12:$A$111,'Graph Tables'!$D168)</f>
        <v>0</v>
      </c>
      <c r="Q168" s="46" t="e">
        <f>SUMIFS('Portfolio Allocation'!#REF!,'Portfolio Allocation'!$A$12:$A$111,'Graph Tables'!$D168)</f>
        <v>#REF!</v>
      </c>
      <c r="R168" s="46">
        <f>SUMIFS('Portfolio Allocation'!Q$12:Q$111,'Portfolio Allocation'!$A$12:$A$111,'Graph Tables'!$D168)</f>
        <v>0</v>
      </c>
      <c r="S168" s="46">
        <f>SUMIFS('Portfolio Allocation'!R$12:R$111,'Portfolio Allocation'!$A$12:$A$111,'Graph Tables'!$D168)</f>
        <v>0</v>
      </c>
      <c r="T168" s="46">
        <f>SUMIFS('Portfolio Allocation'!S$12:S$111,'Portfolio Allocation'!$A$12:$A$111,'Graph Tables'!$D168)</f>
        <v>0</v>
      </c>
      <c r="U168" s="46">
        <f>SUMIFS('Portfolio Allocation'!T$12:T$111,'Portfolio Allocation'!$A$12:$A$111,'Graph Tables'!$D168)</f>
        <v>0</v>
      </c>
      <c r="V168" s="46">
        <f>SUMIFS('Portfolio Allocation'!U$12:U$111,'Portfolio Allocation'!$A$12:$A$111,'Graph Tables'!$D168)</f>
        <v>0</v>
      </c>
      <c r="W168" s="46">
        <f>SUMIFS('Portfolio Allocation'!V$12:V$111,'Portfolio Allocation'!$A$12:$A$111,'Graph Tables'!$D168)</f>
        <v>0</v>
      </c>
      <c r="X168" s="46">
        <f>SUMIFS('Portfolio Allocation'!W$12:W$111,'Portfolio Allocation'!$A$12:$A$111,'Graph Tables'!$D168)</f>
        <v>0</v>
      </c>
      <c r="Y168" s="46">
        <f>SUMIFS('Portfolio Allocation'!X$12:X$111,'Portfolio Allocation'!$A$12:$A$111,'Graph Tables'!$D168)</f>
        <v>0</v>
      </c>
      <c r="Z168" s="46">
        <f>SUMIFS('Portfolio Allocation'!Y$12:Y$111,'Portfolio Allocation'!$A$12:$A$111,'Graph Tables'!$D168)</f>
        <v>0</v>
      </c>
      <c r="AA168" s="46">
        <f>SUMIFS('Portfolio Allocation'!Z$12:Z$111,'Portfolio Allocation'!$A$12:$A$111,'Graph Tables'!$D168)</f>
        <v>0</v>
      </c>
      <c r="AB168" s="46">
        <f>SUMIFS('Portfolio Allocation'!AA$12:AA$111,'Portfolio Allocation'!$A$12:$A$111,'Graph Tables'!$D168)</f>
        <v>0</v>
      </c>
      <c r="AC168" s="46">
        <f>SUMIFS('Portfolio Allocation'!AD$12:AD$111,'Portfolio Allocation'!$A$12:$A$111,'Graph Tables'!$D168)</f>
        <v>0</v>
      </c>
      <c r="AD168" s="46"/>
      <c r="AH168" s="46"/>
      <c r="AI168" s="239" t="e">
        <f t="shared" si="265"/>
        <v>#REF!</v>
      </c>
      <c r="AJ168" s="239" t="e">
        <f>AI168+COUNTIF(AI$2:$AI168,AI168)-1</f>
        <v>#REF!</v>
      </c>
      <c r="AK168" s="241" t="str">
        <f t="shared" si="213"/>
        <v>Panama</v>
      </c>
      <c r="AL168" s="70" t="e">
        <f t="shared" si="266"/>
        <v>#REF!</v>
      </c>
      <c r="AM168" s="44" t="e">
        <f t="shared" si="214"/>
        <v>#REF!</v>
      </c>
      <c r="AN168" s="44" t="e">
        <f t="shared" si="215"/>
        <v>#REF!</v>
      </c>
      <c r="AO168" s="44" t="e">
        <f t="shared" si="216"/>
        <v>#REF!</v>
      </c>
      <c r="AP168" s="44" t="e">
        <f t="shared" si="217"/>
        <v>#REF!</v>
      </c>
      <c r="AQ168" s="44" t="e">
        <f t="shared" si="218"/>
        <v>#REF!</v>
      </c>
      <c r="AR168" s="44" t="e">
        <f t="shared" si="219"/>
        <v>#REF!</v>
      </c>
      <c r="AS168" s="44" t="e">
        <f t="shared" si="220"/>
        <v>#REF!</v>
      </c>
      <c r="AT168" s="44" t="e">
        <f t="shared" si="221"/>
        <v>#REF!</v>
      </c>
      <c r="AU168" s="44" t="e">
        <f t="shared" si="222"/>
        <v>#REF!</v>
      </c>
      <c r="AV168" s="44" t="e">
        <f t="shared" si="223"/>
        <v>#REF!</v>
      </c>
      <c r="AW168" s="44" t="e">
        <f t="shared" si="224"/>
        <v>#REF!</v>
      </c>
      <c r="AX168" s="44" t="e">
        <f t="shared" si="225"/>
        <v>#REF!</v>
      </c>
      <c r="AY168" s="44" t="e">
        <f t="shared" si="226"/>
        <v>#REF!</v>
      </c>
      <c r="AZ168" s="44" t="e">
        <f t="shared" si="227"/>
        <v>#REF!</v>
      </c>
      <c r="BA168" s="44" t="e">
        <f t="shared" si="228"/>
        <v>#REF!</v>
      </c>
      <c r="BB168" s="44" t="e">
        <f t="shared" si="229"/>
        <v>#REF!</v>
      </c>
      <c r="BC168" s="44" t="e">
        <f t="shared" si="230"/>
        <v>#REF!</v>
      </c>
      <c r="BD168" s="44" t="e">
        <f t="shared" si="231"/>
        <v>#REF!</v>
      </c>
      <c r="BE168" s="44" t="e">
        <f t="shared" si="232"/>
        <v>#REF!</v>
      </c>
      <c r="BF168" s="44" t="e">
        <f t="shared" si="233"/>
        <v>#REF!</v>
      </c>
      <c r="BG168" s="44" t="e">
        <f t="shared" si="234"/>
        <v>#REF!</v>
      </c>
      <c r="BH168" s="44" t="e">
        <f t="shared" si="235"/>
        <v>#REF!</v>
      </c>
      <c r="BI168" s="44" t="e">
        <f t="shared" si="236"/>
        <v>#REF!</v>
      </c>
      <c r="BJ168" s="44" t="e">
        <f t="shared" si="237"/>
        <v>#REF!</v>
      </c>
      <c r="BK168" s="44"/>
      <c r="CN168" s="244" t="e">
        <f t="shared" si="267"/>
        <v>#REF!</v>
      </c>
      <c r="CO168" s="244">
        <v>167</v>
      </c>
      <c r="CP168" s="239" t="e">
        <f t="shared" si="268"/>
        <v>#REF!</v>
      </c>
      <c r="CQ168" s="239" t="e">
        <f>CP168+COUNTIF($CP$2:CP168,CP168)-1</f>
        <v>#REF!</v>
      </c>
      <c r="CR168" s="241" t="str">
        <f t="shared" si="238"/>
        <v>Panama</v>
      </c>
      <c r="CS168" s="70" t="e">
        <f t="shared" si="269"/>
        <v>#REF!</v>
      </c>
      <c r="CT168" s="44" t="e">
        <f t="shared" si="239"/>
        <v>#REF!</v>
      </c>
      <c r="CU168" s="44" t="e">
        <f t="shared" si="240"/>
        <v>#REF!</v>
      </c>
      <c r="CV168" s="44" t="e">
        <f t="shared" si="241"/>
        <v>#REF!</v>
      </c>
      <c r="CW168" s="44" t="e">
        <f t="shared" si="242"/>
        <v>#REF!</v>
      </c>
      <c r="CX168" s="44" t="e">
        <f t="shared" si="243"/>
        <v>#REF!</v>
      </c>
      <c r="CY168" s="44" t="e">
        <f t="shared" si="244"/>
        <v>#REF!</v>
      </c>
      <c r="CZ168" s="44" t="e">
        <f t="shared" si="245"/>
        <v>#REF!</v>
      </c>
      <c r="DA168" s="44" t="e">
        <f t="shared" si="246"/>
        <v>#REF!</v>
      </c>
      <c r="DB168" s="44" t="e">
        <f t="shared" si="247"/>
        <v>#REF!</v>
      </c>
      <c r="DC168" s="44" t="e">
        <f t="shared" si="248"/>
        <v>#REF!</v>
      </c>
      <c r="DD168" s="44" t="e">
        <f t="shared" si="249"/>
        <v>#REF!</v>
      </c>
      <c r="DE168" s="44" t="e">
        <f t="shared" si="250"/>
        <v>#REF!</v>
      </c>
      <c r="DF168" s="44" t="e">
        <f t="shared" si="251"/>
        <v>#REF!</v>
      </c>
      <c r="DG168" s="44" t="e">
        <f t="shared" si="252"/>
        <v>#REF!</v>
      </c>
      <c r="DH168" s="44" t="e">
        <f t="shared" si="253"/>
        <v>#REF!</v>
      </c>
      <c r="DI168" s="44" t="e">
        <f t="shared" si="254"/>
        <v>#REF!</v>
      </c>
      <c r="DJ168" s="44" t="e">
        <f t="shared" si="255"/>
        <v>#REF!</v>
      </c>
      <c r="DK168" s="44" t="e">
        <f t="shared" si="256"/>
        <v>#REF!</v>
      </c>
      <c r="DL168" s="44" t="e">
        <f t="shared" si="257"/>
        <v>#REF!</v>
      </c>
      <c r="DM168" s="44" t="e">
        <f t="shared" si="258"/>
        <v>#REF!</v>
      </c>
      <c r="DN168" s="44" t="e">
        <f t="shared" si="259"/>
        <v>#REF!</v>
      </c>
      <c r="DO168" s="44" t="e">
        <f t="shared" si="260"/>
        <v>#REF!</v>
      </c>
      <c r="DP168" s="44" t="e">
        <f t="shared" si="261"/>
        <v>#REF!</v>
      </c>
      <c r="DQ168" s="44" t="e">
        <f t="shared" si="262"/>
        <v>#REF!</v>
      </c>
    </row>
    <row r="169" spans="1:121">
      <c r="A169" s="239">
        <v>168</v>
      </c>
      <c r="B169" s="364" t="e">
        <f t="shared" si="263"/>
        <v>#REF!</v>
      </c>
      <c r="C169" s="365" t="e">
        <f>B169+COUNTIF(B$2:$B169,B169)-1</f>
        <v>#REF!</v>
      </c>
      <c r="D169" s="366" t="str">
        <f>Tables!AI169</f>
        <v>Papua New Guinea</v>
      </c>
      <c r="E169" s="367" t="e">
        <f t="shared" si="264"/>
        <v>#REF!</v>
      </c>
      <c r="F169" s="46">
        <f>SUMIFS('Portfolio Allocation'!C$12:C$111,'Portfolio Allocation'!$A$12:$A$111,'Graph Tables'!$D169)</f>
        <v>0</v>
      </c>
      <c r="G169" s="46">
        <f>SUMIFS('Portfolio Allocation'!D$12:D$111,'Portfolio Allocation'!$A$12:$A$111,'Graph Tables'!$D169)</f>
        <v>0</v>
      </c>
      <c r="H169" s="46">
        <f>SUMIFS('Portfolio Allocation'!E$12:E$111,'Portfolio Allocation'!$A$12:$A$111,'Graph Tables'!$D169)</f>
        <v>0</v>
      </c>
      <c r="I169" s="46">
        <f>SUMIFS('Portfolio Allocation'!F$12:F$111,'Portfolio Allocation'!$A$12:$A$111,'Graph Tables'!$D169)</f>
        <v>0</v>
      </c>
      <c r="J169" s="46">
        <f>SUMIFS('Portfolio Allocation'!G$12:G$111,'Portfolio Allocation'!$A$12:$A$111,'Graph Tables'!$D169)</f>
        <v>0</v>
      </c>
      <c r="K169" s="46">
        <f>SUMIFS('Portfolio Allocation'!H$12:H$111,'Portfolio Allocation'!$A$12:$A$111,'Graph Tables'!$D169)</f>
        <v>0</v>
      </c>
      <c r="L169" s="46">
        <f>SUMIFS('Portfolio Allocation'!I$12:I$111,'Portfolio Allocation'!$A$12:$A$111,'Graph Tables'!$D169)</f>
        <v>0</v>
      </c>
      <c r="M169" s="46">
        <f>SUMIFS('Portfolio Allocation'!J$12:J$111,'Portfolio Allocation'!$A$12:$A$111,'Graph Tables'!$D169)</f>
        <v>0</v>
      </c>
      <c r="N169" s="46">
        <f>SUMIFS('Portfolio Allocation'!K$12:K$111,'Portfolio Allocation'!$A$12:$A$111,'Graph Tables'!$D169)</f>
        <v>0</v>
      </c>
      <c r="O169" s="46">
        <f>SUMIFS('Portfolio Allocation'!L$12:L$111,'Portfolio Allocation'!$A$12:$A$111,'Graph Tables'!$D169)</f>
        <v>0</v>
      </c>
      <c r="P169" s="46">
        <f>SUMIFS('Portfolio Allocation'!M$12:M$111,'Portfolio Allocation'!$A$12:$A$111,'Graph Tables'!$D169)</f>
        <v>0</v>
      </c>
      <c r="Q169" s="46" t="e">
        <f>SUMIFS('Portfolio Allocation'!#REF!,'Portfolio Allocation'!$A$12:$A$111,'Graph Tables'!$D169)</f>
        <v>#REF!</v>
      </c>
      <c r="R169" s="46">
        <f>SUMIFS('Portfolio Allocation'!Q$12:Q$111,'Portfolio Allocation'!$A$12:$A$111,'Graph Tables'!$D169)</f>
        <v>0</v>
      </c>
      <c r="S169" s="46">
        <f>SUMIFS('Portfolio Allocation'!R$12:R$111,'Portfolio Allocation'!$A$12:$A$111,'Graph Tables'!$D169)</f>
        <v>0</v>
      </c>
      <c r="T169" s="46">
        <f>SUMIFS('Portfolio Allocation'!S$12:S$111,'Portfolio Allocation'!$A$12:$A$111,'Graph Tables'!$D169)</f>
        <v>0</v>
      </c>
      <c r="U169" s="46">
        <f>SUMIFS('Portfolio Allocation'!T$12:T$111,'Portfolio Allocation'!$A$12:$A$111,'Graph Tables'!$D169)</f>
        <v>0</v>
      </c>
      <c r="V169" s="46">
        <f>SUMIFS('Portfolio Allocation'!U$12:U$111,'Portfolio Allocation'!$A$12:$A$111,'Graph Tables'!$D169)</f>
        <v>0</v>
      </c>
      <c r="W169" s="46">
        <f>SUMIFS('Portfolio Allocation'!V$12:V$111,'Portfolio Allocation'!$A$12:$A$111,'Graph Tables'!$D169)</f>
        <v>0</v>
      </c>
      <c r="X169" s="46">
        <f>SUMIFS('Portfolio Allocation'!W$12:W$111,'Portfolio Allocation'!$A$12:$A$111,'Graph Tables'!$D169)</f>
        <v>0</v>
      </c>
      <c r="Y169" s="46">
        <f>SUMIFS('Portfolio Allocation'!X$12:X$111,'Portfolio Allocation'!$A$12:$A$111,'Graph Tables'!$D169)</f>
        <v>0</v>
      </c>
      <c r="Z169" s="46">
        <f>SUMIFS('Portfolio Allocation'!Y$12:Y$111,'Portfolio Allocation'!$A$12:$A$111,'Graph Tables'!$D169)</f>
        <v>0</v>
      </c>
      <c r="AA169" s="46">
        <f>SUMIFS('Portfolio Allocation'!Z$12:Z$111,'Portfolio Allocation'!$A$12:$A$111,'Graph Tables'!$D169)</f>
        <v>0</v>
      </c>
      <c r="AB169" s="46">
        <f>SUMIFS('Portfolio Allocation'!AA$12:AA$111,'Portfolio Allocation'!$A$12:$A$111,'Graph Tables'!$D169)</f>
        <v>0</v>
      </c>
      <c r="AC169" s="46">
        <f>SUMIFS('Portfolio Allocation'!AD$12:AD$111,'Portfolio Allocation'!$A$12:$A$111,'Graph Tables'!$D169)</f>
        <v>0</v>
      </c>
      <c r="AD169" s="46"/>
      <c r="AH169" s="46"/>
      <c r="AI169" s="239" t="e">
        <f t="shared" si="265"/>
        <v>#REF!</v>
      </c>
      <c r="AJ169" s="239" t="e">
        <f>AI169+COUNTIF(AI$2:$AI169,AI169)-1</f>
        <v>#REF!</v>
      </c>
      <c r="AK169" s="241" t="str">
        <f t="shared" si="213"/>
        <v>Papua New Guinea</v>
      </c>
      <c r="AL169" s="70" t="e">
        <f t="shared" si="266"/>
        <v>#REF!</v>
      </c>
      <c r="AM169" s="44" t="e">
        <f t="shared" si="214"/>
        <v>#REF!</v>
      </c>
      <c r="AN169" s="44" t="e">
        <f t="shared" si="215"/>
        <v>#REF!</v>
      </c>
      <c r="AO169" s="44" t="e">
        <f t="shared" si="216"/>
        <v>#REF!</v>
      </c>
      <c r="AP169" s="44" t="e">
        <f t="shared" si="217"/>
        <v>#REF!</v>
      </c>
      <c r="AQ169" s="44" t="e">
        <f t="shared" si="218"/>
        <v>#REF!</v>
      </c>
      <c r="AR169" s="44" t="e">
        <f t="shared" si="219"/>
        <v>#REF!</v>
      </c>
      <c r="AS169" s="44" t="e">
        <f t="shared" si="220"/>
        <v>#REF!</v>
      </c>
      <c r="AT169" s="44" t="e">
        <f t="shared" si="221"/>
        <v>#REF!</v>
      </c>
      <c r="AU169" s="44" t="e">
        <f t="shared" si="222"/>
        <v>#REF!</v>
      </c>
      <c r="AV169" s="44" t="e">
        <f t="shared" si="223"/>
        <v>#REF!</v>
      </c>
      <c r="AW169" s="44" t="e">
        <f t="shared" si="224"/>
        <v>#REF!</v>
      </c>
      <c r="AX169" s="44" t="e">
        <f t="shared" si="225"/>
        <v>#REF!</v>
      </c>
      <c r="AY169" s="44" t="e">
        <f t="shared" si="226"/>
        <v>#REF!</v>
      </c>
      <c r="AZ169" s="44" t="e">
        <f t="shared" si="227"/>
        <v>#REF!</v>
      </c>
      <c r="BA169" s="44" t="e">
        <f t="shared" si="228"/>
        <v>#REF!</v>
      </c>
      <c r="BB169" s="44" t="e">
        <f t="shared" si="229"/>
        <v>#REF!</v>
      </c>
      <c r="BC169" s="44" t="e">
        <f t="shared" si="230"/>
        <v>#REF!</v>
      </c>
      <c r="BD169" s="44" t="e">
        <f t="shared" si="231"/>
        <v>#REF!</v>
      </c>
      <c r="BE169" s="44" t="e">
        <f t="shared" si="232"/>
        <v>#REF!</v>
      </c>
      <c r="BF169" s="44" t="e">
        <f t="shared" si="233"/>
        <v>#REF!</v>
      </c>
      <c r="BG169" s="44" t="e">
        <f t="shared" si="234"/>
        <v>#REF!</v>
      </c>
      <c r="BH169" s="44" t="e">
        <f t="shared" si="235"/>
        <v>#REF!</v>
      </c>
      <c r="BI169" s="44" t="e">
        <f t="shared" si="236"/>
        <v>#REF!</v>
      </c>
      <c r="BJ169" s="44" t="e">
        <f t="shared" si="237"/>
        <v>#REF!</v>
      </c>
      <c r="BK169" s="44"/>
      <c r="CN169" s="244" t="e">
        <f t="shared" si="267"/>
        <v>#REF!</v>
      </c>
      <c r="CO169" s="244">
        <v>168</v>
      </c>
      <c r="CP169" s="239" t="e">
        <f t="shared" si="268"/>
        <v>#REF!</v>
      </c>
      <c r="CQ169" s="239" t="e">
        <f>CP169+COUNTIF($CP$2:CP169,CP169)-1</f>
        <v>#REF!</v>
      </c>
      <c r="CR169" s="241" t="str">
        <f t="shared" si="238"/>
        <v>Papua New Guinea</v>
      </c>
      <c r="CS169" s="70" t="e">
        <f t="shared" si="269"/>
        <v>#REF!</v>
      </c>
      <c r="CT169" s="44" t="e">
        <f t="shared" si="239"/>
        <v>#REF!</v>
      </c>
      <c r="CU169" s="44" t="e">
        <f t="shared" si="240"/>
        <v>#REF!</v>
      </c>
      <c r="CV169" s="44" t="e">
        <f t="shared" si="241"/>
        <v>#REF!</v>
      </c>
      <c r="CW169" s="44" t="e">
        <f t="shared" si="242"/>
        <v>#REF!</v>
      </c>
      <c r="CX169" s="44" t="e">
        <f t="shared" si="243"/>
        <v>#REF!</v>
      </c>
      <c r="CY169" s="44" t="e">
        <f t="shared" si="244"/>
        <v>#REF!</v>
      </c>
      <c r="CZ169" s="44" t="e">
        <f t="shared" si="245"/>
        <v>#REF!</v>
      </c>
      <c r="DA169" s="44" t="e">
        <f t="shared" si="246"/>
        <v>#REF!</v>
      </c>
      <c r="DB169" s="44" t="e">
        <f t="shared" si="247"/>
        <v>#REF!</v>
      </c>
      <c r="DC169" s="44" t="e">
        <f t="shared" si="248"/>
        <v>#REF!</v>
      </c>
      <c r="DD169" s="44" t="e">
        <f t="shared" si="249"/>
        <v>#REF!</v>
      </c>
      <c r="DE169" s="44" t="e">
        <f t="shared" si="250"/>
        <v>#REF!</v>
      </c>
      <c r="DF169" s="44" t="e">
        <f t="shared" si="251"/>
        <v>#REF!</v>
      </c>
      <c r="DG169" s="44" t="e">
        <f t="shared" si="252"/>
        <v>#REF!</v>
      </c>
      <c r="DH169" s="44" t="e">
        <f t="shared" si="253"/>
        <v>#REF!</v>
      </c>
      <c r="DI169" s="44" t="e">
        <f t="shared" si="254"/>
        <v>#REF!</v>
      </c>
      <c r="DJ169" s="44" t="e">
        <f t="shared" si="255"/>
        <v>#REF!</v>
      </c>
      <c r="DK169" s="44" t="e">
        <f t="shared" si="256"/>
        <v>#REF!</v>
      </c>
      <c r="DL169" s="44" t="e">
        <f t="shared" si="257"/>
        <v>#REF!</v>
      </c>
      <c r="DM169" s="44" t="e">
        <f t="shared" si="258"/>
        <v>#REF!</v>
      </c>
      <c r="DN169" s="44" t="e">
        <f t="shared" si="259"/>
        <v>#REF!</v>
      </c>
      <c r="DO169" s="44" t="e">
        <f t="shared" si="260"/>
        <v>#REF!</v>
      </c>
      <c r="DP169" s="44" t="e">
        <f t="shared" si="261"/>
        <v>#REF!</v>
      </c>
      <c r="DQ169" s="44" t="e">
        <f t="shared" si="262"/>
        <v>#REF!</v>
      </c>
    </row>
    <row r="170" spans="1:121">
      <c r="A170" s="239">
        <v>169</v>
      </c>
      <c r="B170" s="364" t="e">
        <f t="shared" si="263"/>
        <v>#REF!</v>
      </c>
      <c r="C170" s="365" t="e">
        <f>B170+COUNTIF(B$2:$B170,B170)-1</f>
        <v>#REF!</v>
      </c>
      <c r="D170" s="366" t="str">
        <f>Tables!AI170</f>
        <v>Paraguay</v>
      </c>
      <c r="E170" s="367" t="e">
        <f t="shared" si="264"/>
        <v>#REF!</v>
      </c>
      <c r="F170" s="46">
        <f>SUMIFS('Portfolio Allocation'!C$12:C$111,'Portfolio Allocation'!$A$12:$A$111,'Graph Tables'!$D170)</f>
        <v>0</v>
      </c>
      <c r="G170" s="46">
        <f>SUMIFS('Portfolio Allocation'!D$12:D$111,'Portfolio Allocation'!$A$12:$A$111,'Graph Tables'!$D170)</f>
        <v>0</v>
      </c>
      <c r="H170" s="46">
        <f>SUMIFS('Portfolio Allocation'!E$12:E$111,'Portfolio Allocation'!$A$12:$A$111,'Graph Tables'!$D170)</f>
        <v>0</v>
      </c>
      <c r="I170" s="46">
        <f>SUMIFS('Portfolio Allocation'!F$12:F$111,'Portfolio Allocation'!$A$12:$A$111,'Graph Tables'!$D170)</f>
        <v>0</v>
      </c>
      <c r="J170" s="46">
        <f>SUMIFS('Portfolio Allocation'!G$12:G$111,'Portfolio Allocation'!$A$12:$A$111,'Graph Tables'!$D170)</f>
        <v>0</v>
      </c>
      <c r="K170" s="46">
        <f>SUMIFS('Portfolio Allocation'!H$12:H$111,'Portfolio Allocation'!$A$12:$A$111,'Graph Tables'!$D170)</f>
        <v>0</v>
      </c>
      <c r="L170" s="46">
        <f>SUMIFS('Portfolio Allocation'!I$12:I$111,'Portfolio Allocation'!$A$12:$A$111,'Graph Tables'!$D170)</f>
        <v>0</v>
      </c>
      <c r="M170" s="46">
        <f>SUMIFS('Portfolio Allocation'!J$12:J$111,'Portfolio Allocation'!$A$12:$A$111,'Graph Tables'!$D170)</f>
        <v>0</v>
      </c>
      <c r="N170" s="46">
        <f>SUMIFS('Portfolio Allocation'!K$12:K$111,'Portfolio Allocation'!$A$12:$A$111,'Graph Tables'!$D170)</f>
        <v>0</v>
      </c>
      <c r="O170" s="46">
        <f>SUMIFS('Portfolio Allocation'!L$12:L$111,'Portfolio Allocation'!$A$12:$A$111,'Graph Tables'!$D170)</f>
        <v>0</v>
      </c>
      <c r="P170" s="46">
        <f>SUMIFS('Portfolio Allocation'!M$12:M$111,'Portfolio Allocation'!$A$12:$A$111,'Graph Tables'!$D170)</f>
        <v>0</v>
      </c>
      <c r="Q170" s="46" t="e">
        <f>SUMIFS('Portfolio Allocation'!#REF!,'Portfolio Allocation'!$A$12:$A$111,'Graph Tables'!$D170)</f>
        <v>#REF!</v>
      </c>
      <c r="R170" s="46">
        <f>SUMIFS('Portfolio Allocation'!Q$12:Q$111,'Portfolio Allocation'!$A$12:$A$111,'Graph Tables'!$D170)</f>
        <v>0</v>
      </c>
      <c r="S170" s="46">
        <f>SUMIFS('Portfolio Allocation'!R$12:R$111,'Portfolio Allocation'!$A$12:$A$111,'Graph Tables'!$D170)</f>
        <v>0</v>
      </c>
      <c r="T170" s="46">
        <f>SUMIFS('Portfolio Allocation'!S$12:S$111,'Portfolio Allocation'!$A$12:$A$111,'Graph Tables'!$D170)</f>
        <v>0</v>
      </c>
      <c r="U170" s="46">
        <f>SUMIFS('Portfolio Allocation'!T$12:T$111,'Portfolio Allocation'!$A$12:$A$111,'Graph Tables'!$D170)</f>
        <v>0</v>
      </c>
      <c r="V170" s="46">
        <f>SUMIFS('Portfolio Allocation'!U$12:U$111,'Portfolio Allocation'!$A$12:$A$111,'Graph Tables'!$D170)</f>
        <v>0</v>
      </c>
      <c r="W170" s="46">
        <f>SUMIFS('Portfolio Allocation'!V$12:V$111,'Portfolio Allocation'!$A$12:$A$111,'Graph Tables'!$D170)</f>
        <v>0</v>
      </c>
      <c r="X170" s="46">
        <f>SUMIFS('Portfolio Allocation'!W$12:W$111,'Portfolio Allocation'!$A$12:$A$111,'Graph Tables'!$D170)</f>
        <v>0</v>
      </c>
      <c r="Y170" s="46">
        <f>SUMIFS('Portfolio Allocation'!X$12:X$111,'Portfolio Allocation'!$A$12:$A$111,'Graph Tables'!$D170)</f>
        <v>0</v>
      </c>
      <c r="Z170" s="46">
        <f>SUMIFS('Portfolio Allocation'!Y$12:Y$111,'Portfolio Allocation'!$A$12:$A$111,'Graph Tables'!$D170)</f>
        <v>0</v>
      </c>
      <c r="AA170" s="46">
        <f>SUMIFS('Portfolio Allocation'!Z$12:Z$111,'Portfolio Allocation'!$A$12:$A$111,'Graph Tables'!$D170)</f>
        <v>0</v>
      </c>
      <c r="AB170" s="46">
        <f>SUMIFS('Portfolio Allocation'!AA$12:AA$111,'Portfolio Allocation'!$A$12:$A$111,'Graph Tables'!$D170)</f>
        <v>0</v>
      </c>
      <c r="AC170" s="46">
        <f>SUMIFS('Portfolio Allocation'!AD$12:AD$111,'Portfolio Allocation'!$A$12:$A$111,'Graph Tables'!$D170)</f>
        <v>0</v>
      </c>
      <c r="AD170" s="46"/>
      <c r="AH170" s="46"/>
      <c r="AI170" s="239" t="e">
        <f t="shared" si="265"/>
        <v>#REF!</v>
      </c>
      <c r="AJ170" s="239" t="e">
        <f>AI170+COUNTIF(AI$2:$AI170,AI170)-1</f>
        <v>#REF!</v>
      </c>
      <c r="AK170" s="241" t="str">
        <f t="shared" si="213"/>
        <v>Paraguay</v>
      </c>
      <c r="AL170" s="70" t="e">
        <f t="shared" si="266"/>
        <v>#REF!</v>
      </c>
      <c r="AM170" s="44" t="e">
        <f t="shared" si="214"/>
        <v>#REF!</v>
      </c>
      <c r="AN170" s="44" t="e">
        <f t="shared" si="215"/>
        <v>#REF!</v>
      </c>
      <c r="AO170" s="44" t="e">
        <f t="shared" si="216"/>
        <v>#REF!</v>
      </c>
      <c r="AP170" s="44" t="e">
        <f t="shared" si="217"/>
        <v>#REF!</v>
      </c>
      <c r="AQ170" s="44" t="e">
        <f t="shared" si="218"/>
        <v>#REF!</v>
      </c>
      <c r="AR170" s="44" t="e">
        <f t="shared" si="219"/>
        <v>#REF!</v>
      </c>
      <c r="AS170" s="44" t="e">
        <f t="shared" si="220"/>
        <v>#REF!</v>
      </c>
      <c r="AT170" s="44" t="e">
        <f t="shared" si="221"/>
        <v>#REF!</v>
      </c>
      <c r="AU170" s="44" t="e">
        <f t="shared" si="222"/>
        <v>#REF!</v>
      </c>
      <c r="AV170" s="44" t="e">
        <f t="shared" si="223"/>
        <v>#REF!</v>
      </c>
      <c r="AW170" s="44" t="e">
        <f t="shared" si="224"/>
        <v>#REF!</v>
      </c>
      <c r="AX170" s="44" t="e">
        <f t="shared" si="225"/>
        <v>#REF!</v>
      </c>
      <c r="AY170" s="44" t="e">
        <f t="shared" si="226"/>
        <v>#REF!</v>
      </c>
      <c r="AZ170" s="44" t="e">
        <f t="shared" si="227"/>
        <v>#REF!</v>
      </c>
      <c r="BA170" s="44" t="e">
        <f t="shared" si="228"/>
        <v>#REF!</v>
      </c>
      <c r="BB170" s="44" t="e">
        <f t="shared" si="229"/>
        <v>#REF!</v>
      </c>
      <c r="BC170" s="44" t="e">
        <f t="shared" si="230"/>
        <v>#REF!</v>
      </c>
      <c r="BD170" s="44" t="e">
        <f t="shared" si="231"/>
        <v>#REF!</v>
      </c>
      <c r="BE170" s="44" t="e">
        <f t="shared" si="232"/>
        <v>#REF!</v>
      </c>
      <c r="BF170" s="44" t="e">
        <f t="shared" si="233"/>
        <v>#REF!</v>
      </c>
      <c r="BG170" s="44" t="e">
        <f t="shared" si="234"/>
        <v>#REF!</v>
      </c>
      <c r="BH170" s="44" t="e">
        <f t="shared" si="235"/>
        <v>#REF!</v>
      </c>
      <c r="BI170" s="44" t="e">
        <f t="shared" si="236"/>
        <v>#REF!</v>
      </c>
      <c r="BJ170" s="44" t="e">
        <f t="shared" si="237"/>
        <v>#REF!</v>
      </c>
      <c r="BK170" s="44"/>
      <c r="CN170" s="244" t="e">
        <f t="shared" si="267"/>
        <v>#REF!</v>
      </c>
      <c r="CO170" s="244">
        <v>169</v>
      </c>
      <c r="CP170" s="239" t="e">
        <f t="shared" si="268"/>
        <v>#REF!</v>
      </c>
      <c r="CQ170" s="239" t="e">
        <f>CP170+COUNTIF($CP$2:CP170,CP170)-1</f>
        <v>#REF!</v>
      </c>
      <c r="CR170" s="241" t="str">
        <f t="shared" si="238"/>
        <v>Paraguay</v>
      </c>
      <c r="CS170" s="70" t="e">
        <f t="shared" si="269"/>
        <v>#REF!</v>
      </c>
      <c r="CT170" s="44" t="e">
        <f t="shared" si="239"/>
        <v>#REF!</v>
      </c>
      <c r="CU170" s="44" t="e">
        <f t="shared" si="240"/>
        <v>#REF!</v>
      </c>
      <c r="CV170" s="44" t="e">
        <f t="shared" si="241"/>
        <v>#REF!</v>
      </c>
      <c r="CW170" s="44" t="e">
        <f t="shared" si="242"/>
        <v>#REF!</v>
      </c>
      <c r="CX170" s="44" t="e">
        <f t="shared" si="243"/>
        <v>#REF!</v>
      </c>
      <c r="CY170" s="44" t="e">
        <f t="shared" si="244"/>
        <v>#REF!</v>
      </c>
      <c r="CZ170" s="44" t="e">
        <f t="shared" si="245"/>
        <v>#REF!</v>
      </c>
      <c r="DA170" s="44" t="e">
        <f t="shared" si="246"/>
        <v>#REF!</v>
      </c>
      <c r="DB170" s="44" t="e">
        <f t="shared" si="247"/>
        <v>#REF!</v>
      </c>
      <c r="DC170" s="44" t="e">
        <f t="shared" si="248"/>
        <v>#REF!</v>
      </c>
      <c r="DD170" s="44" t="e">
        <f t="shared" si="249"/>
        <v>#REF!</v>
      </c>
      <c r="DE170" s="44" t="e">
        <f t="shared" si="250"/>
        <v>#REF!</v>
      </c>
      <c r="DF170" s="44" t="e">
        <f t="shared" si="251"/>
        <v>#REF!</v>
      </c>
      <c r="DG170" s="44" t="e">
        <f t="shared" si="252"/>
        <v>#REF!</v>
      </c>
      <c r="DH170" s="44" t="e">
        <f t="shared" si="253"/>
        <v>#REF!</v>
      </c>
      <c r="DI170" s="44" t="e">
        <f t="shared" si="254"/>
        <v>#REF!</v>
      </c>
      <c r="DJ170" s="44" t="e">
        <f t="shared" si="255"/>
        <v>#REF!</v>
      </c>
      <c r="DK170" s="44" t="e">
        <f t="shared" si="256"/>
        <v>#REF!</v>
      </c>
      <c r="DL170" s="44" t="e">
        <f t="shared" si="257"/>
        <v>#REF!</v>
      </c>
      <c r="DM170" s="44" t="e">
        <f t="shared" si="258"/>
        <v>#REF!</v>
      </c>
      <c r="DN170" s="44" t="e">
        <f t="shared" si="259"/>
        <v>#REF!</v>
      </c>
      <c r="DO170" s="44" t="e">
        <f t="shared" si="260"/>
        <v>#REF!</v>
      </c>
      <c r="DP170" s="44" t="e">
        <f t="shared" si="261"/>
        <v>#REF!</v>
      </c>
      <c r="DQ170" s="44" t="e">
        <f t="shared" si="262"/>
        <v>#REF!</v>
      </c>
    </row>
    <row r="171" spans="1:121">
      <c r="A171" s="239">
        <v>170</v>
      </c>
      <c r="B171" s="364" t="e">
        <f t="shared" si="263"/>
        <v>#REF!</v>
      </c>
      <c r="C171" s="365" t="e">
        <f>B171+COUNTIF(B$2:$B171,B171)-1</f>
        <v>#REF!</v>
      </c>
      <c r="D171" s="366" t="str">
        <f>Tables!AI171</f>
        <v>Peru</v>
      </c>
      <c r="E171" s="367" t="e">
        <f t="shared" si="264"/>
        <v>#REF!</v>
      </c>
      <c r="F171" s="46">
        <f>SUMIFS('Portfolio Allocation'!C$12:C$111,'Portfolio Allocation'!$A$12:$A$111,'Graph Tables'!$D171)</f>
        <v>0</v>
      </c>
      <c r="G171" s="46">
        <f>SUMIFS('Portfolio Allocation'!D$12:D$111,'Portfolio Allocation'!$A$12:$A$111,'Graph Tables'!$D171)</f>
        <v>0</v>
      </c>
      <c r="H171" s="46">
        <f>SUMIFS('Portfolio Allocation'!E$12:E$111,'Portfolio Allocation'!$A$12:$A$111,'Graph Tables'!$D171)</f>
        <v>0</v>
      </c>
      <c r="I171" s="46">
        <f>SUMIFS('Portfolio Allocation'!F$12:F$111,'Portfolio Allocation'!$A$12:$A$111,'Graph Tables'!$D171)</f>
        <v>0</v>
      </c>
      <c r="J171" s="46">
        <f>SUMIFS('Portfolio Allocation'!G$12:G$111,'Portfolio Allocation'!$A$12:$A$111,'Graph Tables'!$D171)</f>
        <v>0</v>
      </c>
      <c r="K171" s="46">
        <f>SUMIFS('Portfolio Allocation'!H$12:H$111,'Portfolio Allocation'!$A$12:$A$111,'Graph Tables'!$D171)</f>
        <v>0</v>
      </c>
      <c r="L171" s="46">
        <f>SUMIFS('Portfolio Allocation'!I$12:I$111,'Portfolio Allocation'!$A$12:$A$111,'Graph Tables'!$D171)</f>
        <v>0</v>
      </c>
      <c r="M171" s="46">
        <f>SUMIFS('Portfolio Allocation'!J$12:J$111,'Portfolio Allocation'!$A$12:$A$111,'Graph Tables'!$D171)</f>
        <v>0</v>
      </c>
      <c r="N171" s="46">
        <f>SUMIFS('Portfolio Allocation'!K$12:K$111,'Portfolio Allocation'!$A$12:$A$111,'Graph Tables'!$D171)</f>
        <v>0</v>
      </c>
      <c r="O171" s="46">
        <f>SUMIFS('Portfolio Allocation'!L$12:L$111,'Portfolio Allocation'!$A$12:$A$111,'Graph Tables'!$D171)</f>
        <v>0</v>
      </c>
      <c r="P171" s="46">
        <f>SUMIFS('Portfolio Allocation'!M$12:M$111,'Portfolio Allocation'!$A$12:$A$111,'Graph Tables'!$D171)</f>
        <v>0</v>
      </c>
      <c r="Q171" s="46" t="e">
        <f>SUMIFS('Portfolio Allocation'!#REF!,'Portfolio Allocation'!$A$12:$A$111,'Graph Tables'!$D171)</f>
        <v>#REF!</v>
      </c>
      <c r="R171" s="46">
        <f>SUMIFS('Portfolio Allocation'!Q$12:Q$111,'Portfolio Allocation'!$A$12:$A$111,'Graph Tables'!$D171)</f>
        <v>0</v>
      </c>
      <c r="S171" s="46">
        <f>SUMIFS('Portfolio Allocation'!R$12:R$111,'Portfolio Allocation'!$A$12:$A$111,'Graph Tables'!$D171)</f>
        <v>0</v>
      </c>
      <c r="T171" s="46">
        <f>SUMIFS('Portfolio Allocation'!S$12:S$111,'Portfolio Allocation'!$A$12:$A$111,'Graph Tables'!$D171)</f>
        <v>0</v>
      </c>
      <c r="U171" s="46">
        <f>SUMIFS('Portfolio Allocation'!T$12:T$111,'Portfolio Allocation'!$A$12:$A$111,'Graph Tables'!$D171)</f>
        <v>0</v>
      </c>
      <c r="V171" s="46">
        <f>SUMIFS('Portfolio Allocation'!U$12:U$111,'Portfolio Allocation'!$A$12:$A$111,'Graph Tables'!$D171)</f>
        <v>0</v>
      </c>
      <c r="W171" s="46">
        <f>SUMIFS('Portfolio Allocation'!V$12:V$111,'Portfolio Allocation'!$A$12:$A$111,'Graph Tables'!$D171)</f>
        <v>0</v>
      </c>
      <c r="X171" s="46">
        <f>SUMIFS('Portfolio Allocation'!W$12:W$111,'Portfolio Allocation'!$A$12:$A$111,'Graph Tables'!$D171)</f>
        <v>0</v>
      </c>
      <c r="Y171" s="46">
        <f>SUMIFS('Portfolio Allocation'!X$12:X$111,'Portfolio Allocation'!$A$12:$A$111,'Graph Tables'!$D171)</f>
        <v>0</v>
      </c>
      <c r="Z171" s="46">
        <f>SUMIFS('Portfolio Allocation'!Y$12:Y$111,'Portfolio Allocation'!$A$12:$A$111,'Graph Tables'!$D171)</f>
        <v>0</v>
      </c>
      <c r="AA171" s="46">
        <f>SUMIFS('Portfolio Allocation'!Z$12:Z$111,'Portfolio Allocation'!$A$12:$A$111,'Graph Tables'!$D171)</f>
        <v>0</v>
      </c>
      <c r="AB171" s="46">
        <f>SUMIFS('Portfolio Allocation'!AA$12:AA$111,'Portfolio Allocation'!$A$12:$A$111,'Graph Tables'!$D171)</f>
        <v>0</v>
      </c>
      <c r="AC171" s="46">
        <f>SUMIFS('Portfolio Allocation'!AD$12:AD$111,'Portfolio Allocation'!$A$12:$A$111,'Graph Tables'!$D171)</f>
        <v>0</v>
      </c>
      <c r="AD171" s="46"/>
      <c r="AH171" s="46"/>
      <c r="AI171" s="239" t="e">
        <f t="shared" si="265"/>
        <v>#REF!</v>
      </c>
      <c r="AJ171" s="239" t="e">
        <f>AI171+COUNTIF(AI$2:$AI171,AI171)-1</f>
        <v>#REF!</v>
      </c>
      <c r="AK171" s="241" t="str">
        <f t="shared" si="213"/>
        <v>Peru</v>
      </c>
      <c r="AL171" s="70" t="e">
        <f t="shared" si="266"/>
        <v>#REF!</v>
      </c>
      <c r="AM171" s="44" t="e">
        <f t="shared" si="214"/>
        <v>#REF!</v>
      </c>
      <c r="AN171" s="44" t="e">
        <f t="shared" si="215"/>
        <v>#REF!</v>
      </c>
      <c r="AO171" s="44" t="e">
        <f t="shared" si="216"/>
        <v>#REF!</v>
      </c>
      <c r="AP171" s="44" t="e">
        <f t="shared" si="217"/>
        <v>#REF!</v>
      </c>
      <c r="AQ171" s="44" t="e">
        <f t="shared" si="218"/>
        <v>#REF!</v>
      </c>
      <c r="AR171" s="44" t="e">
        <f t="shared" si="219"/>
        <v>#REF!</v>
      </c>
      <c r="AS171" s="44" t="e">
        <f t="shared" si="220"/>
        <v>#REF!</v>
      </c>
      <c r="AT171" s="44" t="e">
        <f t="shared" si="221"/>
        <v>#REF!</v>
      </c>
      <c r="AU171" s="44" t="e">
        <f t="shared" si="222"/>
        <v>#REF!</v>
      </c>
      <c r="AV171" s="44" t="e">
        <f t="shared" si="223"/>
        <v>#REF!</v>
      </c>
      <c r="AW171" s="44" t="e">
        <f t="shared" si="224"/>
        <v>#REF!</v>
      </c>
      <c r="AX171" s="44" t="e">
        <f t="shared" si="225"/>
        <v>#REF!</v>
      </c>
      <c r="AY171" s="44" t="e">
        <f t="shared" si="226"/>
        <v>#REF!</v>
      </c>
      <c r="AZ171" s="44" t="e">
        <f t="shared" si="227"/>
        <v>#REF!</v>
      </c>
      <c r="BA171" s="44" t="e">
        <f t="shared" si="228"/>
        <v>#REF!</v>
      </c>
      <c r="BB171" s="44" t="e">
        <f t="shared" si="229"/>
        <v>#REF!</v>
      </c>
      <c r="BC171" s="44" t="e">
        <f t="shared" si="230"/>
        <v>#REF!</v>
      </c>
      <c r="BD171" s="44" t="e">
        <f t="shared" si="231"/>
        <v>#REF!</v>
      </c>
      <c r="BE171" s="44" t="e">
        <f t="shared" si="232"/>
        <v>#REF!</v>
      </c>
      <c r="BF171" s="44" t="e">
        <f t="shared" si="233"/>
        <v>#REF!</v>
      </c>
      <c r="BG171" s="44" t="e">
        <f t="shared" si="234"/>
        <v>#REF!</v>
      </c>
      <c r="BH171" s="44" t="e">
        <f t="shared" si="235"/>
        <v>#REF!</v>
      </c>
      <c r="BI171" s="44" t="e">
        <f t="shared" si="236"/>
        <v>#REF!</v>
      </c>
      <c r="BJ171" s="44" t="e">
        <f t="shared" si="237"/>
        <v>#REF!</v>
      </c>
      <c r="BK171" s="44"/>
      <c r="CN171" s="244" t="e">
        <f t="shared" si="267"/>
        <v>#REF!</v>
      </c>
      <c r="CO171" s="244">
        <v>170</v>
      </c>
      <c r="CP171" s="239" t="e">
        <f t="shared" si="268"/>
        <v>#REF!</v>
      </c>
      <c r="CQ171" s="239" t="e">
        <f>CP171+COUNTIF($CP$2:CP171,CP171)-1</f>
        <v>#REF!</v>
      </c>
      <c r="CR171" s="241" t="str">
        <f t="shared" si="238"/>
        <v>Peru</v>
      </c>
      <c r="CS171" s="70" t="e">
        <f t="shared" si="269"/>
        <v>#REF!</v>
      </c>
      <c r="CT171" s="44" t="e">
        <f t="shared" si="239"/>
        <v>#REF!</v>
      </c>
      <c r="CU171" s="44" t="e">
        <f t="shared" si="240"/>
        <v>#REF!</v>
      </c>
      <c r="CV171" s="44" t="e">
        <f t="shared" si="241"/>
        <v>#REF!</v>
      </c>
      <c r="CW171" s="44" t="e">
        <f t="shared" si="242"/>
        <v>#REF!</v>
      </c>
      <c r="CX171" s="44" t="e">
        <f t="shared" si="243"/>
        <v>#REF!</v>
      </c>
      <c r="CY171" s="44" t="e">
        <f t="shared" si="244"/>
        <v>#REF!</v>
      </c>
      <c r="CZ171" s="44" t="e">
        <f t="shared" si="245"/>
        <v>#REF!</v>
      </c>
      <c r="DA171" s="44" t="e">
        <f t="shared" si="246"/>
        <v>#REF!</v>
      </c>
      <c r="DB171" s="44" t="e">
        <f t="shared" si="247"/>
        <v>#REF!</v>
      </c>
      <c r="DC171" s="44" t="e">
        <f t="shared" si="248"/>
        <v>#REF!</v>
      </c>
      <c r="DD171" s="44" t="e">
        <f t="shared" si="249"/>
        <v>#REF!</v>
      </c>
      <c r="DE171" s="44" t="e">
        <f t="shared" si="250"/>
        <v>#REF!</v>
      </c>
      <c r="DF171" s="44" t="e">
        <f t="shared" si="251"/>
        <v>#REF!</v>
      </c>
      <c r="DG171" s="44" t="e">
        <f t="shared" si="252"/>
        <v>#REF!</v>
      </c>
      <c r="DH171" s="44" t="e">
        <f t="shared" si="253"/>
        <v>#REF!</v>
      </c>
      <c r="DI171" s="44" t="e">
        <f t="shared" si="254"/>
        <v>#REF!</v>
      </c>
      <c r="DJ171" s="44" t="e">
        <f t="shared" si="255"/>
        <v>#REF!</v>
      </c>
      <c r="DK171" s="44" t="e">
        <f t="shared" si="256"/>
        <v>#REF!</v>
      </c>
      <c r="DL171" s="44" t="e">
        <f t="shared" si="257"/>
        <v>#REF!</v>
      </c>
      <c r="DM171" s="44" t="e">
        <f t="shared" si="258"/>
        <v>#REF!</v>
      </c>
      <c r="DN171" s="44" t="e">
        <f t="shared" si="259"/>
        <v>#REF!</v>
      </c>
      <c r="DO171" s="44" t="e">
        <f t="shared" si="260"/>
        <v>#REF!</v>
      </c>
      <c r="DP171" s="44" t="e">
        <f t="shared" si="261"/>
        <v>#REF!</v>
      </c>
      <c r="DQ171" s="44" t="e">
        <f t="shared" si="262"/>
        <v>#REF!</v>
      </c>
    </row>
    <row r="172" spans="1:121">
      <c r="A172" s="239">
        <v>171</v>
      </c>
      <c r="B172" s="364" t="e">
        <f t="shared" si="263"/>
        <v>#REF!</v>
      </c>
      <c r="C172" s="365" t="e">
        <f>B172+COUNTIF(B$2:$B172,B172)-1</f>
        <v>#REF!</v>
      </c>
      <c r="D172" s="366" t="str">
        <f>Tables!AI172</f>
        <v>Philippines the</v>
      </c>
      <c r="E172" s="367" t="e">
        <f t="shared" si="264"/>
        <v>#REF!</v>
      </c>
      <c r="F172" s="46">
        <f>SUMIFS('Portfolio Allocation'!C$12:C$111,'Portfolio Allocation'!$A$12:$A$111,'Graph Tables'!$D172)</f>
        <v>0</v>
      </c>
      <c r="G172" s="46">
        <f>SUMIFS('Portfolio Allocation'!D$12:D$111,'Portfolio Allocation'!$A$12:$A$111,'Graph Tables'!$D172)</f>
        <v>0</v>
      </c>
      <c r="H172" s="46">
        <f>SUMIFS('Portfolio Allocation'!E$12:E$111,'Portfolio Allocation'!$A$12:$A$111,'Graph Tables'!$D172)</f>
        <v>0</v>
      </c>
      <c r="I172" s="46">
        <f>SUMIFS('Portfolio Allocation'!F$12:F$111,'Portfolio Allocation'!$A$12:$A$111,'Graph Tables'!$D172)</f>
        <v>0</v>
      </c>
      <c r="J172" s="46">
        <f>SUMIFS('Portfolio Allocation'!G$12:G$111,'Portfolio Allocation'!$A$12:$A$111,'Graph Tables'!$D172)</f>
        <v>0</v>
      </c>
      <c r="K172" s="46">
        <f>SUMIFS('Portfolio Allocation'!H$12:H$111,'Portfolio Allocation'!$A$12:$A$111,'Graph Tables'!$D172)</f>
        <v>0</v>
      </c>
      <c r="L172" s="46">
        <f>SUMIFS('Portfolio Allocation'!I$12:I$111,'Portfolio Allocation'!$A$12:$A$111,'Graph Tables'!$D172)</f>
        <v>0</v>
      </c>
      <c r="M172" s="46">
        <f>SUMIFS('Portfolio Allocation'!J$12:J$111,'Portfolio Allocation'!$A$12:$A$111,'Graph Tables'!$D172)</f>
        <v>0</v>
      </c>
      <c r="N172" s="46">
        <f>SUMIFS('Portfolio Allocation'!K$12:K$111,'Portfolio Allocation'!$A$12:$A$111,'Graph Tables'!$D172)</f>
        <v>0</v>
      </c>
      <c r="O172" s="46">
        <f>SUMIFS('Portfolio Allocation'!L$12:L$111,'Portfolio Allocation'!$A$12:$A$111,'Graph Tables'!$D172)</f>
        <v>0</v>
      </c>
      <c r="P172" s="46">
        <f>SUMIFS('Portfolio Allocation'!M$12:M$111,'Portfolio Allocation'!$A$12:$A$111,'Graph Tables'!$D172)</f>
        <v>0</v>
      </c>
      <c r="Q172" s="46" t="e">
        <f>SUMIFS('Portfolio Allocation'!#REF!,'Portfolio Allocation'!$A$12:$A$111,'Graph Tables'!$D172)</f>
        <v>#REF!</v>
      </c>
      <c r="R172" s="46">
        <f>SUMIFS('Portfolio Allocation'!Q$12:Q$111,'Portfolio Allocation'!$A$12:$A$111,'Graph Tables'!$D172)</f>
        <v>0</v>
      </c>
      <c r="S172" s="46">
        <f>SUMIFS('Portfolio Allocation'!R$12:R$111,'Portfolio Allocation'!$A$12:$A$111,'Graph Tables'!$D172)</f>
        <v>0</v>
      </c>
      <c r="T172" s="46">
        <f>SUMIFS('Portfolio Allocation'!S$12:S$111,'Portfolio Allocation'!$A$12:$A$111,'Graph Tables'!$D172)</f>
        <v>0</v>
      </c>
      <c r="U172" s="46">
        <f>SUMIFS('Portfolio Allocation'!T$12:T$111,'Portfolio Allocation'!$A$12:$A$111,'Graph Tables'!$D172)</f>
        <v>0</v>
      </c>
      <c r="V172" s="46">
        <f>SUMIFS('Portfolio Allocation'!U$12:U$111,'Portfolio Allocation'!$A$12:$A$111,'Graph Tables'!$D172)</f>
        <v>0</v>
      </c>
      <c r="W172" s="46">
        <f>SUMIFS('Portfolio Allocation'!V$12:V$111,'Portfolio Allocation'!$A$12:$A$111,'Graph Tables'!$D172)</f>
        <v>0</v>
      </c>
      <c r="X172" s="46">
        <f>SUMIFS('Portfolio Allocation'!W$12:W$111,'Portfolio Allocation'!$A$12:$A$111,'Graph Tables'!$D172)</f>
        <v>0</v>
      </c>
      <c r="Y172" s="46">
        <f>SUMIFS('Portfolio Allocation'!X$12:X$111,'Portfolio Allocation'!$A$12:$A$111,'Graph Tables'!$D172)</f>
        <v>0</v>
      </c>
      <c r="Z172" s="46">
        <f>SUMIFS('Portfolio Allocation'!Y$12:Y$111,'Portfolio Allocation'!$A$12:$A$111,'Graph Tables'!$D172)</f>
        <v>0</v>
      </c>
      <c r="AA172" s="46">
        <f>SUMIFS('Portfolio Allocation'!Z$12:Z$111,'Portfolio Allocation'!$A$12:$A$111,'Graph Tables'!$D172)</f>
        <v>0</v>
      </c>
      <c r="AB172" s="46">
        <f>SUMIFS('Portfolio Allocation'!AA$12:AA$111,'Portfolio Allocation'!$A$12:$A$111,'Graph Tables'!$D172)</f>
        <v>0</v>
      </c>
      <c r="AC172" s="46">
        <f>SUMIFS('Portfolio Allocation'!AD$12:AD$111,'Portfolio Allocation'!$A$12:$A$111,'Graph Tables'!$D172)</f>
        <v>0</v>
      </c>
      <c r="AD172" s="46"/>
      <c r="AH172" s="46"/>
      <c r="AI172" s="239" t="e">
        <f t="shared" si="265"/>
        <v>#REF!</v>
      </c>
      <c r="AJ172" s="239" t="e">
        <f>AI172+COUNTIF(AI$2:$AI172,AI172)-1</f>
        <v>#REF!</v>
      </c>
      <c r="AK172" s="241" t="str">
        <f t="shared" si="213"/>
        <v>Philippines the</v>
      </c>
      <c r="AL172" s="70" t="e">
        <f t="shared" si="266"/>
        <v>#REF!</v>
      </c>
      <c r="AM172" s="44" t="e">
        <f t="shared" si="214"/>
        <v>#REF!</v>
      </c>
      <c r="AN172" s="44" t="e">
        <f t="shared" si="215"/>
        <v>#REF!</v>
      </c>
      <c r="AO172" s="44" t="e">
        <f t="shared" si="216"/>
        <v>#REF!</v>
      </c>
      <c r="AP172" s="44" t="e">
        <f t="shared" si="217"/>
        <v>#REF!</v>
      </c>
      <c r="AQ172" s="44" t="e">
        <f t="shared" si="218"/>
        <v>#REF!</v>
      </c>
      <c r="AR172" s="44" t="e">
        <f t="shared" si="219"/>
        <v>#REF!</v>
      </c>
      <c r="AS172" s="44" t="e">
        <f t="shared" si="220"/>
        <v>#REF!</v>
      </c>
      <c r="AT172" s="44" t="e">
        <f t="shared" si="221"/>
        <v>#REF!</v>
      </c>
      <c r="AU172" s="44" t="e">
        <f t="shared" si="222"/>
        <v>#REF!</v>
      </c>
      <c r="AV172" s="44" t="e">
        <f t="shared" si="223"/>
        <v>#REF!</v>
      </c>
      <c r="AW172" s="44" t="e">
        <f t="shared" si="224"/>
        <v>#REF!</v>
      </c>
      <c r="AX172" s="44" t="e">
        <f t="shared" si="225"/>
        <v>#REF!</v>
      </c>
      <c r="AY172" s="44" t="e">
        <f t="shared" si="226"/>
        <v>#REF!</v>
      </c>
      <c r="AZ172" s="44" t="e">
        <f t="shared" si="227"/>
        <v>#REF!</v>
      </c>
      <c r="BA172" s="44" t="e">
        <f t="shared" si="228"/>
        <v>#REF!</v>
      </c>
      <c r="BB172" s="44" t="e">
        <f t="shared" si="229"/>
        <v>#REF!</v>
      </c>
      <c r="BC172" s="44" t="e">
        <f t="shared" si="230"/>
        <v>#REF!</v>
      </c>
      <c r="BD172" s="44" t="e">
        <f t="shared" si="231"/>
        <v>#REF!</v>
      </c>
      <c r="BE172" s="44" t="e">
        <f t="shared" si="232"/>
        <v>#REF!</v>
      </c>
      <c r="BF172" s="44" t="e">
        <f t="shared" si="233"/>
        <v>#REF!</v>
      </c>
      <c r="BG172" s="44" t="e">
        <f t="shared" si="234"/>
        <v>#REF!</v>
      </c>
      <c r="BH172" s="44" t="e">
        <f t="shared" si="235"/>
        <v>#REF!</v>
      </c>
      <c r="BI172" s="44" t="e">
        <f t="shared" si="236"/>
        <v>#REF!</v>
      </c>
      <c r="BJ172" s="44" t="e">
        <f t="shared" si="237"/>
        <v>#REF!</v>
      </c>
      <c r="BK172" s="44"/>
      <c r="CN172" s="244" t="e">
        <f t="shared" si="267"/>
        <v>#REF!</v>
      </c>
      <c r="CO172" s="244">
        <v>171</v>
      </c>
      <c r="CP172" s="239" t="e">
        <f t="shared" si="268"/>
        <v>#REF!</v>
      </c>
      <c r="CQ172" s="239" t="e">
        <f>CP172+COUNTIF($CP$2:CP172,CP172)-1</f>
        <v>#REF!</v>
      </c>
      <c r="CR172" s="241" t="str">
        <f t="shared" si="238"/>
        <v>Philippines the</v>
      </c>
      <c r="CS172" s="70" t="e">
        <f t="shared" si="269"/>
        <v>#REF!</v>
      </c>
      <c r="CT172" s="44" t="e">
        <f t="shared" si="239"/>
        <v>#REF!</v>
      </c>
      <c r="CU172" s="44" t="e">
        <f t="shared" si="240"/>
        <v>#REF!</v>
      </c>
      <c r="CV172" s="44" t="e">
        <f t="shared" si="241"/>
        <v>#REF!</v>
      </c>
      <c r="CW172" s="44" t="e">
        <f t="shared" si="242"/>
        <v>#REF!</v>
      </c>
      <c r="CX172" s="44" t="e">
        <f t="shared" si="243"/>
        <v>#REF!</v>
      </c>
      <c r="CY172" s="44" t="e">
        <f t="shared" si="244"/>
        <v>#REF!</v>
      </c>
      <c r="CZ172" s="44" t="e">
        <f t="shared" si="245"/>
        <v>#REF!</v>
      </c>
      <c r="DA172" s="44" t="e">
        <f t="shared" si="246"/>
        <v>#REF!</v>
      </c>
      <c r="DB172" s="44" t="e">
        <f t="shared" si="247"/>
        <v>#REF!</v>
      </c>
      <c r="DC172" s="44" t="e">
        <f t="shared" si="248"/>
        <v>#REF!</v>
      </c>
      <c r="DD172" s="44" t="e">
        <f t="shared" si="249"/>
        <v>#REF!</v>
      </c>
      <c r="DE172" s="44" t="e">
        <f t="shared" si="250"/>
        <v>#REF!</v>
      </c>
      <c r="DF172" s="44" t="e">
        <f t="shared" si="251"/>
        <v>#REF!</v>
      </c>
      <c r="DG172" s="44" t="e">
        <f t="shared" si="252"/>
        <v>#REF!</v>
      </c>
      <c r="DH172" s="44" t="e">
        <f t="shared" si="253"/>
        <v>#REF!</v>
      </c>
      <c r="DI172" s="44" t="e">
        <f t="shared" si="254"/>
        <v>#REF!</v>
      </c>
      <c r="DJ172" s="44" t="e">
        <f t="shared" si="255"/>
        <v>#REF!</v>
      </c>
      <c r="DK172" s="44" t="e">
        <f t="shared" si="256"/>
        <v>#REF!</v>
      </c>
      <c r="DL172" s="44" t="e">
        <f t="shared" si="257"/>
        <v>#REF!</v>
      </c>
      <c r="DM172" s="44" t="e">
        <f t="shared" si="258"/>
        <v>#REF!</v>
      </c>
      <c r="DN172" s="44" t="e">
        <f t="shared" si="259"/>
        <v>#REF!</v>
      </c>
      <c r="DO172" s="44" t="e">
        <f t="shared" si="260"/>
        <v>#REF!</v>
      </c>
      <c r="DP172" s="44" t="e">
        <f t="shared" si="261"/>
        <v>#REF!</v>
      </c>
      <c r="DQ172" s="44" t="e">
        <f t="shared" si="262"/>
        <v>#REF!</v>
      </c>
    </row>
    <row r="173" spans="1:121">
      <c r="A173" s="239">
        <v>172</v>
      </c>
      <c r="B173" s="364" t="e">
        <f t="shared" si="263"/>
        <v>#REF!</v>
      </c>
      <c r="C173" s="365" t="e">
        <f>B173+COUNTIF(B$2:$B173,B173)-1</f>
        <v>#REF!</v>
      </c>
      <c r="D173" s="366" t="str">
        <f>Tables!AI173</f>
        <v>Pitcairn Island</v>
      </c>
      <c r="E173" s="367" t="e">
        <f t="shared" si="264"/>
        <v>#REF!</v>
      </c>
      <c r="F173" s="46">
        <f>SUMIFS('Portfolio Allocation'!C$12:C$111,'Portfolio Allocation'!$A$12:$A$111,'Graph Tables'!$D173)</f>
        <v>0</v>
      </c>
      <c r="G173" s="46">
        <f>SUMIFS('Portfolio Allocation'!D$12:D$111,'Portfolio Allocation'!$A$12:$A$111,'Graph Tables'!$D173)</f>
        <v>0</v>
      </c>
      <c r="H173" s="46">
        <f>SUMIFS('Portfolio Allocation'!E$12:E$111,'Portfolio Allocation'!$A$12:$A$111,'Graph Tables'!$D173)</f>
        <v>0</v>
      </c>
      <c r="I173" s="46">
        <f>SUMIFS('Portfolio Allocation'!F$12:F$111,'Portfolio Allocation'!$A$12:$A$111,'Graph Tables'!$D173)</f>
        <v>0</v>
      </c>
      <c r="J173" s="46">
        <f>SUMIFS('Portfolio Allocation'!G$12:G$111,'Portfolio Allocation'!$A$12:$A$111,'Graph Tables'!$D173)</f>
        <v>0</v>
      </c>
      <c r="K173" s="46">
        <f>SUMIFS('Portfolio Allocation'!H$12:H$111,'Portfolio Allocation'!$A$12:$A$111,'Graph Tables'!$D173)</f>
        <v>0</v>
      </c>
      <c r="L173" s="46">
        <f>SUMIFS('Portfolio Allocation'!I$12:I$111,'Portfolio Allocation'!$A$12:$A$111,'Graph Tables'!$D173)</f>
        <v>0</v>
      </c>
      <c r="M173" s="46">
        <f>SUMIFS('Portfolio Allocation'!J$12:J$111,'Portfolio Allocation'!$A$12:$A$111,'Graph Tables'!$D173)</f>
        <v>0</v>
      </c>
      <c r="N173" s="46">
        <f>SUMIFS('Portfolio Allocation'!K$12:K$111,'Portfolio Allocation'!$A$12:$A$111,'Graph Tables'!$D173)</f>
        <v>0</v>
      </c>
      <c r="O173" s="46">
        <f>SUMIFS('Portfolio Allocation'!L$12:L$111,'Portfolio Allocation'!$A$12:$A$111,'Graph Tables'!$D173)</f>
        <v>0</v>
      </c>
      <c r="P173" s="46">
        <f>SUMIFS('Portfolio Allocation'!M$12:M$111,'Portfolio Allocation'!$A$12:$A$111,'Graph Tables'!$D173)</f>
        <v>0</v>
      </c>
      <c r="Q173" s="46" t="e">
        <f>SUMIFS('Portfolio Allocation'!#REF!,'Portfolio Allocation'!$A$12:$A$111,'Graph Tables'!$D173)</f>
        <v>#REF!</v>
      </c>
      <c r="R173" s="46">
        <f>SUMIFS('Portfolio Allocation'!Q$12:Q$111,'Portfolio Allocation'!$A$12:$A$111,'Graph Tables'!$D173)</f>
        <v>0</v>
      </c>
      <c r="S173" s="46">
        <f>SUMIFS('Portfolio Allocation'!R$12:R$111,'Portfolio Allocation'!$A$12:$A$111,'Graph Tables'!$D173)</f>
        <v>0</v>
      </c>
      <c r="T173" s="46">
        <f>SUMIFS('Portfolio Allocation'!S$12:S$111,'Portfolio Allocation'!$A$12:$A$111,'Graph Tables'!$D173)</f>
        <v>0</v>
      </c>
      <c r="U173" s="46">
        <f>SUMIFS('Portfolio Allocation'!T$12:T$111,'Portfolio Allocation'!$A$12:$A$111,'Graph Tables'!$D173)</f>
        <v>0</v>
      </c>
      <c r="V173" s="46">
        <f>SUMIFS('Portfolio Allocation'!U$12:U$111,'Portfolio Allocation'!$A$12:$A$111,'Graph Tables'!$D173)</f>
        <v>0</v>
      </c>
      <c r="W173" s="46">
        <f>SUMIFS('Portfolio Allocation'!V$12:V$111,'Portfolio Allocation'!$A$12:$A$111,'Graph Tables'!$D173)</f>
        <v>0</v>
      </c>
      <c r="X173" s="46">
        <f>SUMIFS('Portfolio Allocation'!W$12:W$111,'Portfolio Allocation'!$A$12:$A$111,'Graph Tables'!$D173)</f>
        <v>0</v>
      </c>
      <c r="Y173" s="46">
        <f>SUMIFS('Portfolio Allocation'!X$12:X$111,'Portfolio Allocation'!$A$12:$A$111,'Graph Tables'!$D173)</f>
        <v>0</v>
      </c>
      <c r="Z173" s="46">
        <f>SUMIFS('Portfolio Allocation'!Y$12:Y$111,'Portfolio Allocation'!$A$12:$A$111,'Graph Tables'!$D173)</f>
        <v>0</v>
      </c>
      <c r="AA173" s="46">
        <f>SUMIFS('Portfolio Allocation'!Z$12:Z$111,'Portfolio Allocation'!$A$12:$A$111,'Graph Tables'!$D173)</f>
        <v>0</v>
      </c>
      <c r="AB173" s="46">
        <f>SUMIFS('Portfolio Allocation'!AA$12:AA$111,'Portfolio Allocation'!$A$12:$A$111,'Graph Tables'!$D173)</f>
        <v>0</v>
      </c>
      <c r="AC173" s="46">
        <f>SUMIFS('Portfolio Allocation'!AD$12:AD$111,'Portfolio Allocation'!$A$12:$A$111,'Graph Tables'!$D173)</f>
        <v>0</v>
      </c>
      <c r="AD173" s="46"/>
      <c r="AH173" s="46"/>
      <c r="AI173" s="239" t="e">
        <f t="shared" si="265"/>
        <v>#REF!</v>
      </c>
      <c r="AJ173" s="239" t="e">
        <f>AI173+COUNTIF(AI$2:$AI173,AI173)-1</f>
        <v>#REF!</v>
      </c>
      <c r="AK173" s="241" t="str">
        <f t="shared" si="213"/>
        <v>Pitcairn Island</v>
      </c>
      <c r="AL173" s="70" t="e">
        <f t="shared" si="266"/>
        <v>#REF!</v>
      </c>
      <c r="AM173" s="44" t="e">
        <f t="shared" si="214"/>
        <v>#REF!</v>
      </c>
      <c r="AN173" s="44" t="e">
        <f t="shared" si="215"/>
        <v>#REF!</v>
      </c>
      <c r="AO173" s="44" t="e">
        <f t="shared" si="216"/>
        <v>#REF!</v>
      </c>
      <c r="AP173" s="44" t="e">
        <f t="shared" si="217"/>
        <v>#REF!</v>
      </c>
      <c r="AQ173" s="44" t="e">
        <f t="shared" si="218"/>
        <v>#REF!</v>
      </c>
      <c r="AR173" s="44" t="e">
        <f t="shared" si="219"/>
        <v>#REF!</v>
      </c>
      <c r="AS173" s="44" t="e">
        <f t="shared" si="220"/>
        <v>#REF!</v>
      </c>
      <c r="AT173" s="44" t="e">
        <f t="shared" si="221"/>
        <v>#REF!</v>
      </c>
      <c r="AU173" s="44" t="e">
        <f t="shared" si="222"/>
        <v>#REF!</v>
      </c>
      <c r="AV173" s="44" t="e">
        <f t="shared" si="223"/>
        <v>#REF!</v>
      </c>
      <c r="AW173" s="44" t="e">
        <f t="shared" si="224"/>
        <v>#REF!</v>
      </c>
      <c r="AX173" s="44" t="e">
        <f t="shared" si="225"/>
        <v>#REF!</v>
      </c>
      <c r="AY173" s="44" t="e">
        <f t="shared" si="226"/>
        <v>#REF!</v>
      </c>
      <c r="AZ173" s="44" t="e">
        <f t="shared" si="227"/>
        <v>#REF!</v>
      </c>
      <c r="BA173" s="44" t="e">
        <f t="shared" si="228"/>
        <v>#REF!</v>
      </c>
      <c r="BB173" s="44" t="e">
        <f t="shared" si="229"/>
        <v>#REF!</v>
      </c>
      <c r="BC173" s="44" t="e">
        <f t="shared" si="230"/>
        <v>#REF!</v>
      </c>
      <c r="BD173" s="44" t="e">
        <f t="shared" si="231"/>
        <v>#REF!</v>
      </c>
      <c r="BE173" s="44" t="e">
        <f t="shared" si="232"/>
        <v>#REF!</v>
      </c>
      <c r="BF173" s="44" t="e">
        <f t="shared" si="233"/>
        <v>#REF!</v>
      </c>
      <c r="BG173" s="44" t="e">
        <f t="shared" si="234"/>
        <v>#REF!</v>
      </c>
      <c r="BH173" s="44" t="e">
        <f t="shared" si="235"/>
        <v>#REF!</v>
      </c>
      <c r="BI173" s="44" t="e">
        <f t="shared" si="236"/>
        <v>#REF!</v>
      </c>
      <c r="BJ173" s="44" t="e">
        <f t="shared" si="237"/>
        <v>#REF!</v>
      </c>
      <c r="BK173" s="44"/>
      <c r="CN173" s="244" t="e">
        <f t="shared" si="267"/>
        <v>#REF!</v>
      </c>
      <c r="CO173" s="244">
        <v>172</v>
      </c>
      <c r="CP173" s="239" t="e">
        <f t="shared" si="268"/>
        <v>#REF!</v>
      </c>
      <c r="CQ173" s="239" t="e">
        <f>CP173+COUNTIF($CP$2:CP173,CP173)-1</f>
        <v>#REF!</v>
      </c>
      <c r="CR173" s="241" t="str">
        <f t="shared" si="238"/>
        <v>Pitcairn Island</v>
      </c>
      <c r="CS173" s="70" t="e">
        <f t="shared" si="269"/>
        <v>#REF!</v>
      </c>
      <c r="CT173" s="44" t="e">
        <f t="shared" si="239"/>
        <v>#REF!</v>
      </c>
      <c r="CU173" s="44" t="e">
        <f t="shared" si="240"/>
        <v>#REF!</v>
      </c>
      <c r="CV173" s="44" t="e">
        <f t="shared" si="241"/>
        <v>#REF!</v>
      </c>
      <c r="CW173" s="44" t="e">
        <f t="shared" si="242"/>
        <v>#REF!</v>
      </c>
      <c r="CX173" s="44" t="e">
        <f t="shared" si="243"/>
        <v>#REF!</v>
      </c>
      <c r="CY173" s="44" t="e">
        <f t="shared" si="244"/>
        <v>#REF!</v>
      </c>
      <c r="CZ173" s="44" t="e">
        <f t="shared" si="245"/>
        <v>#REF!</v>
      </c>
      <c r="DA173" s="44" t="e">
        <f t="shared" si="246"/>
        <v>#REF!</v>
      </c>
      <c r="DB173" s="44" t="e">
        <f t="shared" si="247"/>
        <v>#REF!</v>
      </c>
      <c r="DC173" s="44" t="e">
        <f t="shared" si="248"/>
        <v>#REF!</v>
      </c>
      <c r="DD173" s="44" t="e">
        <f t="shared" si="249"/>
        <v>#REF!</v>
      </c>
      <c r="DE173" s="44" t="e">
        <f t="shared" si="250"/>
        <v>#REF!</v>
      </c>
      <c r="DF173" s="44" t="e">
        <f t="shared" si="251"/>
        <v>#REF!</v>
      </c>
      <c r="DG173" s="44" t="e">
        <f t="shared" si="252"/>
        <v>#REF!</v>
      </c>
      <c r="DH173" s="44" t="e">
        <f t="shared" si="253"/>
        <v>#REF!</v>
      </c>
      <c r="DI173" s="44" t="e">
        <f t="shared" si="254"/>
        <v>#REF!</v>
      </c>
      <c r="DJ173" s="44" t="e">
        <f t="shared" si="255"/>
        <v>#REF!</v>
      </c>
      <c r="DK173" s="44" t="e">
        <f t="shared" si="256"/>
        <v>#REF!</v>
      </c>
      <c r="DL173" s="44" t="e">
        <f t="shared" si="257"/>
        <v>#REF!</v>
      </c>
      <c r="DM173" s="44" t="e">
        <f t="shared" si="258"/>
        <v>#REF!</v>
      </c>
      <c r="DN173" s="44" t="e">
        <f t="shared" si="259"/>
        <v>#REF!</v>
      </c>
      <c r="DO173" s="44" t="e">
        <f t="shared" si="260"/>
        <v>#REF!</v>
      </c>
      <c r="DP173" s="44" t="e">
        <f t="shared" si="261"/>
        <v>#REF!</v>
      </c>
      <c r="DQ173" s="44" t="e">
        <f t="shared" si="262"/>
        <v>#REF!</v>
      </c>
    </row>
    <row r="174" spans="1:121">
      <c r="A174" s="239">
        <v>173</v>
      </c>
      <c r="B174" s="364" t="e">
        <f t="shared" si="263"/>
        <v>#REF!</v>
      </c>
      <c r="C174" s="365" t="e">
        <f>B174+COUNTIF(B$2:$B174,B174)-1</f>
        <v>#REF!</v>
      </c>
      <c r="D174" s="366" t="str">
        <f>Tables!AI174</f>
        <v>Poland</v>
      </c>
      <c r="E174" s="367" t="e">
        <f t="shared" si="264"/>
        <v>#REF!</v>
      </c>
      <c r="F174" s="46">
        <f>SUMIFS('Portfolio Allocation'!C$12:C$111,'Portfolio Allocation'!$A$12:$A$111,'Graph Tables'!$D174)</f>
        <v>0</v>
      </c>
      <c r="G174" s="46">
        <f>SUMIFS('Portfolio Allocation'!D$12:D$111,'Portfolio Allocation'!$A$12:$A$111,'Graph Tables'!$D174)</f>
        <v>0</v>
      </c>
      <c r="H174" s="46">
        <f>SUMIFS('Portfolio Allocation'!E$12:E$111,'Portfolio Allocation'!$A$12:$A$111,'Graph Tables'!$D174)</f>
        <v>0</v>
      </c>
      <c r="I174" s="46">
        <f>SUMIFS('Portfolio Allocation'!F$12:F$111,'Portfolio Allocation'!$A$12:$A$111,'Graph Tables'!$D174)</f>
        <v>0</v>
      </c>
      <c r="J174" s="46">
        <f>SUMIFS('Portfolio Allocation'!G$12:G$111,'Portfolio Allocation'!$A$12:$A$111,'Graph Tables'!$D174)</f>
        <v>0</v>
      </c>
      <c r="K174" s="46">
        <f>SUMIFS('Portfolio Allocation'!H$12:H$111,'Portfolio Allocation'!$A$12:$A$111,'Graph Tables'!$D174)</f>
        <v>0</v>
      </c>
      <c r="L174" s="46">
        <f>SUMIFS('Portfolio Allocation'!I$12:I$111,'Portfolio Allocation'!$A$12:$A$111,'Graph Tables'!$D174)</f>
        <v>0</v>
      </c>
      <c r="M174" s="46">
        <f>SUMIFS('Portfolio Allocation'!J$12:J$111,'Portfolio Allocation'!$A$12:$A$111,'Graph Tables'!$D174)</f>
        <v>0</v>
      </c>
      <c r="N174" s="46">
        <f>SUMIFS('Portfolio Allocation'!K$12:K$111,'Portfolio Allocation'!$A$12:$A$111,'Graph Tables'!$D174)</f>
        <v>0</v>
      </c>
      <c r="O174" s="46">
        <f>SUMIFS('Portfolio Allocation'!L$12:L$111,'Portfolio Allocation'!$A$12:$A$111,'Graph Tables'!$D174)</f>
        <v>0</v>
      </c>
      <c r="P174" s="46">
        <f>SUMIFS('Portfolio Allocation'!M$12:M$111,'Portfolio Allocation'!$A$12:$A$111,'Graph Tables'!$D174)</f>
        <v>0</v>
      </c>
      <c r="Q174" s="46" t="e">
        <f>SUMIFS('Portfolio Allocation'!#REF!,'Portfolio Allocation'!$A$12:$A$111,'Graph Tables'!$D174)</f>
        <v>#REF!</v>
      </c>
      <c r="R174" s="46">
        <f>SUMIFS('Portfolio Allocation'!Q$12:Q$111,'Portfolio Allocation'!$A$12:$A$111,'Graph Tables'!$D174)</f>
        <v>0</v>
      </c>
      <c r="S174" s="46">
        <f>SUMIFS('Portfolio Allocation'!R$12:R$111,'Portfolio Allocation'!$A$12:$A$111,'Graph Tables'!$D174)</f>
        <v>0</v>
      </c>
      <c r="T174" s="46">
        <f>SUMIFS('Portfolio Allocation'!S$12:S$111,'Portfolio Allocation'!$A$12:$A$111,'Graph Tables'!$D174)</f>
        <v>0</v>
      </c>
      <c r="U174" s="46">
        <f>SUMIFS('Portfolio Allocation'!T$12:T$111,'Portfolio Allocation'!$A$12:$A$111,'Graph Tables'!$D174)</f>
        <v>0</v>
      </c>
      <c r="V174" s="46">
        <f>SUMIFS('Portfolio Allocation'!U$12:U$111,'Portfolio Allocation'!$A$12:$A$111,'Graph Tables'!$D174)</f>
        <v>0</v>
      </c>
      <c r="W174" s="46">
        <f>SUMIFS('Portfolio Allocation'!V$12:V$111,'Portfolio Allocation'!$A$12:$A$111,'Graph Tables'!$D174)</f>
        <v>0</v>
      </c>
      <c r="X174" s="46">
        <f>SUMIFS('Portfolio Allocation'!W$12:W$111,'Portfolio Allocation'!$A$12:$A$111,'Graph Tables'!$D174)</f>
        <v>0</v>
      </c>
      <c r="Y174" s="46">
        <f>SUMIFS('Portfolio Allocation'!X$12:X$111,'Portfolio Allocation'!$A$12:$A$111,'Graph Tables'!$D174)</f>
        <v>0</v>
      </c>
      <c r="Z174" s="46">
        <f>SUMIFS('Portfolio Allocation'!Y$12:Y$111,'Portfolio Allocation'!$A$12:$A$111,'Graph Tables'!$D174)</f>
        <v>0</v>
      </c>
      <c r="AA174" s="46">
        <f>SUMIFS('Portfolio Allocation'!Z$12:Z$111,'Portfolio Allocation'!$A$12:$A$111,'Graph Tables'!$D174)</f>
        <v>0</v>
      </c>
      <c r="AB174" s="46">
        <f>SUMIFS('Portfolio Allocation'!AA$12:AA$111,'Portfolio Allocation'!$A$12:$A$111,'Graph Tables'!$D174)</f>
        <v>0</v>
      </c>
      <c r="AC174" s="46">
        <f>SUMIFS('Portfolio Allocation'!AD$12:AD$111,'Portfolio Allocation'!$A$12:$A$111,'Graph Tables'!$D174)</f>
        <v>0</v>
      </c>
      <c r="AD174" s="46"/>
      <c r="AH174" s="46"/>
      <c r="AI174" s="239" t="e">
        <f t="shared" si="265"/>
        <v>#REF!</v>
      </c>
      <c r="AJ174" s="239" t="e">
        <f>AI174+COUNTIF(AI$2:$AI174,AI174)-1</f>
        <v>#REF!</v>
      </c>
      <c r="AK174" s="241" t="str">
        <f t="shared" si="213"/>
        <v>Poland</v>
      </c>
      <c r="AL174" s="70" t="e">
        <f t="shared" si="266"/>
        <v>#REF!</v>
      </c>
      <c r="AM174" s="44" t="e">
        <f t="shared" si="214"/>
        <v>#REF!</v>
      </c>
      <c r="AN174" s="44" t="e">
        <f t="shared" si="215"/>
        <v>#REF!</v>
      </c>
      <c r="AO174" s="44" t="e">
        <f t="shared" si="216"/>
        <v>#REF!</v>
      </c>
      <c r="AP174" s="44" t="e">
        <f t="shared" si="217"/>
        <v>#REF!</v>
      </c>
      <c r="AQ174" s="44" t="e">
        <f t="shared" si="218"/>
        <v>#REF!</v>
      </c>
      <c r="AR174" s="44" t="e">
        <f t="shared" si="219"/>
        <v>#REF!</v>
      </c>
      <c r="AS174" s="44" t="e">
        <f t="shared" si="220"/>
        <v>#REF!</v>
      </c>
      <c r="AT174" s="44" t="e">
        <f t="shared" si="221"/>
        <v>#REF!</v>
      </c>
      <c r="AU174" s="44" t="e">
        <f t="shared" si="222"/>
        <v>#REF!</v>
      </c>
      <c r="AV174" s="44" t="e">
        <f t="shared" si="223"/>
        <v>#REF!</v>
      </c>
      <c r="AW174" s="44" t="e">
        <f t="shared" si="224"/>
        <v>#REF!</v>
      </c>
      <c r="AX174" s="44" t="e">
        <f t="shared" si="225"/>
        <v>#REF!</v>
      </c>
      <c r="AY174" s="44" t="e">
        <f t="shared" si="226"/>
        <v>#REF!</v>
      </c>
      <c r="AZ174" s="44" t="e">
        <f t="shared" si="227"/>
        <v>#REF!</v>
      </c>
      <c r="BA174" s="44" t="e">
        <f t="shared" si="228"/>
        <v>#REF!</v>
      </c>
      <c r="BB174" s="44" t="e">
        <f t="shared" si="229"/>
        <v>#REF!</v>
      </c>
      <c r="BC174" s="44" t="e">
        <f t="shared" si="230"/>
        <v>#REF!</v>
      </c>
      <c r="BD174" s="44" t="e">
        <f t="shared" si="231"/>
        <v>#REF!</v>
      </c>
      <c r="BE174" s="44" t="e">
        <f t="shared" si="232"/>
        <v>#REF!</v>
      </c>
      <c r="BF174" s="44" t="e">
        <f t="shared" si="233"/>
        <v>#REF!</v>
      </c>
      <c r="BG174" s="44" t="e">
        <f t="shared" si="234"/>
        <v>#REF!</v>
      </c>
      <c r="BH174" s="44" t="e">
        <f t="shared" si="235"/>
        <v>#REF!</v>
      </c>
      <c r="BI174" s="44" t="e">
        <f t="shared" si="236"/>
        <v>#REF!</v>
      </c>
      <c r="BJ174" s="44" t="e">
        <f t="shared" si="237"/>
        <v>#REF!</v>
      </c>
      <c r="BK174" s="44"/>
      <c r="CN174" s="244" t="e">
        <f t="shared" si="267"/>
        <v>#REF!</v>
      </c>
      <c r="CO174" s="244">
        <v>173</v>
      </c>
      <c r="CP174" s="239" t="e">
        <f t="shared" si="268"/>
        <v>#REF!</v>
      </c>
      <c r="CQ174" s="239" t="e">
        <f>CP174+COUNTIF($CP$2:CP174,CP174)-1</f>
        <v>#REF!</v>
      </c>
      <c r="CR174" s="241" t="str">
        <f t="shared" si="238"/>
        <v>Poland</v>
      </c>
      <c r="CS174" s="70" t="e">
        <f t="shared" si="269"/>
        <v>#REF!</v>
      </c>
      <c r="CT174" s="44" t="e">
        <f t="shared" si="239"/>
        <v>#REF!</v>
      </c>
      <c r="CU174" s="44" t="e">
        <f t="shared" si="240"/>
        <v>#REF!</v>
      </c>
      <c r="CV174" s="44" t="e">
        <f t="shared" si="241"/>
        <v>#REF!</v>
      </c>
      <c r="CW174" s="44" t="e">
        <f t="shared" si="242"/>
        <v>#REF!</v>
      </c>
      <c r="CX174" s="44" t="e">
        <f t="shared" si="243"/>
        <v>#REF!</v>
      </c>
      <c r="CY174" s="44" t="e">
        <f t="shared" si="244"/>
        <v>#REF!</v>
      </c>
      <c r="CZ174" s="44" t="e">
        <f t="shared" si="245"/>
        <v>#REF!</v>
      </c>
      <c r="DA174" s="44" t="e">
        <f t="shared" si="246"/>
        <v>#REF!</v>
      </c>
      <c r="DB174" s="44" t="e">
        <f t="shared" si="247"/>
        <v>#REF!</v>
      </c>
      <c r="DC174" s="44" t="e">
        <f t="shared" si="248"/>
        <v>#REF!</v>
      </c>
      <c r="DD174" s="44" t="e">
        <f t="shared" si="249"/>
        <v>#REF!</v>
      </c>
      <c r="DE174" s="44" t="e">
        <f t="shared" si="250"/>
        <v>#REF!</v>
      </c>
      <c r="DF174" s="44" t="e">
        <f t="shared" si="251"/>
        <v>#REF!</v>
      </c>
      <c r="DG174" s="44" t="e">
        <f t="shared" si="252"/>
        <v>#REF!</v>
      </c>
      <c r="DH174" s="44" t="e">
        <f t="shared" si="253"/>
        <v>#REF!</v>
      </c>
      <c r="DI174" s="44" t="e">
        <f t="shared" si="254"/>
        <v>#REF!</v>
      </c>
      <c r="DJ174" s="44" t="e">
        <f t="shared" si="255"/>
        <v>#REF!</v>
      </c>
      <c r="DK174" s="44" t="e">
        <f t="shared" si="256"/>
        <v>#REF!</v>
      </c>
      <c r="DL174" s="44" t="e">
        <f t="shared" si="257"/>
        <v>#REF!</v>
      </c>
      <c r="DM174" s="44" t="e">
        <f t="shared" si="258"/>
        <v>#REF!</v>
      </c>
      <c r="DN174" s="44" t="e">
        <f t="shared" si="259"/>
        <v>#REF!</v>
      </c>
      <c r="DO174" s="44" t="e">
        <f t="shared" si="260"/>
        <v>#REF!</v>
      </c>
      <c r="DP174" s="44" t="e">
        <f t="shared" si="261"/>
        <v>#REF!</v>
      </c>
      <c r="DQ174" s="44" t="e">
        <f t="shared" si="262"/>
        <v>#REF!</v>
      </c>
    </row>
    <row r="175" spans="1:121">
      <c r="A175" s="239">
        <v>174</v>
      </c>
      <c r="B175" s="364" t="e">
        <f t="shared" si="263"/>
        <v>#REF!</v>
      </c>
      <c r="C175" s="365" t="e">
        <f>B175+COUNTIF(B$2:$B175,B175)-1</f>
        <v>#REF!</v>
      </c>
      <c r="D175" s="366" t="str">
        <f>Tables!AI175</f>
        <v>Portugal</v>
      </c>
      <c r="E175" s="367" t="e">
        <f t="shared" si="264"/>
        <v>#REF!</v>
      </c>
      <c r="F175" s="46">
        <f>SUMIFS('Portfolio Allocation'!C$12:C$111,'Portfolio Allocation'!$A$12:$A$111,'Graph Tables'!$D175)</f>
        <v>0</v>
      </c>
      <c r="G175" s="46">
        <f>SUMIFS('Portfolio Allocation'!D$12:D$111,'Portfolio Allocation'!$A$12:$A$111,'Graph Tables'!$D175)</f>
        <v>0</v>
      </c>
      <c r="H175" s="46">
        <f>SUMIFS('Portfolio Allocation'!E$12:E$111,'Portfolio Allocation'!$A$12:$A$111,'Graph Tables'!$D175)</f>
        <v>0</v>
      </c>
      <c r="I175" s="46">
        <f>SUMIFS('Portfolio Allocation'!F$12:F$111,'Portfolio Allocation'!$A$12:$A$111,'Graph Tables'!$D175)</f>
        <v>0</v>
      </c>
      <c r="J175" s="46">
        <f>SUMIFS('Portfolio Allocation'!G$12:G$111,'Portfolio Allocation'!$A$12:$A$111,'Graph Tables'!$D175)</f>
        <v>0</v>
      </c>
      <c r="K175" s="46">
        <f>SUMIFS('Portfolio Allocation'!H$12:H$111,'Portfolio Allocation'!$A$12:$A$111,'Graph Tables'!$D175)</f>
        <v>0</v>
      </c>
      <c r="L175" s="46">
        <f>SUMIFS('Portfolio Allocation'!I$12:I$111,'Portfolio Allocation'!$A$12:$A$111,'Graph Tables'!$D175)</f>
        <v>0</v>
      </c>
      <c r="M175" s="46">
        <f>SUMIFS('Portfolio Allocation'!J$12:J$111,'Portfolio Allocation'!$A$12:$A$111,'Graph Tables'!$D175)</f>
        <v>0</v>
      </c>
      <c r="N175" s="46">
        <f>SUMIFS('Portfolio Allocation'!K$12:K$111,'Portfolio Allocation'!$A$12:$A$111,'Graph Tables'!$D175)</f>
        <v>0</v>
      </c>
      <c r="O175" s="46">
        <f>SUMIFS('Portfolio Allocation'!L$12:L$111,'Portfolio Allocation'!$A$12:$A$111,'Graph Tables'!$D175)</f>
        <v>0</v>
      </c>
      <c r="P175" s="46">
        <f>SUMIFS('Portfolio Allocation'!M$12:M$111,'Portfolio Allocation'!$A$12:$A$111,'Graph Tables'!$D175)</f>
        <v>0</v>
      </c>
      <c r="Q175" s="46" t="e">
        <f>SUMIFS('Portfolio Allocation'!#REF!,'Portfolio Allocation'!$A$12:$A$111,'Graph Tables'!$D175)</f>
        <v>#REF!</v>
      </c>
      <c r="R175" s="46">
        <f>SUMIFS('Portfolio Allocation'!Q$12:Q$111,'Portfolio Allocation'!$A$12:$A$111,'Graph Tables'!$D175)</f>
        <v>0</v>
      </c>
      <c r="S175" s="46">
        <f>SUMIFS('Portfolio Allocation'!R$12:R$111,'Portfolio Allocation'!$A$12:$A$111,'Graph Tables'!$D175)</f>
        <v>0</v>
      </c>
      <c r="T175" s="46">
        <f>SUMIFS('Portfolio Allocation'!S$12:S$111,'Portfolio Allocation'!$A$12:$A$111,'Graph Tables'!$D175)</f>
        <v>0</v>
      </c>
      <c r="U175" s="46">
        <f>SUMIFS('Portfolio Allocation'!T$12:T$111,'Portfolio Allocation'!$A$12:$A$111,'Graph Tables'!$D175)</f>
        <v>0</v>
      </c>
      <c r="V175" s="46">
        <f>SUMIFS('Portfolio Allocation'!U$12:U$111,'Portfolio Allocation'!$A$12:$A$111,'Graph Tables'!$D175)</f>
        <v>0</v>
      </c>
      <c r="W175" s="46">
        <f>SUMIFS('Portfolio Allocation'!V$12:V$111,'Portfolio Allocation'!$A$12:$A$111,'Graph Tables'!$D175)</f>
        <v>0</v>
      </c>
      <c r="X175" s="46">
        <f>SUMIFS('Portfolio Allocation'!W$12:W$111,'Portfolio Allocation'!$A$12:$A$111,'Graph Tables'!$D175)</f>
        <v>0</v>
      </c>
      <c r="Y175" s="46">
        <f>SUMIFS('Portfolio Allocation'!X$12:X$111,'Portfolio Allocation'!$A$12:$A$111,'Graph Tables'!$D175)</f>
        <v>0</v>
      </c>
      <c r="Z175" s="46">
        <f>SUMIFS('Portfolio Allocation'!Y$12:Y$111,'Portfolio Allocation'!$A$12:$A$111,'Graph Tables'!$D175)</f>
        <v>0</v>
      </c>
      <c r="AA175" s="46">
        <f>SUMIFS('Portfolio Allocation'!Z$12:Z$111,'Portfolio Allocation'!$A$12:$A$111,'Graph Tables'!$D175)</f>
        <v>0</v>
      </c>
      <c r="AB175" s="46">
        <f>SUMIFS('Portfolio Allocation'!AA$12:AA$111,'Portfolio Allocation'!$A$12:$A$111,'Graph Tables'!$D175)</f>
        <v>0</v>
      </c>
      <c r="AC175" s="46">
        <f>SUMIFS('Portfolio Allocation'!AD$12:AD$111,'Portfolio Allocation'!$A$12:$A$111,'Graph Tables'!$D175)</f>
        <v>0</v>
      </c>
      <c r="AD175" s="46"/>
      <c r="AH175" s="46"/>
      <c r="AI175" s="239" t="e">
        <f t="shared" si="265"/>
        <v>#REF!</v>
      </c>
      <c r="AJ175" s="239" t="e">
        <f>AI175+COUNTIF(AI$2:$AI175,AI175)-1</f>
        <v>#REF!</v>
      </c>
      <c r="AK175" s="241" t="str">
        <f t="shared" si="213"/>
        <v>Portugal</v>
      </c>
      <c r="AL175" s="70" t="e">
        <f t="shared" si="266"/>
        <v>#REF!</v>
      </c>
      <c r="AM175" s="44" t="e">
        <f t="shared" si="214"/>
        <v>#REF!</v>
      </c>
      <c r="AN175" s="44" t="e">
        <f t="shared" si="215"/>
        <v>#REF!</v>
      </c>
      <c r="AO175" s="44" t="e">
        <f t="shared" si="216"/>
        <v>#REF!</v>
      </c>
      <c r="AP175" s="44" t="e">
        <f t="shared" si="217"/>
        <v>#REF!</v>
      </c>
      <c r="AQ175" s="44" t="e">
        <f t="shared" si="218"/>
        <v>#REF!</v>
      </c>
      <c r="AR175" s="44" t="e">
        <f t="shared" si="219"/>
        <v>#REF!</v>
      </c>
      <c r="AS175" s="44" t="e">
        <f t="shared" si="220"/>
        <v>#REF!</v>
      </c>
      <c r="AT175" s="44" t="e">
        <f t="shared" si="221"/>
        <v>#REF!</v>
      </c>
      <c r="AU175" s="44" t="e">
        <f t="shared" si="222"/>
        <v>#REF!</v>
      </c>
      <c r="AV175" s="44" t="e">
        <f t="shared" si="223"/>
        <v>#REF!</v>
      </c>
      <c r="AW175" s="44" t="e">
        <f t="shared" si="224"/>
        <v>#REF!</v>
      </c>
      <c r="AX175" s="44" t="e">
        <f t="shared" si="225"/>
        <v>#REF!</v>
      </c>
      <c r="AY175" s="44" t="e">
        <f t="shared" si="226"/>
        <v>#REF!</v>
      </c>
      <c r="AZ175" s="44" t="e">
        <f t="shared" si="227"/>
        <v>#REF!</v>
      </c>
      <c r="BA175" s="44" t="e">
        <f t="shared" si="228"/>
        <v>#REF!</v>
      </c>
      <c r="BB175" s="44" t="e">
        <f t="shared" si="229"/>
        <v>#REF!</v>
      </c>
      <c r="BC175" s="44" t="e">
        <f t="shared" si="230"/>
        <v>#REF!</v>
      </c>
      <c r="BD175" s="44" t="e">
        <f t="shared" si="231"/>
        <v>#REF!</v>
      </c>
      <c r="BE175" s="44" t="e">
        <f t="shared" si="232"/>
        <v>#REF!</v>
      </c>
      <c r="BF175" s="44" t="e">
        <f t="shared" si="233"/>
        <v>#REF!</v>
      </c>
      <c r="BG175" s="44" t="e">
        <f t="shared" si="234"/>
        <v>#REF!</v>
      </c>
      <c r="BH175" s="44" t="e">
        <f t="shared" si="235"/>
        <v>#REF!</v>
      </c>
      <c r="BI175" s="44" t="e">
        <f t="shared" si="236"/>
        <v>#REF!</v>
      </c>
      <c r="BJ175" s="44" t="e">
        <f t="shared" si="237"/>
        <v>#REF!</v>
      </c>
      <c r="BK175" s="44"/>
      <c r="CN175" s="244" t="e">
        <f t="shared" si="267"/>
        <v>#REF!</v>
      </c>
      <c r="CO175" s="244">
        <v>174</v>
      </c>
      <c r="CP175" s="239" t="e">
        <f t="shared" si="268"/>
        <v>#REF!</v>
      </c>
      <c r="CQ175" s="239" t="e">
        <f>CP175+COUNTIF($CP$2:CP175,CP175)-1</f>
        <v>#REF!</v>
      </c>
      <c r="CR175" s="241" t="str">
        <f t="shared" si="238"/>
        <v>Portugal</v>
      </c>
      <c r="CS175" s="70" t="e">
        <f t="shared" si="269"/>
        <v>#REF!</v>
      </c>
      <c r="CT175" s="44" t="e">
        <f t="shared" si="239"/>
        <v>#REF!</v>
      </c>
      <c r="CU175" s="44" t="e">
        <f t="shared" si="240"/>
        <v>#REF!</v>
      </c>
      <c r="CV175" s="44" t="e">
        <f t="shared" si="241"/>
        <v>#REF!</v>
      </c>
      <c r="CW175" s="44" t="e">
        <f t="shared" si="242"/>
        <v>#REF!</v>
      </c>
      <c r="CX175" s="44" t="e">
        <f t="shared" si="243"/>
        <v>#REF!</v>
      </c>
      <c r="CY175" s="44" t="e">
        <f t="shared" si="244"/>
        <v>#REF!</v>
      </c>
      <c r="CZ175" s="44" t="e">
        <f t="shared" si="245"/>
        <v>#REF!</v>
      </c>
      <c r="DA175" s="44" t="e">
        <f t="shared" si="246"/>
        <v>#REF!</v>
      </c>
      <c r="DB175" s="44" t="e">
        <f t="shared" si="247"/>
        <v>#REF!</v>
      </c>
      <c r="DC175" s="44" t="e">
        <f t="shared" si="248"/>
        <v>#REF!</v>
      </c>
      <c r="DD175" s="44" t="e">
        <f t="shared" si="249"/>
        <v>#REF!</v>
      </c>
      <c r="DE175" s="44" t="e">
        <f t="shared" si="250"/>
        <v>#REF!</v>
      </c>
      <c r="DF175" s="44" t="e">
        <f t="shared" si="251"/>
        <v>#REF!</v>
      </c>
      <c r="DG175" s="44" t="e">
        <f t="shared" si="252"/>
        <v>#REF!</v>
      </c>
      <c r="DH175" s="44" t="e">
        <f t="shared" si="253"/>
        <v>#REF!</v>
      </c>
      <c r="DI175" s="44" t="e">
        <f t="shared" si="254"/>
        <v>#REF!</v>
      </c>
      <c r="DJ175" s="44" t="e">
        <f t="shared" si="255"/>
        <v>#REF!</v>
      </c>
      <c r="DK175" s="44" t="e">
        <f t="shared" si="256"/>
        <v>#REF!</v>
      </c>
      <c r="DL175" s="44" t="e">
        <f t="shared" si="257"/>
        <v>#REF!</v>
      </c>
      <c r="DM175" s="44" t="e">
        <f t="shared" si="258"/>
        <v>#REF!</v>
      </c>
      <c r="DN175" s="44" t="e">
        <f t="shared" si="259"/>
        <v>#REF!</v>
      </c>
      <c r="DO175" s="44" t="e">
        <f t="shared" si="260"/>
        <v>#REF!</v>
      </c>
      <c r="DP175" s="44" t="e">
        <f t="shared" si="261"/>
        <v>#REF!</v>
      </c>
      <c r="DQ175" s="44" t="e">
        <f t="shared" si="262"/>
        <v>#REF!</v>
      </c>
    </row>
    <row r="176" spans="1:121">
      <c r="A176" s="239">
        <v>175</v>
      </c>
      <c r="B176" s="364" t="e">
        <f t="shared" si="263"/>
        <v>#REF!</v>
      </c>
      <c r="C176" s="365" t="e">
        <f>B176+COUNTIF(B$2:$B176,B176)-1</f>
        <v>#REF!</v>
      </c>
      <c r="D176" s="366" t="str">
        <f>Tables!AI176</f>
        <v>Puerto Rico</v>
      </c>
      <c r="E176" s="367" t="e">
        <f t="shared" si="264"/>
        <v>#REF!</v>
      </c>
      <c r="F176" s="46">
        <f>SUMIFS('Portfolio Allocation'!C$12:C$111,'Portfolio Allocation'!$A$12:$A$111,'Graph Tables'!$D176)</f>
        <v>0</v>
      </c>
      <c r="G176" s="46">
        <f>SUMIFS('Portfolio Allocation'!D$12:D$111,'Portfolio Allocation'!$A$12:$A$111,'Graph Tables'!$D176)</f>
        <v>0</v>
      </c>
      <c r="H176" s="46">
        <f>SUMIFS('Portfolio Allocation'!E$12:E$111,'Portfolio Allocation'!$A$12:$A$111,'Graph Tables'!$D176)</f>
        <v>0</v>
      </c>
      <c r="I176" s="46">
        <f>SUMIFS('Portfolio Allocation'!F$12:F$111,'Portfolio Allocation'!$A$12:$A$111,'Graph Tables'!$D176)</f>
        <v>0</v>
      </c>
      <c r="J176" s="46">
        <f>SUMIFS('Portfolio Allocation'!G$12:G$111,'Portfolio Allocation'!$A$12:$A$111,'Graph Tables'!$D176)</f>
        <v>0</v>
      </c>
      <c r="K176" s="46">
        <f>SUMIFS('Portfolio Allocation'!H$12:H$111,'Portfolio Allocation'!$A$12:$A$111,'Graph Tables'!$D176)</f>
        <v>0</v>
      </c>
      <c r="L176" s="46">
        <f>SUMIFS('Portfolio Allocation'!I$12:I$111,'Portfolio Allocation'!$A$12:$A$111,'Graph Tables'!$D176)</f>
        <v>0</v>
      </c>
      <c r="M176" s="46">
        <f>SUMIFS('Portfolio Allocation'!J$12:J$111,'Portfolio Allocation'!$A$12:$A$111,'Graph Tables'!$D176)</f>
        <v>0</v>
      </c>
      <c r="N176" s="46">
        <f>SUMIFS('Portfolio Allocation'!K$12:K$111,'Portfolio Allocation'!$A$12:$A$111,'Graph Tables'!$D176)</f>
        <v>0</v>
      </c>
      <c r="O176" s="46">
        <f>SUMIFS('Portfolio Allocation'!L$12:L$111,'Portfolio Allocation'!$A$12:$A$111,'Graph Tables'!$D176)</f>
        <v>0</v>
      </c>
      <c r="P176" s="46">
        <f>SUMIFS('Portfolio Allocation'!M$12:M$111,'Portfolio Allocation'!$A$12:$A$111,'Graph Tables'!$D176)</f>
        <v>0</v>
      </c>
      <c r="Q176" s="46" t="e">
        <f>SUMIFS('Portfolio Allocation'!#REF!,'Portfolio Allocation'!$A$12:$A$111,'Graph Tables'!$D176)</f>
        <v>#REF!</v>
      </c>
      <c r="R176" s="46">
        <f>SUMIFS('Portfolio Allocation'!Q$12:Q$111,'Portfolio Allocation'!$A$12:$A$111,'Graph Tables'!$D176)</f>
        <v>0</v>
      </c>
      <c r="S176" s="46">
        <f>SUMIFS('Portfolio Allocation'!R$12:R$111,'Portfolio Allocation'!$A$12:$A$111,'Graph Tables'!$D176)</f>
        <v>0</v>
      </c>
      <c r="T176" s="46">
        <f>SUMIFS('Portfolio Allocation'!S$12:S$111,'Portfolio Allocation'!$A$12:$A$111,'Graph Tables'!$D176)</f>
        <v>0</v>
      </c>
      <c r="U176" s="46">
        <f>SUMIFS('Portfolio Allocation'!T$12:T$111,'Portfolio Allocation'!$A$12:$A$111,'Graph Tables'!$D176)</f>
        <v>0</v>
      </c>
      <c r="V176" s="46">
        <f>SUMIFS('Portfolio Allocation'!U$12:U$111,'Portfolio Allocation'!$A$12:$A$111,'Graph Tables'!$D176)</f>
        <v>0</v>
      </c>
      <c r="W176" s="46">
        <f>SUMIFS('Portfolio Allocation'!V$12:V$111,'Portfolio Allocation'!$A$12:$A$111,'Graph Tables'!$D176)</f>
        <v>0</v>
      </c>
      <c r="X176" s="46">
        <f>SUMIFS('Portfolio Allocation'!W$12:W$111,'Portfolio Allocation'!$A$12:$A$111,'Graph Tables'!$D176)</f>
        <v>0</v>
      </c>
      <c r="Y176" s="46">
        <f>SUMIFS('Portfolio Allocation'!X$12:X$111,'Portfolio Allocation'!$A$12:$A$111,'Graph Tables'!$D176)</f>
        <v>0</v>
      </c>
      <c r="Z176" s="46">
        <f>SUMIFS('Portfolio Allocation'!Y$12:Y$111,'Portfolio Allocation'!$A$12:$A$111,'Graph Tables'!$D176)</f>
        <v>0</v>
      </c>
      <c r="AA176" s="46">
        <f>SUMIFS('Portfolio Allocation'!Z$12:Z$111,'Portfolio Allocation'!$A$12:$A$111,'Graph Tables'!$D176)</f>
        <v>0</v>
      </c>
      <c r="AB176" s="46">
        <f>SUMIFS('Portfolio Allocation'!AA$12:AA$111,'Portfolio Allocation'!$A$12:$A$111,'Graph Tables'!$D176)</f>
        <v>0</v>
      </c>
      <c r="AC176" s="46">
        <f>SUMIFS('Portfolio Allocation'!AD$12:AD$111,'Portfolio Allocation'!$A$12:$A$111,'Graph Tables'!$D176)</f>
        <v>0</v>
      </c>
      <c r="AD176" s="46"/>
      <c r="AH176" s="46"/>
      <c r="AI176" s="239" t="e">
        <f t="shared" si="265"/>
        <v>#REF!</v>
      </c>
      <c r="AJ176" s="239" t="e">
        <f>AI176+COUNTIF(AI$2:$AI176,AI176)-1</f>
        <v>#REF!</v>
      </c>
      <c r="AK176" s="241" t="str">
        <f t="shared" si="213"/>
        <v>Puerto Rico</v>
      </c>
      <c r="AL176" s="70" t="e">
        <f t="shared" si="266"/>
        <v>#REF!</v>
      </c>
      <c r="AM176" s="44" t="e">
        <f t="shared" si="214"/>
        <v>#REF!</v>
      </c>
      <c r="AN176" s="44" t="e">
        <f t="shared" si="215"/>
        <v>#REF!</v>
      </c>
      <c r="AO176" s="44" t="e">
        <f t="shared" si="216"/>
        <v>#REF!</v>
      </c>
      <c r="AP176" s="44" t="e">
        <f t="shared" si="217"/>
        <v>#REF!</v>
      </c>
      <c r="AQ176" s="44" t="e">
        <f t="shared" si="218"/>
        <v>#REF!</v>
      </c>
      <c r="AR176" s="44" t="e">
        <f t="shared" si="219"/>
        <v>#REF!</v>
      </c>
      <c r="AS176" s="44" t="e">
        <f t="shared" si="220"/>
        <v>#REF!</v>
      </c>
      <c r="AT176" s="44" t="e">
        <f t="shared" si="221"/>
        <v>#REF!</v>
      </c>
      <c r="AU176" s="44" t="e">
        <f t="shared" si="222"/>
        <v>#REF!</v>
      </c>
      <c r="AV176" s="44" t="e">
        <f t="shared" si="223"/>
        <v>#REF!</v>
      </c>
      <c r="AW176" s="44" t="e">
        <f t="shared" si="224"/>
        <v>#REF!</v>
      </c>
      <c r="AX176" s="44" t="e">
        <f t="shared" si="225"/>
        <v>#REF!</v>
      </c>
      <c r="AY176" s="44" t="e">
        <f t="shared" si="226"/>
        <v>#REF!</v>
      </c>
      <c r="AZ176" s="44" t="e">
        <f t="shared" si="227"/>
        <v>#REF!</v>
      </c>
      <c r="BA176" s="44" t="e">
        <f t="shared" si="228"/>
        <v>#REF!</v>
      </c>
      <c r="BB176" s="44" t="e">
        <f t="shared" si="229"/>
        <v>#REF!</v>
      </c>
      <c r="BC176" s="44" t="e">
        <f t="shared" si="230"/>
        <v>#REF!</v>
      </c>
      <c r="BD176" s="44" t="e">
        <f t="shared" si="231"/>
        <v>#REF!</v>
      </c>
      <c r="BE176" s="44" t="e">
        <f t="shared" si="232"/>
        <v>#REF!</v>
      </c>
      <c r="BF176" s="44" t="e">
        <f t="shared" si="233"/>
        <v>#REF!</v>
      </c>
      <c r="BG176" s="44" t="e">
        <f t="shared" si="234"/>
        <v>#REF!</v>
      </c>
      <c r="BH176" s="44" t="e">
        <f t="shared" si="235"/>
        <v>#REF!</v>
      </c>
      <c r="BI176" s="44" t="e">
        <f t="shared" si="236"/>
        <v>#REF!</v>
      </c>
      <c r="BJ176" s="44" t="e">
        <f t="shared" si="237"/>
        <v>#REF!</v>
      </c>
      <c r="BK176" s="44"/>
      <c r="CN176" s="244" t="e">
        <f t="shared" si="267"/>
        <v>#REF!</v>
      </c>
      <c r="CO176" s="244">
        <v>175</v>
      </c>
      <c r="CP176" s="239" t="e">
        <f t="shared" si="268"/>
        <v>#REF!</v>
      </c>
      <c r="CQ176" s="239" t="e">
        <f>CP176+COUNTIF($CP$2:CP176,CP176)-1</f>
        <v>#REF!</v>
      </c>
      <c r="CR176" s="241" t="str">
        <f t="shared" si="238"/>
        <v>Puerto Rico</v>
      </c>
      <c r="CS176" s="70" t="e">
        <f t="shared" si="269"/>
        <v>#REF!</v>
      </c>
      <c r="CT176" s="44" t="e">
        <f t="shared" si="239"/>
        <v>#REF!</v>
      </c>
      <c r="CU176" s="44" t="e">
        <f t="shared" si="240"/>
        <v>#REF!</v>
      </c>
      <c r="CV176" s="44" t="e">
        <f t="shared" si="241"/>
        <v>#REF!</v>
      </c>
      <c r="CW176" s="44" t="e">
        <f t="shared" si="242"/>
        <v>#REF!</v>
      </c>
      <c r="CX176" s="44" t="e">
        <f t="shared" si="243"/>
        <v>#REF!</v>
      </c>
      <c r="CY176" s="44" t="e">
        <f t="shared" si="244"/>
        <v>#REF!</v>
      </c>
      <c r="CZ176" s="44" t="e">
        <f t="shared" si="245"/>
        <v>#REF!</v>
      </c>
      <c r="DA176" s="44" t="e">
        <f t="shared" si="246"/>
        <v>#REF!</v>
      </c>
      <c r="DB176" s="44" t="e">
        <f t="shared" si="247"/>
        <v>#REF!</v>
      </c>
      <c r="DC176" s="44" t="e">
        <f t="shared" si="248"/>
        <v>#REF!</v>
      </c>
      <c r="DD176" s="44" t="e">
        <f t="shared" si="249"/>
        <v>#REF!</v>
      </c>
      <c r="DE176" s="44" t="e">
        <f t="shared" si="250"/>
        <v>#REF!</v>
      </c>
      <c r="DF176" s="44" t="e">
        <f t="shared" si="251"/>
        <v>#REF!</v>
      </c>
      <c r="DG176" s="44" t="e">
        <f t="shared" si="252"/>
        <v>#REF!</v>
      </c>
      <c r="DH176" s="44" t="e">
        <f t="shared" si="253"/>
        <v>#REF!</v>
      </c>
      <c r="DI176" s="44" t="e">
        <f t="shared" si="254"/>
        <v>#REF!</v>
      </c>
      <c r="DJ176" s="44" t="e">
        <f t="shared" si="255"/>
        <v>#REF!</v>
      </c>
      <c r="DK176" s="44" t="e">
        <f t="shared" si="256"/>
        <v>#REF!</v>
      </c>
      <c r="DL176" s="44" t="e">
        <f t="shared" si="257"/>
        <v>#REF!</v>
      </c>
      <c r="DM176" s="44" t="e">
        <f t="shared" si="258"/>
        <v>#REF!</v>
      </c>
      <c r="DN176" s="44" t="e">
        <f t="shared" si="259"/>
        <v>#REF!</v>
      </c>
      <c r="DO176" s="44" t="e">
        <f t="shared" si="260"/>
        <v>#REF!</v>
      </c>
      <c r="DP176" s="44" t="e">
        <f t="shared" si="261"/>
        <v>#REF!</v>
      </c>
      <c r="DQ176" s="44" t="e">
        <f t="shared" si="262"/>
        <v>#REF!</v>
      </c>
    </row>
    <row r="177" spans="1:121">
      <c r="A177" s="239">
        <v>176</v>
      </c>
      <c r="B177" s="364" t="e">
        <f t="shared" si="263"/>
        <v>#REF!</v>
      </c>
      <c r="C177" s="365" t="e">
        <f>B177+COUNTIF(B$2:$B177,B177)-1</f>
        <v>#REF!</v>
      </c>
      <c r="D177" s="366" t="str">
        <f>Tables!AI177</f>
        <v>Qatar</v>
      </c>
      <c r="E177" s="367" t="e">
        <f t="shared" si="264"/>
        <v>#REF!</v>
      </c>
      <c r="F177" s="46">
        <f>SUMIFS('Portfolio Allocation'!C$12:C$111,'Portfolio Allocation'!$A$12:$A$111,'Graph Tables'!$D177)</f>
        <v>0</v>
      </c>
      <c r="G177" s="46">
        <f>SUMIFS('Portfolio Allocation'!D$12:D$111,'Portfolio Allocation'!$A$12:$A$111,'Graph Tables'!$D177)</f>
        <v>0</v>
      </c>
      <c r="H177" s="46">
        <f>SUMIFS('Portfolio Allocation'!E$12:E$111,'Portfolio Allocation'!$A$12:$A$111,'Graph Tables'!$D177)</f>
        <v>0</v>
      </c>
      <c r="I177" s="46">
        <f>SUMIFS('Portfolio Allocation'!F$12:F$111,'Portfolio Allocation'!$A$12:$A$111,'Graph Tables'!$D177)</f>
        <v>0</v>
      </c>
      <c r="J177" s="46">
        <f>SUMIFS('Portfolio Allocation'!G$12:G$111,'Portfolio Allocation'!$A$12:$A$111,'Graph Tables'!$D177)</f>
        <v>0</v>
      </c>
      <c r="K177" s="46">
        <f>SUMIFS('Portfolio Allocation'!H$12:H$111,'Portfolio Allocation'!$A$12:$A$111,'Graph Tables'!$D177)</f>
        <v>0</v>
      </c>
      <c r="L177" s="46">
        <f>SUMIFS('Portfolio Allocation'!I$12:I$111,'Portfolio Allocation'!$A$12:$A$111,'Graph Tables'!$D177)</f>
        <v>0</v>
      </c>
      <c r="M177" s="46">
        <f>SUMIFS('Portfolio Allocation'!J$12:J$111,'Portfolio Allocation'!$A$12:$A$111,'Graph Tables'!$D177)</f>
        <v>0</v>
      </c>
      <c r="N177" s="46">
        <f>SUMIFS('Portfolio Allocation'!K$12:K$111,'Portfolio Allocation'!$A$12:$A$111,'Graph Tables'!$D177)</f>
        <v>0</v>
      </c>
      <c r="O177" s="46">
        <f>SUMIFS('Portfolio Allocation'!L$12:L$111,'Portfolio Allocation'!$A$12:$A$111,'Graph Tables'!$D177)</f>
        <v>0</v>
      </c>
      <c r="P177" s="46">
        <f>SUMIFS('Portfolio Allocation'!M$12:M$111,'Portfolio Allocation'!$A$12:$A$111,'Graph Tables'!$D177)</f>
        <v>0</v>
      </c>
      <c r="Q177" s="46" t="e">
        <f>SUMIFS('Portfolio Allocation'!#REF!,'Portfolio Allocation'!$A$12:$A$111,'Graph Tables'!$D177)</f>
        <v>#REF!</v>
      </c>
      <c r="R177" s="46">
        <f>SUMIFS('Portfolio Allocation'!Q$12:Q$111,'Portfolio Allocation'!$A$12:$A$111,'Graph Tables'!$D177)</f>
        <v>0</v>
      </c>
      <c r="S177" s="46">
        <f>SUMIFS('Portfolio Allocation'!R$12:R$111,'Portfolio Allocation'!$A$12:$A$111,'Graph Tables'!$D177)</f>
        <v>0</v>
      </c>
      <c r="T177" s="46">
        <f>SUMIFS('Portfolio Allocation'!S$12:S$111,'Portfolio Allocation'!$A$12:$A$111,'Graph Tables'!$D177)</f>
        <v>0</v>
      </c>
      <c r="U177" s="46">
        <f>SUMIFS('Portfolio Allocation'!T$12:T$111,'Portfolio Allocation'!$A$12:$A$111,'Graph Tables'!$D177)</f>
        <v>0</v>
      </c>
      <c r="V177" s="46">
        <f>SUMIFS('Portfolio Allocation'!U$12:U$111,'Portfolio Allocation'!$A$12:$A$111,'Graph Tables'!$D177)</f>
        <v>0</v>
      </c>
      <c r="W177" s="46">
        <f>SUMIFS('Portfolio Allocation'!V$12:V$111,'Portfolio Allocation'!$A$12:$A$111,'Graph Tables'!$D177)</f>
        <v>0</v>
      </c>
      <c r="X177" s="46">
        <f>SUMIFS('Portfolio Allocation'!W$12:W$111,'Portfolio Allocation'!$A$12:$A$111,'Graph Tables'!$D177)</f>
        <v>0</v>
      </c>
      <c r="Y177" s="46">
        <f>SUMIFS('Portfolio Allocation'!X$12:X$111,'Portfolio Allocation'!$A$12:$A$111,'Graph Tables'!$D177)</f>
        <v>0</v>
      </c>
      <c r="Z177" s="46">
        <f>SUMIFS('Portfolio Allocation'!Y$12:Y$111,'Portfolio Allocation'!$A$12:$A$111,'Graph Tables'!$D177)</f>
        <v>0</v>
      </c>
      <c r="AA177" s="46">
        <f>SUMIFS('Portfolio Allocation'!Z$12:Z$111,'Portfolio Allocation'!$A$12:$A$111,'Graph Tables'!$D177)</f>
        <v>0</v>
      </c>
      <c r="AB177" s="46">
        <f>SUMIFS('Portfolio Allocation'!AA$12:AA$111,'Portfolio Allocation'!$A$12:$A$111,'Graph Tables'!$D177)</f>
        <v>0</v>
      </c>
      <c r="AC177" s="46">
        <f>SUMIFS('Portfolio Allocation'!AD$12:AD$111,'Portfolio Allocation'!$A$12:$A$111,'Graph Tables'!$D177)</f>
        <v>0</v>
      </c>
      <c r="AD177" s="46"/>
      <c r="AH177" s="46"/>
      <c r="AI177" s="239" t="e">
        <f t="shared" si="265"/>
        <v>#REF!</v>
      </c>
      <c r="AJ177" s="239" t="e">
        <f>AI177+COUNTIF(AI$2:$AI177,AI177)-1</f>
        <v>#REF!</v>
      </c>
      <c r="AK177" s="241" t="str">
        <f t="shared" si="213"/>
        <v>Qatar</v>
      </c>
      <c r="AL177" s="70" t="e">
        <f t="shared" si="266"/>
        <v>#REF!</v>
      </c>
      <c r="AM177" s="44" t="e">
        <f t="shared" si="214"/>
        <v>#REF!</v>
      </c>
      <c r="AN177" s="44" t="e">
        <f t="shared" si="215"/>
        <v>#REF!</v>
      </c>
      <c r="AO177" s="44" t="e">
        <f t="shared" si="216"/>
        <v>#REF!</v>
      </c>
      <c r="AP177" s="44" t="e">
        <f t="shared" si="217"/>
        <v>#REF!</v>
      </c>
      <c r="AQ177" s="44" t="e">
        <f t="shared" si="218"/>
        <v>#REF!</v>
      </c>
      <c r="AR177" s="44" t="e">
        <f t="shared" si="219"/>
        <v>#REF!</v>
      </c>
      <c r="AS177" s="44" t="e">
        <f t="shared" si="220"/>
        <v>#REF!</v>
      </c>
      <c r="AT177" s="44" t="e">
        <f t="shared" si="221"/>
        <v>#REF!</v>
      </c>
      <c r="AU177" s="44" t="e">
        <f t="shared" si="222"/>
        <v>#REF!</v>
      </c>
      <c r="AV177" s="44" t="e">
        <f t="shared" si="223"/>
        <v>#REF!</v>
      </c>
      <c r="AW177" s="44" t="e">
        <f t="shared" si="224"/>
        <v>#REF!</v>
      </c>
      <c r="AX177" s="44" t="e">
        <f t="shared" si="225"/>
        <v>#REF!</v>
      </c>
      <c r="AY177" s="44" t="e">
        <f t="shared" si="226"/>
        <v>#REF!</v>
      </c>
      <c r="AZ177" s="44" t="e">
        <f t="shared" si="227"/>
        <v>#REF!</v>
      </c>
      <c r="BA177" s="44" t="e">
        <f t="shared" si="228"/>
        <v>#REF!</v>
      </c>
      <c r="BB177" s="44" t="e">
        <f t="shared" si="229"/>
        <v>#REF!</v>
      </c>
      <c r="BC177" s="44" t="e">
        <f t="shared" si="230"/>
        <v>#REF!</v>
      </c>
      <c r="BD177" s="44" t="e">
        <f t="shared" si="231"/>
        <v>#REF!</v>
      </c>
      <c r="BE177" s="44" t="e">
        <f t="shared" si="232"/>
        <v>#REF!</v>
      </c>
      <c r="BF177" s="44" t="e">
        <f t="shared" si="233"/>
        <v>#REF!</v>
      </c>
      <c r="BG177" s="44" t="e">
        <f t="shared" si="234"/>
        <v>#REF!</v>
      </c>
      <c r="BH177" s="44" t="e">
        <f t="shared" si="235"/>
        <v>#REF!</v>
      </c>
      <c r="BI177" s="44" t="e">
        <f t="shared" si="236"/>
        <v>#REF!</v>
      </c>
      <c r="BJ177" s="44" t="e">
        <f t="shared" si="237"/>
        <v>#REF!</v>
      </c>
      <c r="BK177" s="44"/>
      <c r="CN177" s="244" t="e">
        <f t="shared" si="267"/>
        <v>#REF!</v>
      </c>
      <c r="CO177" s="244">
        <v>176</v>
      </c>
      <c r="CP177" s="239" t="e">
        <f t="shared" si="268"/>
        <v>#REF!</v>
      </c>
      <c r="CQ177" s="239" t="e">
        <f>CP177+COUNTIF($CP$2:CP177,CP177)-1</f>
        <v>#REF!</v>
      </c>
      <c r="CR177" s="241" t="str">
        <f t="shared" si="238"/>
        <v>Qatar</v>
      </c>
      <c r="CS177" s="70" t="e">
        <f t="shared" si="269"/>
        <v>#REF!</v>
      </c>
      <c r="CT177" s="44" t="e">
        <f t="shared" si="239"/>
        <v>#REF!</v>
      </c>
      <c r="CU177" s="44" t="e">
        <f t="shared" si="240"/>
        <v>#REF!</v>
      </c>
      <c r="CV177" s="44" t="e">
        <f t="shared" si="241"/>
        <v>#REF!</v>
      </c>
      <c r="CW177" s="44" t="e">
        <f t="shared" si="242"/>
        <v>#REF!</v>
      </c>
      <c r="CX177" s="44" t="e">
        <f t="shared" si="243"/>
        <v>#REF!</v>
      </c>
      <c r="CY177" s="44" t="e">
        <f t="shared" si="244"/>
        <v>#REF!</v>
      </c>
      <c r="CZ177" s="44" t="e">
        <f t="shared" si="245"/>
        <v>#REF!</v>
      </c>
      <c r="DA177" s="44" t="e">
        <f t="shared" si="246"/>
        <v>#REF!</v>
      </c>
      <c r="DB177" s="44" t="e">
        <f t="shared" si="247"/>
        <v>#REF!</v>
      </c>
      <c r="DC177" s="44" t="e">
        <f t="shared" si="248"/>
        <v>#REF!</v>
      </c>
      <c r="DD177" s="44" t="e">
        <f t="shared" si="249"/>
        <v>#REF!</v>
      </c>
      <c r="DE177" s="44" t="e">
        <f t="shared" si="250"/>
        <v>#REF!</v>
      </c>
      <c r="DF177" s="44" t="e">
        <f t="shared" si="251"/>
        <v>#REF!</v>
      </c>
      <c r="DG177" s="44" t="e">
        <f t="shared" si="252"/>
        <v>#REF!</v>
      </c>
      <c r="DH177" s="44" t="e">
        <f t="shared" si="253"/>
        <v>#REF!</v>
      </c>
      <c r="DI177" s="44" t="e">
        <f t="shared" si="254"/>
        <v>#REF!</v>
      </c>
      <c r="DJ177" s="44" t="e">
        <f t="shared" si="255"/>
        <v>#REF!</v>
      </c>
      <c r="DK177" s="44" t="e">
        <f t="shared" si="256"/>
        <v>#REF!</v>
      </c>
      <c r="DL177" s="44" t="e">
        <f t="shared" si="257"/>
        <v>#REF!</v>
      </c>
      <c r="DM177" s="44" t="e">
        <f t="shared" si="258"/>
        <v>#REF!</v>
      </c>
      <c r="DN177" s="44" t="e">
        <f t="shared" si="259"/>
        <v>#REF!</v>
      </c>
      <c r="DO177" s="44" t="e">
        <f t="shared" si="260"/>
        <v>#REF!</v>
      </c>
      <c r="DP177" s="44" t="e">
        <f t="shared" si="261"/>
        <v>#REF!</v>
      </c>
      <c r="DQ177" s="44" t="e">
        <f t="shared" si="262"/>
        <v>#REF!</v>
      </c>
    </row>
    <row r="178" spans="1:121">
      <c r="A178" s="239">
        <v>177</v>
      </c>
      <c r="B178" s="364" t="e">
        <f t="shared" si="263"/>
        <v>#REF!</v>
      </c>
      <c r="C178" s="365" t="e">
        <f>B178+COUNTIF(B$2:$B178,B178)-1</f>
        <v>#REF!</v>
      </c>
      <c r="D178" s="366" t="str">
        <f>Tables!AI178</f>
        <v>Reunion</v>
      </c>
      <c r="E178" s="367" t="e">
        <f t="shared" si="264"/>
        <v>#REF!</v>
      </c>
      <c r="F178" s="46">
        <f>SUMIFS('Portfolio Allocation'!C$12:C$111,'Portfolio Allocation'!$A$12:$A$111,'Graph Tables'!$D178)</f>
        <v>0</v>
      </c>
      <c r="G178" s="46">
        <f>SUMIFS('Portfolio Allocation'!D$12:D$111,'Portfolio Allocation'!$A$12:$A$111,'Graph Tables'!$D178)</f>
        <v>0</v>
      </c>
      <c r="H178" s="46">
        <f>SUMIFS('Portfolio Allocation'!E$12:E$111,'Portfolio Allocation'!$A$12:$A$111,'Graph Tables'!$D178)</f>
        <v>0</v>
      </c>
      <c r="I178" s="46">
        <f>SUMIFS('Portfolio Allocation'!F$12:F$111,'Portfolio Allocation'!$A$12:$A$111,'Graph Tables'!$D178)</f>
        <v>0</v>
      </c>
      <c r="J178" s="46">
        <f>SUMIFS('Portfolio Allocation'!G$12:G$111,'Portfolio Allocation'!$A$12:$A$111,'Graph Tables'!$D178)</f>
        <v>0</v>
      </c>
      <c r="K178" s="46">
        <f>SUMIFS('Portfolio Allocation'!H$12:H$111,'Portfolio Allocation'!$A$12:$A$111,'Graph Tables'!$D178)</f>
        <v>0</v>
      </c>
      <c r="L178" s="46">
        <f>SUMIFS('Portfolio Allocation'!I$12:I$111,'Portfolio Allocation'!$A$12:$A$111,'Graph Tables'!$D178)</f>
        <v>0</v>
      </c>
      <c r="M178" s="46">
        <f>SUMIFS('Portfolio Allocation'!J$12:J$111,'Portfolio Allocation'!$A$12:$A$111,'Graph Tables'!$D178)</f>
        <v>0</v>
      </c>
      <c r="N178" s="46">
        <f>SUMIFS('Portfolio Allocation'!K$12:K$111,'Portfolio Allocation'!$A$12:$A$111,'Graph Tables'!$D178)</f>
        <v>0</v>
      </c>
      <c r="O178" s="46">
        <f>SUMIFS('Portfolio Allocation'!L$12:L$111,'Portfolio Allocation'!$A$12:$A$111,'Graph Tables'!$D178)</f>
        <v>0</v>
      </c>
      <c r="P178" s="46">
        <f>SUMIFS('Portfolio Allocation'!M$12:M$111,'Portfolio Allocation'!$A$12:$A$111,'Graph Tables'!$D178)</f>
        <v>0</v>
      </c>
      <c r="Q178" s="46" t="e">
        <f>SUMIFS('Portfolio Allocation'!#REF!,'Portfolio Allocation'!$A$12:$A$111,'Graph Tables'!$D178)</f>
        <v>#REF!</v>
      </c>
      <c r="R178" s="46">
        <f>SUMIFS('Portfolio Allocation'!Q$12:Q$111,'Portfolio Allocation'!$A$12:$A$111,'Graph Tables'!$D178)</f>
        <v>0</v>
      </c>
      <c r="S178" s="46">
        <f>SUMIFS('Portfolio Allocation'!R$12:R$111,'Portfolio Allocation'!$A$12:$A$111,'Graph Tables'!$D178)</f>
        <v>0</v>
      </c>
      <c r="T178" s="46">
        <f>SUMIFS('Portfolio Allocation'!S$12:S$111,'Portfolio Allocation'!$A$12:$A$111,'Graph Tables'!$D178)</f>
        <v>0</v>
      </c>
      <c r="U178" s="46">
        <f>SUMIFS('Portfolio Allocation'!T$12:T$111,'Portfolio Allocation'!$A$12:$A$111,'Graph Tables'!$D178)</f>
        <v>0</v>
      </c>
      <c r="V178" s="46">
        <f>SUMIFS('Portfolio Allocation'!U$12:U$111,'Portfolio Allocation'!$A$12:$A$111,'Graph Tables'!$D178)</f>
        <v>0</v>
      </c>
      <c r="W178" s="46">
        <f>SUMIFS('Portfolio Allocation'!V$12:V$111,'Portfolio Allocation'!$A$12:$A$111,'Graph Tables'!$D178)</f>
        <v>0</v>
      </c>
      <c r="X178" s="46">
        <f>SUMIFS('Portfolio Allocation'!W$12:W$111,'Portfolio Allocation'!$A$12:$A$111,'Graph Tables'!$D178)</f>
        <v>0</v>
      </c>
      <c r="Y178" s="46">
        <f>SUMIFS('Portfolio Allocation'!X$12:X$111,'Portfolio Allocation'!$A$12:$A$111,'Graph Tables'!$D178)</f>
        <v>0</v>
      </c>
      <c r="Z178" s="46">
        <f>SUMIFS('Portfolio Allocation'!Y$12:Y$111,'Portfolio Allocation'!$A$12:$A$111,'Graph Tables'!$D178)</f>
        <v>0</v>
      </c>
      <c r="AA178" s="46">
        <f>SUMIFS('Portfolio Allocation'!Z$12:Z$111,'Portfolio Allocation'!$A$12:$A$111,'Graph Tables'!$D178)</f>
        <v>0</v>
      </c>
      <c r="AB178" s="46">
        <f>SUMIFS('Portfolio Allocation'!AA$12:AA$111,'Portfolio Allocation'!$A$12:$A$111,'Graph Tables'!$D178)</f>
        <v>0</v>
      </c>
      <c r="AC178" s="46">
        <f>SUMIFS('Portfolio Allocation'!AD$12:AD$111,'Portfolio Allocation'!$A$12:$A$111,'Graph Tables'!$D178)</f>
        <v>0</v>
      </c>
      <c r="AD178" s="46"/>
      <c r="AH178" s="46"/>
      <c r="AI178" s="239" t="e">
        <f t="shared" si="265"/>
        <v>#REF!</v>
      </c>
      <c r="AJ178" s="239" t="e">
        <f>AI178+COUNTIF(AI$2:$AI178,AI178)-1</f>
        <v>#REF!</v>
      </c>
      <c r="AK178" s="241" t="str">
        <f t="shared" si="213"/>
        <v>Reunion</v>
      </c>
      <c r="AL178" s="70" t="e">
        <f t="shared" si="266"/>
        <v>#REF!</v>
      </c>
      <c r="AM178" s="44" t="e">
        <f t="shared" si="214"/>
        <v>#REF!</v>
      </c>
      <c r="AN178" s="44" t="e">
        <f t="shared" si="215"/>
        <v>#REF!</v>
      </c>
      <c r="AO178" s="44" t="e">
        <f t="shared" si="216"/>
        <v>#REF!</v>
      </c>
      <c r="AP178" s="44" t="e">
        <f t="shared" si="217"/>
        <v>#REF!</v>
      </c>
      <c r="AQ178" s="44" t="e">
        <f t="shared" si="218"/>
        <v>#REF!</v>
      </c>
      <c r="AR178" s="44" t="e">
        <f t="shared" si="219"/>
        <v>#REF!</v>
      </c>
      <c r="AS178" s="44" t="e">
        <f t="shared" si="220"/>
        <v>#REF!</v>
      </c>
      <c r="AT178" s="44" t="e">
        <f t="shared" si="221"/>
        <v>#REF!</v>
      </c>
      <c r="AU178" s="44" t="e">
        <f t="shared" si="222"/>
        <v>#REF!</v>
      </c>
      <c r="AV178" s="44" t="e">
        <f t="shared" si="223"/>
        <v>#REF!</v>
      </c>
      <c r="AW178" s="44" t="e">
        <f t="shared" si="224"/>
        <v>#REF!</v>
      </c>
      <c r="AX178" s="44" t="e">
        <f t="shared" si="225"/>
        <v>#REF!</v>
      </c>
      <c r="AY178" s="44" t="e">
        <f t="shared" si="226"/>
        <v>#REF!</v>
      </c>
      <c r="AZ178" s="44" t="e">
        <f t="shared" si="227"/>
        <v>#REF!</v>
      </c>
      <c r="BA178" s="44" t="e">
        <f t="shared" si="228"/>
        <v>#REF!</v>
      </c>
      <c r="BB178" s="44" t="e">
        <f t="shared" si="229"/>
        <v>#REF!</v>
      </c>
      <c r="BC178" s="44" t="e">
        <f t="shared" si="230"/>
        <v>#REF!</v>
      </c>
      <c r="BD178" s="44" t="e">
        <f t="shared" si="231"/>
        <v>#REF!</v>
      </c>
      <c r="BE178" s="44" t="e">
        <f t="shared" si="232"/>
        <v>#REF!</v>
      </c>
      <c r="BF178" s="44" t="e">
        <f t="shared" si="233"/>
        <v>#REF!</v>
      </c>
      <c r="BG178" s="44" t="e">
        <f t="shared" si="234"/>
        <v>#REF!</v>
      </c>
      <c r="BH178" s="44" t="e">
        <f t="shared" si="235"/>
        <v>#REF!</v>
      </c>
      <c r="BI178" s="44" t="e">
        <f t="shared" si="236"/>
        <v>#REF!</v>
      </c>
      <c r="BJ178" s="44" t="e">
        <f t="shared" si="237"/>
        <v>#REF!</v>
      </c>
      <c r="BK178" s="44"/>
      <c r="CN178" s="244" t="e">
        <f t="shared" si="267"/>
        <v>#REF!</v>
      </c>
      <c r="CO178" s="244">
        <v>177</v>
      </c>
      <c r="CP178" s="239" t="e">
        <f t="shared" si="268"/>
        <v>#REF!</v>
      </c>
      <c r="CQ178" s="239" t="e">
        <f>CP178+COUNTIF($CP$2:CP178,CP178)-1</f>
        <v>#REF!</v>
      </c>
      <c r="CR178" s="241" t="str">
        <f t="shared" si="238"/>
        <v>Reunion</v>
      </c>
      <c r="CS178" s="70" t="e">
        <f t="shared" si="269"/>
        <v>#REF!</v>
      </c>
      <c r="CT178" s="44" t="e">
        <f t="shared" si="239"/>
        <v>#REF!</v>
      </c>
      <c r="CU178" s="44" t="e">
        <f t="shared" si="240"/>
        <v>#REF!</v>
      </c>
      <c r="CV178" s="44" t="e">
        <f t="shared" si="241"/>
        <v>#REF!</v>
      </c>
      <c r="CW178" s="44" t="e">
        <f t="shared" si="242"/>
        <v>#REF!</v>
      </c>
      <c r="CX178" s="44" t="e">
        <f t="shared" si="243"/>
        <v>#REF!</v>
      </c>
      <c r="CY178" s="44" t="e">
        <f t="shared" si="244"/>
        <v>#REF!</v>
      </c>
      <c r="CZ178" s="44" t="e">
        <f t="shared" si="245"/>
        <v>#REF!</v>
      </c>
      <c r="DA178" s="44" t="e">
        <f t="shared" si="246"/>
        <v>#REF!</v>
      </c>
      <c r="DB178" s="44" t="e">
        <f t="shared" si="247"/>
        <v>#REF!</v>
      </c>
      <c r="DC178" s="44" t="e">
        <f t="shared" si="248"/>
        <v>#REF!</v>
      </c>
      <c r="DD178" s="44" t="e">
        <f t="shared" si="249"/>
        <v>#REF!</v>
      </c>
      <c r="DE178" s="44" t="e">
        <f t="shared" si="250"/>
        <v>#REF!</v>
      </c>
      <c r="DF178" s="44" t="e">
        <f t="shared" si="251"/>
        <v>#REF!</v>
      </c>
      <c r="DG178" s="44" t="e">
        <f t="shared" si="252"/>
        <v>#REF!</v>
      </c>
      <c r="DH178" s="44" t="e">
        <f t="shared" si="253"/>
        <v>#REF!</v>
      </c>
      <c r="DI178" s="44" t="e">
        <f t="shared" si="254"/>
        <v>#REF!</v>
      </c>
      <c r="DJ178" s="44" t="e">
        <f t="shared" si="255"/>
        <v>#REF!</v>
      </c>
      <c r="DK178" s="44" t="e">
        <f t="shared" si="256"/>
        <v>#REF!</v>
      </c>
      <c r="DL178" s="44" t="e">
        <f t="shared" si="257"/>
        <v>#REF!</v>
      </c>
      <c r="DM178" s="44" t="e">
        <f t="shared" si="258"/>
        <v>#REF!</v>
      </c>
      <c r="DN178" s="44" t="e">
        <f t="shared" si="259"/>
        <v>#REF!</v>
      </c>
      <c r="DO178" s="44" t="e">
        <f t="shared" si="260"/>
        <v>#REF!</v>
      </c>
      <c r="DP178" s="44" t="e">
        <f t="shared" si="261"/>
        <v>#REF!</v>
      </c>
      <c r="DQ178" s="44" t="e">
        <f t="shared" si="262"/>
        <v>#REF!</v>
      </c>
    </row>
    <row r="179" spans="1:121">
      <c r="A179" s="239">
        <v>178</v>
      </c>
      <c r="B179" s="364" t="e">
        <f t="shared" si="263"/>
        <v>#REF!</v>
      </c>
      <c r="C179" s="365" t="e">
        <f>B179+COUNTIF(B$2:$B179,B179)-1</f>
        <v>#REF!</v>
      </c>
      <c r="D179" s="366" t="str">
        <f>Tables!AI179</f>
        <v>Romania</v>
      </c>
      <c r="E179" s="367" t="e">
        <f t="shared" si="264"/>
        <v>#REF!</v>
      </c>
      <c r="F179" s="46">
        <f>SUMIFS('Portfolio Allocation'!C$12:C$111,'Portfolio Allocation'!$A$12:$A$111,'Graph Tables'!$D179)</f>
        <v>0</v>
      </c>
      <c r="G179" s="46">
        <f>SUMIFS('Portfolio Allocation'!D$12:D$111,'Portfolio Allocation'!$A$12:$A$111,'Graph Tables'!$D179)</f>
        <v>0</v>
      </c>
      <c r="H179" s="46">
        <f>SUMIFS('Portfolio Allocation'!E$12:E$111,'Portfolio Allocation'!$A$12:$A$111,'Graph Tables'!$D179)</f>
        <v>0</v>
      </c>
      <c r="I179" s="46">
        <f>SUMIFS('Portfolio Allocation'!F$12:F$111,'Portfolio Allocation'!$A$12:$A$111,'Graph Tables'!$D179)</f>
        <v>0</v>
      </c>
      <c r="J179" s="46">
        <f>SUMIFS('Portfolio Allocation'!G$12:G$111,'Portfolio Allocation'!$A$12:$A$111,'Graph Tables'!$D179)</f>
        <v>0</v>
      </c>
      <c r="K179" s="46">
        <f>SUMIFS('Portfolio Allocation'!H$12:H$111,'Portfolio Allocation'!$A$12:$A$111,'Graph Tables'!$D179)</f>
        <v>0</v>
      </c>
      <c r="L179" s="46">
        <f>SUMIFS('Portfolio Allocation'!I$12:I$111,'Portfolio Allocation'!$A$12:$A$111,'Graph Tables'!$D179)</f>
        <v>0</v>
      </c>
      <c r="M179" s="46">
        <f>SUMIFS('Portfolio Allocation'!J$12:J$111,'Portfolio Allocation'!$A$12:$A$111,'Graph Tables'!$D179)</f>
        <v>0</v>
      </c>
      <c r="N179" s="46">
        <f>SUMIFS('Portfolio Allocation'!K$12:K$111,'Portfolio Allocation'!$A$12:$A$111,'Graph Tables'!$D179)</f>
        <v>0</v>
      </c>
      <c r="O179" s="46">
        <f>SUMIFS('Portfolio Allocation'!L$12:L$111,'Portfolio Allocation'!$A$12:$A$111,'Graph Tables'!$D179)</f>
        <v>0</v>
      </c>
      <c r="P179" s="46">
        <f>SUMIFS('Portfolio Allocation'!M$12:M$111,'Portfolio Allocation'!$A$12:$A$111,'Graph Tables'!$D179)</f>
        <v>0</v>
      </c>
      <c r="Q179" s="46" t="e">
        <f>SUMIFS('Portfolio Allocation'!#REF!,'Portfolio Allocation'!$A$12:$A$111,'Graph Tables'!$D179)</f>
        <v>#REF!</v>
      </c>
      <c r="R179" s="46">
        <f>SUMIFS('Portfolio Allocation'!Q$12:Q$111,'Portfolio Allocation'!$A$12:$A$111,'Graph Tables'!$D179)</f>
        <v>0</v>
      </c>
      <c r="S179" s="46">
        <f>SUMIFS('Portfolio Allocation'!R$12:R$111,'Portfolio Allocation'!$A$12:$A$111,'Graph Tables'!$D179)</f>
        <v>0</v>
      </c>
      <c r="T179" s="46">
        <f>SUMIFS('Portfolio Allocation'!S$12:S$111,'Portfolio Allocation'!$A$12:$A$111,'Graph Tables'!$D179)</f>
        <v>0</v>
      </c>
      <c r="U179" s="46">
        <f>SUMIFS('Portfolio Allocation'!T$12:T$111,'Portfolio Allocation'!$A$12:$A$111,'Graph Tables'!$D179)</f>
        <v>0</v>
      </c>
      <c r="V179" s="46">
        <f>SUMIFS('Portfolio Allocation'!U$12:U$111,'Portfolio Allocation'!$A$12:$A$111,'Graph Tables'!$D179)</f>
        <v>0</v>
      </c>
      <c r="W179" s="46">
        <f>SUMIFS('Portfolio Allocation'!V$12:V$111,'Portfolio Allocation'!$A$12:$A$111,'Graph Tables'!$D179)</f>
        <v>0</v>
      </c>
      <c r="X179" s="46">
        <f>SUMIFS('Portfolio Allocation'!W$12:W$111,'Portfolio Allocation'!$A$12:$A$111,'Graph Tables'!$D179)</f>
        <v>0</v>
      </c>
      <c r="Y179" s="46">
        <f>SUMIFS('Portfolio Allocation'!X$12:X$111,'Portfolio Allocation'!$A$12:$A$111,'Graph Tables'!$D179)</f>
        <v>0</v>
      </c>
      <c r="Z179" s="46">
        <f>SUMIFS('Portfolio Allocation'!Y$12:Y$111,'Portfolio Allocation'!$A$12:$A$111,'Graph Tables'!$D179)</f>
        <v>0</v>
      </c>
      <c r="AA179" s="46">
        <f>SUMIFS('Portfolio Allocation'!Z$12:Z$111,'Portfolio Allocation'!$A$12:$A$111,'Graph Tables'!$D179)</f>
        <v>0</v>
      </c>
      <c r="AB179" s="46">
        <f>SUMIFS('Portfolio Allocation'!AA$12:AA$111,'Portfolio Allocation'!$A$12:$A$111,'Graph Tables'!$D179)</f>
        <v>0</v>
      </c>
      <c r="AC179" s="46">
        <f>SUMIFS('Portfolio Allocation'!AD$12:AD$111,'Portfolio Allocation'!$A$12:$A$111,'Graph Tables'!$D179)</f>
        <v>0</v>
      </c>
      <c r="AD179" s="46"/>
      <c r="AH179" s="46"/>
      <c r="AI179" s="239" t="e">
        <f t="shared" si="265"/>
        <v>#REF!</v>
      </c>
      <c r="AJ179" s="239" t="e">
        <f>AI179+COUNTIF(AI$2:$AI179,AI179)-1</f>
        <v>#REF!</v>
      </c>
      <c r="AK179" s="241" t="str">
        <f t="shared" si="213"/>
        <v>Romania</v>
      </c>
      <c r="AL179" s="70" t="e">
        <f t="shared" si="266"/>
        <v>#REF!</v>
      </c>
      <c r="AM179" s="44" t="e">
        <f t="shared" si="214"/>
        <v>#REF!</v>
      </c>
      <c r="AN179" s="44" t="e">
        <f t="shared" si="215"/>
        <v>#REF!</v>
      </c>
      <c r="AO179" s="44" t="e">
        <f t="shared" si="216"/>
        <v>#REF!</v>
      </c>
      <c r="AP179" s="44" t="e">
        <f t="shared" si="217"/>
        <v>#REF!</v>
      </c>
      <c r="AQ179" s="44" t="e">
        <f t="shared" si="218"/>
        <v>#REF!</v>
      </c>
      <c r="AR179" s="44" t="e">
        <f t="shared" si="219"/>
        <v>#REF!</v>
      </c>
      <c r="AS179" s="44" t="e">
        <f t="shared" si="220"/>
        <v>#REF!</v>
      </c>
      <c r="AT179" s="44" t="e">
        <f t="shared" si="221"/>
        <v>#REF!</v>
      </c>
      <c r="AU179" s="44" t="e">
        <f t="shared" si="222"/>
        <v>#REF!</v>
      </c>
      <c r="AV179" s="44" t="e">
        <f t="shared" si="223"/>
        <v>#REF!</v>
      </c>
      <c r="AW179" s="44" t="e">
        <f t="shared" si="224"/>
        <v>#REF!</v>
      </c>
      <c r="AX179" s="44" t="e">
        <f t="shared" si="225"/>
        <v>#REF!</v>
      </c>
      <c r="AY179" s="44" t="e">
        <f t="shared" si="226"/>
        <v>#REF!</v>
      </c>
      <c r="AZ179" s="44" t="e">
        <f t="shared" si="227"/>
        <v>#REF!</v>
      </c>
      <c r="BA179" s="44" t="e">
        <f t="shared" si="228"/>
        <v>#REF!</v>
      </c>
      <c r="BB179" s="44" t="e">
        <f t="shared" si="229"/>
        <v>#REF!</v>
      </c>
      <c r="BC179" s="44" t="e">
        <f t="shared" si="230"/>
        <v>#REF!</v>
      </c>
      <c r="BD179" s="44" t="e">
        <f t="shared" si="231"/>
        <v>#REF!</v>
      </c>
      <c r="BE179" s="44" t="e">
        <f t="shared" si="232"/>
        <v>#REF!</v>
      </c>
      <c r="BF179" s="44" t="e">
        <f t="shared" si="233"/>
        <v>#REF!</v>
      </c>
      <c r="BG179" s="44" t="e">
        <f t="shared" si="234"/>
        <v>#REF!</v>
      </c>
      <c r="BH179" s="44" t="e">
        <f t="shared" si="235"/>
        <v>#REF!</v>
      </c>
      <c r="BI179" s="44" t="e">
        <f t="shared" si="236"/>
        <v>#REF!</v>
      </c>
      <c r="BJ179" s="44" t="e">
        <f t="shared" si="237"/>
        <v>#REF!</v>
      </c>
      <c r="BK179" s="44"/>
      <c r="CN179" s="244" t="e">
        <f t="shared" si="267"/>
        <v>#REF!</v>
      </c>
      <c r="CO179" s="244">
        <v>178</v>
      </c>
      <c r="CP179" s="239" t="e">
        <f t="shared" si="268"/>
        <v>#REF!</v>
      </c>
      <c r="CQ179" s="239" t="e">
        <f>CP179+COUNTIF($CP$2:CP179,CP179)-1</f>
        <v>#REF!</v>
      </c>
      <c r="CR179" s="241" t="str">
        <f t="shared" si="238"/>
        <v>Romania</v>
      </c>
      <c r="CS179" s="70" t="e">
        <f t="shared" si="269"/>
        <v>#REF!</v>
      </c>
      <c r="CT179" s="44" t="e">
        <f t="shared" si="239"/>
        <v>#REF!</v>
      </c>
      <c r="CU179" s="44" t="e">
        <f t="shared" si="240"/>
        <v>#REF!</v>
      </c>
      <c r="CV179" s="44" t="e">
        <f t="shared" si="241"/>
        <v>#REF!</v>
      </c>
      <c r="CW179" s="44" t="e">
        <f t="shared" si="242"/>
        <v>#REF!</v>
      </c>
      <c r="CX179" s="44" t="e">
        <f t="shared" si="243"/>
        <v>#REF!</v>
      </c>
      <c r="CY179" s="44" t="e">
        <f t="shared" si="244"/>
        <v>#REF!</v>
      </c>
      <c r="CZ179" s="44" t="e">
        <f t="shared" si="245"/>
        <v>#REF!</v>
      </c>
      <c r="DA179" s="44" t="e">
        <f t="shared" si="246"/>
        <v>#REF!</v>
      </c>
      <c r="DB179" s="44" t="e">
        <f t="shared" si="247"/>
        <v>#REF!</v>
      </c>
      <c r="DC179" s="44" t="e">
        <f t="shared" si="248"/>
        <v>#REF!</v>
      </c>
      <c r="DD179" s="44" t="e">
        <f t="shared" si="249"/>
        <v>#REF!</v>
      </c>
      <c r="DE179" s="44" t="e">
        <f t="shared" si="250"/>
        <v>#REF!</v>
      </c>
      <c r="DF179" s="44" t="e">
        <f t="shared" si="251"/>
        <v>#REF!</v>
      </c>
      <c r="DG179" s="44" t="e">
        <f t="shared" si="252"/>
        <v>#REF!</v>
      </c>
      <c r="DH179" s="44" t="e">
        <f t="shared" si="253"/>
        <v>#REF!</v>
      </c>
      <c r="DI179" s="44" t="e">
        <f t="shared" si="254"/>
        <v>#REF!</v>
      </c>
      <c r="DJ179" s="44" t="e">
        <f t="shared" si="255"/>
        <v>#REF!</v>
      </c>
      <c r="DK179" s="44" t="e">
        <f t="shared" si="256"/>
        <v>#REF!</v>
      </c>
      <c r="DL179" s="44" t="e">
        <f t="shared" si="257"/>
        <v>#REF!</v>
      </c>
      <c r="DM179" s="44" t="e">
        <f t="shared" si="258"/>
        <v>#REF!</v>
      </c>
      <c r="DN179" s="44" t="e">
        <f t="shared" si="259"/>
        <v>#REF!</v>
      </c>
      <c r="DO179" s="44" t="e">
        <f t="shared" si="260"/>
        <v>#REF!</v>
      </c>
      <c r="DP179" s="44" t="e">
        <f t="shared" si="261"/>
        <v>#REF!</v>
      </c>
      <c r="DQ179" s="44" t="e">
        <f t="shared" si="262"/>
        <v>#REF!</v>
      </c>
    </row>
    <row r="180" spans="1:121">
      <c r="A180" s="239">
        <v>179</v>
      </c>
      <c r="B180" s="364" t="e">
        <f t="shared" si="263"/>
        <v>#REF!</v>
      </c>
      <c r="C180" s="365" t="e">
        <f>B180+COUNTIF(B$2:$B180,B180)-1</f>
        <v>#REF!</v>
      </c>
      <c r="D180" s="366" t="str">
        <f>Tables!AI180</f>
        <v>Russia</v>
      </c>
      <c r="E180" s="367" t="e">
        <f t="shared" si="264"/>
        <v>#REF!</v>
      </c>
      <c r="F180" s="46">
        <f>SUMIFS('Portfolio Allocation'!C$12:C$111,'Portfolio Allocation'!$A$12:$A$111,'Graph Tables'!$D180)</f>
        <v>0</v>
      </c>
      <c r="G180" s="46">
        <f>SUMIFS('Portfolio Allocation'!D$12:D$111,'Portfolio Allocation'!$A$12:$A$111,'Graph Tables'!$D180)</f>
        <v>0</v>
      </c>
      <c r="H180" s="46">
        <f>SUMIFS('Portfolio Allocation'!E$12:E$111,'Portfolio Allocation'!$A$12:$A$111,'Graph Tables'!$D180)</f>
        <v>0</v>
      </c>
      <c r="I180" s="46">
        <f>SUMIFS('Portfolio Allocation'!F$12:F$111,'Portfolio Allocation'!$A$12:$A$111,'Graph Tables'!$D180)</f>
        <v>0</v>
      </c>
      <c r="J180" s="46">
        <f>SUMIFS('Portfolio Allocation'!G$12:G$111,'Portfolio Allocation'!$A$12:$A$111,'Graph Tables'!$D180)</f>
        <v>0</v>
      </c>
      <c r="K180" s="46">
        <f>SUMIFS('Portfolio Allocation'!H$12:H$111,'Portfolio Allocation'!$A$12:$A$111,'Graph Tables'!$D180)</f>
        <v>0</v>
      </c>
      <c r="L180" s="46">
        <f>SUMIFS('Portfolio Allocation'!I$12:I$111,'Portfolio Allocation'!$A$12:$A$111,'Graph Tables'!$D180)</f>
        <v>0</v>
      </c>
      <c r="M180" s="46">
        <f>SUMIFS('Portfolio Allocation'!J$12:J$111,'Portfolio Allocation'!$A$12:$A$111,'Graph Tables'!$D180)</f>
        <v>0</v>
      </c>
      <c r="N180" s="46">
        <f>SUMIFS('Portfolio Allocation'!K$12:K$111,'Portfolio Allocation'!$A$12:$A$111,'Graph Tables'!$D180)</f>
        <v>0</v>
      </c>
      <c r="O180" s="46">
        <f>SUMIFS('Portfolio Allocation'!L$12:L$111,'Portfolio Allocation'!$A$12:$A$111,'Graph Tables'!$D180)</f>
        <v>0</v>
      </c>
      <c r="P180" s="46">
        <f>SUMIFS('Portfolio Allocation'!M$12:M$111,'Portfolio Allocation'!$A$12:$A$111,'Graph Tables'!$D180)</f>
        <v>0</v>
      </c>
      <c r="Q180" s="46" t="e">
        <f>SUMIFS('Portfolio Allocation'!#REF!,'Portfolio Allocation'!$A$12:$A$111,'Graph Tables'!$D180)</f>
        <v>#REF!</v>
      </c>
      <c r="R180" s="46">
        <f>SUMIFS('Portfolio Allocation'!Q$12:Q$111,'Portfolio Allocation'!$A$12:$A$111,'Graph Tables'!$D180)</f>
        <v>0</v>
      </c>
      <c r="S180" s="46">
        <f>SUMIFS('Portfolio Allocation'!R$12:R$111,'Portfolio Allocation'!$A$12:$A$111,'Graph Tables'!$D180)</f>
        <v>0</v>
      </c>
      <c r="T180" s="46">
        <f>SUMIFS('Portfolio Allocation'!S$12:S$111,'Portfolio Allocation'!$A$12:$A$111,'Graph Tables'!$D180)</f>
        <v>0</v>
      </c>
      <c r="U180" s="46">
        <f>SUMIFS('Portfolio Allocation'!T$12:T$111,'Portfolio Allocation'!$A$12:$A$111,'Graph Tables'!$D180)</f>
        <v>0</v>
      </c>
      <c r="V180" s="46">
        <f>SUMIFS('Portfolio Allocation'!U$12:U$111,'Portfolio Allocation'!$A$12:$A$111,'Graph Tables'!$D180)</f>
        <v>0</v>
      </c>
      <c r="W180" s="46">
        <f>SUMIFS('Portfolio Allocation'!V$12:V$111,'Portfolio Allocation'!$A$12:$A$111,'Graph Tables'!$D180)</f>
        <v>0</v>
      </c>
      <c r="X180" s="46">
        <f>SUMIFS('Portfolio Allocation'!W$12:W$111,'Portfolio Allocation'!$A$12:$A$111,'Graph Tables'!$D180)</f>
        <v>0</v>
      </c>
      <c r="Y180" s="46">
        <f>SUMIFS('Portfolio Allocation'!X$12:X$111,'Portfolio Allocation'!$A$12:$A$111,'Graph Tables'!$D180)</f>
        <v>0</v>
      </c>
      <c r="Z180" s="46">
        <f>SUMIFS('Portfolio Allocation'!Y$12:Y$111,'Portfolio Allocation'!$A$12:$A$111,'Graph Tables'!$D180)</f>
        <v>0</v>
      </c>
      <c r="AA180" s="46">
        <f>SUMIFS('Portfolio Allocation'!Z$12:Z$111,'Portfolio Allocation'!$A$12:$A$111,'Graph Tables'!$D180)</f>
        <v>0</v>
      </c>
      <c r="AB180" s="46">
        <f>SUMIFS('Portfolio Allocation'!AA$12:AA$111,'Portfolio Allocation'!$A$12:$A$111,'Graph Tables'!$D180)</f>
        <v>0</v>
      </c>
      <c r="AC180" s="46">
        <f>SUMIFS('Portfolio Allocation'!AD$12:AD$111,'Portfolio Allocation'!$A$12:$A$111,'Graph Tables'!$D180)</f>
        <v>0</v>
      </c>
      <c r="AD180" s="46"/>
      <c r="AH180" s="46"/>
      <c r="AI180" s="239" t="e">
        <f t="shared" si="265"/>
        <v>#REF!</v>
      </c>
      <c r="AJ180" s="239" t="e">
        <f>AI180+COUNTIF(AI$2:$AI180,AI180)-1</f>
        <v>#REF!</v>
      </c>
      <c r="AK180" s="241" t="str">
        <f t="shared" si="213"/>
        <v>Russia</v>
      </c>
      <c r="AL180" s="70" t="e">
        <f t="shared" si="266"/>
        <v>#REF!</v>
      </c>
      <c r="AM180" s="44" t="e">
        <f t="shared" si="214"/>
        <v>#REF!</v>
      </c>
      <c r="AN180" s="44" t="e">
        <f t="shared" si="215"/>
        <v>#REF!</v>
      </c>
      <c r="AO180" s="44" t="e">
        <f t="shared" si="216"/>
        <v>#REF!</v>
      </c>
      <c r="AP180" s="44" t="e">
        <f t="shared" si="217"/>
        <v>#REF!</v>
      </c>
      <c r="AQ180" s="44" t="e">
        <f t="shared" si="218"/>
        <v>#REF!</v>
      </c>
      <c r="AR180" s="44" t="e">
        <f t="shared" si="219"/>
        <v>#REF!</v>
      </c>
      <c r="AS180" s="44" t="e">
        <f t="shared" si="220"/>
        <v>#REF!</v>
      </c>
      <c r="AT180" s="44" t="e">
        <f t="shared" si="221"/>
        <v>#REF!</v>
      </c>
      <c r="AU180" s="44" t="e">
        <f t="shared" si="222"/>
        <v>#REF!</v>
      </c>
      <c r="AV180" s="44" t="e">
        <f t="shared" si="223"/>
        <v>#REF!</v>
      </c>
      <c r="AW180" s="44" t="e">
        <f t="shared" si="224"/>
        <v>#REF!</v>
      </c>
      <c r="AX180" s="44" t="e">
        <f t="shared" si="225"/>
        <v>#REF!</v>
      </c>
      <c r="AY180" s="44" t="e">
        <f t="shared" si="226"/>
        <v>#REF!</v>
      </c>
      <c r="AZ180" s="44" t="e">
        <f t="shared" si="227"/>
        <v>#REF!</v>
      </c>
      <c r="BA180" s="44" t="e">
        <f t="shared" si="228"/>
        <v>#REF!</v>
      </c>
      <c r="BB180" s="44" t="e">
        <f t="shared" si="229"/>
        <v>#REF!</v>
      </c>
      <c r="BC180" s="44" t="e">
        <f t="shared" si="230"/>
        <v>#REF!</v>
      </c>
      <c r="BD180" s="44" t="e">
        <f t="shared" si="231"/>
        <v>#REF!</v>
      </c>
      <c r="BE180" s="44" t="e">
        <f t="shared" si="232"/>
        <v>#REF!</v>
      </c>
      <c r="BF180" s="44" t="e">
        <f t="shared" si="233"/>
        <v>#REF!</v>
      </c>
      <c r="BG180" s="44" t="e">
        <f t="shared" si="234"/>
        <v>#REF!</v>
      </c>
      <c r="BH180" s="44" t="e">
        <f t="shared" si="235"/>
        <v>#REF!</v>
      </c>
      <c r="BI180" s="44" t="e">
        <f t="shared" si="236"/>
        <v>#REF!</v>
      </c>
      <c r="BJ180" s="44" t="e">
        <f t="shared" si="237"/>
        <v>#REF!</v>
      </c>
      <c r="BK180" s="44"/>
      <c r="CN180" s="244" t="e">
        <f t="shared" si="267"/>
        <v>#REF!</v>
      </c>
      <c r="CO180" s="244">
        <v>179</v>
      </c>
      <c r="CP180" s="239" t="e">
        <f t="shared" si="268"/>
        <v>#REF!</v>
      </c>
      <c r="CQ180" s="239" t="e">
        <f>CP180+COUNTIF($CP$2:CP180,CP180)-1</f>
        <v>#REF!</v>
      </c>
      <c r="CR180" s="241" t="str">
        <f t="shared" si="238"/>
        <v>Russia</v>
      </c>
      <c r="CS180" s="70" t="e">
        <f t="shared" si="269"/>
        <v>#REF!</v>
      </c>
      <c r="CT180" s="44" t="e">
        <f t="shared" si="239"/>
        <v>#REF!</v>
      </c>
      <c r="CU180" s="44" t="e">
        <f t="shared" si="240"/>
        <v>#REF!</v>
      </c>
      <c r="CV180" s="44" t="e">
        <f t="shared" si="241"/>
        <v>#REF!</v>
      </c>
      <c r="CW180" s="44" t="e">
        <f t="shared" si="242"/>
        <v>#REF!</v>
      </c>
      <c r="CX180" s="44" t="e">
        <f t="shared" si="243"/>
        <v>#REF!</v>
      </c>
      <c r="CY180" s="44" t="e">
        <f t="shared" si="244"/>
        <v>#REF!</v>
      </c>
      <c r="CZ180" s="44" t="e">
        <f t="shared" si="245"/>
        <v>#REF!</v>
      </c>
      <c r="DA180" s="44" t="e">
        <f t="shared" si="246"/>
        <v>#REF!</v>
      </c>
      <c r="DB180" s="44" t="e">
        <f t="shared" si="247"/>
        <v>#REF!</v>
      </c>
      <c r="DC180" s="44" t="e">
        <f t="shared" si="248"/>
        <v>#REF!</v>
      </c>
      <c r="DD180" s="44" t="e">
        <f t="shared" si="249"/>
        <v>#REF!</v>
      </c>
      <c r="DE180" s="44" t="e">
        <f t="shared" si="250"/>
        <v>#REF!</v>
      </c>
      <c r="DF180" s="44" t="e">
        <f t="shared" si="251"/>
        <v>#REF!</v>
      </c>
      <c r="DG180" s="44" t="e">
        <f t="shared" si="252"/>
        <v>#REF!</v>
      </c>
      <c r="DH180" s="44" t="e">
        <f t="shared" si="253"/>
        <v>#REF!</v>
      </c>
      <c r="DI180" s="44" t="e">
        <f t="shared" si="254"/>
        <v>#REF!</v>
      </c>
      <c r="DJ180" s="44" t="e">
        <f t="shared" si="255"/>
        <v>#REF!</v>
      </c>
      <c r="DK180" s="44" t="e">
        <f t="shared" si="256"/>
        <v>#REF!</v>
      </c>
      <c r="DL180" s="44" t="e">
        <f t="shared" si="257"/>
        <v>#REF!</v>
      </c>
      <c r="DM180" s="44" t="e">
        <f t="shared" si="258"/>
        <v>#REF!</v>
      </c>
      <c r="DN180" s="44" t="e">
        <f t="shared" si="259"/>
        <v>#REF!</v>
      </c>
      <c r="DO180" s="44" t="e">
        <f t="shared" si="260"/>
        <v>#REF!</v>
      </c>
      <c r="DP180" s="44" t="e">
        <f t="shared" si="261"/>
        <v>#REF!</v>
      </c>
      <c r="DQ180" s="44" t="e">
        <f t="shared" si="262"/>
        <v>#REF!</v>
      </c>
    </row>
    <row r="181" spans="1:121">
      <c r="A181" s="239">
        <v>180</v>
      </c>
      <c r="B181" s="364" t="e">
        <f t="shared" si="263"/>
        <v>#REF!</v>
      </c>
      <c r="C181" s="365" t="e">
        <f>B181+COUNTIF(B$2:$B181,B181)-1</f>
        <v>#REF!</v>
      </c>
      <c r="D181" s="366" t="str">
        <f>Tables!AI181</f>
        <v>Rwanda</v>
      </c>
      <c r="E181" s="367" t="e">
        <f t="shared" si="264"/>
        <v>#REF!</v>
      </c>
      <c r="F181" s="46">
        <f>SUMIFS('Portfolio Allocation'!C$12:C$111,'Portfolio Allocation'!$A$12:$A$111,'Graph Tables'!$D181)</f>
        <v>0</v>
      </c>
      <c r="G181" s="46">
        <f>SUMIFS('Portfolio Allocation'!D$12:D$111,'Portfolio Allocation'!$A$12:$A$111,'Graph Tables'!$D181)</f>
        <v>0</v>
      </c>
      <c r="H181" s="46">
        <f>SUMIFS('Portfolio Allocation'!E$12:E$111,'Portfolio Allocation'!$A$12:$A$111,'Graph Tables'!$D181)</f>
        <v>0</v>
      </c>
      <c r="I181" s="46">
        <f>SUMIFS('Portfolio Allocation'!F$12:F$111,'Portfolio Allocation'!$A$12:$A$111,'Graph Tables'!$D181)</f>
        <v>0</v>
      </c>
      <c r="J181" s="46">
        <f>SUMIFS('Portfolio Allocation'!G$12:G$111,'Portfolio Allocation'!$A$12:$A$111,'Graph Tables'!$D181)</f>
        <v>0</v>
      </c>
      <c r="K181" s="46">
        <f>SUMIFS('Portfolio Allocation'!H$12:H$111,'Portfolio Allocation'!$A$12:$A$111,'Graph Tables'!$D181)</f>
        <v>0</v>
      </c>
      <c r="L181" s="46">
        <f>SUMIFS('Portfolio Allocation'!I$12:I$111,'Portfolio Allocation'!$A$12:$A$111,'Graph Tables'!$D181)</f>
        <v>0</v>
      </c>
      <c r="M181" s="46">
        <f>SUMIFS('Portfolio Allocation'!J$12:J$111,'Portfolio Allocation'!$A$12:$A$111,'Graph Tables'!$D181)</f>
        <v>0</v>
      </c>
      <c r="N181" s="46">
        <f>SUMIFS('Portfolio Allocation'!K$12:K$111,'Portfolio Allocation'!$A$12:$A$111,'Graph Tables'!$D181)</f>
        <v>0</v>
      </c>
      <c r="O181" s="46">
        <f>SUMIFS('Portfolio Allocation'!L$12:L$111,'Portfolio Allocation'!$A$12:$A$111,'Graph Tables'!$D181)</f>
        <v>0</v>
      </c>
      <c r="P181" s="46">
        <f>SUMIFS('Portfolio Allocation'!M$12:M$111,'Portfolio Allocation'!$A$12:$A$111,'Graph Tables'!$D181)</f>
        <v>0</v>
      </c>
      <c r="Q181" s="46" t="e">
        <f>SUMIFS('Portfolio Allocation'!#REF!,'Portfolio Allocation'!$A$12:$A$111,'Graph Tables'!$D181)</f>
        <v>#REF!</v>
      </c>
      <c r="R181" s="46">
        <f>SUMIFS('Portfolio Allocation'!Q$12:Q$111,'Portfolio Allocation'!$A$12:$A$111,'Graph Tables'!$D181)</f>
        <v>0</v>
      </c>
      <c r="S181" s="46">
        <f>SUMIFS('Portfolio Allocation'!R$12:R$111,'Portfolio Allocation'!$A$12:$A$111,'Graph Tables'!$D181)</f>
        <v>0</v>
      </c>
      <c r="T181" s="46">
        <f>SUMIFS('Portfolio Allocation'!S$12:S$111,'Portfolio Allocation'!$A$12:$A$111,'Graph Tables'!$D181)</f>
        <v>0</v>
      </c>
      <c r="U181" s="46">
        <f>SUMIFS('Portfolio Allocation'!T$12:T$111,'Portfolio Allocation'!$A$12:$A$111,'Graph Tables'!$D181)</f>
        <v>0</v>
      </c>
      <c r="V181" s="46">
        <f>SUMIFS('Portfolio Allocation'!U$12:U$111,'Portfolio Allocation'!$A$12:$A$111,'Graph Tables'!$D181)</f>
        <v>0</v>
      </c>
      <c r="W181" s="46">
        <f>SUMIFS('Portfolio Allocation'!V$12:V$111,'Portfolio Allocation'!$A$12:$A$111,'Graph Tables'!$D181)</f>
        <v>0</v>
      </c>
      <c r="X181" s="46">
        <f>SUMIFS('Portfolio Allocation'!W$12:W$111,'Portfolio Allocation'!$A$12:$A$111,'Graph Tables'!$D181)</f>
        <v>0</v>
      </c>
      <c r="Y181" s="46">
        <f>SUMIFS('Portfolio Allocation'!X$12:X$111,'Portfolio Allocation'!$A$12:$A$111,'Graph Tables'!$D181)</f>
        <v>0</v>
      </c>
      <c r="Z181" s="46">
        <f>SUMIFS('Portfolio Allocation'!Y$12:Y$111,'Portfolio Allocation'!$A$12:$A$111,'Graph Tables'!$D181)</f>
        <v>0</v>
      </c>
      <c r="AA181" s="46">
        <f>SUMIFS('Portfolio Allocation'!Z$12:Z$111,'Portfolio Allocation'!$A$12:$A$111,'Graph Tables'!$D181)</f>
        <v>0</v>
      </c>
      <c r="AB181" s="46">
        <f>SUMIFS('Portfolio Allocation'!AA$12:AA$111,'Portfolio Allocation'!$A$12:$A$111,'Graph Tables'!$D181)</f>
        <v>0</v>
      </c>
      <c r="AC181" s="46">
        <f>SUMIFS('Portfolio Allocation'!AD$12:AD$111,'Portfolio Allocation'!$A$12:$A$111,'Graph Tables'!$D181)</f>
        <v>0</v>
      </c>
      <c r="AD181" s="46"/>
      <c r="AH181" s="46"/>
      <c r="AI181" s="239" t="e">
        <f t="shared" si="265"/>
        <v>#REF!</v>
      </c>
      <c r="AJ181" s="239" t="e">
        <f>AI181+COUNTIF(AI$2:$AI181,AI181)-1</f>
        <v>#REF!</v>
      </c>
      <c r="AK181" s="241" t="str">
        <f t="shared" si="213"/>
        <v>Rwanda</v>
      </c>
      <c r="AL181" s="70" t="e">
        <f t="shared" si="266"/>
        <v>#REF!</v>
      </c>
      <c r="AM181" s="44" t="e">
        <f t="shared" si="214"/>
        <v>#REF!</v>
      </c>
      <c r="AN181" s="44" t="e">
        <f t="shared" si="215"/>
        <v>#REF!</v>
      </c>
      <c r="AO181" s="44" t="e">
        <f t="shared" si="216"/>
        <v>#REF!</v>
      </c>
      <c r="AP181" s="44" t="e">
        <f t="shared" si="217"/>
        <v>#REF!</v>
      </c>
      <c r="AQ181" s="44" t="e">
        <f t="shared" si="218"/>
        <v>#REF!</v>
      </c>
      <c r="AR181" s="44" t="e">
        <f t="shared" si="219"/>
        <v>#REF!</v>
      </c>
      <c r="AS181" s="44" t="e">
        <f t="shared" si="220"/>
        <v>#REF!</v>
      </c>
      <c r="AT181" s="44" t="e">
        <f t="shared" si="221"/>
        <v>#REF!</v>
      </c>
      <c r="AU181" s="44" t="e">
        <f t="shared" si="222"/>
        <v>#REF!</v>
      </c>
      <c r="AV181" s="44" t="e">
        <f t="shared" si="223"/>
        <v>#REF!</v>
      </c>
      <c r="AW181" s="44" t="e">
        <f t="shared" si="224"/>
        <v>#REF!</v>
      </c>
      <c r="AX181" s="44" t="e">
        <f t="shared" si="225"/>
        <v>#REF!</v>
      </c>
      <c r="AY181" s="44" t="e">
        <f t="shared" si="226"/>
        <v>#REF!</v>
      </c>
      <c r="AZ181" s="44" t="e">
        <f t="shared" si="227"/>
        <v>#REF!</v>
      </c>
      <c r="BA181" s="44" t="e">
        <f t="shared" si="228"/>
        <v>#REF!</v>
      </c>
      <c r="BB181" s="44" t="e">
        <f t="shared" si="229"/>
        <v>#REF!</v>
      </c>
      <c r="BC181" s="44" t="e">
        <f t="shared" si="230"/>
        <v>#REF!</v>
      </c>
      <c r="BD181" s="44" t="e">
        <f t="shared" si="231"/>
        <v>#REF!</v>
      </c>
      <c r="BE181" s="44" t="e">
        <f t="shared" si="232"/>
        <v>#REF!</v>
      </c>
      <c r="BF181" s="44" t="e">
        <f t="shared" si="233"/>
        <v>#REF!</v>
      </c>
      <c r="BG181" s="44" t="e">
        <f t="shared" si="234"/>
        <v>#REF!</v>
      </c>
      <c r="BH181" s="44" t="e">
        <f t="shared" si="235"/>
        <v>#REF!</v>
      </c>
      <c r="BI181" s="44" t="e">
        <f t="shared" si="236"/>
        <v>#REF!</v>
      </c>
      <c r="BJ181" s="44" t="e">
        <f t="shared" si="237"/>
        <v>#REF!</v>
      </c>
      <c r="BK181" s="44"/>
      <c r="CN181" s="244" t="e">
        <f t="shared" si="267"/>
        <v>#REF!</v>
      </c>
      <c r="CO181" s="244">
        <v>180</v>
      </c>
      <c r="CP181" s="239" t="e">
        <f t="shared" si="268"/>
        <v>#REF!</v>
      </c>
      <c r="CQ181" s="239" t="e">
        <f>CP181+COUNTIF($CP$2:CP181,CP181)-1</f>
        <v>#REF!</v>
      </c>
      <c r="CR181" s="241" t="str">
        <f t="shared" si="238"/>
        <v>Rwanda</v>
      </c>
      <c r="CS181" s="70" t="e">
        <f t="shared" si="269"/>
        <v>#REF!</v>
      </c>
      <c r="CT181" s="44" t="e">
        <f t="shared" si="239"/>
        <v>#REF!</v>
      </c>
      <c r="CU181" s="44" t="e">
        <f t="shared" si="240"/>
        <v>#REF!</v>
      </c>
      <c r="CV181" s="44" t="e">
        <f t="shared" si="241"/>
        <v>#REF!</v>
      </c>
      <c r="CW181" s="44" t="e">
        <f t="shared" si="242"/>
        <v>#REF!</v>
      </c>
      <c r="CX181" s="44" t="e">
        <f t="shared" si="243"/>
        <v>#REF!</v>
      </c>
      <c r="CY181" s="44" t="e">
        <f t="shared" si="244"/>
        <v>#REF!</v>
      </c>
      <c r="CZ181" s="44" t="e">
        <f t="shared" si="245"/>
        <v>#REF!</v>
      </c>
      <c r="DA181" s="44" t="e">
        <f t="shared" si="246"/>
        <v>#REF!</v>
      </c>
      <c r="DB181" s="44" t="e">
        <f t="shared" si="247"/>
        <v>#REF!</v>
      </c>
      <c r="DC181" s="44" t="e">
        <f t="shared" si="248"/>
        <v>#REF!</v>
      </c>
      <c r="DD181" s="44" t="e">
        <f t="shared" si="249"/>
        <v>#REF!</v>
      </c>
      <c r="DE181" s="44" t="e">
        <f t="shared" si="250"/>
        <v>#REF!</v>
      </c>
      <c r="DF181" s="44" t="e">
        <f t="shared" si="251"/>
        <v>#REF!</v>
      </c>
      <c r="DG181" s="44" t="e">
        <f t="shared" si="252"/>
        <v>#REF!</v>
      </c>
      <c r="DH181" s="44" t="e">
        <f t="shared" si="253"/>
        <v>#REF!</v>
      </c>
      <c r="DI181" s="44" t="e">
        <f t="shared" si="254"/>
        <v>#REF!</v>
      </c>
      <c r="DJ181" s="44" t="e">
        <f t="shared" si="255"/>
        <v>#REF!</v>
      </c>
      <c r="DK181" s="44" t="e">
        <f t="shared" si="256"/>
        <v>#REF!</v>
      </c>
      <c r="DL181" s="44" t="e">
        <f t="shared" si="257"/>
        <v>#REF!</v>
      </c>
      <c r="DM181" s="44" t="e">
        <f t="shared" si="258"/>
        <v>#REF!</v>
      </c>
      <c r="DN181" s="44" t="e">
        <f t="shared" si="259"/>
        <v>#REF!</v>
      </c>
      <c r="DO181" s="44" t="e">
        <f t="shared" si="260"/>
        <v>#REF!</v>
      </c>
      <c r="DP181" s="44" t="e">
        <f t="shared" si="261"/>
        <v>#REF!</v>
      </c>
      <c r="DQ181" s="44" t="e">
        <f t="shared" si="262"/>
        <v>#REF!</v>
      </c>
    </row>
    <row r="182" spans="1:121">
      <c r="A182" s="239">
        <v>181</v>
      </c>
      <c r="B182" s="364" t="e">
        <f t="shared" si="263"/>
        <v>#REF!</v>
      </c>
      <c r="C182" s="365" t="e">
        <f>B182+COUNTIF(B$2:$B182,B182)-1</f>
        <v>#REF!</v>
      </c>
      <c r="D182" s="366" t="str">
        <f>Tables!AI182</f>
        <v>Samoa</v>
      </c>
      <c r="E182" s="367" t="e">
        <f t="shared" si="264"/>
        <v>#REF!</v>
      </c>
      <c r="F182" s="46">
        <f>SUMIFS('Portfolio Allocation'!C$12:C$111,'Portfolio Allocation'!$A$12:$A$111,'Graph Tables'!$D182)</f>
        <v>0</v>
      </c>
      <c r="G182" s="46">
        <f>SUMIFS('Portfolio Allocation'!D$12:D$111,'Portfolio Allocation'!$A$12:$A$111,'Graph Tables'!$D182)</f>
        <v>0</v>
      </c>
      <c r="H182" s="46">
        <f>SUMIFS('Portfolio Allocation'!E$12:E$111,'Portfolio Allocation'!$A$12:$A$111,'Graph Tables'!$D182)</f>
        <v>0</v>
      </c>
      <c r="I182" s="46">
        <f>SUMIFS('Portfolio Allocation'!F$12:F$111,'Portfolio Allocation'!$A$12:$A$111,'Graph Tables'!$D182)</f>
        <v>0</v>
      </c>
      <c r="J182" s="46">
        <f>SUMIFS('Portfolio Allocation'!G$12:G$111,'Portfolio Allocation'!$A$12:$A$111,'Graph Tables'!$D182)</f>
        <v>0</v>
      </c>
      <c r="K182" s="46">
        <f>SUMIFS('Portfolio Allocation'!H$12:H$111,'Portfolio Allocation'!$A$12:$A$111,'Graph Tables'!$D182)</f>
        <v>0</v>
      </c>
      <c r="L182" s="46">
        <f>SUMIFS('Portfolio Allocation'!I$12:I$111,'Portfolio Allocation'!$A$12:$A$111,'Graph Tables'!$D182)</f>
        <v>0</v>
      </c>
      <c r="M182" s="46">
        <f>SUMIFS('Portfolio Allocation'!J$12:J$111,'Portfolio Allocation'!$A$12:$A$111,'Graph Tables'!$D182)</f>
        <v>0</v>
      </c>
      <c r="N182" s="46">
        <f>SUMIFS('Portfolio Allocation'!K$12:K$111,'Portfolio Allocation'!$A$12:$A$111,'Graph Tables'!$D182)</f>
        <v>0</v>
      </c>
      <c r="O182" s="46">
        <f>SUMIFS('Portfolio Allocation'!L$12:L$111,'Portfolio Allocation'!$A$12:$A$111,'Graph Tables'!$D182)</f>
        <v>0</v>
      </c>
      <c r="P182" s="46">
        <f>SUMIFS('Portfolio Allocation'!M$12:M$111,'Portfolio Allocation'!$A$12:$A$111,'Graph Tables'!$D182)</f>
        <v>0</v>
      </c>
      <c r="Q182" s="46" t="e">
        <f>SUMIFS('Portfolio Allocation'!#REF!,'Portfolio Allocation'!$A$12:$A$111,'Graph Tables'!$D182)</f>
        <v>#REF!</v>
      </c>
      <c r="R182" s="46">
        <f>SUMIFS('Portfolio Allocation'!Q$12:Q$111,'Portfolio Allocation'!$A$12:$A$111,'Graph Tables'!$D182)</f>
        <v>0</v>
      </c>
      <c r="S182" s="46">
        <f>SUMIFS('Portfolio Allocation'!R$12:R$111,'Portfolio Allocation'!$A$12:$A$111,'Graph Tables'!$D182)</f>
        <v>0</v>
      </c>
      <c r="T182" s="46">
        <f>SUMIFS('Portfolio Allocation'!S$12:S$111,'Portfolio Allocation'!$A$12:$A$111,'Graph Tables'!$D182)</f>
        <v>0</v>
      </c>
      <c r="U182" s="46">
        <f>SUMIFS('Portfolio Allocation'!T$12:T$111,'Portfolio Allocation'!$A$12:$A$111,'Graph Tables'!$D182)</f>
        <v>0</v>
      </c>
      <c r="V182" s="46">
        <f>SUMIFS('Portfolio Allocation'!U$12:U$111,'Portfolio Allocation'!$A$12:$A$111,'Graph Tables'!$D182)</f>
        <v>0</v>
      </c>
      <c r="W182" s="46">
        <f>SUMIFS('Portfolio Allocation'!V$12:V$111,'Portfolio Allocation'!$A$12:$A$111,'Graph Tables'!$D182)</f>
        <v>0</v>
      </c>
      <c r="X182" s="46">
        <f>SUMIFS('Portfolio Allocation'!W$12:W$111,'Portfolio Allocation'!$A$12:$A$111,'Graph Tables'!$D182)</f>
        <v>0</v>
      </c>
      <c r="Y182" s="46">
        <f>SUMIFS('Portfolio Allocation'!X$12:X$111,'Portfolio Allocation'!$A$12:$A$111,'Graph Tables'!$D182)</f>
        <v>0</v>
      </c>
      <c r="Z182" s="46">
        <f>SUMIFS('Portfolio Allocation'!Y$12:Y$111,'Portfolio Allocation'!$A$12:$A$111,'Graph Tables'!$D182)</f>
        <v>0</v>
      </c>
      <c r="AA182" s="46">
        <f>SUMIFS('Portfolio Allocation'!Z$12:Z$111,'Portfolio Allocation'!$A$12:$A$111,'Graph Tables'!$D182)</f>
        <v>0</v>
      </c>
      <c r="AB182" s="46">
        <f>SUMIFS('Portfolio Allocation'!AA$12:AA$111,'Portfolio Allocation'!$A$12:$A$111,'Graph Tables'!$D182)</f>
        <v>0</v>
      </c>
      <c r="AC182" s="46">
        <f>SUMIFS('Portfolio Allocation'!AD$12:AD$111,'Portfolio Allocation'!$A$12:$A$111,'Graph Tables'!$D182)</f>
        <v>0</v>
      </c>
      <c r="AD182" s="46"/>
      <c r="AH182" s="46"/>
      <c r="AI182" s="239" t="e">
        <f t="shared" si="265"/>
        <v>#REF!</v>
      </c>
      <c r="AJ182" s="239" t="e">
        <f>AI182+COUNTIF(AI$2:$AI182,AI182)-1</f>
        <v>#REF!</v>
      </c>
      <c r="AK182" s="241" t="str">
        <f t="shared" si="213"/>
        <v>Samoa</v>
      </c>
      <c r="AL182" s="70" t="e">
        <f t="shared" si="266"/>
        <v>#REF!</v>
      </c>
      <c r="AM182" s="44" t="e">
        <f t="shared" si="214"/>
        <v>#REF!</v>
      </c>
      <c r="AN182" s="44" t="e">
        <f t="shared" si="215"/>
        <v>#REF!</v>
      </c>
      <c r="AO182" s="44" t="e">
        <f t="shared" si="216"/>
        <v>#REF!</v>
      </c>
      <c r="AP182" s="44" t="e">
        <f t="shared" si="217"/>
        <v>#REF!</v>
      </c>
      <c r="AQ182" s="44" t="e">
        <f t="shared" si="218"/>
        <v>#REF!</v>
      </c>
      <c r="AR182" s="44" t="e">
        <f t="shared" si="219"/>
        <v>#REF!</v>
      </c>
      <c r="AS182" s="44" t="e">
        <f t="shared" si="220"/>
        <v>#REF!</v>
      </c>
      <c r="AT182" s="44" t="e">
        <f t="shared" si="221"/>
        <v>#REF!</v>
      </c>
      <c r="AU182" s="44" t="e">
        <f t="shared" si="222"/>
        <v>#REF!</v>
      </c>
      <c r="AV182" s="44" t="e">
        <f t="shared" si="223"/>
        <v>#REF!</v>
      </c>
      <c r="AW182" s="44" t="e">
        <f t="shared" si="224"/>
        <v>#REF!</v>
      </c>
      <c r="AX182" s="44" t="e">
        <f t="shared" si="225"/>
        <v>#REF!</v>
      </c>
      <c r="AY182" s="44" t="e">
        <f t="shared" si="226"/>
        <v>#REF!</v>
      </c>
      <c r="AZ182" s="44" t="e">
        <f t="shared" si="227"/>
        <v>#REF!</v>
      </c>
      <c r="BA182" s="44" t="e">
        <f t="shared" si="228"/>
        <v>#REF!</v>
      </c>
      <c r="BB182" s="44" t="e">
        <f t="shared" si="229"/>
        <v>#REF!</v>
      </c>
      <c r="BC182" s="44" t="e">
        <f t="shared" si="230"/>
        <v>#REF!</v>
      </c>
      <c r="BD182" s="44" t="e">
        <f t="shared" si="231"/>
        <v>#REF!</v>
      </c>
      <c r="BE182" s="44" t="e">
        <f t="shared" si="232"/>
        <v>#REF!</v>
      </c>
      <c r="BF182" s="44" t="e">
        <f t="shared" si="233"/>
        <v>#REF!</v>
      </c>
      <c r="BG182" s="44" t="e">
        <f t="shared" si="234"/>
        <v>#REF!</v>
      </c>
      <c r="BH182" s="44" t="e">
        <f t="shared" si="235"/>
        <v>#REF!</v>
      </c>
      <c r="BI182" s="44" t="e">
        <f t="shared" si="236"/>
        <v>#REF!</v>
      </c>
      <c r="BJ182" s="44" t="e">
        <f t="shared" si="237"/>
        <v>#REF!</v>
      </c>
      <c r="BK182" s="44"/>
      <c r="CN182" s="244" t="e">
        <f t="shared" si="267"/>
        <v>#REF!</v>
      </c>
      <c r="CO182" s="244">
        <v>181</v>
      </c>
      <c r="CP182" s="239" t="e">
        <f t="shared" si="268"/>
        <v>#REF!</v>
      </c>
      <c r="CQ182" s="239" t="e">
        <f>CP182+COUNTIF($CP$2:CP182,CP182)-1</f>
        <v>#REF!</v>
      </c>
      <c r="CR182" s="241" t="str">
        <f t="shared" si="238"/>
        <v>Samoa</v>
      </c>
      <c r="CS182" s="70" t="e">
        <f t="shared" si="269"/>
        <v>#REF!</v>
      </c>
      <c r="CT182" s="44" t="e">
        <f t="shared" si="239"/>
        <v>#REF!</v>
      </c>
      <c r="CU182" s="44" t="e">
        <f t="shared" si="240"/>
        <v>#REF!</v>
      </c>
      <c r="CV182" s="44" t="e">
        <f t="shared" si="241"/>
        <v>#REF!</v>
      </c>
      <c r="CW182" s="44" t="e">
        <f t="shared" si="242"/>
        <v>#REF!</v>
      </c>
      <c r="CX182" s="44" t="e">
        <f t="shared" si="243"/>
        <v>#REF!</v>
      </c>
      <c r="CY182" s="44" t="e">
        <f t="shared" si="244"/>
        <v>#REF!</v>
      </c>
      <c r="CZ182" s="44" t="e">
        <f t="shared" si="245"/>
        <v>#REF!</v>
      </c>
      <c r="DA182" s="44" t="e">
        <f t="shared" si="246"/>
        <v>#REF!</v>
      </c>
      <c r="DB182" s="44" t="e">
        <f t="shared" si="247"/>
        <v>#REF!</v>
      </c>
      <c r="DC182" s="44" t="e">
        <f t="shared" si="248"/>
        <v>#REF!</v>
      </c>
      <c r="DD182" s="44" t="e">
        <f t="shared" si="249"/>
        <v>#REF!</v>
      </c>
      <c r="DE182" s="44" t="e">
        <f t="shared" si="250"/>
        <v>#REF!</v>
      </c>
      <c r="DF182" s="44" t="e">
        <f t="shared" si="251"/>
        <v>#REF!</v>
      </c>
      <c r="DG182" s="44" t="e">
        <f t="shared" si="252"/>
        <v>#REF!</v>
      </c>
      <c r="DH182" s="44" t="e">
        <f t="shared" si="253"/>
        <v>#REF!</v>
      </c>
      <c r="DI182" s="44" t="e">
        <f t="shared" si="254"/>
        <v>#REF!</v>
      </c>
      <c r="DJ182" s="44" t="e">
        <f t="shared" si="255"/>
        <v>#REF!</v>
      </c>
      <c r="DK182" s="44" t="e">
        <f t="shared" si="256"/>
        <v>#REF!</v>
      </c>
      <c r="DL182" s="44" t="e">
        <f t="shared" si="257"/>
        <v>#REF!</v>
      </c>
      <c r="DM182" s="44" t="e">
        <f t="shared" si="258"/>
        <v>#REF!</v>
      </c>
      <c r="DN182" s="44" t="e">
        <f t="shared" si="259"/>
        <v>#REF!</v>
      </c>
      <c r="DO182" s="44" t="e">
        <f t="shared" si="260"/>
        <v>#REF!</v>
      </c>
      <c r="DP182" s="44" t="e">
        <f t="shared" si="261"/>
        <v>#REF!</v>
      </c>
      <c r="DQ182" s="44" t="e">
        <f t="shared" si="262"/>
        <v>#REF!</v>
      </c>
    </row>
    <row r="183" spans="1:121">
      <c r="A183" s="239">
        <v>182</v>
      </c>
      <c r="B183" s="364" t="e">
        <f t="shared" si="263"/>
        <v>#REF!</v>
      </c>
      <c r="C183" s="365" t="e">
        <f>B183+COUNTIF(B$2:$B183,B183)-1</f>
        <v>#REF!</v>
      </c>
      <c r="D183" s="366" t="str">
        <f>Tables!AI183</f>
        <v>San Marino</v>
      </c>
      <c r="E183" s="367" t="e">
        <f t="shared" si="264"/>
        <v>#REF!</v>
      </c>
      <c r="F183" s="46">
        <f>SUMIFS('Portfolio Allocation'!C$12:C$111,'Portfolio Allocation'!$A$12:$A$111,'Graph Tables'!$D183)</f>
        <v>0</v>
      </c>
      <c r="G183" s="46">
        <f>SUMIFS('Portfolio Allocation'!D$12:D$111,'Portfolio Allocation'!$A$12:$A$111,'Graph Tables'!$D183)</f>
        <v>0</v>
      </c>
      <c r="H183" s="46">
        <f>SUMIFS('Portfolio Allocation'!E$12:E$111,'Portfolio Allocation'!$A$12:$A$111,'Graph Tables'!$D183)</f>
        <v>0</v>
      </c>
      <c r="I183" s="46">
        <f>SUMIFS('Portfolio Allocation'!F$12:F$111,'Portfolio Allocation'!$A$12:$A$111,'Graph Tables'!$D183)</f>
        <v>0</v>
      </c>
      <c r="J183" s="46">
        <f>SUMIFS('Portfolio Allocation'!G$12:G$111,'Portfolio Allocation'!$A$12:$A$111,'Graph Tables'!$D183)</f>
        <v>0</v>
      </c>
      <c r="K183" s="46">
        <f>SUMIFS('Portfolio Allocation'!H$12:H$111,'Portfolio Allocation'!$A$12:$A$111,'Graph Tables'!$D183)</f>
        <v>0</v>
      </c>
      <c r="L183" s="46">
        <f>SUMIFS('Portfolio Allocation'!I$12:I$111,'Portfolio Allocation'!$A$12:$A$111,'Graph Tables'!$D183)</f>
        <v>0</v>
      </c>
      <c r="M183" s="46">
        <f>SUMIFS('Portfolio Allocation'!J$12:J$111,'Portfolio Allocation'!$A$12:$A$111,'Graph Tables'!$D183)</f>
        <v>0</v>
      </c>
      <c r="N183" s="46">
        <f>SUMIFS('Portfolio Allocation'!K$12:K$111,'Portfolio Allocation'!$A$12:$A$111,'Graph Tables'!$D183)</f>
        <v>0</v>
      </c>
      <c r="O183" s="46">
        <f>SUMIFS('Portfolio Allocation'!L$12:L$111,'Portfolio Allocation'!$A$12:$A$111,'Graph Tables'!$D183)</f>
        <v>0</v>
      </c>
      <c r="P183" s="46">
        <f>SUMIFS('Portfolio Allocation'!M$12:M$111,'Portfolio Allocation'!$A$12:$A$111,'Graph Tables'!$D183)</f>
        <v>0</v>
      </c>
      <c r="Q183" s="46" t="e">
        <f>SUMIFS('Portfolio Allocation'!#REF!,'Portfolio Allocation'!$A$12:$A$111,'Graph Tables'!$D183)</f>
        <v>#REF!</v>
      </c>
      <c r="R183" s="46">
        <f>SUMIFS('Portfolio Allocation'!Q$12:Q$111,'Portfolio Allocation'!$A$12:$A$111,'Graph Tables'!$D183)</f>
        <v>0</v>
      </c>
      <c r="S183" s="46">
        <f>SUMIFS('Portfolio Allocation'!R$12:R$111,'Portfolio Allocation'!$A$12:$A$111,'Graph Tables'!$D183)</f>
        <v>0</v>
      </c>
      <c r="T183" s="46">
        <f>SUMIFS('Portfolio Allocation'!S$12:S$111,'Portfolio Allocation'!$A$12:$A$111,'Graph Tables'!$D183)</f>
        <v>0</v>
      </c>
      <c r="U183" s="46">
        <f>SUMIFS('Portfolio Allocation'!T$12:T$111,'Portfolio Allocation'!$A$12:$A$111,'Graph Tables'!$D183)</f>
        <v>0</v>
      </c>
      <c r="V183" s="46">
        <f>SUMIFS('Portfolio Allocation'!U$12:U$111,'Portfolio Allocation'!$A$12:$A$111,'Graph Tables'!$D183)</f>
        <v>0</v>
      </c>
      <c r="W183" s="46">
        <f>SUMIFS('Portfolio Allocation'!V$12:V$111,'Portfolio Allocation'!$A$12:$A$111,'Graph Tables'!$D183)</f>
        <v>0</v>
      </c>
      <c r="X183" s="46">
        <f>SUMIFS('Portfolio Allocation'!W$12:W$111,'Portfolio Allocation'!$A$12:$A$111,'Graph Tables'!$D183)</f>
        <v>0</v>
      </c>
      <c r="Y183" s="46">
        <f>SUMIFS('Portfolio Allocation'!X$12:X$111,'Portfolio Allocation'!$A$12:$A$111,'Graph Tables'!$D183)</f>
        <v>0</v>
      </c>
      <c r="Z183" s="46">
        <f>SUMIFS('Portfolio Allocation'!Y$12:Y$111,'Portfolio Allocation'!$A$12:$A$111,'Graph Tables'!$D183)</f>
        <v>0</v>
      </c>
      <c r="AA183" s="46">
        <f>SUMIFS('Portfolio Allocation'!Z$12:Z$111,'Portfolio Allocation'!$A$12:$A$111,'Graph Tables'!$D183)</f>
        <v>0</v>
      </c>
      <c r="AB183" s="46">
        <f>SUMIFS('Portfolio Allocation'!AA$12:AA$111,'Portfolio Allocation'!$A$12:$A$111,'Graph Tables'!$D183)</f>
        <v>0</v>
      </c>
      <c r="AC183" s="46">
        <f>SUMIFS('Portfolio Allocation'!AD$12:AD$111,'Portfolio Allocation'!$A$12:$A$111,'Graph Tables'!$D183)</f>
        <v>0</v>
      </c>
      <c r="AD183" s="46"/>
      <c r="AH183" s="46"/>
      <c r="AI183" s="239" t="e">
        <f t="shared" si="265"/>
        <v>#REF!</v>
      </c>
      <c r="AJ183" s="239" t="e">
        <f>AI183+COUNTIF(AI$2:$AI183,AI183)-1</f>
        <v>#REF!</v>
      </c>
      <c r="AK183" s="241" t="str">
        <f t="shared" si="213"/>
        <v>San Marino</v>
      </c>
      <c r="AL183" s="70" t="e">
        <f t="shared" si="266"/>
        <v>#REF!</v>
      </c>
      <c r="AM183" s="44" t="e">
        <f t="shared" si="214"/>
        <v>#REF!</v>
      </c>
      <c r="AN183" s="44" t="e">
        <f t="shared" si="215"/>
        <v>#REF!</v>
      </c>
      <c r="AO183" s="44" t="e">
        <f t="shared" si="216"/>
        <v>#REF!</v>
      </c>
      <c r="AP183" s="44" t="e">
        <f t="shared" si="217"/>
        <v>#REF!</v>
      </c>
      <c r="AQ183" s="44" t="e">
        <f t="shared" si="218"/>
        <v>#REF!</v>
      </c>
      <c r="AR183" s="44" t="e">
        <f t="shared" si="219"/>
        <v>#REF!</v>
      </c>
      <c r="AS183" s="44" t="e">
        <f t="shared" si="220"/>
        <v>#REF!</v>
      </c>
      <c r="AT183" s="44" t="e">
        <f t="shared" si="221"/>
        <v>#REF!</v>
      </c>
      <c r="AU183" s="44" t="e">
        <f t="shared" si="222"/>
        <v>#REF!</v>
      </c>
      <c r="AV183" s="44" t="e">
        <f t="shared" si="223"/>
        <v>#REF!</v>
      </c>
      <c r="AW183" s="44" t="e">
        <f t="shared" si="224"/>
        <v>#REF!</v>
      </c>
      <c r="AX183" s="44" t="e">
        <f t="shared" si="225"/>
        <v>#REF!</v>
      </c>
      <c r="AY183" s="44" t="e">
        <f t="shared" si="226"/>
        <v>#REF!</v>
      </c>
      <c r="AZ183" s="44" t="e">
        <f t="shared" si="227"/>
        <v>#REF!</v>
      </c>
      <c r="BA183" s="44" t="e">
        <f t="shared" si="228"/>
        <v>#REF!</v>
      </c>
      <c r="BB183" s="44" t="e">
        <f t="shared" si="229"/>
        <v>#REF!</v>
      </c>
      <c r="BC183" s="44" t="e">
        <f t="shared" si="230"/>
        <v>#REF!</v>
      </c>
      <c r="BD183" s="44" t="e">
        <f t="shared" si="231"/>
        <v>#REF!</v>
      </c>
      <c r="BE183" s="44" t="e">
        <f t="shared" si="232"/>
        <v>#REF!</v>
      </c>
      <c r="BF183" s="44" t="e">
        <f t="shared" si="233"/>
        <v>#REF!</v>
      </c>
      <c r="BG183" s="44" t="e">
        <f t="shared" si="234"/>
        <v>#REF!</v>
      </c>
      <c r="BH183" s="44" t="e">
        <f t="shared" si="235"/>
        <v>#REF!</v>
      </c>
      <c r="BI183" s="44" t="e">
        <f t="shared" si="236"/>
        <v>#REF!</v>
      </c>
      <c r="BJ183" s="44" t="e">
        <f t="shared" si="237"/>
        <v>#REF!</v>
      </c>
      <c r="BK183" s="44"/>
      <c r="CN183" s="244" t="e">
        <f t="shared" si="267"/>
        <v>#REF!</v>
      </c>
      <c r="CO183" s="244">
        <v>182</v>
      </c>
      <c r="CP183" s="239" t="e">
        <f t="shared" si="268"/>
        <v>#REF!</v>
      </c>
      <c r="CQ183" s="239" t="e">
        <f>CP183+COUNTIF($CP$2:CP183,CP183)-1</f>
        <v>#REF!</v>
      </c>
      <c r="CR183" s="241" t="str">
        <f t="shared" si="238"/>
        <v>San Marino</v>
      </c>
      <c r="CS183" s="70" t="e">
        <f t="shared" si="269"/>
        <v>#REF!</v>
      </c>
      <c r="CT183" s="44" t="e">
        <f t="shared" si="239"/>
        <v>#REF!</v>
      </c>
      <c r="CU183" s="44" t="e">
        <f t="shared" si="240"/>
        <v>#REF!</v>
      </c>
      <c r="CV183" s="44" t="e">
        <f t="shared" si="241"/>
        <v>#REF!</v>
      </c>
      <c r="CW183" s="44" t="e">
        <f t="shared" si="242"/>
        <v>#REF!</v>
      </c>
      <c r="CX183" s="44" t="e">
        <f t="shared" si="243"/>
        <v>#REF!</v>
      </c>
      <c r="CY183" s="44" t="e">
        <f t="shared" si="244"/>
        <v>#REF!</v>
      </c>
      <c r="CZ183" s="44" t="e">
        <f t="shared" si="245"/>
        <v>#REF!</v>
      </c>
      <c r="DA183" s="44" t="e">
        <f t="shared" si="246"/>
        <v>#REF!</v>
      </c>
      <c r="DB183" s="44" t="e">
        <f t="shared" si="247"/>
        <v>#REF!</v>
      </c>
      <c r="DC183" s="44" t="e">
        <f t="shared" si="248"/>
        <v>#REF!</v>
      </c>
      <c r="DD183" s="44" t="e">
        <f t="shared" si="249"/>
        <v>#REF!</v>
      </c>
      <c r="DE183" s="44" t="e">
        <f t="shared" si="250"/>
        <v>#REF!</v>
      </c>
      <c r="DF183" s="44" t="e">
        <f t="shared" si="251"/>
        <v>#REF!</v>
      </c>
      <c r="DG183" s="44" t="e">
        <f t="shared" si="252"/>
        <v>#REF!</v>
      </c>
      <c r="DH183" s="44" t="e">
        <f t="shared" si="253"/>
        <v>#REF!</v>
      </c>
      <c r="DI183" s="44" t="e">
        <f t="shared" si="254"/>
        <v>#REF!</v>
      </c>
      <c r="DJ183" s="44" t="e">
        <f t="shared" si="255"/>
        <v>#REF!</v>
      </c>
      <c r="DK183" s="44" t="e">
        <f t="shared" si="256"/>
        <v>#REF!</v>
      </c>
      <c r="DL183" s="44" t="e">
        <f t="shared" si="257"/>
        <v>#REF!</v>
      </c>
      <c r="DM183" s="44" t="e">
        <f t="shared" si="258"/>
        <v>#REF!</v>
      </c>
      <c r="DN183" s="44" t="e">
        <f t="shared" si="259"/>
        <v>#REF!</v>
      </c>
      <c r="DO183" s="44" t="e">
        <f t="shared" si="260"/>
        <v>#REF!</v>
      </c>
      <c r="DP183" s="44" t="e">
        <f t="shared" si="261"/>
        <v>#REF!</v>
      </c>
      <c r="DQ183" s="44" t="e">
        <f t="shared" si="262"/>
        <v>#REF!</v>
      </c>
    </row>
    <row r="184" spans="1:121">
      <c r="A184" s="239">
        <v>183</v>
      </c>
      <c r="B184" s="364" t="e">
        <f t="shared" si="263"/>
        <v>#REF!</v>
      </c>
      <c r="C184" s="365" t="e">
        <f>B184+COUNTIF(B$2:$B184,B184)-1</f>
        <v>#REF!</v>
      </c>
      <c r="D184" s="366" t="str">
        <f>Tables!AI184</f>
        <v>Sao Tome and Principe</v>
      </c>
      <c r="E184" s="367" t="e">
        <f t="shared" si="264"/>
        <v>#REF!</v>
      </c>
      <c r="F184" s="46">
        <f>SUMIFS('Portfolio Allocation'!C$12:C$111,'Portfolio Allocation'!$A$12:$A$111,'Graph Tables'!$D184)</f>
        <v>0</v>
      </c>
      <c r="G184" s="46">
        <f>SUMIFS('Portfolio Allocation'!D$12:D$111,'Portfolio Allocation'!$A$12:$A$111,'Graph Tables'!$D184)</f>
        <v>0</v>
      </c>
      <c r="H184" s="46">
        <f>SUMIFS('Portfolio Allocation'!E$12:E$111,'Portfolio Allocation'!$A$12:$A$111,'Graph Tables'!$D184)</f>
        <v>0</v>
      </c>
      <c r="I184" s="46">
        <f>SUMIFS('Portfolio Allocation'!F$12:F$111,'Portfolio Allocation'!$A$12:$A$111,'Graph Tables'!$D184)</f>
        <v>0</v>
      </c>
      <c r="J184" s="46">
        <f>SUMIFS('Portfolio Allocation'!G$12:G$111,'Portfolio Allocation'!$A$12:$A$111,'Graph Tables'!$D184)</f>
        <v>0</v>
      </c>
      <c r="K184" s="46">
        <f>SUMIFS('Portfolio Allocation'!H$12:H$111,'Portfolio Allocation'!$A$12:$A$111,'Graph Tables'!$D184)</f>
        <v>0</v>
      </c>
      <c r="L184" s="46">
        <f>SUMIFS('Portfolio Allocation'!I$12:I$111,'Portfolio Allocation'!$A$12:$A$111,'Graph Tables'!$D184)</f>
        <v>0</v>
      </c>
      <c r="M184" s="46">
        <f>SUMIFS('Portfolio Allocation'!J$12:J$111,'Portfolio Allocation'!$A$12:$A$111,'Graph Tables'!$D184)</f>
        <v>0</v>
      </c>
      <c r="N184" s="46">
        <f>SUMIFS('Portfolio Allocation'!K$12:K$111,'Portfolio Allocation'!$A$12:$A$111,'Graph Tables'!$D184)</f>
        <v>0</v>
      </c>
      <c r="O184" s="46">
        <f>SUMIFS('Portfolio Allocation'!L$12:L$111,'Portfolio Allocation'!$A$12:$A$111,'Graph Tables'!$D184)</f>
        <v>0</v>
      </c>
      <c r="P184" s="46">
        <f>SUMIFS('Portfolio Allocation'!M$12:M$111,'Portfolio Allocation'!$A$12:$A$111,'Graph Tables'!$D184)</f>
        <v>0</v>
      </c>
      <c r="Q184" s="46" t="e">
        <f>SUMIFS('Portfolio Allocation'!#REF!,'Portfolio Allocation'!$A$12:$A$111,'Graph Tables'!$D184)</f>
        <v>#REF!</v>
      </c>
      <c r="R184" s="46">
        <f>SUMIFS('Portfolio Allocation'!Q$12:Q$111,'Portfolio Allocation'!$A$12:$A$111,'Graph Tables'!$D184)</f>
        <v>0</v>
      </c>
      <c r="S184" s="46">
        <f>SUMIFS('Portfolio Allocation'!R$12:R$111,'Portfolio Allocation'!$A$12:$A$111,'Graph Tables'!$D184)</f>
        <v>0</v>
      </c>
      <c r="T184" s="46">
        <f>SUMIFS('Portfolio Allocation'!S$12:S$111,'Portfolio Allocation'!$A$12:$A$111,'Graph Tables'!$D184)</f>
        <v>0</v>
      </c>
      <c r="U184" s="46">
        <f>SUMIFS('Portfolio Allocation'!T$12:T$111,'Portfolio Allocation'!$A$12:$A$111,'Graph Tables'!$D184)</f>
        <v>0</v>
      </c>
      <c r="V184" s="46">
        <f>SUMIFS('Portfolio Allocation'!U$12:U$111,'Portfolio Allocation'!$A$12:$A$111,'Graph Tables'!$D184)</f>
        <v>0</v>
      </c>
      <c r="W184" s="46">
        <f>SUMIFS('Portfolio Allocation'!V$12:V$111,'Portfolio Allocation'!$A$12:$A$111,'Graph Tables'!$D184)</f>
        <v>0</v>
      </c>
      <c r="X184" s="46">
        <f>SUMIFS('Portfolio Allocation'!W$12:W$111,'Portfolio Allocation'!$A$12:$A$111,'Graph Tables'!$D184)</f>
        <v>0</v>
      </c>
      <c r="Y184" s="46">
        <f>SUMIFS('Portfolio Allocation'!X$12:X$111,'Portfolio Allocation'!$A$12:$A$111,'Graph Tables'!$D184)</f>
        <v>0</v>
      </c>
      <c r="Z184" s="46">
        <f>SUMIFS('Portfolio Allocation'!Y$12:Y$111,'Portfolio Allocation'!$A$12:$A$111,'Graph Tables'!$D184)</f>
        <v>0</v>
      </c>
      <c r="AA184" s="46">
        <f>SUMIFS('Portfolio Allocation'!Z$12:Z$111,'Portfolio Allocation'!$A$12:$A$111,'Graph Tables'!$D184)</f>
        <v>0</v>
      </c>
      <c r="AB184" s="46">
        <f>SUMIFS('Portfolio Allocation'!AA$12:AA$111,'Portfolio Allocation'!$A$12:$A$111,'Graph Tables'!$D184)</f>
        <v>0</v>
      </c>
      <c r="AC184" s="46">
        <f>SUMIFS('Portfolio Allocation'!AD$12:AD$111,'Portfolio Allocation'!$A$12:$A$111,'Graph Tables'!$D184)</f>
        <v>0</v>
      </c>
      <c r="AD184" s="46"/>
      <c r="AH184" s="46"/>
      <c r="AI184" s="239" t="e">
        <f t="shared" si="265"/>
        <v>#REF!</v>
      </c>
      <c r="AJ184" s="239" t="e">
        <f>AI184+COUNTIF(AI$2:$AI184,AI184)-1</f>
        <v>#REF!</v>
      </c>
      <c r="AK184" s="241" t="str">
        <f t="shared" si="213"/>
        <v>Sao Tome and Principe</v>
      </c>
      <c r="AL184" s="70" t="e">
        <f t="shared" si="266"/>
        <v>#REF!</v>
      </c>
      <c r="AM184" s="44" t="e">
        <f t="shared" si="214"/>
        <v>#REF!</v>
      </c>
      <c r="AN184" s="44" t="e">
        <f t="shared" si="215"/>
        <v>#REF!</v>
      </c>
      <c r="AO184" s="44" t="e">
        <f t="shared" si="216"/>
        <v>#REF!</v>
      </c>
      <c r="AP184" s="44" t="e">
        <f t="shared" si="217"/>
        <v>#REF!</v>
      </c>
      <c r="AQ184" s="44" t="e">
        <f t="shared" si="218"/>
        <v>#REF!</v>
      </c>
      <c r="AR184" s="44" t="e">
        <f t="shared" si="219"/>
        <v>#REF!</v>
      </c>
      <c r="AS184" s="44" t="e">
        <f t="shared" si="220"/>
        <v>#REF!</v>
      </c>
      <c r="AT184" s="44" t="e">
        <f t="shared" si="221"/>
        <v>#REF!</v>
      </c>
      <c r="AU184" s="44" t="e">
        <f t="shared" si="222"/>
        <v>#REF!</v>
      </c>
      <c r="AV184" s="44" t="e">
        <f t="shared" si="223"/>
        <v>#REF!</v>
      </c>
      <c r="AW184" s="44" t="e">
        <f t="shared" si="224"/>
        <v>#REF!</v>
      </c>
      <c r="AX184" s="44" t="e">
        <f t="shared" si="225"/>
        <v>#REF!</v>
      </c>
      <c r="AY184" s="44" t="e">
        <f t="shared" si="226"/>
        <v>#REF!</v>
      </c>
      <c r="AZ184" s="44" t="e">
        <f t="shared" si="227"/>
        <v>#REF!</v>
      </c>
      <c r="BA184" s="44" t="e">
        <f t="shared" si="228"/>
        <v>#REF!</v>
      </c>
      <c r="BB184" s="44" t="e">
        <f t="shared" si="229"/>
        <v>#REF!</v>
      </c>
      <c r="BC184" s="44" t="e">
        <f t="shared" si="230"/>
        <v>#REF!</v>
      </c>
      <c r="BD184" s="44" t="e">
        <f t="shared" si="231"/>
        <v>#REF!</v>
      </c>
      <c r="BE184" s="44" t="e">
        <f t="shared" si="232"/>
        <v>#REF!</v>
      </c>
      <c r="BF184" s="44" t="e">
        <f t="shared" si="233"/>
        <v>#REF!</v>
      </c>
      <c r="BG184" s="44" t="e">
        <f t="shared" si="234"/>
        <v>#REF!</v>
      </c>
      <c r="BH184" s="44" t="e">
        <f t="shared" si="235"/>
        <v>#REF!</v>
      </c>
      <c r="BI184" s="44" t="e">
        <f t="shared" si="236"/>
        <v>#REF!</v>
      </c>
      <c r="BJ184" s="44" t="e">
        <f t="shared" si="237"/>
        <v>#REF!</v>
      </c>
      <c r="BK184" s="44"/>
      <c r="CN184" s="244" t="e">
        <f t="shared" si="267"/>
        <v>#REF!</v>
      </c>
      <c r="CO184" s="244">
        <v>183</v>
      </c>
      <c r="CP184" s="239" t="e">
        <f t="shared" si="268"/>
        <v>#REF!</v>
      </c>
      <c r="CQ184" s="239" t="e">
        <f>CP184+COUNTIF($CP$2:CP184,CP184)-1</f>
        <v>#REF!</v>
      </c>
      <c r="CR184" s="241" t="str">
        <f t="shared" si="238"/>
        <v>Sao Tome and Principe</v>
      </c>
      <c r="CS184" s="70" t="e">
        <f t="shared" si="269"/>
        <v>#REF!</v>
      </c>
      <c r="CT184" s="44" t="e">
        <f t="shared" si="239"/>
        <v>#REF!</v>
      </c>
      <c r="CU184" s="44" t="e">
        <f t="shared" si="240"/>
        <v>#REF!</v>
      </c>
      <c r="CV184" s="44" t="e">
        <f t="shared" si="241"/>
        <v>#REF!</v>
      </c>
      <c r="CW184" s="44" t="e">
        <f t="shared" si="242"/>
        <v>#REF!</v>
      </c>
      <c r="CX184" s="44" t="e">
        <f t="shared" si="243"/>
        <v>#REF!</v>
      </c>
      <c r="CY184" s="44" t="e">
        <f t="shared" si="244"/>
        <v>#REF!</v>
      </c>
      <c r="CZ184" s="44" t="e">
        <f t="shared" si="245"/>
        <v>#REF!</v>
      </c>
      <c r="DA184" s="44" t="e">
        <f t="shared" si="246"/>
        <v>#REF!</v>
      </c>
      <c r="DB184" s="44" t="e">
        <f t="shared" si="247"/>
        <v>#REF!</v>
      </c>
      <c r="DC184" s="44" t="e">
        <f t="shared" si="248"/>
        <v>#REF!</v>
      </c>
      <c r="DD184" s="44" t="e">
        <f t="shared" si="249"/>
        <v>#REF!</v>
      </c>
      <c r="DE184" s="44" t="e">
        <f t="shared" si="250"/>
        <v>#REF!</v>
      </c>
      <c r="DF184" s="44" t="e">
        <f t="shared" si="251"/>
        <v>#REF!</v>
      </c>
      <c r="DG184" s="44" t="e">
        <f t="shared" si="252"/>
        <v>#REF!</v>
      </c>
      <c r="DH184" s="44" t="e">
        <f t="shared" si="253"/>
        <v>#REF!</v>
      </c>
      <c r="DI184" s="44" t="e">
        <f t="shared" si="254"/>
        <v>#REF!</v>
      </c>
      <c r="DJ184" s="44" t="e">
        <f t="shared" si="255"/>
        <v>#REF!</v>
      </c>
      <c r="DK184" s="44" t="e">
        <f t="shared" si="256"/>
        <v>#REF!</v>
      </c>
      <c r="DL184" s="44" t="e">
        <f t="shared" si="257"/>
        <v>#REF!</v>
      </c>
      <c r="DM184" s="44" t="e">
        <f t="shared" si="258"/>
        <v>#REF!</v>
      </c>
      <c r="DN184" s="44" t="e">
        <f t="shared" si="259"/>
        <v>#REF!</v>
      </c>
      <c r="DO184" s="44" t="e">
        <f t="shared" si="260"/>
        <v>#REF!</v>
      </c>
      <c r="DP184" s="44" t="e">
        <f t="shared" si="261"/>
        <v>#REF!</v>
      </c>
      <c r="DQ184" s="44" t="e">
        <f t="shared" si="262"/>
        <v>#REF!</v>
      </c>
    </row>
    <row r="185" spans="1:121">
      <c r="A185" s="239">
        <v>184</v>
      </c>
      <c r="B185" s="364" t="e">
        <f t="shared" si="263"/>
        <v>#REF!</v>
      </c>
      <c r="C185" s="365" t="e">
        <f>B185+COUNTIF(B$2:$B185,B185)-1</f>
        <v>#REF!</v>
      </c>
      <c r="D185" s="366" t="str">
        <f>Tables!AI185</f>
        <v>Saudi Arabia</v>
      </c>
      <c r="E185" s="367" t="e">
        <f t="shared" si="264"/>
        <v>#REF!</v>
      </c>
      <c r="F185" s="46">
        <f>SUMIFS('Portfolio Allocation'!C$12:C$111,'Portfolio Allocation'!$A$12:$A$111,'Graph Tables'!$D185)</f>
        <v>0</v>
      </c>
      <c r="G185" s="46">
        <f>SUMIFS('Portfolio Allocation'!D$12:D$111,'Portfolio Allocation'!$A$12:$A$111,'Graph Tables'!$D185)</f>
        <v>0</v>
      </c>
      <c r="H185" s="46">
        <f>SUMIFS('Portfolio Allocation'!E$12:E$111,'Portfolio Allocation'!$A$12:$A$111,'Graph Tables'!$D185)</f>
        <v>0</v>
      </c>
      <c r="I185" s="46">
        <f>SUMIFS('Portfolio Allocation'!F$12:F$111,'Portfolio Allocation'!$A$12:$A$111,'Graph Tables'!$D185)</f>
        <v>0</v>
      </c>
      <c r="J185" s="46">
        <f>SUMIFS('Portfolio Allocation'!G$12:G$111,'Portfolio Allocation'!$A$12:$A$111,'Graph Tables'!$D185)</f>
        <v>0</v>
      </c>
      <c r="K185" s="46">
        <f>SUMIFS('Portfolio Allocation'!H$12:H$111,'Portfolio Allocation'!$A$12:$A$111,'Graph Tables'!$D185)</f>
        <v>0</v>
      </c>
      <c r="L185" s="46">
        <f>SUMIFS('Portfolio Allocation'!I$12:I$111,'Portfolio Allocation'!$A$12:$A$111,'Graph Tables'!$D185)</f>
        <v>0</v>
      </c>
      <c r="M185" s="46">
        <f>SUMIFS('Portfolio Allocation'!J$12:J$111,'Portfolio Allocation'!$A$12:$A$111,'Graph Tables'!$D185)</f>
        <v>0</v>
      </c>
      <c r="N185" s="46">
        <f>SUMIFS('Portfolio Allocation'!K$12:K$111,'Portfolio Allocation'!$A$12:$A$111,'Graph Tables'!$D185)</f>
        <v>0</v>
      </c>
      <c r="O185" s="46">
        <f>SUMIFS('Portfolio Allocation'!L$12:L$111,'Portfolio Allocation'!$A$12:$A$111,'Graph Tables'!$D185)</f>
        <v>0</v>
      </c>
      <c r="P185" s="46">
        <f>SUMIFS('Portfolio Allocation'!M$12:M$111,'Portfolio Allocation'!$A$12:$A$111,'Graph Tables'!$D185)</f>
        <v>0</v>
      </c>
      <c r="Q185" s="46" t="e">
        <f>SUMIFS('Portfolio Allocation'!#REF!,'Portfolio Allocation'!$A$12:$A$111,'Graph Tables'!$D185)</f>
        <v>#REF!</v>
      </c>
      <c r="R185" s="46">
        <f>SUMIFS('Portfolio Allocation'!Q$12:Q$111,'Portfolio Allocation'!$A$12:$A$111,'Graph Tables'!$D185)</f>
        <v>0</v>
      </c>
      <c r="S185" s="46">
        <f>SUMIFS('Portfolio Allocation'!R$12:R$111,'Portfolio Allocation'!$A$12:$A$111,'Graph Tables'!$D185)</f>
        <v>0</v>
      </c>
      <c r="T185" s="46">
        <f>SUMIFS('Portfolio Allocation'!S$12:S$111,'Portfolio Allocation'!$A$12:$A$111,'Graph Tables'!$D185)</f>
        <v>0</v>
      </c>
      <c r="U185" s="46">
        <f>SUMIFS('Portfolio Allocation'!T$12:T$111,'Portfolio Allocation'!$A$12:$A$111,'Graph Tables'!$D185)</f>
        <v>0</v>
      </c>
      <c r="V185" s="46">
        <f>SUMIFS('Portfolio Allocation'!U$12:U$111,'Portfolio Allocation'!$A$12:$A$111,'Graph Tables'!$D185)</f>
        <v>0</v>
      </c>
      <c r="W185" s="46">
        <f>SUMIFS('Portfolio Allocation'!V$12:V$111,'Portfolio Allocation'!$A$12:$A$111,'Graph Tables'!$D185)</f>
        <v>0</v>
      </c>
      <c r="X185" s="46">
        <f>SUMIFS('Portfolio Allocation'!W$12:W$111,'Portfolio Allocation'!$A$12:$A$111,'Graph Tables'!$D185)</f>
        <v>0</v>
      </c>
      <c r="Y185" s="46">
        <f>SUMIFS('Portfolio Allocation'!X$12:X$111,'Portfolio Allocation'!$A$12:$A$111,'Graph Tables'!$D185)</f>
        <v>0</v>
      </c>
      <c r="Z185" s="46">
        <f>SUMIFS('Portfolio Allocation'!Y$12:Y$111,'Portfolio Allocation'!$A$12:$A$111,'Graph Tables'!$D185)</f>
        <v>0</v>
      </c>
      <c r="AA185" s="46">
        <f>SUMIFS('Portfolio Allocation'!Z$12:Z$111,'Portfolio Allocation'!$A$12:$A$111,'Graph Tables'!$D185)</f>
        <v>0</v>
      </c>
      <c r="AB185" s="46">
        <f>SUMIFS('Portfolio Allocation'!AA$12:AA$111,'Portfolio Allocation'!$A$12:$A$111,'Graph Tables'!$D185)</f>
        <v>0</v>
      </c>
      <c r="AC185" s="46">
        <f>SUMIFS('Portfolio Allocation'!AD$12:AD$111,'Portfolio Allocation'!$A$12:$A$111,'Graph Tables'!$D185)</f>
        <v>0</v>
      </c>
      <c r="AD185" s="46"/>
      <c r="AH185" s="46"/>
      <c r="AI185" s="239" t="e">
        <f t="shared" si="265"/>
        <v>#REF!</v>
      </c>
      <c r="AJ185" s="239" t="e">
        <f>AI185+COUNTIF(AI$2:$AI185,AI185)-1</f>
        <v>#REF!</v>
      </c>
      <c r="AK185" s="241" t="str">
        <f t="shared" si="213"/>
        <v>Saudi Arabia</v>
      </c>
      <c r="AL185" s="70" t="e">
        <f t="shared" si="266"/>
        <v>#REF!</v>
      </c>
      <c r="AM185" s="44" t="e">
        <f t="shared" si="214"/>
        <v>#REF!</v>
      </c>
      <c r="AN185" s="44" t="e">
        <f t="shared" si="215"/>
        <v>#REF!</v>
      </c>
      <c r="AO185" s="44" t="e">
        <f t="shared" si="216"/>
        <v>#REF!</v>
      </c>
      <c r="AP185" s="44" t="e">
        <f t="shared" si="217"/>
        <v>#REF!</v>
      </c>
      <c r="AQ185" s="44" t="e">
        <f t="shared" si="218"/>
        <v>#REF!</v>
      </c>
      <c r="AR185" s="44" t="e">
        <f t="shared" si="219"/>
        <v>#REF!</v>
      </c>
      <c r="AS185" s="44" t="e">
        <f t="shared" si="220"/>
        <v>#REF!</v>
      </c>
      <c r="AT185" s="44" t="e">
        <f t="shared" si="221"/>
        <v>#REF!</v>
      </c>
      <c r="AU185" s="44" t="e">
        <f t="shared" si="222"/>
        <v>#REF!</v>
      </c>
      <c r="AV185" s="44" t="e">
        <f t="shared" si="223"/>
        <v>#REF!</v>
      </c>
      <c r="AW185" s="44" t="e">
        <f t="shared" si="224"/>
        <v>#REF!</v>
      </c>
      <c r="AX185" s="44" t="e">
        <f t="shared" si="225"/>
        <v>#REF!</v>
      </c>
      <c r="AY185" s="44" t="e">
        <f t="shared" si="226"/>
        <v>#REF!</v>
      </c>
      <c r="AZ185" s="44" t="e">
        <f t="shared" si="227"/>
        <v>#REF!</v>
      </c>
      <c r="BA185" s="44" t="e">
        <f t="shared" si="228"/>
        <v>#REF!</v>
      </c>
      <c r="BB185" s="44" t="e">
        <f t="shared" si="229"/>
        <v>#REF!</v>
      </c>
      <c r="BC185" s="44" t="e">
        <f t="shared" si="230"/>
        <v>#REF!</v>
      </c>
      <c r="BD185" s="44" t="e">
        <f t="shared" si="231"/>
        <v>#REF!</v>
      </c>
      <c r="BE185" s="44" t="e">
        <f t="shared" si="232"/>
        <v>#REF!</v>
      </c>
      <c r="BF185" s="44" t="e">
        <f t="shared" si="233"/>
        <v>#REF!</v>
      </c>
      <c r="BG185" s="44" t="e">
        <f t="shared" si="234"/>
        <v>#REF!</v>
      </c>
      <c r="BH185" s="44" t="e">
        <f t="shared" si="235"/>
        <v>#REF!</v>
      </c>
      <c r="BI185" s="44" t="e">
        <f t="shared" si="236"/>
        <v>#REF!</v>
      </c>
      <c r="BJ185" s="44" t="e">
        <f t="shared" si="237"/>
        <v>#REF!</v>
      </c>
      <c r="BK185" s="44"/>
      <c r="CN185" s="244" t="e">
        <f t="shared" si="267"/>
        <v>#REF!</v>
      </c>
      <c r="CO185" s="244">
        <v>184</v>
      </c>
      <c r="CP185" s="239" t="e">
        <f t="shared" si="268"/>
        <v>#REF!</v>
      </c>
      <c r="CQ185" s="239" t="e">
        <f>CP185+COUNTIF($CP$2:CP185,CP185)-1</f>
        <v>#REF!</v>
      </c>
      <c r="CR185" s="241" t="str">
        <f t="shared" si="238"/>
        <v>Saudi Arabia</v>
      </c>
      <c r="CS185" s="70" t="e">
        <f t="shared" si="269"/>
        <v>#REF!</v>
      </c>
      <c r="CT185" s="44" t="e">
        <f t="shared" si="239"/>
        <v>#REF!</v>
      </c>
      <c r="CU185" s="44" t="e">
        <f t="shared" si="240"/>
        <v>#REF!</v>
      </c>
      <c r="CV185" s="44" t="e">
        <f t="shared" si="241"/>
        <v>#REF!</v>
      </c>
      <c r="CW185" s="44" t="e">
        <f t="shared" si="242"/>
        <v>#REF!</v>
      </c>
      <c r="CX185" s="44" t="e">
        <f t="shared" si="243"/>
        <v>#REF!</v>
      </c>
      <c r="CY185" s="44" t="e">
        <f t="shared" si="244"/>
        <v>#REF!</v>
      </c>
      <c r="CZ185" s="44" t="e">
        <f t="shared" si="245"/>
        <v>#REF!</v>
      </c>
      <c r="DA185" s="44" t="e">
        <f t="shared" si="246"/>
        <v>#REF!</v>
      </c>
      <c r="DB185" s="44" t="e">
        <f t="shared" si="247"/>
        <v>#REF!</v>
      </c>
      <c r="DC185" s="44" t="e">
        <f t="shared" si="248"/>
        <v>#REF!</v>
      </c>
      <c r="DD185" s="44" t="e">
        <f t="shared" si="249"/>
        <v>#REF!</v>
      </c>
      <c r="DE185" s="44" t="e">
        <f t="shared" si="250"/>
        <v>#REF!</v>
      </c>
      <c r="DF185" s="44" t="e">
        <f t="shared" si="251"/>
        <v>#REF!</v>
      </c>
      <c r="DG185" s="44" t="e">
        <f t="shared" si="252"/>
        <v>#REF!</v>
      </c>
      <c r="DH185" s="44" t="e">
        <f t="shared" si="253"/>
        <v>#REF!</v>
      </c>
      <c r="DI185" s="44" t="e">
        <f t="shared" si="254"/>
        <v>#REF!</v>
      </c>
      <c r="DJ185" s="44" t="e">
        <f t="shared" si="255"/>
        <v>#REF!</v>
      </c>
      <c r="DK185" s="44" t="e">
        <f t="shared" si="256"/>
        <v>#REF!</v>
      </c>
      <c r="DL185" s="44" t="e">
        <f t="shared" si="257"/>
        <v>#REF!</v>
      </c>
      <c r="DM185" s="44" t="e">
        <f t="shared" si="258"/>
        <v>#REF!</v>
      </c>
      <c r="DN185" s="44" t="e">
        <f t="shared" si="259"/>
        <v>#REF!</v>
      </c>
      <c r="DO185" s="44" t="e">
        <f t="shared" si="260"/>
        <v>#REF!</v>
      </c>
      <c r="DP185" s="44" t="e">
        <f t="shared" si="261"/>
        <v>#REF!</v>
      </c>
      <c r="DQ185" s="44" t="e">
        <f t="shared" si="262"/>
        <v>#REF!</v>
      </c>
    </row>
    <row r="186" spans="1:121">
      <c r="A186" s="239">
        <v>185</v>
      </c>
      <c r="B186" s="364" t="e">
        <f t="shared" si="263"/>
        <v>#REF!</v>
      </c>
      <c r="C186" s="365" t="e">
        <f>B186+COUNTIF(B$2:$B186,B186)-1</f>
        <v>#REF!</v>
      </c>
      <c r="D186" s="366" t="str">
        <f>Tables!AI186</f>
        <v>Senegal</v>
      </c>
      <c r="E186" s="367" t="e">
        <f t="shared" si="264"/>
        <v>#REF!</v>
      </c>
      <c r="F186" s="46">
        <f>SUMIFS('Portfolio Allocation'!C$12:C$111,'Portfolio Allocation'!$A$12:$A$111,'Graph Tables'!$D186)</f>
        <v>0</v>
      </c>
      <c r="G186" s="46">
        <f>SUMIFS('Portfolio Allocation'!D$12:D$111,'Portfolio Allocation'!$A$12:$A$111,'Graph Tables'!$D186)</f>
        <v>0</v>
      </c>
      <c r="H186" s="46">
        <f>SUMIFS('Portfolio Allocation'!E$12:E$111,'Portfolio Allocation'!$A$12:$A$111,'Graph Tables'!$D186)</f>
        <v>0</v>
      </c>
      <c r="I186" s="46">
        <f>SUMIFS('Portfolio Allocation'!F$12:F$111,'Portfolio Allocation'!$A$12:$A$111,'Graph Tables'!$D186)</f>
        <v>0</v>
      </c>
      <c r="J186" s="46">
        <f>SUMIFS('Portfolio Allocation'!G$12:G$111,'Portfolio Allocation'!$A$12:$A$111,'Graph Tables'!$D186)</f>
        <v>0</v>
      </c>
      <c r="K186" s="46">
        <f>SUMIFS('Portfolio Allocation'!H$12:H$111,'Portfolio Allocation'!$A$12:$A$111,'Graph Tables'!$D186)</f>
        <v>0</v>
      </c>
      <c r="L186" s="46">
        <f>SUMIFS('Portfolio Allocation'!I$12:I$111,'Portfolio Allocation'!$A$12:$A$111,'Graph Tables'!$D186)</f>
        <v>0</v>
      </c>
      <c r="M186" s="46">
        <f>SUMIFS('Portfolio Allocation'!J$12:J$111,'Portfolio Allocation'!$A$12:$A$111,'Graph Tables'!$D186)</f>
        <v>0</v>
      </c>
      <c r="N186" s="46">
        <f>SUMIFS('Portfolio Allocation'!K$12:K$111,'Portfolio Allocation'!$A$12:$A$111,'Graph Tables'!$D186)</f>
        <v>0</v>
      </c>
      <c r="O186" s="46">
        <f>SUMIFS('Portfolio Allocation'!L$12:L$111,'Portfolio Allocation'!$A$12:$A$111,'Graph Tables'!$D186)</f>
        <v>0</v>
      </c>
      <c r="P186" s="46">
        <f>SUMIFS('Portfolio Allocation'!M$12:M$111,'Portfolio Allocation'!$A$12:$A$111,'Graph Tables'!$D186)</f>
        <v>0</v>
      </c>
      <c r="Q186" s="46" t="e">
        <f>SUMIFS('Portfolio Allocation'!#REF!,'Portfolio Allocation'!$A$12:$A$111,'Graph Tables'!$D186)</f>
        <v>#REF!</v>
      </c>
      <c r="R186" s="46">
        <f>SUMIFS('Portfolio Allocation'!Q$12:Q$111,'Portfolio Allocation'!$A$12:$A$111,'Graph Tables'!$D186)</f>
        <v>0</v>
      </c>
      <c r="S186" s="46">
        <f>SUMIFS('Portfolio Allocation'!R$12:R$111,'Portfolio Allocation'!$A$12:$A$111,'Graph Tables'!$D186)</f>
        <v>0</v>
      </c>
      <c r="T186" s="46">
        <f>SUMIFS('Portfolio Allocation'!S$12:S$111,'Portfolio Allocation'!$A$12:$A$111,'Graph Tables'!$D186)</f>
        <v>0</v>
      </c>
      <c r="U186" s="46">
        <f>SUMIFS('Portfolio Allocation'!T$12:T$111,'Portfolio Allocation'!$A$12:$A$111,'Graph Tables'!$D186)</f>
        <v>0</v>
      </c>
      <c r="V186" s="46">
        <f>SUMIFS('Portfolio Allocation'!U$12:U$111,'Portfolio Allocation'!$A$12:$A$111,'Graph Tables'!$D186)</f>
        <v>0</v>
      </c>
      <c r="W186" s="46">
        <f>SUMIFS('Portfolio Allocation'!V$12:V$111,'Portfolio Allocation'!$A$12:$A$111,'Graph Tables'!$D186)</f>
        <v>0</v>
      </c>
      <c r="X186" s="46">
        <f>SUMIFS('Portfolio Allocation'!W$12:W$111,'Portfolio Allocation'!$A$12:$A$111,'Graph Tables'!$D186)</f>
        <v>0</v>
      </c>
      <c r="Y186" s="46">
        <f>SUMIFS('Portfolio Allocation'!X$12:X$111,'Portfolio Allocation'!$A$12:$A$111,'Graph Tables'!$D186)</f>
        <v>0</v>
      </c>
      <c r="Z186" s="46">
        <f>SUMIFS('Portfolio Allocation'!Y$12:Y$111,'Portfolio Allocation'!$A$12:$A$111,'Graph Tables'!$D186)</f>
        <v>0</v>
      </c>
      <c r="AA186" s="46">
        <f>SUMIFS('Portfolio Allocation'!Z$12:Z$111,'Portfolio Allocation'!$A$12:$A$111,'Graph Tables'!$D186)</f>
        <v>0</v>
      </c>
      <c r="AB186" s="46">
        <f>SUMIFS('Portfolio Allocation'!AA$12:AA$111,'Portfolio Allocation'!$A$12:$A$111,'Graph Tables'!$D186)</f>
        <v>0</v>
      </c>
      <c r="AC186" s="46">
        <f>SUMIFS('Portfolio Allocation'!AD$12:AD$111,'Portfolio Allocation'!$A$12:$A$111,'Graph Tables'!$D186)</f>
        <v>0</v>
      </c>
      <c r="AD186" s="46"/>
      <c r="AH186" s="46"/>
      <c r="AI186" s="239" t="e">
        <f t="shared" si="265"/>
        <v>#REF!</v>
      </c>
      <c r="AJ186" s="239" t="e">
        <f>AI186+COUNTIF(AI$2:$AI186,AI186)-1</f>
        <v>#REF!</v>
      </c>
      <c r="AK186" s="241" t="str">
        <f t="shared" si="213"/>
        <v>Senegal</v>
      </c>
      <c r="AL186" s="70" t="e">
        <f t="shared" si="266"/>
        <v>#REF!</v>
      </c>
      <c r="AM186" s="44" t="e">
        <f t="shared" si="214"/>
        <v>#REF!</v>
      </c>
      <c r="AN186" s="44" t="e">
        <f t="shared" si="215"/>
        <v>#REF!</v>
      </c>
      <c r="AO186" s="44" t="e">
        <f t="shared" si="216"/>
        <v>#REF!</v>
      </c>
      <c r="AP186" s="44" t="e">
        <f t="shared" si="217"/>
        <v>#REF!</v>
      </c>
      <c r="AQ186" s="44" t="e">
        <f t="shared" si="218"/>
        <v>#REF!</v>
      </c>
      <c r="AR186" s="44" t="e">
        <f t="shared" si="219"/>
        <v>#REF!</v>
      </c>
      <c r="AS186" s="44" t="e">
        <f t="shared" si="220"/>
        <v>#REF!</v>
      </c>
      <c r="AT186" s="44" t="e">
        <f t="shared" si="221"/>
        <v>#REF!</v>
      </c>
      <c r="AU186" s="44" t="e">
        <f t="shared" si="222"/>
        <v>#REF!</v>
      </c>
      <c r="AV186" s="44" t="e">
        <f t="shared" si="223"/>
        <v>#REF!</v>
      </c>
      <c r="AW186" s="44" t="e">
        <f t="shared" si="224"/>
        <v>#REF!</v>
      </c>
      <c r="AX186" s="44" t="e">
        <f t="shared" si="225"/>
        <v>#REF!</v>
      </c>
      <c r="AY186" s="44" t="e">
        <f t="shared" si="226"/>
        <v>#REF!</v>
      </c>
      <c r="AZ186" s="44" t="e">
        <f t="shared" si="227"/>
        <v>#REF!</v>
      </c>
      <c r="BA186" s="44" t="e">
        <f t="shared" si="228"/>
        <v>#REF!</v>
      </c>
      <c r="BB186" s="44" t="e">
        <f t="shared" si="229"/>
        <v>#REF!</v>
      </c>
      <c r="BC186" s="44" t="e">
        <f t="shared" si="230"/>
        <v>#REF!</v>
      </c>
      <c r="BD186" s="44" t="e">
        <f t="shared" si="231"/>
        <v>#REF!</v>
      </c>
      <c r="BE186" s="44" t="e">
        <f t="shared" si="232"/>
        <v>#REF!</v>
      </c>
      <c r="BF186" s="44" t="e">
        <f t="shared" si="233"/>
        <v>#REF!</v>
      </c>
      <c r="BG186" s="44" t="e">
        <f t="shared" si="234"/>
        <v>#REF!</v>
      </c>
      <c r="BH186" s="44" t="e">
        <f t="shared" si="235"/>
        <v>#REF!</v>
      </c>
      <c r="BI186" s="44" t="e">
        <f t="shared" si="236"/>
        <v>#REF!</v>
      </c>
      <c r="BJ186" s="44" t="e">
        <f t="shared" si="237"/>
        <v>#REF!</v>
      </c>
      <c r="BK186" s="44"/>
      <c r="CN186" s="244" t="e">
        <f t="shared" si="267"/>
        <v>#REF!</v>
      </c>
      <c r="CO186" s="244">
        <v>185</v>
      </c>
      <c r="CP186" s="239" t="e">
        <f t="shared" si="268"/>
        <v>#REF!</v>
      </c>
      <c r="CQ186" s="239" t="e">
        <f>CP186+COUNTIF($CP$2:CP186,CP186)-1</f>
        <v>#REF!</v>
      </c>
      <c r="CR186" s="241" t="str">
        <f t="shared" si="238"/>
        <v>Senegal</v>
      </c>
      <c r="CS186" s="70" t="e">
        <f t="shared" si="269"/>
        <v>#REF!</v>
      </c>
      <c r="CT186" s="44" t="e">
        <f t="shared" si="239"/>
        <v>#REF!</v>
      </c>
      <c r="CU186" s="44" t="e">
        <f t="shared" si="240"/>
        <v>#REF!</v>
      </c>
      <c r="CV186" s="44" t="e">
        <f t="shared" si="241"/>
        <v>#REF!</v>
      </c>
      <c r="CW186" s="44" t="e">
        <f t="shared" si="242"/>
        <v>#REF!</v>
      </c>
      <c r="CX186" s="44" t="e">
        <f t="shared" si="243"/>
        <v>#REF!</v>
      </c>
      <c r="CY186" s="44" t="e">
        <f t="shared" si="244"/>
        <v>#REF!</v>
      </c>
      <c r="CZ186" s="44" t="e">
        <f t="shared" si="245"/>
        <v>#REF!</v>
      </c>
      <c r="DA186" s="44" t="e">
        <f t="shared" si="246"/>
        <v>#REF!</v>
      </c>
      <c r="DB186" s="44" t="e">
        <f t="shared" si="247"/>
        <v>#REF!</v>
      </c>
      <c r="DC186" s="44" t="e">
        <f t="shared" si="248"/>
        <v>#REF!</v>
      </c>
      <c r="DD186" s="44" t="e">
        <f t="shared" si="249"/>
        <v>#REF!</v>
      </c>
      <c r="DE186" s="44" t="e">
        <f t="shared" si="250"/>
        <v>#REF!</v>
      </c>
      <c r="DF186" s="44" t="e">
        <f t="shared" si="251"/>
        <v>#REF!</v>
      </c>
      <c r="DG186" s="44" t="e">
        <f t="shared" si="252"/>
        <v>#REF!</v>
      </c>
      <c r="DH186" s="44" t="e">
        <f t="shared" si="253"/>
        <v>#REF!</v>
      </c>
      <c r="DI186" s="44" t="e">
        <f t="shared" si="254"/>
        <v>#REF!</v>
      </c>
      <c r="DJ186" s="44" t="e">
        <f t="shared" si="255"/>
        <v>#REF!</v>
      </c>
      <c r="DK186" s="44" t="e">
        <f t="shared" si="256"/>
        <v>#REF!</v>
      </c>
      <c r="DL186" s="44" t="e">
        <f t="shared" si="257"/>
        <v>#REF!</v>
      </c>
      <c r="DM186" s="44" t="e">
        <f t="shared" si="258"/>
        <v>#REF!</v>
      </c>
      <c r="DN186" s="44" t="e">
        <f t="shared" si="259"/>
        <v>#REF!</v>
      </c>
      <c r="DO186" s="44" t="e">
        <f t="shared" si="260"/>
        <v>#REF!</v>
      </c>
      <c r="DP186" s="44" t="e">
        <f t="shared" si="261"/>
        <v>#REF!</v>
      </c>
      <c r="DQ186" s="44" t="e">
        <f t="shared" si="262"/>
        <v>#REF!</v>
      </c>
    </row>
    <row r="187" spans="1:121">
      <c r="A187" s="239">
        <v>186</v>
      </c>
      <c r="B187" s="364" t="e">
        <f t="shared" si="263"/>
        <v>#REF!</v>
      </c>
      <c r="C187" s="365" t="e">
        <f>B187+COUNTIF(B$2:$B187,B187)-1</f>
        <v>#REF!</v>
      </c>
      <c r="D187" s="366" t="str">
        <f>Tables!AI187</f>
        <v>Serbia and Montenegro</v>
      </c>
      <c r="E187" s="367" t="e">
        <f t="shared" si="264"/>
        <v>#REF!</v>
      </c>
      <c r="F187" s="46">
        <f>SUMIFS('Portfolio Allocation'!C$12:C$111,'Portfolio Allocation'!$A$12:$A$111,'Graph Tables'!$D187)</f>
        <v>0</v>
      </c>
      <c r="G187" s="46">
        <f>SUMIFS('Portfolio Allocation'!D$12:D$111,'Portfolio Allocation'!$A$12:$A$111,'Graph Tables'!$D187)</f>
        <v>0</v>
      </c>
      <c r="H187" s="46">
        <f>SUMIFS('Portfolio Allocation'!E$12:E$111,'Portfolio Allocation'!$A$12:$A$111,'Graph Tables'!$D187)</f>
        <v>0</v>
      </c>
      <c r="I187" s="46">
        <f>SUMIFS('Portfolio Allocation'!F$12:F$111,'Portfolio Allocation'!$A$12:$A$111,'Graph Tables'!$D187)</f>
        <v>0</v>
      </c>
      <c r="J187" s="46">
        <f>SUMIFS('Portfolio Allocation'!G$12:G$111,'Portfolio Allocation'!$A$12:$A$111,'Graph Tables'!$D187)</f>
        <v>0</v>
      </c>
      <c r="K187" s="46">
        <f>SUMIFS('Portfolio Allocation'!H$12:H$111,'Portfolio Allocation'!$A$12:$A$111,'Graph Tables'!$D187)</f>
        <v>0</v>
      </c>
      <c r="L187" s="46">
        <f>SUMIFS('Portfolio Allocation'!I$12:I$111,'Portfolio Allocation'!$A$12:$A$111,'Graph Tables'!$D187)</f>
        <v>0</v>
      </c>
      <c r="M187" s="46">
        <f>SUMIFS('Portfolio Allocation'!J$12:J$111,'Portfolio Allocation'!$A$12:$A$111,'Graph Tables'!$D187)</f>
        <v>0</v>
      </c>
      <c r="N187" s="46">
        <f>SUMIFS('Portfolio Allocation'!K$12:K$111,'Portfolio Allocation'!$A$12:$A$111,'Graph Tables'!$D187)</f>
        <v>0</v>
      </c>
      <c r="O187" s="46">
        <f>SUMIFS('Portfolio Allocation'!L$12:L$111,'Portfolio Allocation'!$A$12:$A$111,'Graph Tables'!$D187)</f>
        <v>0</v>
      </c>
      <c r="P187" s="46">
        <f>SUMIFS('Portfolio Allocation'!M$12:M$111,'Portfolio Allocation'!$A$12:$A$111,'Graph Tables'!$D187)</f>
        <v>0</v>
      </c>
      <c r="Q187" s="46" t="e">
        <f>SUMIFS('Portfolio Allocation'!#REF!,'Portfolio Allocation'!$A$12:$A$111,'Graph Tables'!$D187)</f>
        <v>#REF!</v>
      </c>
      <c r="R187" s="46">
        <f>SUMIFS('Portfolio Allocation'!Q$12:Q$111,'Portfolio Allocation'!$A$12:$A$111,'Graph Tables'!$D187)</f>
        <v>0</v>
      </c>
      <c r="S187" s="46">
        <f>SUMIFS('Portfolio Allocation'!R$12:R$111,'Portfolio Allocation'!$A$12:$A$111,'Graph Tables'!$D187)</f>
        <v>0</v>
      </c>
      <c r="T187" s="46">
        <f>SUMIFS('Portfolio Allocation'!S$12:S$111,'Portfolio Allocation'!$A$12:$A$111,'Graph Tables'!$D187)</f>
        <v>0</v>
      </c>
      <c r="U187" s="46">
        <f>SUMIFS('Portfolio Allocation'!T$12:T$111,'Portfolio Allocation'!$A$12:$A$111,'Graph Tables'!$D187)</f>
        <v>0</v>
      </c>
      <c r="V187" s="46">
        <f>SUMIFS('Portfolio Allocation'!U$12:U$111,'Portfolio Allocation'!$A$12:$A$111,'Graph Tables'!$D187)</f>
        <v>0</v>
      </c>
      <c r="W187" s="46">
        <f>SUMIFS('Portfolio Allocation'!V$12:V$111,'Portfolio Allocation'!$A$12:$A$111,'Graph Tables'!$D187)</f>
        <v>0</v>
      </c>
      <c r="X187" s="46">
        <f>SUMIFS('Portfolio Allocation'!W$12:W$111,'Portfolio Allocation'!$A$12:$A$111,'Graph Tables'!$D187)</f>
        <v>0</v>
      </c>
      <c r="Y187" s="46">
        <f>SUMIFS('Portfolio Allocation'!X$12:X$111,'Portfolio Allocation'!$A$12:$A$111,'Graph Tables'!$D187)</f>
        <v>0</v>
      </c>
      <c r="Z187" s="46">
        <f>SUMIFS('Portfolio Allocation'!Y$12:Y$111,'Portfolio Allocation'!$A$12:$A$111,'Graph Tables'!$D187)</f>
        <v>0</v>
      </c>
      <c r="AA187" s="46">
        <f>SUMIFS('Portfolio Allocation'!Z$12:Z$111,'Portfolio Allocation'!$A$12:$A$111,'Graph Tables'!$D187)</f>
        <v>0</v>
      </c>
      <c r="AB187" s="46">
        <f>SUMIFS('Portfolio Allocation'!AA$12:AA$111,'Portfolio Allocation'!$A$12:$A$111,'Graph Tables'!$D187)</f>
        <v>0</v>
      </c>
      <c r="AC187" s="46">
        <f>SUMIFS('Portfolio Allocation'!AD$12:AD$111,'Portfolio Allocation'!$A$12:$A$111,'Graph Tables'!$D187)</f>
        <v>0</v>
      </c>
      <c r="AD187" s="46"/>
      <c r="AH187" s="46"/>
      <c r="AI187" s="239" t="e">
        <f t="shared" si="265"/>
        <v>#REF!</v>
      </c>
      <c r="AJ187" s="239" t="e">
        <f>AI187+COUNTIF(AI$2:$AI187,AI187)-1</f>
        <v>#REF!</v>
      </c>
      <c r="AK187" s="241" t="str">
        <f t="shared" si="213"/>
        <v>Serbia and Montenegro</v>
      </c>
      <c r="AL187" s="70" t="e">
        <f t="shared" si="266"/>
        <v>#REF!</v>
      </c>
      <c r="AM187" s="44" t="e">
        <f t="shared" si="214"/>
        <v>#REF!</v>
      </c>
      <c r="AN187" s="44" t="e">
        <f t="shared" si="215"/>
        <v>#REF!</v>
      </c>
      <c r="AO187" s="44" t="e">
        <f t="shared" si="216"/>
        <v>#REF!</v>
      </c>
      <c r="AP187" s="44" t="e">
        <f t="shared" si="217"/>
        <v>#REF!</v>
      </c>
      <c r="AQ187" s="44" t="e">
        <f t="shared" si="218"/>
        <v>#REF!</v>
      </c>
      <c r="AR187" s="44" t="e">
        <f t="shared" si="219"/>
        <v>#REF!</v>
      </c>
      <c r="AS187" s="44" t="e">
        <f t="shared" si="220"/>
        <v>#REF!</v>
      </c>
      <c r="AT187" s="44" t="e">
        <f t="shared" si="221"/>
        <v>#REF!</v>
      </c>
      <c r="AU187" s="44" t="e">
        <f t="shared" si="222"/>
        <v>#REF!</v>
      </c>
      <c r="AV187" s="44" t="e">
        <f t="shared" si="223"/>
        <v>#REF!</v>
      </c>
      <c r="AW187" s="44" t="e">
        <f t="shared" si="224"/>
        <v>#REF!</v>
      </c>
      <c r="AX187" s="44" t="e">
        <f t="shared" si="225"/>
        <v>#REF!</v>
      </c>
      <c r="AY187" s="44" t="e">
        <f t="shared" si="226"/>
        <v>#REF!</v>
      </c>
      <c r="AZ187" s="44" t="e">
        <f t="shared" si="227"/>
        <v>#REF!</v>
      </c>
      <c r="BA187" s="44" t="e">
        <f t="shared" si="228"/>
        <v>#REF!</v>
      </c>
      <c r="BB187" s="44" t="e">
        <f t="shared" si="229"/>
        <v>#REF!</v>
      </c>
      <c r="BC187" s="44" t="e">
        <f t="shared" si="230"/>
        <v>#REF!</v>
      </c>
      <c r="BD187" s="44" t="e">
        <f t="shared" si="231"/>
        <v>#REF!</v>
      </c>
      <c r="BE187" s="44" t="e">
        <f t="shared" si="232"/>
        <v>#REF!</v>
      </c>
      <c r="BF187" s="44" t="e">
        <f t="shared" si="233"/>
        <v>#REF!</v>
      </c>
      <c r="BG187" s="44" t="e">
        <f t="shared" si="234"/>
        <v>#REF!</v>
      </c>
      <c r="BH187" s="44" t="e">
        <f t="shared" si="235"/>
        <v>#REF!</v>
      </c>
      <c r="BI187" s="44" t="e">
        <f t="shared" si="236"/>
        <v>#REF!</v>
      </c>
      <c r="BJ187" s="44" t="e">
        <f t="shared" si="237"/>
        <v>#REF!</v>
      </c>
      <c r="BK187" s="44"/>
      <c r="CN187" s="244" t="e">
        <f t="shared" si="267"/>
        <v>#REF!</v>
      </c>
      <c r="CO187" s="244">
        <v>186</v>
      </c>
      <c r="CP187" s="239" t="e">
        <f t="shared" si="268"/>
        <v>#REF!</v>
      </c>
      <c r="CQ187" s="239" t="e">
        <f>CP187+COUNTIF($CP$2:CP187,CP187)-1</f>
        <v>#REF!</v>
      </c>
      <c r="CR187" s="241" t="str">
        <f t="shared" si="238"/>
        <v>Serbia and Montenegro</v>
      </c>
      <c r="CS187" s="70" t="e">
        <f t="shared" si="269"/>
        <v>#REF!</v>
      </c>
      <c r="CT187" s="44" t="e">
        <f t="shared" si="239"/>
        <v>#REF!</v>
      </c>
      <c r="CU187" s="44" t="e">
        <f t="shared" si="240"/>
        <v>#REF!</v>
      </c>
      <c r="CV187" s="44" t="e">
        <f t="shared" si="241"/>
        <v>#REF!</v>
      </c>
      <c r="CW187" s="44" t="e">
        <f t="shared" si="242"/>
        <v>#REF!</v>
      </c>
      <c r="CX187" s="44" t="e">
        <f t="shared" si="243"/>
        <v>#REF!</v>
      </c>
      <c r="CY187" s="44" t="e">
        <f t="shared" si="244"/>
        <v>#REF!</v>
      </c>
      <c r="CZ187" s="44" t="e">
        <f t="shared" si="245"/>
        <v>#REF!</v>
      </c>
      <c r="DA187" s="44" t="e">
        <f t="shared" si="246"/>
        <v>#REF!</v>
      </c>
      <c r="DB187" s="44" t="e">
        <f t="shared" si="247"/>
        <v>#REF!</v>
      </c>
      <c r="DC187" s="44" t="e">
        <f t="shared" si="248"/>
        <v>#REF!</v>
      </c>
      <c r="DD187" s="44" t="e">
        <f t="shared" si="249"/>
        <v>#REF!</v>
      </c>
      <c r="DE187" s="44" t="e">
        <f t="shared" si="250"/>
        <v>#REF!</v>
      </c>
      <c r="DF187" s="44" t="e">
        <f t="shared" si="251"/>
        <v>#REF!</v>
      </c>
      <c r="DG187" s="44" t="e">
        <f t="shared" si="252"/>
        <v>#REF!</v>
      </c>
      <c r="DH187" s="44" t="e">
        <f t="shared" si="253"/>
        <v>#REF!</v>
      </c>
      <c r="DI187" s="44" t="e">
        <f t="shared" si="254"/>
        <v>#REF!</v>
      </c>
      <c r="DJ187" s="44" t="e">
        <f t="shared" si="255"/>
        <v>#REF!</v>
      </c>
      <c r="DK187" s="44" t="e">
        <f t="shared" si="256"/>
        <v>#REF!</v>
      </c>
      <c r="DL187" s="44" t="e">
        <f t="shared" si="257"/>
        <v>#REF!</v>
      </c>
      <c r="DM187" s="44" t="e">
        <f t="shared" si="258"/>
        <v>#REF!</v>
      </c>
      <c r="DN187" s="44" t="e">
        <f t="shared" si="259"/>
        <v>#REF!</v>
      </c>
      <c r="DO187" s="44" t="e">
        <f t="shared" si="260"/>
        <v>#REF!</v>
      </c>
      <c r="DP187" s="44" t="e">
        <f t="shared" si="261"/>
        <v>#REF!</v>
      </c>
      <c r="DQ187" s="44" t="e">
        <f t="shared" si="262"/>
        <v>#REF!</v>
      </c>
    </row>
    <row r="188" spans="1:121">
      <c r="A188" s="239">
        <v>187</v>
      </c>
      <c r="B188" s="364" t="e">
        <f t="shared" si="263"/>
        <v>#REF!</v>
      </c>
      <c r="C188" s="365" t="e">
        <f>B188+COUNTIF(B$2:$B188,B188)-1</f>
        <v>#REF!</v>
      </c>
      <c r="D188" s="366" t="str">
        <f>Tables!AI188</f>
        <v>Seychelles</v>
      </c>
      <c r="E188" s="367" t="e">
        <f t="shared" si="264"/>
        <v>#REF!</v>
      </c>
      <c r="F188" s="46">
        <f>SUMIFS('Portfolio Allocation'!C$12:C$111,'Portfolio Allocation'!$A$12:$A$111,'Graph Tables'!$D188)</f>
        <v>0</v>
      </c>
      <c r="G188" s="46">
        <f>SUMIFS('Portfolio Allocation'!D$12:D$111,'Portfolio Allocation'!$A$12:$A$111,'Graph Tables'!$D188)</f>
        <v>0</v>
      </c>
      <c r="H188" s="46">
        <f>SUMIFS('Portfolio Allocation'!E$12:E$111,'Portfolio Allocation'!$A$12:$A$111,'Graph Tables'!$D188)</f>
        <v>0</v>
      </c>
      <c r="I188" s="46">
        <f>SUMIFS('Portfolio Allocation'!F$12:F$111,'Portfolio Allocation'!$A$12:$A$111,'Graph Tables'!$D188)</f>
        <v>0</v>
      </c>
      <c r="J188" s="46">
        <f>SUMIFS('Portfolio Allocation'!G$12:G$111,'Portfolio Allocation'!$A$12:$A$111,'Graph Tables'!$D188)</f>
        <v>0</v>
      </c>
      <c r="K188" s="46">
        <f>SUMIFS('Portfolio Allocation'!H$12:H$111,'Portfolio Allocation'!$A$12:$A$111,'Graph Tables'!$D188)</f>
        <v>0</v>
      </c>
      <c r="L188" s="46">
        <f>SUMIFS('Portfolio Allocation'!I$12:I$111,'Portfolio Allocation'!$A$12:$A$111,'Graph Tables'!$D188)</f>
        <v>0</v>
      </c>
      <c r="M188" s="46">
        <f>SUMIFS('Portfolio Allocation'!J$12:J$111,'Portfolio Allocation'!$A$12:$A$111,'Graph Tables'!$D188)</f>
        <v>0</v>
      </c>
      <c r="N188" s="46">
        <f>SUMIFS('Portfolio Allocation'!K$12:K$111,'Portfolio Allocation'!$A$12:$A$111,'Graph Tables'!$D188)</f>
        <v>0</v>
      </c>
      <c r="O188" s="46">
        <f>SUMIFS('Portfolio Allocation'!L$12:L$111,'Portfolio Allocation'!$A$12:$A$111,'Graph Tables'!$D188)</f>
        <v>0</v>
      </c>
      <c r="P188" s="46">
        <f>SUMIFS('Portfolio Allocation'!M$12:M$111,'Portfolio Allocation'!$A$12:$A$111,'Graph Tables'!$D188)</f>
        <v>0</v>
      </c>
      <c r="Q188" s="46" t="e">
        <f>SUMIFS('Portfolio Allocation'!#REF!,'Portfolio Allocation'!$A$12:$A$111,'Graph Tables'!$D188)</f>
        <v>#REF!</v>
      </c>
      <c r="R188" s="46">
        <f>SUMIFS('Portfolio Allocation'!Q$12:Q$111,'Portfolio Allocation'!$A$12:$A$111,'Graph Tables'!$D188)</f>
        <v>0</v>
      </c>
      <c r="S188" s="46">
        <f>SUMIFS('Portfolio Allocation'!R$12:R$111,'Portfolio Allocation'!$A$12:$A$111,'Graph Tables'!$D188)</f>
        <v>0</v>
      </c>
      <c r="T188" s="46">
        <f>SUMIFS('Portfolio Allocation'!S$12:S$111,'Portfolio Allocation'!$A$12:$A$111,'Graph Tables'!$D188)</f>
        <v>0</v>
      </c>
      <c r="U188" s="46">
        <f>SUMIFS('Portfolio Allocation'!T$12:T$111,'Portfolio Allocation'!$A$12:$A$111,'Graph Tables'!$D188)</f>
        <v>0</v>
      </c>
      <c r="V188" s="46">
        <f>SUMIFS('Portfolio Allocation'!U$12:U$111,'Portfolio Allocation'!$A$12:$A$111,'Graph Tables'!$D188)</f>
        <v>0</v>
      </c>
      <c r="W188" s="46">
        <f>SUMIFS('Portfolio Allocation'!V$12:V$111,'Portfolio Allocation'!$A$12:$A$111,'Graph Tables'!$D188)</f>
        <v>0</v>
      </c>
      <c r="X188" s="46">
        <f>SUMIFS('Portfolio Allocation'!W$12:W$111,'Portfolio Allocation'!$A$12:$A$111,'Graph Tables'!$D188)</f>
        <v>0</v>
      </c>
      <c r="Y188" s="46">
        <f>SUMIFS('Portfolio Allocation'!X$12:X$111,'Portfolio Allocation'!$A$12:$A$111,'Graph Tables'!$D188)</f>
        <v>0</v>
      </c>
      <c r="Z188" s="46">
        <f>SUMIFS('Portfolio Allocation'!Y$12:Y$111,'Portfolio Allocation'!$A$12:$A$111,'Graph Tables'!$D188)</f>
        <v>0</v>
      </c>
      <c r="AA188" s="46">
        <f>SUMIFS('Portfolio Allocation'!Z$12:Z$111,'Portfolio Allocation'!$A$12:$A$111,'Graph Tables'!$D188)</f>
        <v>0</v>
      </c>
      <c r="AB188" s="46">
        <f>SUMIFS('Portfolio Allocation'!AA$12:AA$111,'Portfolio Allocation'!$A$12:$A$111,'Graph Tables'!$D188)</f>
        <v>0</v>
      </c>
      <c r="AC188" s="46">
        <f>SUMIFS('Portfolio Allocation'!AD$12:AD$111,'Portfolio Allocation'!$A$12:$A$111,'Graph Tables'!$D188)</f>
        <v>0</v>
      </c>
      <c r="AD188" s="46"/>
      <c r="AH188" s="46"/>
      <c r="AI188" s="239" t="e">
        <f t="shared" si="265"/>
        <v>#REF!</v>
      </c>
      <c r="AJ188" s="239" t="e">
        <f>AI188+COUNTIF(AI$2:$AI188,AI188)-1</f>
        <v>#REF!</v>
      </c>
      <c r="AK188" s="241" t="str">
        <f t="shared" si="213"/>
        <v>Seychelles</v>
      </c>
      <c r="AL188" s="70" t="e">
        <f t="shared" si="266"/>
        <v>#REF!</v>
      </c>
      <c r="AM188" s="44" t="e">
        <f t="shared" si="214"/>
        <v>#REF!</v>
      </c>
      <c r="AN188" s="44" t="e">
        <f t="shared" si="215"/>
        <v>#REF!</v>
      </c>
      <c r="AO188" s="44" t="e">
        <f t="shared" si="216"/>
        <v>#REF!</v>
      </c>
      <c r="AP188" s="44" t="e">
        <f t="shared" si="217"/>
        <v>#REF!</v>
      </c>
      <c r="AQ188" s="44" t="e">
        <f t="shared" si="218"/>
        <v>#REF!</v>
      </c>
      <c r="AR188" s="44" t="e">
        <f t="shared" si="219"/>
        <v>#REF!</v>
      </c>
      <c r="AS188" s="44" t="e">
        <f t="shared" si="220"/>
        <v>#REF!</v>
      </c>
      <c r="AT188" s="44" t="e">
        <f t="shared" si="221"/>
        <v>#REF!</v>
      </c>
      <c r="AU188" s="44" t="e">
        <f t="shared" si="222"/>
        <v>#REF!</v>
      </c>
      <c r="AV188" s="44" t="e">
        <f t="shared" si="223"/>
        <v>#REF!</v>
      </c>
      <c r="AW188" s="44" t="e">
        <f t="shared" si="224"/>
        <v>#REF!</v>
      </c>
      <c r="AX188" s="44" t="e">
        <f t="shared" si="225"/>
        <v>#REF!</v>
      </c>
      <c r="AY188" s="44" t="e">
        <f t="shared" si="226"/>
        <v>#REF!</v>
      </c>
      <c r="AZ188" s="44" t="e">
        <f t="shared" si="227"/>
        <v>#REF!</v>
      </c>
      <c r="BA188" s="44" t="e">
        <f t="shared" si="228"/>
        <v>#REF!</v>
      </c>
      <c r="BB188" s="44" t="e">
        <f t="shared" si="229"/>
        <v>#REF!</v>
      </c>
      <c r="BC188" s="44" t="e">
        <f t="shared" si="230"/>
        <v>#REF!</v>
      </c>
      <c r="BD188" s="44" t="e">
        <f t="shared" si="231"/>
        <v>#REF!</v>
      </c>
      <c r="BE188" s="44" t="e">
        <f t="shared" si="232"/>
        <v>#REF!</v>
      </c>
      <c r="BF188" s="44" t="e">
        <f t="shared" si="233"/>
        <v>#REF!</v>
      </c>
      <c r="BG188" s="44" t="e">
        <f t="shared" si="234"/>
        <v>#REF!</v>
      </c>
      <c r="BH188" s="44" t="e">
        <f t="shared" si="235"/>
        <v>#REF!</v>
      </c>
      <c r="BI188" s="44" t="e">
        <f t="shared" si="236"/>
        <v>#REF!</v>
      </c>
      <c r="BJ188" s="44" t="e">
        <f t="shared" si="237"/>
        <v>#REF!</v>
      </c>
      <c r="BK188" s="44"/>
      <c r="CN188" s="244" t="e">
        <f t="shared" si="267"/>
        <v>#REF!</v>
      </c>
      <c r="CO188" s="244">
        <v>187</v>
      </c>
      <c r="CP188" s="239" t="e">
        <f t="shared" si="268"/>
        <v>#REF!</v>
      </c>
      <c r="CQ188" s="239" t="e">
        <f>CP188+COUNTIF($CP$2:CP188,CP188)-1</f>
        <v>#REF!</v>
      </c>
      <c r="CR188" s="241" t="str">
        <f t="shared" si="238"/>
        <v>Seychelles</v>
      </c>
      <c r="CS188" s="70" t="e">
        <f t="shared" si="269"/>
        <v>#REF!</v>
      </c>
      <c r="CT188" s="44" t="e">
        <f t="shared" si="239"/>
        <v>#REF!</v>
      </c>
      <c r="CU188" s="44" t="e">
        <f t="shared" si="240"/>
        <v>#REF!</v>
      </c>
      <c r="CV188" s="44" t="e">
        <f t="shared" si="241"/>
        <v>#REF!</v>
      </c>
      <c r="CW188" s="44" t="e">
        <f t="shared" si="242"/>
        <v>#REF!</v>
      </c>
      <c r="CX188" s="44" t="e">
        <f t="shared" si="243"/>
        <v>#REF!</v>
      </c>
      <c r="CY188" s="44" t="e">
        <f t="shared" si="244"/>
        <v>#REF!</v>
      </c>
      <c r="CZ188" s="44" t="e">
        <f t="shared" si="245"/>
        <v>#REF!</v>
      </c>
      <c r="DA188" s="44" t="e">
        <f t="shared" si="246"/>
        <v>#REF!</v>
      </c>
      <c r="DB188" s="44" t="e">
        <f t="shared" si="247"/>
        <v>#REF!</v>
      </c>
      <c r="DC188" s="44" t="e">
        <f t="shared" si="248"/>
        <v>#REF!</v>
      </c>
      <c r="DD188" s="44" t="e">
        <f t="shared" si="249"/>
        <v>#REF!</v>
      </c>
      <c r="DE188" s="44" t="e">
        <f t="shared" si="250"/>
        <v>#REF!</v>
      </c>
      <c r="DF188" s="44" t="e">
        <f t="shared" si="251"/>
        <v>#REF!</v>
      </c>
      <c r="DG188" s="44" t="e">
        <f t="shared" si="252"/>
        <v>#REF!</v>
      </c>
      <c r="DH188" s="44" t="e">
        <f t="shared" si="253"/>
        <v>#REF!</v>
      </c>
      <c r="DI188" s="44" t="e">
        <f t="shared" si="254"/>
        <v>#REF!</v>
      </c>
      <c r="DJ188" s="44" t="e">
        <f t="shared" si="255"/>
        <v>#REF!</v>
      </c>
      <c r="DK188" s="44" t="e">
        <f t="shared" si="256"/>
        <v>#REF!</v>
      </c>
      <c r="DL188" s="44" t="e">
        <f t="shared" si="257"/>
        <v>#REF!</v>
      </c>
      <c r="DM188" s="44" t="e">
        <f t="shared" si="258"/>
        <v>#REF!</v>
      </c>
      <c r="DN188" s="44" t="e">
        <f t="shared" si="259"/>
        <v>#REF!</v>
      </c>
      <c r="DO188" s="44" t="e">
        <f t="shared" si="260"/>
        <v>#REF!</v>
      </c>
      <c r="DP188" s="44" t="e">
        <f t="shared" si="261"/>
        <v>#REF!</v>
      </c>
      <c r="DQ188" s="44" t="e">
        <f t="shared" si="262"/>
        <v>#REF!</v>
      </c>
    </row>
    <row r="189" spans="1:121">
      <c r="A189" s="239">
        <v>188</v>
      </c>
      <c r="B189" s="364" t="e">
        <f t="shared" si="263"/>
        <v>#REF!</v>
      </c>
      <c r="C189" s="365" t="e">
        <f>B189+COUNTIF(B$2:$B189,B189)-1</f>
        <v>#REF!</v>
      </c>
      <c r="D189" s="366" t="str">
        <f>Tables!AI189</f>
        <v>Sierra Leone</v>
      </c>
      <c r="E189" s="367" t="e">
        <f t="shared" si="264"/>
        <v>#REF!</v>
      </c>
      <c r="F189" s="46">
        <f>SUMIFS('Portfolio Allocation'!C$12:C$111,'Portfolio Allocation'!$A$12:$A$111,'Graph Tables'!$D189)</f>
        <v>0</v>
      </c>
      <c r="G189" s="46">
        <f>SUMIFS('Portfolio Allocation'!D$12:D$111,'Portfolio Allocation'!$A$12:$A$111,'Graph Tables'!$D189)</f>
        <v>0</v>
      </c>
      <c r="H189" s="46">
        <f>SUMIFS('Portfolio Allocation'!E$12:E$111,'Portfolio Allocation'!$A$12:$A$111,'Graph Tables'!$D189)</f>
        <v>0</v>
      </c>
      <c r="I189" s="46">
        <f>SUMIFS('Portfolio Allocation'!F$12:F$111,'Portfolio Allocation'!$A$12:$A$111,'Graph Tables'!$D189)</f>
        <v>0</v>
      </c>
      <c r="J189" s="46">
        <f>SUMIFS('Portfolio Allocation'!G$12:G$111,'Portfolio Allocation'!$A$12:$A$111,'Graph Tables'!$D189)</f>
        <v>0</v>
      </c>
      <c r="K189" s="46">
        <f>SUMIFS('Portfolio Allocation'!H$12:H$111,'Portfolio Allocation'!$A$12:$A$111,'Graph Tables'!$D189)</f>
        <v>0</v>
      </c>
      <c r="L189" s="46">
        <f>SUMIFS('Portfolio Allocation'!I$12:I$111,'Portfolio Allocation'!$A$12:$A$111,'Graph Tables'!$D189)</f>
        <v>0</v>
      </c>
      <c r="M189" s="46">
        <f>SUMIFS('Portfolio Allocation'!J$12:J$111,'Portfolio Allocation'!$A$12:$A$111,'Graph Tables'!$D189)</f>
        <v>0</v>
      </c>
      <c r="N189" s="46">
        <f>SUMIFS('Portfolio Allocation'!K$12:K$111,'Portfolio Allocation'!$A$12:$A$111,'Graph Tables'!$D189)</f>
        <v>0</v>
      </c>
      <c r="O189" s="46">
        <f>SUMIFS('Portfolio Allocation'!L$12:L$111,'Portfolio Allocation'!$A$12:$A$111,'Graph Tables'!$D189)</f>
        <v>0</v>
      </c>
      <c r="P189" s="46">
        <f>SUMIFS('Portfolio Allocation'!M$12:M$111,'Portfolio Allocation'!$A$12:$A$111,'Graph Tables'!$D189)</f>
        <v>0</v>
      </c>
      <c r="Q189" s="46" t="e">
        <f>SUMIFS('Portfolio Allocation'!#REF!,'Portfolio Allocation'!$A$12:$A$111,'Graph Tables'!$D189)</f>
        <v>#REF!</v>
      </c>
      <c r="R189" s="46">
        <f>SUMIFS('Portfolio Allocation'!Q$12:Q$111,'Portfolio Allocation'!$A$12:$A$111,'Graph Tables'!$D189)</f>
        <v>0</v>
      </c>
      <c r="S189" s="46">
        <f>SUMIFS('Portfolio Allocation'!R$12:R$111,'Portfolio Allocation'!$A$12:$A$111,'Graph Tables'!$D189)</f>
        <v>0</v>
      </c>
      <c r="T189" s="46">
        <f>SUMIFS('Portfolio Allocation'!S$12:S$111,'Portfolio Allocation'!$A$12:$A$111,'Graph Tables'!$D189)</f>
        <v>0</v>
      </c>
      <c r="U189" s="46">
        <f>SUMIFS('Portfolio Allocation'!T$12:T$111,'Portfolio Allocation'!$A$12:$A$111,'Graph Tables'!$D189)</f>
        <v>0</v>
      </c>
      <c r="V189" s="46">
        <f>SUMIFS('Portfolio Allocation'!U$12:U$111,'Portfolio Allocation'!$A$12:$A$111,'Graph Tables'!$D189)</f>
        <v>0</v>
      </c>
      <c r="W189" s="46">
        <f>SUMIFS('Portfolio Allocation'!V$12:V$111,'Portfolio Allocation'!$A$12:$A$111,'Graph Tables'!$D189)</f>
        <v>0</v>
      </c>
      <c r="X189" s="46">
        <f>SUMIFS('Portfolio Allocation'!W$12:W$111,'Portfolio Allocation'!$A$12:$A$111,'Graph Tables'!$D189)</f>
        <v>0</v>
      </c>
      <c r="Y189" s="46">
        <f>SUMIFS('Portfolio Allocation'!X$12:X$111,'Portfolio Allocation'!$A$12:$A$111,'Graph Tables'!$D189)</f>
        <v>0</v>
      </c>
      <c r="Z189" s="46">
        <f>SUMIFS('Portfolio Allocation'!Y$12:Y$111,'Portfolio Allocation'!$A$12:$A$111,'Graph Tables'!$D189)</f>
        <v>0</v>
      </c>
      <c r="AA189" s="46">
        <f>SUMIFS('Portfolio Allocation'!Z$12:Z$111,'Portfolio Allocation'!$A$12:$A$111,'Graph Tables'!$D189)</f>
        <v>0</v>
      </c>
      <c r="AB189" s="46">
        <f>SUMIFS('Portfolio Allocation'!AA$12:AA$111,'Portfolio Allocation'!$A$12:$A$111,'Graph Tables'!$D189)</f>
        <v>0</v>
      </c>
      <c r="AC189" s="46">
        <f>SUMIFS('Portfolio Allocation'!AD$12:AD$111,'Portfolio Allocation'!$A$12:$A$111,'Graph Tables'!$D189)</f>
        <v>0</v>
      </c>
      <c r="AD189" s="46"/>
      <c r="AH189" s="46"/>
      <c r="AI189" s="239" t="e">
        <f t="shared" si="265"/>
        <v>#REF!</v>
      </c>
      <c r="AJ189" s="239" t="e">
        <f>AI189+COUNTIF(AI$2:$AI189,AI189)-1</f>
        <v>#REF!</v>
      </c>
      <c r="AK189" s="241" t="str">
        <f t="shared" si="213"/>
        <v>Sierra Leone</v>
      </c>
      <c r="AL189" s="70" t="e">
        <f t="shared" si="266"/>
        <v>#REF!</v>
      </c>
      <c r="AM189" s="44" t="e">
        <f t="shared" si="214"/>
        <v>#REF!</v>
      </c>
      <c r="AN189" s="44" t="e">
        <f t="shared" si="215"/>
        <v>#REF!</v>
      </c>
      <c r="AO189" s="44" t="e">
        <f t="shared" si="216"/>
        <v>#REF!</v>
      </c>
      <c r="AP189" s="44" t="e">
        <f t="shared" si="217"/>
        <v>#REF!</v>
      </c>
      <c r="AQ189" s="44" t="e">
        <f t="shared" si="218"/>
        <v>#REF!</v>
      </c>
      <c r="AR189" s="44" t="e">
        <f t="shared" si="219"/>
        <v>#REF!</v>
      </c>
      <c r="AS189" s="44" t="e">
        <f t="shared" si="220"/>
        <v>#REF!</v>
      </c>
      <c r="AT189" s="44" t="e">
        <f t="shared" si="221"/>
        <v>#REF!</v>
      </c>
      <c r="AU189" s="44" t="e">
        <f t="shared" si="222"/>
        <v>#REF!</v>
      </c>
      <c r="AV189" s="44" t="e">
        <f t="shared" si="223"/>
        <v>#REF!</v>
      </c>
      <c r="AW189" s="44" t="e">
        <f t="shared" si="224"/>
        <v>#REF!</v>
      </c>
      <c r="AX189" s="44" t="e">
        <f t="shared" si="225"/>
        <v>#REF!</v>
      </c>
      <c r="AY189" s="44" t="e">
        <f t="shared" si="226"/>
        <v>#REF!</v>
      </c>
      <c r="AZ189" s="44" t="e">
        <f t="shared" si="227"/>
        <v>#REF!</v>
      </c>
      <c r="BA189" s="44" t="e">
        <f t="shared" si="228"/>
        <v>#REF!</v>
      </c>
      <c r="BB189" s="44" t="e">
        <f t="shared" si="229"/>
        <v>#REF!</v>
      </c>
      <c r="BC189" s="44" t="e">
        <f t="shared" si="230"/>
        <v>#REF!</v>
      </c>
      <c r="BD189" s="44" t="e">
        <f t="shared" si="231"/>
        <v>#REF!</v>
      </c>
      <c r="BE189" s="44" t="e">
        <f t="shared" si="232"/>
        <v>#REF!</v>
      </c>
      <c r="BF189" s="44" t="e">
        <f t="shared" si="233"/>
        <v>#REF!</v>
      </c>
      <c r="BG189" s="44" t="e">
        <f t="shared" si="234"/>
        <v>#REF!</v>
      </c>
      <c r="BH189" s="44" t="e">
        <f t="shared" si="235"/>
        <v>#REF!</v>
      </c>
      <c r="BI189" s="44" t="e">
        <f t="shared" si="236"/>
        <v>#REF!</v>
      </c>
      <c r="BJ189" s="44" t="e">
        <f t="shared" si="237"/>
        <v>#REF!</v>
      </c>
      <c r="BK189" s="44"/>
      <c r="CN189" s="244" t="e">
        <f t="shared" si="267"/>
        <v>#REF!</v>
      </c>
      <c r="CO189" s="244">
        <v>188</v>
      </c>
      <c r="CP189" s="239" t="e">
        <f t="shared" si="268"/>
        <v>#REF!</v>
      </c>
      <c r="CQ189" s="239" t="e">
        <f>CP189+COUNTIF($CP$2:CP189,CP189)-1</f>
        <v>#REF!</v>
      </c>
      <c r="CR189" s="241" t="str">
        <f t="shared" si="238"/>
        <v>Sierra Leone</v>
      </c>
      <c r="CS189" s="70" t="e">
        <f t="shared" si="269"/>
        <v>#REF!</v>
      </c>
      <c r="CT189" s="44" t="e">
        <f t="shared" si="239"/>
        <v>#REF!</v>
      </c>
      <c r="CU189" s="44" t="e">
        <f t="shared" si="240"/>
        <v>#REF!</v>
      </c>
      <c r="CV189" s="44" t="e">
        <f t="shared" si="241"/>
        <v>#REF!</v>
      </c>
      <c r="CW189" s="44" t="e">
        <f t="shared" si="242"/>
        <v>#REF!</v>
      </c>
      <c r="CX189" s="44" t="e">
        <f t="shared" si="243"/>
        <v>#REF!</v>
      </c>
      <c r="CY189" s="44" t="e">
        <f t="shared" si="244"/>
        <v>#REF!</v>
      </c>
      <c r="CZ189" s="44" t="e">
        <f t="shared" si="245"/>
        <v>#REF!</v>
      </c>
      <c r="DA189" s="44" t="e">
        <f t="shared" si="246"/>
        <v>#REF!</v>
      </c>
      <c r="DB189" s="44" t="e">
        <f t="shared" si="247"/>
        <v>#REF!</v>
      </c>
      <c r="DC189" s="44" t="e">
        <f t="shared" si="248"/>
        <v>#REF!</v>
      </c>
      <c r="DD189" s="44" t="e">
        <f t="shared" si="249"/>
        <v>#REF!</v>
      </c>
      <c r="DE189" s="44" t="e">
        <f t="shared" si="250"/>
        <v>#REF!</v>
      </c>
      <c r="DF189" s="44" t="e">
        <f t="shared" si="251"/>
        <v>#REF!</v>
      </c>
      <c r="DG189" s="44" t="e">
        <f t="shared" si="252"/>
        <v>#REF!</v>
      </c>
      <c r="DH189" s="44" t="e">
        <f t="shared" si="253"/>
        <v>#REF!</v>
      </c>
      <c r="DI189" s="44" t="e">
        <f t="shared" si="254"/>
        <v>#REF!</v>
      </c>
      <c r="DJ189" s="44" t="e">
        <f t="shared" si="255"/>
        <v>#REF!</v>
      </c>
      <c r="DK189" s="44" t="e">
        <f t="shared" si="256"/>
        <v>#REF!</v>
      </c>
      <c r="DL189" s="44" t="e">
        <f t="shared" si="257"/>
        <v>#REF!</v>
      </c>
      <c r="DM189" s="44" t="e">
        <f t="shared" si="258"/>
        <v>#REF!</v>
      </c>
      <c r="DN189" s="44" t="e">
        <f t="shared" si="259"/>
        <v>#REF!</v>
      </c>
      <c r="DO189" s="44" t="e">
        <f t="shared" si="260"/>
        <v>#REF!</v>
      </c>
      <c r="DP189" s="44" t="e">
        <f t="shared" si="261"/>
        <v>#REF!</v>
      </c>
      <c r="DQ189" s="44" t="e">
        <f t="shared" si="262"/>
        <v>#REF!</v>
      </c>
    </row>
    <row r="190" spans="1:121">
      <c r="A190" s="239">
        <v>189</v>
      </c>
      <c r="B190" s="364" t="e">
        <f t="shared" si="263"/>
        <v>#REF!</v>
      </c>
      <c r="C190" s="365" t="e">
        <f>B190+COUNTIF(B$2:$B190,B190)-1</f>
        <v>#REF!</v>
      </c>
      <c r="D190" s="366" t="str">
        <f>Tables!AI190</f>
        <v>Singapore</v>
      </c>
      <c r="E190" s="367" t="e">
        <f t="shared" si="264"/>
        <v>#REF!</v>
      </c>
      <c r="F190" s="46">
        <f>SUMIFS('Portfolio Allocation'!C$12:C$111,'Portfolio Allocation'!$A$12:$A$111,'Graph Tables'!$D190)</f>
        <v>0</v>
      </c>
      <c r="G190" s="46">
        <f>SUMIFS('Portfolio Allocation'!D$12:D$111,'Portfolio Allocation'!$A$12:$A$111,'Graph Tables'!$D190)</f>
        <v>0</v>
      </c>
      <c r="H190" s="46">
        <f>SUMIFS('Portfolio Allocation'!E$12:E$111,'Portfolio Allocation'!$A$12:$A$111,'Graph Tables'!$D190)</f>
        <v>0</v>
      </c>
      <c r="I190" s="46">
        <f>SUMIFS('Portfolio Allocation'!F$12:F$111,'Portfolio Allocation'!$A$12:$A$111,'Graph Tables'!$D190)</f>
        <v>0</v>
      </c>
      <c r="J190" s="46">
        <f>SUMIFS('Portfolio Allocation'!G$12:G$111,'Portfolio Allocation'!$A$12:$A$111,'Graph Tables'!$D190)</f>
        <v>0</v>
      </c>
      <c r="K190" s="46">
        <f>SUMIFS('Portfolio Allocation'!H$12:H$111,'Portfolio Allocation'!$A$12:$A$111,'Graph Tables'!$D190)</f>
        <v>0</v>
      </c>
      <c r="L190" s="46">
        <f>SUMIFS('Portfolio Allocation'!I$12:I$111,'Portfolio Allocation'!$A$12:$A$111,'Graph Tables'!$D190)</f>
        <v>0</v>
      </c>
      <c r="M190" s="46">
        <f>SUMIFS('Portfolio Allocation'!J$12:J$111,'Portfolio Allocation'!$A$12:$A$111,'Graph Tables'!$D190)</f>
        <v>0</v>
      </c>
      <c r="N190" s="46">
        <f>SUMIFS('Portfolio Allocation'!K$12:K$111,'Portfolio Allocation'!$A$12:$A$111,'Graph Tables'!$D190)</f>
        <v>0</v>
      </c>
      <c r="O190" s="46">
        <f>SUMIFS('Portfolio Allocation'!L$12:L$111,'Portfolio Allocation'!$A$12:$A$111,'Graph Tables'!$D190)</f>
        <v>0</v>
      </c>
      <c r="P190" s="46">
        <f>SUMIFS('Portfolio Allocation'!M$12:M$111,'Portfolio Allocation'!$A$12:$A$111,'Graph Tables'!$D190)</f>
        <v>0</v>
      </c>
      <c r="Q190" s="46" t="e">
        <f>SUMIFS('Portfolio Allocation'!#REF!,'Portfolio Allocation'!$A$12:$A$111,'Graph Tables'!$D190)</f>
        <v>#REF!</v>
      </c>
      <c r="R190" s="46">
        <f>SUMIFS('Portfolio Allocation'!Q$12:Q$111,'Portfolio Allocation'!$A$12:$A$111,'Graph Tables'!$D190)</f>
        <v>0</v>
      </c>
      <c r="S190" s="46">
        <f>SUMIFS('Portfolio Allocation'!R$12:R$111,'Portfolio Allocation'!$A$12:$A$111,'Graph Tables'!$D190)</f>
        <v>0</v>
      </c>
      <c r="T190" s="46">
        <f>SUMIFS('Portfolio Allocation'!S$12:S$111,'Portfolio Allocation'!$A$12:$A$111,'Graph Tables'!$D190)</f>
        <v>0</v>
      </c>
      <c r="U190" s="46">
        <f>SUMIFS('Portfolio Allocation'!T$12:T$111,'Portfolio Allocation'!$A$12:$A$111,'Graph Tables'!$D190)</f>
        <v>0</v>
      </c>
      <c r="V190" s="46">
        <f>SUMIFS('Portfolio Allocation'!U$12:U$111,'Portfolio Allocation'!$A$12:$A$111,'Graph Tables'!$D190)</f>
        <v>0</v>
      </c>
      <c r="W190" s="46">
        <f>SUMIFS('Portfolio Allocation'!V$12:V$111,'Portfolio Allocation'!$A$12:$A$111,'Graph Tables'!$D190)</f>
        <v>0</v>
      </c>
      <c r="X190" s="46">
        <f>SUMIFS('Portfolio Allocation'!W$12:W$111,'Portfolio Allocation'!$A$12:$A$111,'Graph Tables'!$D190)</f>
        <v>0</v>
      </c>
      <c r="Y190" s="46">
        <f>SUMIFS('Portfolio Allocation'!X$12:X$111,'Portfolio Allocation'!$A$12:$A$111,'Graph Tables'!$D190)</f>
        <v>0</v>
      </c>
      <c r="Z190" s="46">
        <f>SUMIFS('Portfolio Allocation'!Y$12:Y$111,'Portfolio Allocation'!$A$12:$A$111,'Graph Tables'!$D190)</f>
        <v>0</v>
      </c>
      <c r="AA190" s="46">
        <f>SUMIFS('Portfolio Allocation'!Z$12:Z$111,'Portfolio Allocation'!$A$12:$A$111,'Graph Tables'!$D190)</f>
        <v>0</v>
      </c>
      <c r="AB190" s="46">
        <f>SUMIFS('Portfolio Allocation'!AA$12:AA$111,'Portfolio Allocation'!$A$12:$A$111,'Graph Tables'!$D190)</f>
        <v>0</v>
      </c>
      <c r="AC190" s="46">
        <f>SUMIFS('Portfolio Allocation'!AD$12:AD$111,'Portfolio Allocation'!$A$12:$A$111,'Graph Tables'!$D190)</f>
        <v>0</v>
      </c>
      <c r="AD190" s="46"/>
      <c r="AH190" s="46"/>
      <c r="AI190" s="239" t="e">
        <f t="shared" si="265"/>
        <v>#REF!</v>
      </c>
      <c r="AJ190" s="239" t="e">
        <f>AI190+COUNTIF(AI$2:$AI190,AI190)-1</f>
        <v>#REF!</v>
      </c>
      <c r="AK190" s="241" t="str">
        <f t="shared" si="213"/>
        <v>Singapore</v>
      </c>
      <c r="AL190" s="70" t="e">
        <f t="shared" si="266"/>
        <v>#REF!</v>
      </c>
      <c r="AM190" s="44" t="e">
        <f t="shared" si="214"/>
        <v>#REF!</v>
      </c>
      <c r="AN190" s="44" t="e">
        <f t="shared" si="215"/>
        <v>#REF!</v>
      </c>
      <c r="AO190" s="44" t="e">
        <f t="shared" si="216"/>
        <v>#REF!</v>
      </c>
      <c r="AP190" s="44" t="e">
        <f t="shared" si="217"/>
        <v>#REF!</v>
      </c>
      <c r="AQ190" s="44" t="e">
        <f t="shared" si="218"/>
        <v>#REF!</v>
      </c>
      <c r="AR190" s="44" t="e">
        <f t="shared" si="219"/>
        <v>#REF!</v>
      </c>
      <c r="AS190" s="44" t="e">
        <f t="shared" si="220"/>
        <v>#REF!</v>
      </c>
      <c r="AT190" s="44" t="e">
        <f t="shared" si="221"/>
        <v>#REF!</v>
      </c>
      <c r="AU190" s="44" t="e">
        <f t="shared" si="222"/>
        <v>#REF!</v>
      </c>
      <c r="AV190" s="44" t="e">
        <f t="shared" si="223"/>
        <v>#REF!</v>
      </c>
      <c r="AW190" s="44" t="e">
        <f t="shared" si="224"/>
        <v>#REF!</v>
      </c>
      <c r="AX190" s="44" t="e">
        <f t="shared" si="225"/>
        <v>#REF!</v>
      </c>
      <c r="AY190" s="44" t="e">
        <f t="shared" si="226"/>
        <v>#REF!</v>
      </c>
      <c r="AZ190" s="44" t="e">
        <f t="shared" si="227"/>
        <v>#REF!</v>
      </c>
      <c r="BA190" s="44" t="e">
        <f t="shared" si="228"/>
        <v>#REF!</v>
      </c>
      <c r="BB190" s="44" t="e">
        <f t="shared" si="229"/>
        <v>#REF!</v>
      </c>
      <c r="BC190" s="44" t="e">
        <f t="shared" si="230"/>
        <v>#REF!</v>
      </c>
      <c r="BD190" s="44" t="e">
        <f t="shared" si="231"/>
        <v>#REF!</v>
      </c>
      <c r="BE190" s="44" t="e">
        <f t="shared" si="232"/>
        <v>#REF!</v>
      </c>
      <c r="BF190" s="44" t="e">
        <f t="shared" si="233"/>
        <v>#REF!</v>
      </c>
      <c r="BG190" s="44" t="e">
        <f t="shared" si="234"/>
        <v>#REF!</v>
      </c>
      <c r="BH190" s="44" t="e">
        <f t="shared" si="235"/>
        <v>#REF!</v>
      </c>
      <c r="BI190" s="44" t="e">
        <f t="shared" si="236"/>
        <v>#REF!</v>
      </c>
      <c r="BJ190" s="44" t="e">
        <f t="shared" si="237"/>
        <v>#REF!</v>
      </c>
      <c r="BK190" s="44"/>
      <c r="CN190" s="244" t="e">
        <f t="shared" si="267"/>
        <v>#REF!</v>
      </c>
      <c r="CO190" s="244">
        <v>189</v>
      </c>
      <c r="CP190" s="239" t="e">
        <f t="shared" si="268"/>
        <v>#REF!</v>
      </c>
      <c r="CQ190" s="239" t="e">
        <f>CP190+COUNTIF($CP$2:CP190,CP190)-1</f>
        <v>#REF!</v>
      </c>
      <c r="CR190" s="241" t="str">
        <f t="shared" si="238"/>
        <v>Singapore</v>
      </c>
      <c r="CS190" s="70" t="e">
        <f t="shared" si="269"/>
        <v>#REF!</v>
      </c>
      <c r="CT190" s="44" t="e">
        <f t="shared" si="239"/>
        <v>#REF!</v>
      </c>
      <c r="CU190" s="44" t="e">
        <f t="shared" si="240"/>
        <v>#REF!</v>
      </c>
      <c r="CV190" s="44" t="e">
        <f t="shared" si="241"/>
        <v>#REF!</v>
      </c>
      <c r="CW190" s="44" t="e">
        <f t="shared" si="242"/>
        <v>#REF!</v>
      </c>
      <c r="CX190" s="44" t="e">
        <f t="shared" si="243"/>
        <v>#REF!</v>
      </c>
      <c r="CY190" s="44" t="e">
        <f t="shared" si="244"/>
        <v>#REF!</v>
      </c>
      <c r="CZ190" s="44" t="e">
        <f t="shared" si="245"/>
        <v>#REF!</v>
      </c>
      <c r="DA190" s="44" t="e">
        <f t="shared" si="246"/>
        <v>#REF!</v>
      </c>
      <c r="DB190" s="44" t="e">
        <f t="shared" si="247"/>
        <v>#REF!</v>
      </c>
      <c r="DC190" s="44" t="e">
        <f t="shared" si="248"/>
        <v>#REF!</v>
      </c>
      <c r="DD190" s="44" t="e">
        <f t="shared" si="249"/>
        <v>#REF!</v>
      </c>
      <c r="DE190" s="44" t="e">
        <f t="shared" si="250"/>
        <v>#REF!</v>
      </c>
      <c r="DF190" s="44" t="e">
        <f t="shared" si="251"/>
        <v>#REF!</v>
      </c>
      <c r="DG190" s="44" t="e">
        <f t="shared" si="252"/>
        <v>#REF!</v>
      </c>
      <c r="DH190" s="44" t="e">
        <f t="shared" si="253"/>
        <v>#REF!</v>
      </c>
      <c r="DI190" s="44" t="e">
        <f t="shared" si="254"/>
        <v>#REF!</v>
      </c>
      <c r="DJ190" s="44" t="e">
        <f t="shared" si="255"/>
        <v>#REF!</v>
      </c>
      <c r="DK190" s="44" t="e">
        <f t="shared" si="256"/>
        <v>#REF!</v>
      </c>
      <c r="DL190" s="44" t="e">
        <f t="shared" si="257"/>
        <v>#REF!</v>
      </c>
      <c r="DM190" s="44" t="e">
        <f t="shared" si="258"/>
        <v>#REF!</v>
      </c>
      <c r="DN190" s="44" t="e">
        <f t="shared" si="259"/>
        <v>#REF!</v>
      </c>
      <c r="DO190" s="44" t="e">
        <f t="shared" si="260"/>
        <v>#REF!</v>
      </c>
      <c r="DP190" s="44" t="e">
        <f t="shared" si="261"/>
        <v>#REF!</v>
      </c>
      <c r="DQ190" s="44" t="e">
        <f t="shared" si="262"/>
        <v>#REF!</v>
      </c>
    </row>
    <row r="191" spans="1:121">
      <c r="A191" s="239">
        <v>190</v>
      </c>
      <c r="B191" s="364" t="e">
        <f t="shared" si="263"/>
        <v>#REF!</v>
      </c>
      <c r="C191" s="365" t="e">
        <f>B191+COUNTIF(B$2:$B191,B191)-1</f>
        <v>#REF!</v>
      </c>
      <c r="D191" s="366" t="str">
        <f>Tables!AI191</f>
        <v>Slovakia</v>
      </c>
      <c r="E191" s="367" t="e">
        <f t="shared" si="264"/>
        <v>#REF!</v>
      </c>
      <c r="F191" s="46">
        <f>SUMIFS('Portfolio Allocation'!C$12:C$111,'Portfolio Allocation'!$A$12:$A$111,'Graph Tables'!$D191)</f>
        <v>0</v>
      </c>
      <c r="G191" s="46">
        <f>SUMIFS('Portfolio Allocation'!D$12:D$111,'Portfolio Allocation'!$A$12:$A$111,'Graph Tables'!$D191)</f>
        <v>0</v>
      </c>
      <c r="H191" s="46">
        <f>SUMIFS('Portfolio Allocation'!E$12:E$111,'Portfolio Allocation'!$A$12:$A$111,'Graph Tables'!$D191)</f>
        <v>0</v>
      </c>
      <c r="I191" s="46">
        <f>SUMIFS('Portfolio Allocation'!F$12:F$111,'Portfolio Allocation'!$A$12:$A$111,'Graph Tables'!$D191)</f>
        <v>0</v>
      </c>
      <c r="J191" s="46">
        <f>SUMIFS('Portfolio Allocation'!G$12:G$111,'Portfolio Allocation'!$A$12:$A$111,'Graph Tables'!$D191)</f>
        <v>0</v>
      </c>
      <c r="K191" s="46">
        <f>SUMIFS('Portfolio Allocation'!H$12:H$111,'Portfolio Allocation'!$A$12:$A$111,'Graph Tables'!$D191)</f>
        <v>0</v>
      </c>
      <c r="L191" s="46">
        <f>SUMIFS('Portfolio Allocation'!I$12:I$111,'Portfolio Allocation'!$A$12:$A$111,'Graph Tables'!$D191)</f>
        <v>0</v>
      </c>
      <c r="M191" s="46">
        <f>SUMIFS('Portfolio Allocation'!J$12:J$111,'Portfolio Allocation'!$A$12:$A$111,'Graph Tables'!$D191)</f>
        <v>0</v>
      </c>
      <c r="N191" s="46">
        <f>SUMIFS('Portfolio Allocation'!K$12:K$111,'Portfolio Allocation'!$A$12:$A$111,'Graph Tables'!$D191)</f>
        <v>0</v>
      </c>
      <c r="O191" s="46">
        <f>SUMIFS('Portfolio Allocation'!L$12:L$111,'Portfolio Allocation'!$A$12:$A$111,'Graph Tables'!$D191)</f>
        <v>0</v>
      </c>
      <c r="P191" s="46">
        <f>SUMIFS('Portfolio Allocation'!M$12:M$111,'Portfolio Allocation'!$A$12:$A$111,'Graph Tables'!$D191)</f>
        <v>0</v>
      </c>
      <c r="Q191" s="46" t="e">
        <f>SUMIFS('Portfolio Allocation'!#REF!,'Portfolio Allocation'!$A$12:$A$111,'Graph Tables'!$D191)</f>
        <v>#REF!</v>
      </c>
      <c r="R191" s="46">
        <f>SUMIFS('Portfolio Allocation'!Q$12:Q$111,'Portfolio Allocation'!$A$12:$A$111,'Graph Tables'!$D191)</f>
        <v>0</v>
      </c>
      <c r="S191" s="46">
        <f>SUMIFS('Portfolio Allocation'!R$12:R$111,'Portfolio Allocation'!$A$12:$A$111,'Graph Tables'!$D191)</f>
        <v>0</v>
      </c>
      <c r="T191" s="46">
        <f>SUMIFS('Portfolio Allocation'!S$12:S$111,'Portfolio Allocation'!$A$12:$A$111,'Graph Tables'!$D191)</f>
        <v>0</v>
      </c>
      <c r="U191" s="46">
        <f>SUMIFS('Portfolio Allocation'!T$12:T$111,'Portfolio Allocation'!$A$12:$A$111,'Graph Tables'!$D191)</f>
        <v>0</v>
      </c>
      <c r="V191" s="46">
        <f>SUMIFS('Portfolio Allocation'!U$12:U$111,'Portfolio Allocation'!$A$12:$A$111,'Graph Tables'!$D191)</f>
        <v>0</v>
      </c>
      <c r="W191" s="46">
        <f>SUMIFS('Portfolio Allocation'!V$12:V$111,'Portfolio Allocation'!$A$12:$A$111,'Graph Tables'!$D191)</f>
        <v>0</v>
      </c>
      <c r="X191" s="46">
        <f>SUMIFS('Portfolio Allocation'!W$12:W$111,'Portfolio Allocation'!$A$12:$A$111,'Graph Tables'!$D191)</f>
        <v>0</v>
      </c>
      <c r="Y191" s="46">
        <f>SUMIFS('Portfolio Allocation'!X$12:X$111,'Portfolio Allocation'!$A$12:$A$111,'Graph Tables'!$D191)</f>
        <v>0</v>
      </c>
      <c r="Z191" s="46">
        <f>SUMIFS('Portfolio Allocation'!Y$12:Y$111,'Portfolio Allocation'!$A$12:$A$111,'Graph Tables'!$D191)</f>
        <v>0</v>
      </c>
      <c r="AA191" s="46">
        <f>SUMIFS('Portfolio Allocation'!Z$12:Z$111,'Portfolio Allocation'!$A$12:$A$111,'Graph Tables'!$D191)</f>
        <v>0</v>
      </c>
      <c r="AB191" s="46">
        <f>SUMIFS('Portfolio Allocation'!AA$12:AA$111,'Portfolio Allocation'!$A$12:$A$111,'Graph Tables'!$D191)</f>
        <v>0</v>
      </c>
      <c r="AC191" s="46">
        <f>SUMIFS('Portfolio Allocation'!AD$12:AD$111,'Portfolio Allocation'!$A$12:$A$111,'Graph Tables'!$D191)</f>
        <v>0</v>
      </c>
      <c r="AD191" s="46"/>
      <c r="AH191" s="46"/>
      <c r="AI191" s="239" t="e">
        <f t="shared" si="265"/>
        <v>#REF!</v>
      </c>
      <c r="AJ191" s="239" t="e">
        <f>AI191+COUNTIF(AI$2:$AI191,AI191)-1</f>
        <v>#REF!</v>
      </c>
      <c r="AK191" s="241" t="str">
        <f t="shared" si="213"/>
        <v>Slovakia</v>
      </c>
      <c r="AL191" s="70" t="e">
        <f t="shared" si="266"/>
        <v>#REF!</v>
      </c>
      <c r="AM191" s="44" t="e">
        <f t="shared" si="214"/>
        <v>#REF!</v>
      </c>
      <c r="AN191" s="44" t="e">
        <f t="shared" si="215"/>
        <v>#REF!</v>
      </c>
      <c r="AO191" s="44" t="e">
        <f t="shared" si="216"/>
        <v>#REF!</v>
      </c>
      <c r="AP191" s="44" t="e">
        <f t="shared" si="217"/>
        <v>#REF!</v>
      </c>
      <c r="AQ191" s="44" t="e">
        <f t="shared" si="218"/>
        <v>#REF!</v>
      </c>
      <c r="AR191" s="44" t="e">
        <f t="shared" si="219"/>
        <v>#REF!</v>
      </c>
      <c r="AS191" s="44" t="e">
        <f t="shared" si="220"/>
        <v>#REF!</v>
      </c>
      <c r="AT191" s="44" t="e">
        <f t="shared" si="221"/>
        <v>#REF!</v>
      </c>
      <c r="AU191" s="44" t="e">
        <f t="shared" si="222"/>
        <v>#REF!</v>
      </c>
      <c r="AV191" s="44" t="e">
        <f t="shared" si="223"/>
        <v>#REF!</v>
      </c>
      <c r="AW191" s="44" t="e">
        <f t="shared" si="224"/>
        <v>#REF!</v>
      </c>
      <c r="AX191" s="44" t="e">
        <f t="shared" si="225"/>
        <v>#REF!</v>
      </c>
      <c r="AY191" s="44" t="e">
        <f t="shared" si="226"/>
        <v>#REF!</v>
      </c>
      <c r="AZ191" s="44" t="e">
        <f t="shared" si="227"/>
        <v>#REF!</v>
      </c>
      <c r="BA191" s="44" t="e">
        <f t="shared" si="228"/>
        <v>#REF!</v>
      </c>
      <c r="BB191" s="44" t="e">
        <f t="shared" si="229"/>
        <v>#REF!</v>
      </c>
      <c r="BC191" s="44" t="e">
        <f t="shared" si="230"/>
        <v>#REF!</v>
      </c>
      <c r="BD191" s="44" t="e">
        <f t="shared" si="231"/>
        <v>#REF!</v>
      </c>
      <c r="BE191" s="44" t="e">
        <f t="shared" si="232"/>
        <v>#REF!</v>
      </c>
      <c r="BF191" s="44" t="e">
        <f t="shared" si="233"/>
        <v>#REF!</v>
      </c>
      <c r="BG191" s="44" t="e">
        <f t="shared" si="234"/>
        <v>#REF!</v>
      </c>
      <c r="BH191" s="44" t="e">
        <f t="shared" si="235"/>
        <v>#REF!</v>
      </c>
      <c r="BI191" s="44" t="e">
        <f t="shared" si="236"/>
        <v>#REF!</v>
      </c>
      <c r="BJ191" s="44" t="e">
        <f t="shared" si="237"/>
        <v>#REF!</v>
      </c>
      <c r="BK191" s="44"/>
      <c r="CN191" s="244" t="e">
        <f t="shared" si="267"/>
        <v>#REF!</v>
      </c>
      <c r="CO191" s="244">
        <v>190</v>
      </c>
      <c r="CP191" s="239" t="e">
        <f t="shared" si="268"/>
        <v>#REF!</v>
      </c>
      <c r="CQ191" s="239" t="e">
        <f>CP191+COUNTIF($CP$2:CP191,CP191)-1</f>
        <v>#REF!</v>
      </c>
      <c r="CR191" s="241" t="str">
        <f t="shared" si="238"/>
        <v>Slovakia</v>
      </c>
      <c r="CS191" s="70" t="e">
        <f t="shared" si="269"/>
        <v>#REF!</v>
      </c>
      <c r="CT191" s="44" t="e">
        <f t="shared" si="239"/>
        <v>#REF!</v>
      </c>
      <c r="CU191" s="44" t="e">
        <f t="shared" si="240"/>
        <v>#REF!</v>
      </c>
      <c r="CV191" s="44" t="e">
        <f t="shared" si="241"/>
        <v>#REF!</v>
      </c>
      <c r="CW191" s="44" t="e">
        <f t="shared" si="242"/>
        <v>#REF!</v>
      </c>
      <c r="CX191" s="44" t="e">
        <f t="shared" si="243"/>
        <v>#REF!</v>
      </c>
      <c r="CY191" s="44" t="e">
        <f t="shared" si="244"/>
        <v>#REF!</v>
      </c>
      <c r="CZ191" s="44" t="e">
        <f t="shared" si="245"/>
        <v>#REF!</v>
      </c>
      <c r="DA191" s="44" t="e">
        <f t="shared" si="246"/>
        <v>#REF!</v>
      </c>
      <c r="DB191" s="44" t="e">
        <f t="shared" si="247"/>
        <v>#REF!</v>
      </c>
      <c r="DC191" s="44" t="e">
        <f t="shared" si="248"/>
        <v>#REF!</v>
      </c>
      <c r="DD191" s="44" t="e">
        <f t="shared" si="249"/>
        <v>#REF!</v>
      </c>
      <c r="DE191" s="44" t="e">
        <f t="shared" si="250"/>
        <v>#REF!</v>
      </c>
      <c r="DF191" s="44" t="e">
        <f t="shared" si="251"/>
        <v>#REF!</v>
      </c>
      <c r="DG191" s="44" t="e">
        <f t="shared" si="252"/>
        <v>#REF!</v>
      </c>
      <c r="DH191" s="44" t="e">
        <f t="shared" si="253"/>
        <v>#REF!</v>
      </c>
      <c r="DI191" s="44" t="e">
        <f t="shared" si="254"/>
        <v>#REF!</v>
      </c>
      <c r="DJ191" s="44" t="e">
        <f t="shared" si="255"/>
        <v>#REF!</v>
      </c>
      <c r="DK191" s="44" t="e">
        <f t="shared" si="256"/>
        <v>#REF!</v>
      </c>
      <c r="DL191" s="44" t="e">
        <f t="shared" si="257"/>
        <v>#REF!</v>
      </c>
      <c r="DM191" s="44" t="e">
        <f t="shared" si="258"/>
        <v>#REF!</v>
      </c>
      <c r="DN191" s="44" t="e">
        <f t="shared" si="259"/>
        <v>#REF!</v>
      </c>
      <c r="DO191" s="44" t="e">
        <f t="shared" si="260"/>
        <v>#REF!</v>
      </c>
      <c r="DP191" s="44" t="e">
        <f t="shared" si="261"/>
        <v>#REF!</v>
      </c>
      <c r="DQ191" s="44" t="e">
        <f t="shared" si="262"/>
        <v>#REF!</v>
      </c>
    </row>
    <row r="192" spans="1:121">
      <c r="A192" s="239">
        <v>191</v>
      </c>
      <c r="B192" s="364" t="e">
        <f t="shared" si="263"/>
        <v>#REF!</v>
      </c>
      <c r="C192" s="365" t="e">
        <f>B192+COUNTIF(B$2:$B192,B192)-1</f>
        <v>#REF!</v>
      </c>
      <c r="D192" s="366" t="str">
        <f>Tables!AI192</f>
        <v>Slovenia</v>
      </c>
      <c r="E192" s="367" t="e">
        <f t="shared" si="264"/>
        <v>#REF!</v>
      </c>
      <c r="F192" s="46">
        <f>SUMIFS('Portfolio Allocation'!C$12:C$111,'Portfolio Allocation'!$A$12:$A$111,'Graph Tables'!$D192)</f>
        <v>0</v>
      </c>
      <c r="G192" s="46">
        <f>SUMIFS('Portfolio Allocation'!D$12:D$111,'Portfolio Allocation'!$A$12:$A$111,'Graph Tables'!$D192)</f>
        <v>0</v>
      </c>
      <c r="H192" s="46">
        <f>SUMIFS('Portfolio Allocation'!E$12:E$111,'Portfolio Allocation'!$A$12:$A$111,'Graph Tables'!$D192)</f>
        <v>0</v>
      </c>
      <c r="I192" s="46">
        <f>SUMIFS('Portfolio Allocation'!F$12:F$111,'Portfolio Allocation'!$A$12:$A$111,'Graph Tables'!$D192)</f>
        <v>0</v>
      </c>
      <c r="J192" s="46">
        <f>SUMIFS('Portfolio Allocation'!G$12:G$111,'Portfolio Allocation'!$A$12:$A$111,'Graph Tables'!$D192)</f>
        <v>0</v>
      </c>
      <c r="K192" s="46">
        <f>SUMIFS('Portfolio Allocation'!H$12:H$111,'Portfolio Allocation'!$A$12:$A$111,'Graph Tables'!$D192)</f>
        <v>0</v>
      </c>
      <c r="L192" s="46">
        <f>SUMIFS('Portfolio Allocation'!I$12:I$111,'Portfolio Allocation'!$A$12:$A$111,'Graph Tables'!$D192)</f>
        <v>0</v>
      </c>
      <c r="M192" s="46">
        <f>SUMIFS('Portfolio Allocation'!J$12:J$111,'Portfolio Allocation'!$A$12:$A$111,'Graph Tables'!$D192)</f>
        <v>0</v>
      </c>
      <c r="N192" s="46">
        <f>SUMIFS('Portfolio Allocation'!K$12:K$111,'Portfolio Allocation'!$A$12:$A$111,'Graph Tables'!$D192)</f>
        <v>0</v>
      </c>
      <c r="O192" s="46">
        <f>SUMIFS('Portfolio Allocation'!L$12:L$111,'Portfolio Allocation'!$A$12:$A$111,'Graph Tables'!$D192)</f>
        <v>0</v>
      </c>
      <c r="P192" s="46">
        <f>SUMIFS('Portfolio Allocation'!M$12:M$111,'Portfolio Allocation'!$A$12:$A$111,'Graph Tables'!$D192)</f>
        <v>0</v>
      </c>
      <c r="Q192" s="46" t="e">
        <f>SUMIFS('Portfolio Allocation'!#REF!,'Portfolio Allocation'!$A$12:$A$111,'Graph Tables'!$D192)</f>
        <v>#REF!</v>
      </c>
      <c r="R192" s="46">
        <f>SUMIFS('Portfolio Allocation'!Q$12:Q$111,'Portfolio Allocation'!$A$12:$A$111,'Graph Tables'!$D192)</f>
        <v>0</v>
      </c>
      <c r="S192" s="46">
        <f>SUMIFS('Portfolio Allocation'!R$12:R$111,'Portfolio Allocation'!$A$12:$A$111,'Graph Tables'!$D192)</f>
        <v>0</v>
      </c>
      <c r="T192" s="46">
        <f>SUMIFS('Portfolio Allocation'!S$12:S$111,'Portfolio Allocation'!$A$12:$A$111,'Graph Tables'!$D192)</f>
        <v>0</v>
      </c>
      <c r="U192" s="46">
        <f>SUMIFS('Portfolio Allocation'!T$12:T$111,'Portfolio Allocation'!$A$12:$A$111,'Graph Tables'!$D192)</f>
        <v>0</v>
      </c>
      <c r="V192" s="46">
        <f>SUMIFS('Portfolio Allocation'!U$12:U$111,'Portfolio Allocation'!$A$12:$A$111,'Graph Tables'!$D192)</f>
        <v>0</v>
      </c>
      <c r="W192" s="46">
        <f>SUMIFS('Portfolio Allocation'!V$12:V$111,'Portfolio Allocation'!$A$12:$A$111,'Graph Tables'!$D192)</f>
        <v>0</v>
      </c>
      <c r="X192" s="46">
        <f>SUMIFS('Portfolio Allocation'!W$12:W$111,'Portfolio Allocation'!$A$12:$A$111,'Graph Tables'!$D192)</f>
        <v>0</v>
      </c>
      <c r="Y192" s="46">
        <f>SUMIFS('Portfolio Allocation'!X$12:X$111,'Portfolio Allocation'!$A$12:$A$111,'Graph Tables'!$D192)</f>
        <v>0</v>
      </c>
      <c r="Z192" s="46">
        <f>SUMIFS('Portfolio Allocation'!Y$12:Y$111,'Portfolio Allocation'!$A$12:$A$111,'Graph Tables'!$D192)</f>
        <v>0</v>
      </c>
      <c r="AA192" s="46">
        <f>SUMIFS('Portfolio Allocation'!Z$12:Z$111,'Portfolio Allocation'!$A$12:$A$111,'Graph Tables'!$D192)</f>
        <v>0</v>
      </c>
      <c r="AB192" s="46">
        <f>SUMIFS('Portfolio Allocation'!AA$12:AA$111,'Portfolio Allocation'!$A$12:$A$111,'Graph Tables'!$D192)</f>
        <v>0</v>
      </c>
      <c r="AC192" s="46">
        <f>SUMIFS('Portfolio Allocation'!AD$12:AD$111,'Portfolio Allocation'!$A$12:$A$111,'Graph Tables'!$D192)</f>
        <v>0</v>
      </c>
      <c r="AD192" s="46"/>
      <c r="AH192" s="46"/>
      <c r="AI192" s="239" t="e">
        <f t="shared" si="265"/>
        <v>#REF!</v>
      </c>
      <c r="AJ192" s="239" t="e">
        <f>AI192+COUNTIF(AI$2:$AI192,AI192)-1</f>
        <v>#REF!</v>
      </c>
      <c r="AK192" s="241" t="str">
        <f t="shared" si="213"/>
        <v>Slovenia</v>
      </c>
      <c r="AL192" s="70" t="e">
        <f t="shared" si="266"/>
        <v>#REF!</v>
      </c>
      <c r="AM192" s="44" t="e">
        <f t="shared" si="214"/>
        <v>#REF!</v>
      </c>
      <c r="AN192" s="44" t="e">
        <f t="shared" si="215"/>
        <v>#REF!</v>
      </c>
      <c r="AO192" s="44" t="e">
        <f t="shared" si="216"/>
        <v>#REF!</v>
      </c>
      <c r="AP192" s="44" t="e">
        <f t="shared" si="217"/>
        <v>#REF!</v>
      </c>
      <c r="AQ192" s="44" t="e">
        <f t="shared" si="218"/>
        <v>#REF!</v>
      </c>
      <c r="AR192" s="44" t="e">
        <f t="shared" si="219"/>
        <v>#REF!</v>
      </c>
      <c r="AS192" s="44" t="e">
        <f t="shared" si="220"/>
        <v>#REF!</v>
      </c>
      <c r="AT192" s="44" t="e">
        <f t="shared" si="221"/>
        <v>#REF!</v>
      </c>
      <c r="AU192" s="44" t="e">
        <f t="shared" si="222"/>
        <v>#REF!</v>
      </c>
      <c r="AV192" s="44" t="e">
        <f t="shared" si="223"/>
        <v>#REF!</v>
      </c>
      <c r="AW192" s="44" t="e">
        <f t="shared" si="224"/>
        <v>#REF!</v>
      </c>
      <c r="AX192" s="44" t="e">
        <f t="shared" si="225"/>
        <v>#REF!</v>
      </c>
      <c r="AY192" s="44" t="e">
        <f t="shared" si="226"/>
        <v>#REF!</v>
      </c>
      <c r="AZ192" s="44" t="e">
        <f t="shared" si="227"/>
        <v>#REF!</v>
      </c>
      <c r="BA192" s="44" t="e">
        <f t="shared" si="228"/>
        <v>#REF!</v>
      </c>
      <c r="BB192" s="44" t="e">
        <f t="shared" si="229"/>
        <v>#REF!</v>
      </c>
      <c r="BC192" s="44" t="e">
        <f t="shared" si="230"/>
        <v>#REF!</v>
      </c>
      <c r="BD192" s="44" t="e">
        <f t="shared" si="231"/>
        <v>#REF!</v>
      </c>
      <c r="BE192" s="44" t="e">
        <f t="shared" si="232"/>
        <v>#REF!</v>
      </c>
      <c r="BF192" s="44" t="e">
        <f t="shared" si="233"/>
        <v>#REF!</v>
      </c>
      <c r="BG192" s="44" t="e">
        <f t="shared" si="234"/>
        <v>#REF!</v>
      </c>
      <c r="BH192" s="44" t="e">
        <f t="shared" si="235"/>
        <v>#REF!</v>
      </c>
      <c r="BI192" s="44" t="e">
        <f t="shared" si="236"/>
        <v>#REF!</v>
      </c>
      <c r="BJ192" s="44" t="e">
        <f t="shared" si="237"/>
        <v>#REF!</v>
      </c>
      <c r="BK192" s="44"/>
      <c r="CN192" s="244" t="e">
        <f t="shared" si="267"/>
        <v>#REF!</v>
      </c>
      <c r="CO192" s="244">
        <v>191</v>
      </c>
      <c r="CP192" s="239" t="e">
        <f t="shared" si="268"/>
        <v>#REF!</v>
      </c>
      <c r="CQ192" s="239" t="e">
        <f>CP192+COUNTIF($CP$2:CP192,CP192)-1</f>
        <v>#REF!</v>
      </c>
      <c r="CR192" s="241" t="str">
        <f t="shared" si="238"/>
        <v>Slovenia</v>
      </c>
      <c r="CS192" s="70" t="e">
        <f t="shared" si="269"/>
        <v>#REF!</v>
      </c>
      <c r="CT192" s="44" t="e">
        <f t="shared" si="239"/>
        <v>#REF!</v>
      </c>
      <c r="CU192" s="44" t="e">
        <f t="shared" si="240"/>
        <v>#REF!</v>
      </c>
      <c r="CV192" s="44" t="e">
        <f t="shared" si="241"/>
        <v>#REF!</v>
      </c>
      <c r="CW192" s="44" t="e">
        <f t="shared" si="242"/>
        <v>#REF!</v>
      </c>
      <c r="CX192" s="44" t="e">
        <f t="shared" si="243"/>
        <v>#REF!</v>
      </c>
      <c r="CY192" s="44" t="e">
        <f t="shared" si="244"/>
        <v>#REF!</v>
      </c>
      <c r="CZ192" s="44" t="e">
        <f t="shared" si="245"/>
        <v>#REF!</v>
      </c>
      <c r="DA192" s="44" t="e">
        <f t="shared" si="246"/>
        <v>#REF!</v>
      </c>
      <c r="DB192" s="44" t="e">
        <f t="shared" si="247"/>
        <v>#REF!</v>
      </c>
      <c r="DC192" s="44" t="e">
        <f t="shared" si="248"/>
        <v>#REF!</v>
      </c>
      <c r="DD192" s="44" t="e">
        <f t="shared" si="249"/>
        <v>#REF!</v>
      </c>
      <c r="DE192" s="44" t="e">
        <f t="shared" si="250"/>
        <v>#REF!</v>
      </c>
      <c r="DF192" s="44" t="e">
        <f t="shared" si="251"/>
        <v>#REF!</v>
      </c>
      <c r="DG192" s="44" t="e">
        <f t="shared" si="252"/>
        <v>#REF!</v>
      </c>
      <c r="DH192" s="44" t="e">
        <f t="shared" si="253"/>
        <v>#REF!</v>
      </c>
      <c r="DI192" s="44" t="e">
        <f t="shared" si="254"/>
        <v>#REF!</v>
      </c>
      <c r="DJ192" s="44" t="e">
        <f t="shared" si="255"/>
        <v>#REF!</v>
      </c>
      <c r="DK192" s="44" t="e">
        <f t="shared" si="256"/>
        <v>#REF!</v>
      </c>
      <c r="DL192" s="44" t="e">
        <f t="shared" si="257"/>
        <v>#REF!</v>
      </c>
      <c r="DM192" s="44" t="e">
        <f t="shared" si="258"/>
        <v>#REF!</v>
      </c>
      <c r="DN192" s="44" t="e">
        <f t="shared" si="259"/>
        <v>#REF!</v>
      </c>
      <c r="DO192" s="44" t="e">
        <f t="shared" si="260"/>
        <v>#REF!</v>
      </c>
      <c r="DP192" s="44" t="e">
        <f t="shared" si="261"/>
        <v>#REF!</v>
      </c>
      <c r="DQ192" s="44" t="e">
        <f t="shared" si="262"/>
        <v>#REF!</v>
      </c>
    </row>
    <row r="193" spans="1:121">
      <c r="A193" s="239">
        <v>192</v>
      </c>
      <c r="B193" s="364" t="e">
        <f t="shared" si="263"/>
        <v>#REF!</v>
      </c>
      <c r="C193" s="365" t="e">
        <f>B193+COUNTIF(B$2:$B193,B193)-1</f>
        <v>#REF!</v>
      </c>
      <c r="D193" s="366" t="str">
        <f>Tables!AI193</f>
        <v>Solomon Islands</v>
      </c>
      <c r="E193" s="367" t="e">
        <f t="shared" si="264"/>
        <v>#REF!</v>
      </c>
      <c r="F193" s="46">
        <f>SUMIFS('Portfolio Allocation'!C$12:C$111,'Portfolio Allocation'!$A$12:$A$111,'Graph Tables'!$D193)</f>
        <v>0</v>
      </c>
      <c r="G193" s="46">
        <f>SUMIFS('Portfolio Allocation'!D$12:D$111,'Portfolio Allocation'!$A$12:$A$111,'Graph Tables'!$D193)</f>
        <v>0</v>
      </c>
      <c r="H193" s="46">
        <f>SUMIFS('Portfolio Allocation'!E$12:E$111,'Portfolio Allocation'!$A$12:$A$111,'Graph Tables'!$D193)</f>
        <v>0</v>
      </c>
      <c r="I193" s="46">
        <f>SUMIFS('Portfolio Allocation'!F$12:F$111,'Portfolio Allocation'!$A$12:$A$111,'Graph Tables'!$D193)</f>
        <v>0</v>
      </c>
      <c r="J193" s="46">
        <f>SUMIFS('Portfolio Allocation'!G$12:G$111,'Portfolio Allocation'!$A$12:$A$111,'Graph Tables'!$D193)</f>
        <v>0</v>
      </c>
      <c r="K193" s="46">
        <f>SUMIFS('Portfolio Allocation'!H$12:H$111,'Portfolio Allocation'!$A$12:$A$111,'Graph Tables'!$D193)</f>
        <v>0</v>
      </c>
      <c r="L193" s="46">
        <f>SUMIFS('Portfolio Allocation'!I$12:I$111,'Portfolio Allocation'!$A$12:$A$111,'Graph Tables'!$D193)</f>
        <v>0</v>
      </c>
      <c r="M193" s="46">
        <f>SUMIFS('Portfolio Allocation'!J$12:J$111,'Portfolio Allocation'!$A$12:$A$111,'Graph Tables'!$D193)</f>
        <v>0</v>
      </c>
      <c r="N193" s="46">
        <f>SUMIFS('Portfolio Allocation'!K$12:K$111,'Portfolio Allocation'!$A$12:$A$111,'Graph Tables'!$D193)</f>
        <v>0</v>
      </c>
      <c r="O193" s="46">
        <f>SUMIFS('Portfolio Allocation'!L$12:L$111,'Portfolio Allocation'!$A$12:$A$111,'Graph Tables'!$D193)</f>
        <v>0</v>
      </c>
      <c r="P193" s="46">
        <f>SUMIFS('Portfolio Allocation'!M$12:M$111,'Portfolio Allocation'!$A$12:$A$111,'Graph Tables'!$D193)</f>
        <v>0</v>
      </c>
      <c r="Q193" s="46" t="e">
        <f>SUMIFS('Portfolio Allocation'!#REF!,'Portfolio Allocation'!$A$12:$A$111,'Graph Tables'!$D193)</f>
        <v>#REF!</v>
      </c>
      <c r="R193" s="46">
        <f>SUMIFS('Portfolio Allocation'!Q$12:Q$111,'Portfolio Allocation'!$A$12:$A$111,'Graph Tables'!$D193)</f>
        <v>0</v>
      </c>
      <c r="S193" s="46">
        <f>SUMIFS('Portfolio Allocation'!R$12:R$111,'Portfolio Allocation'!$A$12:$A$111,'Graph Tables'!$D193)</f>
        <v>0</v>
      </c>
      <c r="T193" s="46">
        <f>SUMIFS('Portfolio Allocation'!S$12:S$111,'Portfolio Allocation'!$A$12:$A$111,'Graph Tables'!$D193)</f>
        <v>0</v>
      </c>
      <c r="U193" s="46">
        <f>SUMIFS('Portfolio Allocation'!T$12:T$111,'Portfolio Allocation'!$A$12:$A$111,'Graph Tables'!$D193)</f>
        <v>0</v>
      </c>
      <c r="V193" s="46">
        <f>SUMIFS('Portfolio Allocation'!U$12:U$111,'Portfolio Allocation'!$A$12:$A$111,'Graph Tables'!$D193)</f>
        <v>0</v>
      </c>
      <c r="W193" s="46">
        <f>SUMIFS('Portfolio Allocation'!V$12:V$111,'Portfolio Allocation'!$A$12:$A$111,'Graph Tables'!$D193)</f>
        <v>0</v>
      </c>
      <c r="X193" s="46">
        <f>SUMIFS('Portfolio Allocation'!W$12:W$111,'Portfolio Allocation'!$A$12:$A$111,'Graph Tables'!$D193)</f>
        <v>0</v>
      </c>
      <c r="Y193" s="46">
        <f>SUMIFS('Portfolio Allocation'!X$12:X$111,'Portfolio Allocation'!$A$12:$A$111,'Graph Tables'!$D193)</f>
        <v>0</v>
      </c>
      <c r="Z193" s="46">
        <f>SUMIFS('Portfolio Allocation'!Y$12:Y$111,'Portfolio Allocation'!$A$12:$A$111,'Graph Tables'!$D193)</f>
        <v>0</v>
      </c>
      <c r="AA193" s="46">
        <f>SUMIFS('Portfolio Allocation'!Z$12:Z$111,'Portfolio Allocation'!$A$12:$A$111,'Graph Tables'!$D193)</f>
        <v>0</v>
      </c>
      <c r="AB193" s="46">
        <f>SUMIFS('Portfolio Allocation'!AA$12:AA$111,'Portfolio Allocation'!$A$12:$A$111,'Graph Tables'!$D193)</f>
        <v>0</v>
      </c>
      <c r="AC193" s="46">
        <f>SUMIFS('Portfolio Allocation'!AD$12:AD$111,'Portfolio Allocation'!$A$12:$A$111,'Graph Tables'!$D193)</f>
        <v>0</v>
      </c>
      <c r="AD193" s="46"/>
      <c r="AH193" s="46"/>
      <c r="AI193" s="239" t="e">
        <f t="shared" si="265"/>
        <v>#REF!</v>
      </c>
      <c r="AJ193" s="239" t="e">
        <f>AI193+COUNTIF(AI$2:$AI193,AI193)-1</f>
        <v>#REF!</v>
      </c>
      <c r="AK193" s="241" t="str">
        <f t="shared" si="213"/>
        <v>Solomon Islands</v>
      </c>
      <c r="AL193" s="70" t="e">
        <f t="shared" si="266"/>
        <v>#REF!</v>
      </c>
      <c r="AM193" s="44" t="e">
        <f t="shared" si="214"/>
        <v>#REF!</v>
      </c>
      <c r="AN193" s="44" t="e">
        <f t="shared" si="215"/>
        <v>#REF!</v>
      </c>
      <c r="AO193" s="44" t="e">
        <f t="shared" si="216"/>
        <v>#REF!</v>
      </c>
      <c r="AP193" s="44" t="e">
        <f t="shared" si="217"/>
        <v>#REF!</v>
      </c>
      <c r="AQ193" s="44" t="e">
        <f t="shared" si="218"/>
        <v>#REF!</v>
      </c>
      <c r="AR193" s="44" t="e">
        <f t="shared" si="219"/>
        <v>#REF!</v>
      </c>
      <c r="AS193" s="44" t="e">
        <f t="shared" si="220"/>
        <v>#REF!</v>
      </c>
      <c r="AT193" s="44" t="e">
        <f t="shared" si="221"/>
        <v>#REF!</v>
      </c>
      <c r="AU193" s="44" t="e">
        <f t="shared" si="222"/>
        <v>#REF!</v>
      </c>
      <c r="AV193" s="44" t="e">
        <f t="shared" si="223"/>
        <v>#REF!</v>
      </c>
      <c r="AW193" s="44" t="e">
        <f t="shared" si="224"/>
        <v>#REF!</v>
      </c>
      <c r="AX193" s="44" t="e">
        <f t="shared" si="225"/>
        <v>#REF!</v>
      </c>
      <c r="AY193" s="44" t="e">
        <f t="shared" si="226"/>
        <v>#REF!</v>
      </c>
      <c r="AZ193" s="44" t="e">
        <f t="shared" si="227"/>
        <v>#REF!</v>
      </c>
      <c r="BA193" s="44" t="e">
        <f t="shared" si="228"/>
        <v>#REF!</v>
      </c>
      <c r="BB193" s="44" t="e">
        <f t="shared" si="229"/>
        <v>#REF!</v>
      </c>
      <c r="BC193" s="44" t="e">
        <f t="shared" si="230"/>
        <v>#REF!</v>
      </c>
      <c r="BD193" s="44" t="e">
        <f t="shared" si="231"/>
        <v>#REF!</v>
      </c>
      <c r="BE193" s="44" t="e">
        <f t="shared" si="232"/>
        <v>#REF!</v>
      </c>
      <c r="BF193" s="44" t="e">
        <f t="shared" si="233"/>
        <v>#REF!</v>
      </c>
      <c r="BG193" s="44" t="e">
        <f t="shared" si="234"/>
        <v>#REF!</v>
      </c>
      <c r="BH193" s="44" t="e">
        <f t="shared" si="235"/>
        <v>#REF!</v>
      </c>
      <c r="BI193" s="44" t="e">
        <f t="shared" si="236"/>
        <v>#REF!</v>
      </c>
      <c r="BJ193" s="44" t="e">
        <f t="shared" si="237"/>
        <v>#REF!</v>
      </c>
      <c r="BK193" s="44"/>
      <c r="CN193" s="244" t="e">
        <f t="shared" si="267"/>
        <v>#REF!</v>
      </c>
      <c r="CO193" s="244">
        <v>192</v>
      </c>
      <c r="CP193" s="239" t="e">
        <f t="shared" si="268"/>
        <v>#REF!</v>
      </c>
      <c r="CQ193" s="239" t="e">
        <f>CP193+COUNTIF($CP$2:CP193,CP193)-1</f>
        <v>#REF!</v>
      </c>
      <c r="CR193" s="241" t="str">
        <f t="shared" si="238"/>
        <v>Solomon Islands</v>
      </c>
      <c r="CS193" s="70" t="e">
        <f t="shared" si="269"/>
        <v>#REF!</v>
      </c>
      <c r="CT193" s="44" t="e">
        <f t="shared" si="239"/>
        <v>#REF!</v>
      </c>
      <c r="CU193" s="44" t="e">
        <f t="shared" si="240"/>
        <v>#REF!</v>
      </c>
      <c r="CV193" s="44" t="e">
        <f t="shared" si="241"/>
        <v>#REF!</v>
      </c>
      <c r="CW193" s="44" t="e">
        <f t="shared" si="242"/>
        <v>#REF!</v>
      </c>
      <c r="CX193" s="44" t="e">
        <f t="shared" si="243"/>
        <v>#REF!</v>
      </c>
      <c r="CY193" s="44" t="e">
        <f t="shared" si="244"/>
        <v>#REF!</v>
      </c>
      <c r="CZ193" s="44" t="e">
        <f t="shared" si="245"/>
        <v>#REF!</v>
      </c>
      <c r="DA193" s="44" t="e">
        <f t="shared" si="246"/>
        <v>#REF!</v>
      </c>
      <c r="DB193" s="44" t="e">
        <f t="shared" si="247"/>
        <v>#REF!</v>
      </c>
      <c r="DC193" s="44" t="e">
        <f t="shared" si="248"/>
        <v>#REF!</v>
      </c>
      <c r="DD193" s="44" t="e">
        <f t="shared" si="249"/>
        <v>#REF!</v>
      </c>
      <c r="DE193" s="44" t="e">
        <f t="shared" si="250"/>
        <v>#REF!</v>
      </c>
      <c r="DF193" s="44" t="e">
        <f t="shared" si="251"/>
        <v>#REF!</v>
      </c>
      <c r="DG193" s="44" t="e">
        <f t="shared" si="252"/>
        <v>#REF!</v>
      </c>
      <c r="DH193" s="44" t="e">
        <f t="shared" si="253"/>
        <v>#REF!</v>
      </c>
      <c r="DI193" s="44" t="e">
        <f t="shared" si="254"/>
        <v>#REF!</v>
      </c>
      <c r="DJ193" s="44" t="e">
        <f t="shared" si="255"/>
        <v>#REF!</v>
      </c>
      <c r="DK193" s="44" t="e">
        <f t="shared" si="256"/>
        <v>#REF!</v>
      </c>
      <c r="DL193" s="44" t="e">
        <f t="shared" si="257"/>
        <v>#REF!</v>
      </c>
      <c r="DM193" s="44" t="e">
        <f t="shared" si="258"/>
        <v>#REF!</v>
      </c>
      <c r="DN193" s="44" t="e">
        <f t="shared" si="259"/>
        <v>#REF!</v>
      </c>
      <c r="DO193" s="44" t="e">
        <f t="shared" si="260"/>
        <v>#REF!</v>
      </c>
      <c r="DP193" s="44" t="e">
        <f t="shared" si="261"/>
        <v>#REF!</v>
      </c>
      <c r="DQ193" s="44" t="e">
        <f t="shared" si="262"/>
        <v>#REF!</v>
      </c>
    </row>
    <row r="194" spans="1:121">
      <c r="A194" s="239">
        <v>193</v>
      </c>
      <c r="B194" s="364" t="e">
        <f t="shared" si="263"/>
        <v>#REF!</v>
      </c>
      <c r="C194" s="365" t="e">
        <f>B194+COUNTIF(B$2:$B194,B194)-1</f>
        <v>#REF!</v>
      </c>
      <c r="D194" s="366" t="str">
        <f>Tables!AI194</f>
        <v>Somalia</v>
      </c>
      <c r="E194" s="367" t="e">
        <f t="shared" si="264"/>
        <v>#REF!</v>
      </c>
      <c r="F194" s="46">
        <f>SUMIFS('Portfolio Allocation'!C$12:C$111,'Portfolio Allocation'!$A$12:$A$111,'Graph Tables'!$D194)</f>
        <v>0</v>
      </c>
      <c r="G194" s="46">
        <f>SUMIFS('Portfolio Allocation'!D$12:D$111,'Portfolio Allocation'!$A$12:$A$111,'Graph Tables'!$D194)</f>
        <v>0</v>
      </c>
      <c r="H194" s="46">
        <f>SUMIFS('Portfolio Allocation'!E$12:E$111,'Portfolio Allocation'!$A$12:$A$111,'Graph Tables'!$D194)</f>
        <v>0</v>
      </c>
      <c r="I194" s="46">
        <f>SUMIFS('Portfolio Allocation'!F$12:F$111,'Portfolio Allocation'!$A$12:$A$111,'Graph Tables'!$D194)</f>
        <v>0</v>
      </c>
      <c r="J194" s="46">
        <f>SUMIFS('Portfolio Allocation'!G$12:G$111,'Portfolio Allocation'!$A$12:$A$111,'Graph Tables'!$D194)</f>
        <v>0</v>
      </c>
      <c r="K194" s="46">
        <f>SUMIFS('Portfolio Allocation'!H$12:H$111,'Portfolio Allocation'!$A$12:$A$111,'Graph Tables'!$D194)</f>
        <v>0</v>
      </c>
      <c r="L194" s="46">
        <f>SUMIFS('Portfolio Allocation'!I$12:I$111,'Portfolio Allocation'!$A$12:$A$111,'Graph Tables'!$D194)</f>
        <v>0</v>
      </c>
      <c r="M194" s="46">
        <f>SUMIFS('Portfolio Allocation'!J$12:J$111,'Portfolio Allocation'!$A$12:$A$111,'Graph Tables'!$D194)</f>
        <v>0</v>
      </c>
      <c r="N194" s="46">
        <f>SUMIFS('Portfolio Allocation'!K$12:K$111,'Portfolio Allocation'!$A$12:$A$111,'Graph Tables'!$D194)</f>
        <v>0</v>
      </c>
      <c r="O194" s="46">
        <f>SUMIFS('Portfolio Allocation'!L$12:L$111,'Portfolio Allocation'!$A$12:$A$111,'Graph Tables'!$D194)</f>
        <v>0</v>
      </c>
      <c r="P194" s="46">
        <f>SUMIFS('Portfolio Allocation'!M$12:M$111,'Portfolio Allocation'!$A$12:$A$111,'Graph Tables'!$D194)</f>
        <v>0</v>
      </c>
      <c r="Q194" s="46" t="e">
        <f>SUMIFS('Portfolio Allocation'!#REF!,'Portfolio Allocation'!$A$12:$A$111,'Graph Tables'!$D194)</f>
        <v>#REF!</v>
      </c>
      <c r="R194" s="46">
        <f>SUMIFS('Portfolio Allocation'!Q$12:Q$111,'Portfolio Allocation'!$A$12:$A$111,'Graph Tables'!$D194)</f>
        <v>0</v>
      </c>
      <c r="S194" s="46">
        <f>SUMIFS('Portfolio Allocation'!R$12:R$111,'Portfolio Allocation'!$A$12:$A$111,'Graph Tables'!$D194)</f>
        <v>0</v>
      </c>
      <c r="T194" s="46">
        <f>SUMIFS('Portfolio Allocation'!S$12:S$111,'Portfolio Allocation'!$A$12:$A$111,'Graph Tables'!$D194)</f>
        <v>0</v>
      </c>
      <c r="U194" s="46">
        <f>SUMIFS('Portfolio Allocation'!T$12:T$111,'Portfolio Allocation'!$A$12:$A$111,'Graph Tables'!$D194)</f>
        <v>0</v>
      </c>
      <c r="V194" s="46">
        <f>SUMIFS('Portfolio Allocation'!U$12:U$111,'Portfolio Allocation'!$A$12:$A$111,'Graph Tables'!$D194)</f>
        <v>0</v>
      </c>
      <c r="W194" s="46">
        <f>SUMIFS('Portfolio Allocation'!V$12:V$111,'Portfolio Allocation'!$A$12:$A$111,'Graph Tables'!$D194)</f>
        <v>0</v>
      </c>
      <c r="X194" s="46">
        <f>SUMIFS('Portfolio Allocation'!W$12:W$111,'Portfolio Allocation'!$A$12:$A$111,'Graph Tables'!$D194)</f>
        <v>0</v>
      </c>
      <c r="Y194" s="46">
        <f>SUMIFS('Portfolio Allocation'!X$12:X$111,'Portfolio Allocation'!$A$12:$A$111,'Graph Tables'!$D194)</f>
        <v>0</v>
      </c>
      <c r="Z194" s="46">
        <f>SUMIFS('Portfolio Allocation'!Y$12:Y$111,'Portfolio Allocation'!$A$12:$A$111,'Graph Tables'!$D194)</f>
        <v>0</v>
      </c>
      <c r="AA194" s="46">
        <f>SUMIFS('Portfolio Allocation'!Z$12:Z$111,'Portfolio Allocation'!$A$12:$A$111,'Graph Tables'!$D194)</f>
        <v>0</v>
      </c>
      <c r="AB194" s="46">
        <f>SUMIFS('Portfolio Allocation'!AA$12:AA$111,'Portfolio Allocation'!$A$12:$A$111,'Graph Tables'!$D194)</f>
        <v>0</v>
      </c>
      <c r="AC194" s="46">
        <f>SUMIFS('Portfolio Allocation'!AD$12:AD$111,'Portfolio Allocation'!$A$12:$A$111,'Graph Tables'!$D194)</f>
        <v>0</v>
      </c>
      <c r="AD194" s="46"/>
      <c r="AH194" s="46"/>
      <c r="AI194" s="239" t="e">
        <f t="shared" si="265"/>
        <v>#REF!</v>
      </c>
      <c r="AJ194" s="239" t="e">
        <f>AI194+COUNTIF(AI$2:$AI194,AI194)-1</f>
        <v>#REF!</v>
      </c>
      <c r="AK194" s="241" t="str">
        <f t="shared" ref="AK194:AK241" si="270">D194</f>
        <v>Somalia</v>
      </c>
      <c r="AL194" s="70" t="e">
        <f t="shared" si="266"/>
        <v>#REF!</v>
      </c>
      <c r="AM194" s="44" t="e">
        <f t="shared" ref="AM194:AM241" si="271">F194*BO$103</f>
        <v>#REF!</v>
      </c>
      <c r="AN194" s="44" t="e">
        <f t="shared" ref="AN194:AN241" si="272">G194*BP$103</f>
        <v>#REF!</v>
      </c>
      <c r="AO194" s="44" t="e">
        <f t="shared" ref="AO194:AO241" si="273">H194*BQ$103</f>
        <v>#REF!</v>
      </c>
      <c r="AP194" s="44" t="e">
        <f t="shared" ref="AP194:AP241" si="274">I194*BR$103</f>
        <v>#REF!</v>
      </c>
      <c r="AQ194" s="44" t="e">
        <f t="shared" ref="AQ194:AQ241" si="275">J194*BS$103</f>
        <v>#REF!</v>
      </c>
      <c r="AR194" s="44" t="e">
        <f t="shared" ref="AR194:AR241" si="276">K194*BT$103</f>
        <v>#REF!</v>
      </c>
      <c r="AS194" s="44" t="e">
        <f t="shared" ref="AS194:AS241" si="277">L194*BU$103</f>
        <v>#REF!</v>
      </c>
      <c r="AT194" s="44" t="e">
        <f t="shared" ref="AT194:AT241" si="278">M194*BV$103</f>
        <v>#REF!</v>
      </c>
      <c r="AU194" s="44" t="e">
        <f t="shared" ref="AU194:AU241" si="279">N194*BW$103</f>
        <v>#REF!</v>
      </c>
      <c r="AV194" s="44" t="e">
        <f t="shared" ref="AV194:AV241" si="280">O194*BX$103</f>
        <v>#REF!</v>
      </c>
      <c r="AW194" s="44" t="e">
        <f t="shared" ref="AW194:AW241" si="281">P194*BY$103</f>
        <v>#REF!</v>
      </c>
      <c r="AX194" s="44" t="e">
        <f t="shared" ref="AX194:AX241" si="282">Q194*BZ$103</f>
        <v>#REF!</v>
      </c>
      <c r="AY194" s="44" t="e">
        <f t="shared" ref="AY194:AY241" si="283">R194*CA$103</f>
        <v>#REF!</v>
      </c>
      <c r="AZ194" s="44" t="e">
        <f t="shared" ref="AZ194:AZ241" si="284">S194*CB$103</f>
        <v>#REF!</v>
      </c>
      <c r="BA194" s="44" t="e">
        <f t="shared" ref="BA194:BA241" si="285">T194*CC$103</f>
        <v>#REF!</v>
      </c>
      <c r="BB194" s="44" t="e">
        <f t="shared" ref="BB194:BB241" si="286">U194*CD$103</f>
        <v>#REF!</v>
      </c>
      <c r="BC194" s="44" t="e">
        <f t="shared" ref="BC194:BC241" si="287">V194*CE$103</f>
        <v>#REF!</v>
      </c>
      <c r="BD194" s="44" t="e">
        <f t="shared" ref="BD194:BD241" si="288">W194*CF$103</f>
        <v>#REF!</v>
      </c>
      <c r="BE194" s="44" t="e">
        <f t="shared" ref="BE194:BE241" si="289">X194*CG$103</f>
        <v>#REF!</v>
      </c>
      <c r="BF194" s="44" t="e">
        <f t="shared" ref="BF194:BF241" si="290">Y194*CH$103</f>
        <v>#REF!</v>
      </c>
      <c r="BG194" s="44" t="e">
        <f t="shared" ref="BG194:BG241" si="291">Z194*CI$103</f>
        <v>#REF!</v>
      </c>
      <c r="BH194" s="44" t="e">
        <f t="shared" ref="BH194:BH241" si="292">AA194*CJ$103</f>
        <v>#REF!</v>
      </c>
      <c r="BI194" s="44" t="e">
        <f t="shared" ref="BI194:BI241" si="293">AB194*CK$103</f>
        <v>#REF!</v>
      </c>
      <c r="BJ194" s="44" t="e">
        <f t="shared" ref="BJ194:BJ241" si="294">AC194*CL$103</f>
        <v>#REF!</v>
      </c>
      <c r="BK194" s="44"/>
      <c r="CN194" s="244" t="e">
        <f t="shared" si="267"/>
        <v>#REF!</v>
      </c>
      <c r="CO194" s="244">
        <v>193</v>
      </c>
      <c r="CP194" s="239" t="e">
        <f t="shared" si="268"/>
        <v>#REF!</v>
      </c>
      <c r="CQ194" s="239" t="e">
        <f>CP194+COUNTIF($CP$2:CP194,CP194)-1</f>
        <v>#REF!</v>
      </c>
      <c r="CR194" s="241" t="str">
        <f t="shared" ref="CR194:CR241" si="295">D194</f>
        <v>Somalia</v>
      </c>
      <c r="CS194" s="70" t="e">
        <f t="shared" si="269"/>
        <v>#REF!</v>
      </c>
      <c r="CT194" s="44" t="e">
        <f t="shared" ref="CT194:CT241" si="296">F194*$CN194</f>
        <v>#REF!</v>
      </c>
      <c r="CU194" s="44" t="e">
        <f t="shared" ref="CU194:CU241" si="297">G194*$CN194</f>
        <v>#REF!</v>
      </c>
      <c r="CV194" s="44" t="e">
        <f t="shared" ref="CV194:CV241" si="298">H194*$CN194</f>
        <v>#REF!</v>
      </c>
      <c r="CW194" s="44" t="e">
        <f t="shared" ref="CW194:CW241" si="299">I194*$CN194</f>
        <v>#REF!</v>
      </c>
      <c r="CX194" s="44" t="e">
        <f t="shared" ref="CX194:CX241" si="300">J194*$CN194</f>
        <v>#REF!</v>
      </c>
      <c r="CY194" s="44" t="e">
        <f t="shared" ref="CY194:CY241" si="301">K194*$CN194</f>
        <v>#REF!</v>
      </c>
      <c r="CZ194" s="44" t="e">
        <f t="shared" ref="CZ194:CZ241" si="302">L194*$CN194</f>
        <v>#REF!</v>
      </c>
      <c r="DA194" s="44" t="e">
        <f t="shared" ref="DA194:DA241" si="303">M194*$CN194</f>
        <v>#REF!</v>
      </c>
      <c r="DB194" s="44" t="e">
        <f t="shared" ref="DB194:DB241" si="304">N194*$CN194</f>
        <v>#REF!</v>
      </c>
      <c r="DC194" s="44" t="e">
        <f t="shared" ref="DC194:DC241" si="305">O194*$CN194</f>
        <v>#REF!</v>
      </c>
      <c r="DD194" s="44" t="e">
        <f t="shared" ref="DD194:DD241" si="306">P194*$CN194</f>
        <v>#REF!</v>
      </c>
      <c r="DE194" s="44" t="e">
        <f t="shared" ref="DE194:DE241" si="307">Q194*$CN194</f>
        <v>#REF!</v>
      </c>
      <c r="DF194" s="44" t="e">
        <f t="shared" ref="DF194:DF241" si="308">R194*$CN194</f>
        <v>#REF!</v>
      </c>
      <c r="DG194" s="44" t="e">
        <f t="shared" ref="DG194:DG241" si="309">S194*$CN194</f>
        <v>#REF!</v>
      </c>
      <c r="DH194" s="44" t="e">
        <f t="shared" ref="DH194:DH241" si="310">T194*$CN194</f>
        <v>#REF!</v>
      </c>
      <c r="DI194" s="44" t="e">
        <f t="shared" ref="DI194:DI241" si="311">U194*$CN194</f>
        <v>#REF!</v>
      </c>
      <c r="DJ194" s="44" t="e">
        <f t="shared" ref="DJ194:DJ241" si="312">V194*$CN194</f>
        <v>#REF!</v>
      </c>
      <c r="DK194" s="44" t="e">
        <f t="shared" ref="DK194:DK241" si="313">W194*$CN194</f>
        <v>#REF!</v>
      </c>
      <c r="DL194" s="44" t="e">
        <f t="shared" ref="DL194:DL241" si="314">X194*$CN194</f>
        <v>#REF!</v>
      </c>
      <c r="DM194" s="44" t="e">
        <f t="shared" ref="DM194:DM241" si="315">Y194*$CN194</f>
        <v>#REF!</v>
      </c>
      <c r="DN194" s="44" t="e">
        <f t="shared" ref="DN194:DN241" si="316">Z194*$CN194</f>
        <v>#REF!</v>
      </c>
      <c r="DO194" s="44" t="e">
        <f t="shared" ref="DO194:DO241" si="317">AA194*$CN194</f>
        <v>#REF!</v>
      </c>
      <c r="DP194" s="44" t="e">
        <f t="shared" ref="DP194:DP241" si="318">AB194*$CN194</f>
        <v>#REF!</v>
      </c>
      <c r="DQ194" s="44" t="e">
        <f t="shared" ref="DQ194:DQ241" si="319">AC194*$CN194</f>
        <v>#REF!</v>
      </c>
    </row>
    <row r="195" spans="1:121">
      <c r="A195" s="239">
        <v>194</v>
      </c>
      <c r="B195" s="364" t="e">
        <f t="shared" ref="B195:B241" si="320">RANK(E195,E:E)</f>
        <v>#REF!</v>
      </c>
      <c r="C195" s="365" t="e">
        <f>B195+COUNTIF(B$2:$B195,B195)-1</f>
        <v>#REF!</v>
      </c>
      <c r="D195" s="366" t="str">
        <f>Tables!AI195</f>
        <v>South Africa</v>
      </c>
      <c r="E195" s="367" t="e">
        <f t="shared" ref="E195:E241" si="321">SUM(F195:AC195)</f>
        <v>#REF!</v>
      </c>
      <c r="F195" s="46">
        <f>SUMIFS('Portfolio Allocation'!C$12:C$111,'Portfolio Allocation'!$A$12:$A$111,'Graph Tables'!$D195)</f>
        <v>0</v>
      </c>
      <c r="G195" s="46">
        <f>SUMIFS('Portfolio Allocation'!D$12:D$111,'Portfolio Allocation'!$A$12:$A$111,'Graph Tables'!$D195)</f>
        <v>0</v>
      </c>
      <c r="H195" s="46">
        <f>SUMIFS('Portfolio Allocation'!E$12:E$111,'Portfolio Allocation'!$A$12:$A$111,'Graph Tables'!$D195)</f>
        <v>0</v>
      </c>
      <c r="I195" s="46">
        <f>SUMIFS('Portfolio Allocation'!F$12:F$111,'Portfolio Allocation'!$A$12:$A$111,'Graph Tables'!$D195)</f>
        <v>0</v>
      </c>
      <c r="J195" s="46">
        <f>SUMIFS('Portfolio Allocation'!G$12:G$111,'Portfolio Allocation'!$A$12:$A$111,'Graph Tables'!$D195)</f>
        <v>0</v>
      </c>
      <c r="K195" s="46">
        <f>SUMIFS('Portfolio Allocation'!H$12:H$111,'Portfolio Allocation'!$A$12:$A$111,'Graph Tables'!$D195)</f>
        <v>0</v>
      </c>
      <c r="L195" s="46">
        <f>SUMIFS('Portfolio Allocation'!I$12:I$111,'Portfolio Allocation'!$A$12:$A$111,'Graph Tables'!$D195)</f>
        <v>0</v>
      </c>
      <c r="M195" s="46">
        <f>SUMIFS('Portfolio Allocation'!J$12:J$111,'Portfolio Allocation'!$A$12:$A$111,'Graph Tables'!$D195)</f>
        <v>0</v>
      </c>
      <c r="N195" s="46">
        <f>SUMIFS('Portfolio Allocation'!K$12:K$111,'Portfolio Allocation'!$A$12:$A$111,'Graph Tables'!$D195)</f>
        <v>0</v>
      </c>
      <c r="O195" s="46">
        <f>SUMIFS('Portfolio Allocation'!L$12:L$111,'Portfolio Allocation'!$A$12:$A$111,'Graph Tables'!$D195)</f>
        <v>0</v>
      </c>
      <c r="P195" s="46">
        <f>SUMIFS('Portfolio Allocation'!M$12:M$111,'Portfolio Allocation'!$A$12:$A$111,'Graph Tables'!$D195)</f>
        <v>0</v>
      </c>
      <c r="Q195" s="46" t="e">
        <f>SUMIFS('Portfolio Allocation'!#REF!,'Portfolio Allocation'!$A$12:$A$111,'Graph Tables'!$D195)</f>
        <v>#REF!</v>
      </c>
      <c r="R195" s="46">
        <f>SUMIFS('Portfolio Allocation'!Q$12:Q$111,'Portfolio Allocation'!$A$12:$A$111,'Graph Tables'!$D195)</f>
        <v>0</v>
      </c>
      <c r="S195" s="46">
        <f>SUMIFS('Portfolio Allocation'!R$12:R$111,'Portfolio Allocation'!$A$12:$A$111,'Graph Tables'!$D195)</f>
        <v>0</v>
      </c>
      <c r="T195" s="46">
        <f>SUMIFS('Portfolio Allocation'!S$12:S$111,'Portfolio Allocation'!$A$12:$A$111,'Graph Tables'!$D195)</f>
        <v>0</v>
      </c>
      <c r="U195" s="46">
        <f>SUMIFS('Portfolio Allocation'!T$12:T$111,'Portfolio Allocation'!$A$12:$A$111,'Graph Tables'!$D195)</f>
        <v>0</v>
      </c>
      <c r="V195" s="46">
        <f>SUMIFS('Portfolio Allocation'!U$12:U$111,'Portfolio Allocation'!$A$12:$A$111,'Graph Tables'!$D195)</f>
        <v>0</v>
      </c>
      <c r="W195" s="46">
        <f>SUMIFS('Portfolio Allocation'!V$12:V$111,'Portfolio Allocation'!$A$12:$A$111,'Graph Tables'!$D195)</f>
        <v>0</v>
      </c>
      <c r="X195" s="46">
        <f>SUMIFS('Portfolio Allocation'!W$12:W$111,'Portfolio Allocation'!$A$12:$A$111,'Graph Tables'!$D195)</f>
        <v>0</v>
      </c>
      <c r="Y195" s="46">
        <f>SUMIFS('Portfolio Allocation'!X$12:X$111,'Portfolio Allocation'!$A$12:$A$111,'Graph Tables'!$D195)</f>
        <v>0</v>
      </c>
      <c r="Z195" s="46">
        <f>SUMIFS('Portfolio Allocation'!Y$12:Y$111,'Portfolio Allocation'!$A$12:$A$111,'Graph Tables'!$D195)</f>
        <v>0</v>
      </c>
      <c r="AA195" s="46">
        <f>SUMIFS('Portfolio Allocation'!Z$12:Z$111,'Portfolio Allocation'!$A$12:$A$111,'Graph Tables'!$D195)</f>
        <v>0</v>
      </c>
      <c r="AB195" s="46">
        <f>SUMIFS('Portfolio Allocation'!AA$12:AA$111,'Portfolio Allocation'!$A$12:$A$111,'Graph Tables'!$D195)</f>
        <v>0</v>
      </c>
      <c r="AC195" s="46">
        <f>SUMIFS('Portfolio Allocation'!AD$12:AD$111,'Portfolio Allocation'!$A$12:$A$111,'Graph Tables'!$D195)</f>
        <v>0</v>
      </c>
      <c r="AD195" s="46"/>
      <c r="AH195" s="46"/>
      <c r="AI195" s="239" t="e">
        <f t="shared" ref="AI195:AI241" si="322">RANK(AL195,$AL$2:$AL$241)</f>
        <v>#REF!</v>
      </c>
      <c r="AJ195" s="239" t="e">
        <f>AI195+COUNTIF(AI$2:$AI195,AI195)-1</f>
        <v>#REF!</v>
      </c>
      <c r="AK195" s="241" t="str">
        <f t="shared" si="270"/>
        <v>South Africa</v>
      </c>
      <c r="AL195" s="70" t="e">
        <f t="shared" ref="AL195:AL241" si="323">SUM(AM195:BI195)</f>
        <v>#REF!</v>
      </c>
      <c r="AM195" s="44" t="e">
        <f t="shared" si="271"/>
        <v>#REF!</v>
      </c>
      <c r="AN195" s="44" t="e">
        <f t="shared" si="272"/>
        <v>#REF!</v>
      </c>
      <c r="AO195" s="44" t="e">
        <f t="shared" si="273"/>
        <v>#REF!</v>
      </c>
      <c r="AP195" s="44" t="e">
        <f t="shared" si="274"/>
        <v>#REF!</v>
      </c>
      <c r="AQ195" s="44" t="e">
        <f t="shared" si="275"/>
        <v>#REF!</v>
      </c>
      <c r="AR195" s="44" t="e">
        <f t="shared" si="276"/>
        <v>#REF!</v>
      </c>
      <c r="AS195" s="44" t="e">
        <f t="shared" si="277"/>
        <v>#REF!</v>
      </c>
      <c r="AT195" s="44" t="e">
        <f t="shared" si="278"/>
        <v>#REF!</v>
      </c>
      <c r="AU195" s="44" t="e">
        <f t="shared" si="279"/>
        <v>#REF!</v>
      </c>
      <c r="AV195" s="44" t="e">
        <f t="shared" si="280"/>
        <v>#REF!</v>
      </c>
      <c r="AW195" s="44" t="e">
        <f t="shared" si="281"/>
        <v>#REF!</v>
      </c>
      <c r="AX195" s="44" t="e">
        <f t="shared" si="282"/>
        <v>#REF!</v>
      </c>
      <c r="AY195" s="44" t="e">
        <f t="shared" si="283"/>
        <v>#REF!</v>
      </c>
      <c r="AZ195" s="44" t="e">
        <f t="shared" si="284"/>
        <v>#REF!</v>
      </c>
      <c r="BA195" s="44" t="e">
        <f t="shared" si="285"/>
        <v>#REF!</v>
      </c>
      <c r="BB195" s="44" t="e">
        <f t="shared" si="286"/>
        <v>#REF!</v>
      </c>
      <c r="BC195" s="44" t="e">
        <f t="shared" si="287"/>
        <v>#REF!</v>
      </c>
      <c r="BD195" s="44" t="e">
        <f t="shared" si="288"/>
        <v>#REF!</v>
      </c>
      <c r="BE195" s="44" t="e">
        <f t="shared" si="289"/>
        <v>#REF!</v>
      </c>
      <c r="BF195" s="44" t="e">
        <f t="shared" si="290"/>
        <v>#REF!</v>
      </c>
      <c r="BG195" s="44" t="e">
        <f t="shared" si="291"/>
        <v>#REF!</v>
      </c>
      <c r="BH195" s="44" t="e">
        <f t="shared" si="292"/>
        <v>#REF!</v>
      </c>
      <c r="BI195" s="44" t="e">
        <f t="shared" si="293"/>
        <v>#REF!</v>
      </c>
      <c r="BJ195" s="44" t="e">
        <f t="shared" si="294"/>
        <v>#REF!</v>
      </c>
      <c r="BK195" s="44"/>
      <c r="CN195" s="244" t="e">
        <f t="shared" ref="CN195:CN241" si="324">IF($EP$29=999,1,IF(CQ195=$EP$29,1,0))</f>
        <v>#REF!</v>
      </c>
      <c r="CO195" s="244">
        <v>194</v>
      </c>
      <c r="CP195" s="239" t="e">
        <f t="shared" ref="CP195:CP241" si="325">RANK(E195,$E$2:$E$241)</f>
        <v>#REF!</v>
      </c>
      <c r="CQ195" s="239" t="e">
        <f>CP195+COUNTIF($CP$2:CP195,CP195)-1</f>
        <v>#REF!</v>
      </c>
      <c r="CR195" s="241" t="str">
        <f t="shared" si="295"/>
        <v>South Africa</v>
      </c>
      <c r="CS195" s="70" t="e">
        <f t="shared" ref="CS195:CS239" si="326">SUM(CT195:DQ195)</f>
        <v>#REF!</v>
      </c>
      <c r="CT195" s="44" t="e">
        <f t="shared" si="296"/>
        <v>#REF!</v>
      </c>
      <c r="CU195" s="44" t="e">
        <f t="shared" si="297"/>
        <v>#REF!</v>
      </c>
      <c r="CV195" s="44" t="e">
        <f t="shared" si="298"/>
        <v>#REF!</v>
      </c>
      <c r="CW195" s="44" t="e">
        <f t="shared" si="299"/>
        <v>#REF!</v>
      </c>
      <c r="CX195" s="44" t="e">
        <f t="shared" si="300"/>
        <v>#REF!</v>
      </c>
      <c r="CY195" s="44" t="e">
        <f t="shared" si="301"/>
        <v>#REF!</v>
      </c>
      <c r="CZ195" s="44" t="e">
        <f t="shared" si="302"/>
        <v>#REF!</v>
      </c>
      <c r="DA195" s="44" t="e">
        <f t="shared" si="303"/>
        <v>#REF!</v>
      </c>
      <c r="DB195" s="44" t="e">
        <f t="shared" si="304"/>
        <v>#REF!</v>
      </c>
      <c r="DC195" s="44" t="e">
        <f t="shared" si="305"/>
        <v>#REF!</v>
      </c>
      <c r="DD195" s="44" t="e">
        <f t="shared" si="306"/>
        <v>#REF!</v>
      </c>
      <c r="DE195" s="44" t="e">
        <f t="shared" si="307"/>
        <v>#REF!</v>
      </c>
      <c r="DF195" s="44" t="e">
        <f t="shared" si="308"/>
        <v>#REF!</v>
      </c>
      <c r="DG195" s="44" t="e">
        <f t="shared" si="309"/>
        <v>#REF!</v>
      </c>
      <c r="DH195" s="44" t="e">
        <f t="shared" si="310"/>
        <v>#REF!</v>
      </c>
      <c r="DI195" s="44" t="e">
        <f t="shared" si="311"/>
        <v>#REF!</v>
      </c>
      <c r="DJ195" s="44" t="e">
        <f t="shared" si="312"/>
        <v>#REF!</v>
      </c>
      <c r="DK195" s="44" t="e">
        <f t="shared" si="313"/>
        <v>#REF!</v>
      </c>
      <c r="DL195" s="44" t="e">
        <f t="shared" si="314"/>
        <v>#REF!</v>
      </c>
      <c r="DM195" s="44" t="e">
        <f t="shared" si="315"/>
        <v>#REF!</v>
      </c>
      <c r="DN195" s="44" t="e">
        <f t="shared" si="316"/>
        <v>#REF!</v>
      </c>
      <c r="DO195" s="44" t="e">
        <f t="shared" si="317"/>
        <v>#REF!</v>
      </c>
      <c r="DP195" s="44" t="e">
        <f t="shared" si="318"/>
        <v>#REF!</v>
      </c>
      <c r="DQ195" s="44" t="e">
        <f t="shared" si="319"/>
        <v>#REF!</v>
      </c>
    </row>
    <row r="196" spans="1:121">
      <c r="A196" s="239">
        <v>195</v>
      </c>
      <c r="B196" s="364" t="e">
        <f t="shared" si="320"/>
        <v>#REF!</v>
      </c>
      <c r="C196" s="365" t="e">
        <f>B196+COUNTIF(B$2:$B196,B196)-1</f>
        <v>#REF!</v>
      </c>
      <c r="D196" s="366" t="str">
        <f>Tables!AI196</f>
        <v>South Georgia and the South Sandwich Islands</v>
      </c>
      <c r="E196" s="367" t="e">
        <f t="shared" si="321"/>
        <v>#REF!</v>
      </c>
      <c r="F196" s="46">
        <f>SUMIFS('Portfolio Allocation'!C$12:C$111,'Portfolio Allocation'!$A$12:$A$111,'Graph Tables'!$D196)</f>
        <v>0</v>
      </c>
      <c r="G196" s="46">
        <f>SUMIFS('Portfolio Allocation'!D$12:D$111,'Portfolio Allocation'!$A$12:$A$111,'Graph Tables'!$D196)</f>
        <v>0</v>
      </c>
      <c r="H196" s="46">
        <f>SUMIFS('Portfolio Allocation'!E$12:E$111,'Portfolio Allocation'!$A$12:$A$111,'Graph Tables'!$D196)</f>
        <v>0</v>
      </c>
      <c r="I196" s="46">
        <f>SUMIFS('Portfolio Allocation'!F$12:F$111,'Portfolio Allocation'!$A$12:$A$111,'Graph Tables'!$D196)</f>
        <v>0</v>
      </c>
      <c r="J196" s="46">
        <f>SUMIFS('Portfolio Allocation'!G$12:G$111,'Portfolio Allocation'!$A$12:$A$111,'Graph Tables'!$D196)</f>
        <v>0</v>
      </c>
      <c r="K196" s="46">
        <f>SUMIFS('Portfolio Allocation'!H$12:H$111,'Portfolio Allocation'!$A$12:$A$111,'Graph Tables'!$D196)</f>
        <v>0</v>
      </c>
      <c r="L196" s="46">
        <f>SUMIFS('Portfolio Allocation'!I$12:I$111,'Portfolio Allocation'!$A$12:$A$111,'Graph Tables'!$D196)</f>
        <v>0</v>
      </c>
      <c r="M196" s="46">
        <f>SUMIFS('Portfolio Allocation'!J$12:J$111,'Portfolio Allocation'!$A$12:$A$111,'Graph Tables'!$D196)</f>
        <v>0</v>
      </c>
      <c r="N196" s="46">
        <f>SUMIFS('Portfolio Allocation'!K$12:K$111,'Portfolio Allocation'!$A$12:$A$111,'Graph Tables'!$D196)</f>
        <v>0</v>
      </c>
      <c r="O196" s="46">
        <f>SUMIFS('Portfolio Allocation'!L$12:L$111,'Portfolio Allocation'!$A$12:$A$111,'Graph Tables'!$D196)</f>
        <v>0</v>
      </c>
      <c r="P196" s="46">
        <f>SUMIFS('Portfolio Allocation'!M$12:M$111,'Portfolio Allocation'!$A$12:$A$111,'Graph Tables'!$D196)</f>
        <v>0</v>
      </c>
      <c r="Q196" s="46" t="e">
        <f>SUMIFS('Portfolio Allocation'!#REF!,'Portfolio Allocation'!$A$12:$A$111,'Graph Tables'!$D196)</f>
        <v>#REF!</v>
      </c>
      <c r="R196" s="46">
        <f>SUMIFS('Portfolio Allocation'!Q$12:Q$111,'Portfolio Allocation'!$A$12:$A$111,'Graph Tables'!$D196)</f>
        <v>0</v>
      </c>
      <c r="S196" s="46">
        <f>SUMIFS('Portfolio Allocation'!R$12:R$111,'Portfolio Allocation'!$A$12:$A$111,'Graph Tables'!$D196)</f>
        <v>0</v>
      </c>
      <c r="T196" s="46">
        <f>SUMIFS('Portfolio Allocation'!S$12:S$111,'Portfolio Allocation'!$A$12:$A$111,'Graph Tables'!$D196)</f>
        <v>0</v>
      </c>
      <c r="U196" s="46">
        <f>SUMIFS('Portfolio Allocation'!T$12:T$111,'Portfolio Allocation'!$A$12:$A$111,'Graph Tables'!$D196)</f>
        <v>0</v>
      </c>
      <c r="V196" s="46">
        <f>SUMIFS('Portfolio Allocation'!U$12:U$111,'Portfolio Allocation'!$A$12:$A$111,'Graph Tables'!$D196)</f>
        <v>0</v>
      </c>
      <c r="W196" s="46">
        <f>SUMIFS('Portfolio Allocation'!V$12:V$111,'Portfolio Allocation'!$A$12:$A$111,'Graph Tables'!$D196)</f>
        <v>0</v>
      </c>
      <c r="X196" s="46">
        <f>SUMIFS('Portfolio Allocation'!W$12:W$111,'Portfolio Allocation'!$A$12:$A$111,'Graph Tables'!$D196)</f>
        <v>0</v>
      </c>
      <c r="Y196" s="46">
        <f>SUMIFS('Portfolio Allocation'!X$12:X$111,'Portfolio Allocation'!$A$12:$A$111,'Graph Tables'!$D196)</f>
        <v>0</v>
      </c>
      <c r="Z196" s="46">
        <f>SUMIFS('Portfolio Allocation'!Y$12:Y$111,'Portfolio Allocation'!$A$12:$A$111,'Graph Tables'!$D196)</f>
        <v>0</v>
      </c>
      <c r="AA196" s="46">
        <f>SUMIFS('Portfolio Allocation'!Z$12:Z$111,'Portfolio Allocation'!$A$12:$A$111,'Graph Tables'!$D196)</f>
        <v>0</v>
      </c>
      <c r="AB196" s="46">
        <f>SUMIFS('Portfolio Allocation'!AA$12:AA$111,'Portfolio Allocation'!$A$12:$A$111,'Graph Tables'!$D196)</f>
        <v>0</v>
      </c>
      <c r="AC196" s="46">
        <f>SUMIFS('Portfolio Allocation'!AD$12:AD$111,'Portfolio Allocation'!$A$12:$A$111,'Graph Tables'!$D196)</f>
        <v>0</v>
      </c>
      <c r="AD196" s="46"/>
      <c r="AH196" s="46"/>
      <c r="AI196" s="239" t="e">
        <f t="shared" si="322"/>
        <v>#REF!</v>
      </c>
      <c r="AJ196" s="239" t="e">
        <f>AI196+COUNTIF(AI$2:$AI196,AI196)-1</f>
        <v>#REF!</v>
      </c>
      <c r="AK196" s="241" t="str">
        <f t="shared" si="270"/>
        <v>South Georgia and the South Sandwich Islands</v>
      </c>
      <c r="AL196" s="70" t="e">
        <f t="shared" si="323"/>
        <v>#REF!</v>
      </c>
      <c r="AM196" s="44" t="e">
        <f t="shared" si="271"/>
        <v>#REF!</v>
      </c>
      <c r="AN196" s="44" t="e">
        <f t="shared" si="272"/>
        <v>#REF!</v>
      </c>
      <c r="AO196" s="44" t="e">
        <f t="shared" si="273"/>
        <v>#REF!</v>
      </c>
      <c r="AP196" s="44" t="e">
        <f t="shared" si="274"/>
        <v>#REF!</v>
      </c>
      <c r="AQ196" s="44" t="e">
        <f t="shared" si="275"/>
        <v>#REF!</v>
      </c>
      <c r="AR196" s="44" t="e">
        <f t="shared" si="276"/>
        <v>#REF!</v>
      </c>
      <c r="AS196" s="44" t="e">
        <f t="shared" si="277"/>
        <v>#REF!</v>
      </c>
      <c r="AT196" s="44" t="e">
        <f t="shared" si="278"/>
        <v>#REF!</v>
      </c>
      <c r="AU196" s="44" t="e">
        <f t="shared" si="279"/>
        <v>#REF!</v>
      </c>
      <c r="AV196" s="44" t="e">
        <f t="shared" si="280"/>
        <v>#REF!</v>
      </c>
      <c r="AW196" s="44" t="e">
        <f t="shared" si="281"/>
        <v>#REF!</v>
      </c>
      <c r="AX196" s="44" t="e">
        <f t="shared" si="282"/>
        <v>#REF!</v>
      </c>
      <c r="AY196" s="44" t="e">
        <f t="shared" si="283"/>
        <v>#REF!</v>
      </c>
      <c r="AZ196" s="44" t="e">
        <f t="shared" si="284"/>
        <v>#REF!</v>
      </c>
      <c r="BA196" s="44" t="e">
        <f t="shared" si="285"/>
        <v>#REF!</v>
      </c>
      <c r="BB196" s="44" t="e">
        <f t="shared" si="286"/>
        <v>#REF!</v>
      </c>
      <c r="BC196" s="44" t="e">
        <f t="shared" si="287"/>
        <v>#REF!</v>
      </c>
      <c r="BD196" s="44" t="e">
        <f t="shared" si="288"/>
        <v>#REF!</v>
      </c>
      <c r="BE196" s="44" t="e">
        <f t="shared" si="289"/>
        <v>#REF!</v>
      </c>
      <c r="BF196" s="44" t="e">
        <f t="shared" si="290"/>
        <v>#REF!</v>
      </c>
      <c r="BG196" s="44" t="e">
        <f t="shared" si="291"/>
        <v>#REF!</v>
      </c>
      <c r="BH196" s="44" t="e">
        <f t="shared" si="292"/>
        <v>#REF!</v>
      </c>
      <c r="BI196" s="44" t="e">
        <f t="shared" si="293"/>
        <v>#REF!</v>
      </c>
      <c r="BJ196" s="44" t="e">
        <f t="shared" si="294"/>
        <v>#REF!</v>
      </c>
      <c r="BK196" s="44"/>
      <c r="CN196" s="244" t="e">
        <f t="shared" si="324"/>
        <v>#REF!</v>
      </c>
      <c r="CO196" s="244">
        <v>195</v>
      </c>
      <c r="CP196" s="239" t="e">
        <f t="shared" si="325"/>
        <v>#REF!</v>
      </c>
      <c r="CQ196" s="239" t="e">
        <f>CP196+COUNTIF($CP$2:CP196,CP196)-1</f>
        <v>#REF!</v>
      </c>
      <c r="CR196" s="241" t="str">
        <f t="shared" si="295"/>
        <v>South Georgia and the South Sandwich Islands</v>
      </c>
      <c r="CS196" s="70" t="e">
        <f t="shared" si="326"/>
        <v>#REF!</v>
      </c>
      <c r="CT196" s="44" t="e">
        <f t="shared" si="296"/>
        <v>#REF!</v>
      </c>
      <c r="CU196" s="44" t="e">
        <f t="shared" si="297"/>
        <v>#REF!</v>
      </c>
      <c r="CV196" s="44" t="e">
        <f t="shared" si="298"/>
        <v>#REF!</v>
      </c>
      <c r="CW196" s="44" t="e">
        <f t="shared" si="299"/>
        <v>#REF!</v>
      </c>
      <c r="CX196" s="44" t="e">
        <f t="shared" si="300"/>
        <v>#REF!</v>
      </c>
      <c r="CY196" s="44" t="e">
        <f t="shared" si="301"/>
        <v>#REF!</v>
      </c>
      <c r="CZ196" s="44" t="e">
        <f t="shared" si="302"/>
        <v>#REF!</v>
      </c>
      <c r="DA196" s="44" t="e">
        <f t="shared" si="303"/>
        <v>#REF!</v>
      </c>
      <c r="DB196" s="44" t="e">
        <f t="shared" si="304"/>
        <v>#REF!</v>
      </c>
      <c r="DC196" s="44" t="e">
        <f t="shared" si="305"/>
        <v>#REF!</v>
      </c>
      <c r="DD196" s="44" t="e">
        <f t="shared" si="306"/>
        <v>#REF!</v>
      </c>
      <c r="DE196" s="44" t="e">
        <f t="shared" si="307"/>
        <v>#REF!</v>
      </c>
      <c r="DF196" s="44" t="e">
        <f t="shared" si="308"/>
        <v>#REF!</v>
      </c>
      <c r="DG196" s="44" t="e">
        <f t="shared" si="309"/>
        <v>#REF!</v>
      </c>
      <c r="DH196" s="44" t="e">
        <f t="shared" si="310"/>
        <v>#REF!</v>
      </c>
      <c r="DI196" s="44" t="e">
        <f t="shared" si="311"/>
        <v>#REF!</v>
      </c>
      <c r="DJ196" s="44" t="e">
        <f t="shared" si="312"/>
        <v>#REF!</v>
      </c>
      <c r="DK196" s="44" t="e">
        <f t="shared" si="313"/>
        <v>#REF!</v>
      </c>
      <c r="DL196" s="44" t="e">
        <f t="shared" si="314"/>
        <v>#REF!</v>
      </c>
      <c r="DM196" s="44" t="e">
        <f t="shared" si="315"/>
        <v>#REF!</v>
      </c>
      <c r="DN196" s="44" t="e">
        <f t="shared" si="316"/>
        <v>#REF!</v>
      </c>
      <c r="DO196" s="44" t="e">
        <f t="shared" si="317"/>
        <v>#REF!</v>
      </c>
      <c r="DP196" s="44" t="e">
        <f t="shared" si="318"/>
        <v>#REF!</v>
      </c>
      <c r="DQ196" s="44" t="e">
        <f t="shared" si="319"/>
        <v>#REF!</v>
      </c>
    </row>
    <row r="197" spans="1:121">
      <c r="A197" s="239">
        <v>196</v>
      </c>
      <c r="B197" s="364" t="e">
        <f t="shared" si="320"/>
        <v>#REF!</v>
      </c>
      <c r="C197" s="365" t="e">
        <f>B197+COUNTIF(B$2:$B197,B197)-1</f>
        <v>#REF!</v>
      </c>
      <c r="D197" s="366" t="str">
        <f>Tables!AI197</f>
        <v>Spain</v>
      </c>
      <c r="E197" s="367" t="e">
        <f t="shared" si="321"/>
        <v>#REF!</v>
      </c>
      <c r="F197" s="46">
        <f>SUMIFS('Portfolio Allocation'!C$12:C$111,'Portfolio Allocation'!$A$12:$A$111,'Graph Tables'!$D197)</f>
        <v>0</v>
      </c>
      <c r="G197" s="46">
        <f>SUMIFS('Portfolio Allocation'!D$12:D$111,'Portfolio Allocation'!$A$12:$A$111,'Graph Tables'!$D197)</f>
        <v>0</v>
      </c>
      <c r="H197" s="46">
        <f>SUMIFS('Portfolio Allocation'!E$12:E$111,'Portfolio Allocation'!$A$12:$A$111,'Graph Tables'!$D197)</f>
        <v>0</v>
      </c>
      <c r="I197" s="46">
        <f>SUMIFS('Portfolio Allocation'!F$12:F$111,'Portfolio Allocation'!$A$12:$A$111,'Graph Tables'!$D197)</f>
        <v>0</v>
      </c>
      <c r="J197" s="46">
        <f>SUMIFS('Portfolio Allocation'!G$12:G$111,'Portfolio Allocation'!$A$12:$A$111,'Graph Tables'!$D197)</f>
        <v>0</v>
      </c>
      <c r="K197" s="46">
        <f>SUMIFS('Portfolio Allocation'!H$12:H$111,'Portfolio Allocation'!$A$12:$A$111,'Graph Tables'!$D197)</f>
        <v>0</v>
      </c>
      <c r="L197" s="46">
        <f>SUMIFS('Portfolio Allocation'!I$12:I$111,'Portfolio Allocation'!$A$12:$A$111,'Graph Tables'!$D197)</f>
        <v>0</v>
      </c>
      <c r="M197" s="46">
        <f>SUMIFS('Portfolio Allocation'!J$12:J$111,'Portfolio Allocation'!$A$12:$A$111,'Graph Tables'!$D197)</f>
        <v>0</v>
      </c>
      <c r="N197" s="46">
        <f>SUMIFS('Portfolio Allocation'!K$12:K$111,'Portfolio Allocation'!$A$12:$A$111,'Graph Tables'!$D197)</f>
        <v>0</v>
      </c>
      <c r="O197" s="46">
        <f>SUMIFS('Portfolio Allocation'!L$12:L$111,'Portfolio Allocation'!$A$12:$A$111,'Graph Tables'!$D197)</f>
        <v>0</v>
      </c>
      <c r="P197" s="46">
        <f>SUMIFS('Portfolio Allocation'!M$12:M$111,'Portfolio Allocation'!$A$12:$A$111,'Graph Tables'!$D197)</f>
        <v>0</v>
      </c>
      <c r="Q197" s="46" t="e">
        <f>SUMIFS('Portfolio Allocation'!#REF!,'Portfolio Allocation'!$A$12:$A$111,'Graph Tables'!$D197)</f>
        <v>#REF!</v>
      </c>
      <c r="R197" s="46">
        <f>SUMIFS('Portfolio Allocation'!Q$12:Q$111,'Portfolio Allocation'!$A$12:$A$111,'Graph Tables'!$D197)</f>
        <v>0</v>
      </c>
      <c r="S197" s="46">
        <f>SUMIFS('Portfolio Allocation'!R$12:R$111,'Portfolio Allocation'!$A$12:$A$111,'Graph Tables'!$D197)</f>
        <v>0</v>
      </c>
      <c r="T197" s="46">
        <f>SUMIFS('Portfolio Allocation'!S$12:S$111,'Portfolio Allocation'!$A$12:$A$111,'Graph Tables'!$D197)</f>
        <v>0</v>
      </c>
      <c r="U197" s="46">
        <f>SUMIFS('Portfolio Allocation'!T$12:T$111,'Portfolio Allocation'!$A$12:$A$111,'Graph Tables'!$D197)</f>
        <v>0</v>
      </c>
      <c r="V197" s="46">
        <f>SUMIFS('Portfolio Allocation'!U$12:U$111,'Portfolio Allocation'!$A$12:$A$111,'Graph Tables'!$D197)</f>
        <v>0</v>
      </c>
      <c r="W197" s="46">
        <f>SUMIFS('Portfolio Allocation'!V$12:V$111,'Portfolio Allocation'!$A$12:$A$111,'Graph Tables'!$D197)</f>
        <v>0</v>
      </c>
      <c r="X197" s="46">
        <f>SUMIFS('Portfolio Allocation'!W$12:W$111,'Portfolio Allocation'!$A$12:$A$111,'Graph Tables'!$D197)</f>
        <v>0</v>
      </c>
      <c r="Y197" s="46">
        <f>SUMIFS('Portfolio Allocation'!X$12:X$111,'Portfolio Allocation'!$A$12:$A$111,'Graph Tables'!$D197)</f>
        <v>0</v>
      </c>
      <c r="Z197" s="46">
        <f>SUMIFS('Portfolio Allocation'!Y$12:Y$111,'Portfolio Allocation'!$A$12:$A$111,'Graph Tables'!$D197)</f>
        <v>0</v>
      </c>
      <c r="AA197" s="46">
        <f>SUMIFS('Portfolio Allocation'!Z$12:Z$111,'Portfolio Allocation'!$A$12:$A$111,'Graph Tables'!$D197)</f>
        <v>0</v>
      </c>
      <c r="AB197" s="46">
        <f>SUMIFS('Portfolio Allocation'!AA$12:AA$111,'Portfolio Allocation'!$A$12:$A$111,'Graph Tables'!$D197)</f>
        <v>0</v>
      </c>
      <c r="AC197" s="46">
        <f>SUMIFS('Portfolio Allocation'!AD$12:AD$111,'Portfolio Allocation'!$A$12:$A$111,'Graph Tables'!$D197)</f>
        <v>0</v>
      </c>
      <c r="AD197" s="46"/>
      <c r="AH197" s="46"/>
      <c r="AI197" s="239" t="e">
        <f t="shared" si="322"/>
        <v>#REF!</v>
      </c>
      <c r="AJ197" s="239" t="e">
        <f>AI197+COUNTIF(AI$2:$AI197,AI197)-1</f>
        <v>#REF!</v>
      </c>
      <c r="AK197" s="241" t="str">
        <f t="shared" si="270"/>
        <v>Spain</v>
      </c>
      <c r="AL197" s="70" t="e">
        <f t="shared" si="323"/>
        <v>#REF!</v>
      </c>
      <c r="AM197" s="44" t="e">
        <f t="shared" si="271"/>
        <v>#REF!</v>
      </c>
      <c r="AN197" s="44" t="e">
        <f t="shared" si="272"/>
        <v>#REF!</v>
      </c>
      <c r="AO197" s="44" t="e">
        <f t="shared" si="273"/>
        <v>#REF!</v>
      </c>
      <c r="AP197" s="44" t="e">
        <f t="shared" si="274"/>
        <v>#REF!</v>
      </c>
      <c r="AQ197" s="44" t="e">
        <f t="shared" si="275"/>
        <v>#REF!</v>
      </c>
      <c r="AR197" s="44" t="e">
        <f t="shared" si="276"/>
        <v>#REF!</v>
      </c>
      <c r="AS197" s="44" t="e">
        <f t="shared" si="277"/>
        <v>#REF!</v>
      </c>
      <c r="AT197" s="44" t="e">
        <f t="shared" si="278"/>
        <v>#REF!</v>
      </c>
      <c r="AU197" s="44" t="e">
        <f t="shared" si="279"/>
        <v>#REF!</v>
      </c>
      <c r="AV197" s="44" t="e">
        <f t="shared" si="280"/>
        <v>#REF!</v>
      </c>
      <c r="AW197" s="44" t="e">
        <f t="shared" si="281"/>
        <v>#REF!</v>
      </c>
      <c r="AX197" s="44" t="e">
        <f t="shared" si="282"/>
        <v>#REF!</v>
      </c>
      <c r="AY197" s="44" t="e">
        <f t="shared" si="283"/>
        <v>#REF!</v>
      </c>
      <c r="AZ197" s="44" t="e">
        <f t="shared" si="284"/>
        <v>#REF!</v>
      </c>
      <c r="BA197" s="44" t="e">
        <f t="shared" si="285"/>
        <v>#REF!</v>
      </c>
      <c r="BB197" s="44" t="e">
        <f t="shared" si="286"/>
        <v>#REF!</v>
      </c>
      <c r="BC197" s="44" t="e">
        <f t="shared" si="287"/>
        <v>#REF!</v>
      </c>
      <c r="BD197" s="44" t="e">
        <f t="shared" si="288"/>
        <v>#REF!</v>
      </c>
      <c r="BE197" s="44" t="e">
        <f t="shared" si="289"/>
        <v>#REF!</v>
      </c>
      <c r="BF197" s="44" t="e">
        <f t="shared" si="290"/>
        <v>#REF!</v>
      </c>
      <c r="BG197" s="44" t="e">
        <f t="shared" si="291"/>
        <v>#REF!</v>
      </c>
      <c r="BH197" s="44" t="e">
        <f t="shared" si="292"/>
        <v>#REF!</v>
      </c>
      <c r="BI197" s="44" t="e">
        <f t="shared" si="293"/>
        <v>#REF!</v>
      </c>
      <c r="BJ197" s="44" t="e">
        <f t="shared" si="294"/>
        <v>#REF!</v>
      </c>
      <c r="BK197" s="44"/>
      <c r="CN197" s="244" t="e">
        <f t="shared" si="324"/>
        <v>#REF!</v>
      </c>
      <c r="CO197" s="244">
        <v>196</v>
      </c>
      <c r="CP197" s="239" t="e">
        <f t="shared" si="325"/>
        <v>#REF!</v>
      </c>
      <c r="CQ197" s="239" t="e">
        <f>CP197+COUNTIF($CP$2:CP197,CP197)-1</f>
        <v>#REF!</v>
      </c>
      <c r="CR197" s="241" t="str">
        <f t="shared" si="295"/>
        <v>Spain</v>
      </c>
      <c r="CS197" s="70" t="e">
        <f t="shared" si="326"/>
        <v>#REF!</v>
      </c>
      <c r="CT197" s="44" t="e">
        <f t="shared" si="296"/>
        <v>#REF!</v>
      </c>
      <c r="CU197" s="44" t="e">
        <f t="shared" si="297"/>
        <v>#REF!</v>
      </c>
      <c r="CV197" s="44" t="e">
        <f t="shared" si="298"/>
        <v>#REF!</v>
      </c>
      <c r="CW197" s="44" t="e">
        <f t="shared" si="299"/>
        <v>#REF!</v>
      </c>
      <c r="CX197" s="44" t="e">
        <f t="shared" si="300"/>
        <v>#REF!</v>
      </c>
      <c r="CY197" s="44" t="e">
        <f t="shared" si="301"/>
        <v>#REF!</v>
      </c>
      <c r="CZ197" s="44" t="e">
        <f t="shared" si="302"/>
        <v>#REF!</v>
      </c>
      <c r="DA197" s="44" t="e">
        <f t="shared" si="303"/>
        <v>#REF!</v>
      </c>
      <c r="DB197" s="44" t="e">
        <f t="shared" si="304"/>
        <v>#REF!</v>
      </c>
      <c r="DC197" s="44" t="e">
        <f t="shared" si="305"/>
        <v>#REF!</v>
      </c>
      <c r="DD197" s="44" t="e">
        <f t="shared" si="306"/>
        <v>#REF!</v>
      </c>
      <c r="DE197" s="44" t="e">
        <f t="shared" si="307"/>
        <v>#REF!</v>
      </c>
      <c r="DF197" s="44" t="e">
        <f t="shared" si="308"/>
        <v>#REF!</v>
      </c>
      <c r="DG197" s="44" t="e">
        <f t="shared" si="309"/>
        <v>#REF!</v>
      </c>
      <c r="DH197" s="44" t="e">
        <f t="shared" si="310"/>
        <v>#REF!</v>
      </c>
      <c r="DI197" s="44" t="e">
        <f t="shared" si="311"/>
        <v>#REF!</v>
      </c>
      <c r="DJ197" s="44" t="e">
        <f t="shared" si="312"/>
        <v>#REF!</v>
      </c>
      <c r="DK197" s="44" t="e">
        <f t="shared" si="313"/>
        <v>#REF!</v>
      </c>
      <c r="DL197" s="44" t="e">
        <f t="shared" si="314"/>
        <v>#REF!</v>
      </c>
      <c r="DM197" s="44" t="e">
        <f t="shared" si="315"/>
        <v>#REF!</v>
      </c>
      <c r="DN197" s="44" t="e">
        <f t="shared" si="316"/>
        <v>#REF!</v>
      </c>
      <c r="DO197" s="44" t="e">
        <f t="shared" si="317"/>
        <v>#REF!</v>
      </c>
      <c r="DP197" s="44" t="e">
        <f t="shared" si="318"/>
        <v>#REF!</v>
      </c>
      <c r="DQ197" s="44" t="e">
        <f t="shared" si="319"/>
        <v>#REF!</v>
      </c>
    </row>
    <row r="198" spans="1:121">
      <c r="A198" s="239">
        <v>197</v>
      </c>
      <c r="B198" s="364" t="e">
        <f t="shared" si="320"/>
        <v>#REF!</v>
      </c>
      <c r="C198" s="365" t="e">
        <f>B198+COUNTIF(B$2:$B198,B198)-1</f>
        <v>#REF!</v>
      </c>
      <c r="D198" s="366" t="str">
        <f>Tables!AI198</f>
        <v>Sri Lanka</v>
      </c>
      <c r="E198" s="367" t="e">
        <f t="shared" si="321"/>
        <v>#REF!</v>
      </c>
      <c r="F198" s="46">
        <f>SUMIFS('Portfolio Allocation'!C$12:C$111,'Portfolio Allocation'!$A$12:$A$111,'Graph Tables'!$D198)</f>
        <v>0</v>
      </c>
      <c r="G198" s="46">
        <f>SUMIFS('Portfolio Allocation'!D$12:D$111,'Portfolio Allocation'!$A$12:$A$111,'Graph Tables'!$D198)</f>
        <v>0</v>
      </c>
      <c r="H198" s="46">
        <f>SUMIFS('Portfolio Allocation'!E$12:E$111,'Portfolio Allocation'!$A$12:$A$111,'Graph Tables'!$D198)</f>
        <v>0</v>
      </c>
      <c r="I198" s="46">
        <f>SUMIFS('Portfolio Allocation'!F$12:F$111,'Portfolio Allocation'!$A$12:$A$111,'Graph Tables'!$D198)</f>
        <v>0</v>
      </c>
      <c r="J198" s="46">
        <f>SUMIFS('Portfolio Allocation'!G$12:G$111,'Portfolio Allocation'!$A$12:$A$111,'Graph Tables'!$D198)</f>
        <v>0</v>
      </c>
      <c r="K198" s="46">
        <f>SUMIFS('Portfolio Allocation'!H$12:H$111,'Portfolio Allocation'!$A$12:$A$111,'Graph Tables'!$D198)</f>
        <v>0</v>
      </c>
      <c r="L198" s="46">
        <f>SUMIFS('Portfolio Allocation'!I$12:I$111,'Portfolio Allocation'!$A$12:$A$111,'Graph Tables'!$D198)</f>
        <v>0</v>
      </c>
      <c r="M198" s="46">
        <f>SUMIFS('Portfolio Allocation'!J$12:J$111,'Portfolio Allocation'!$A$12:$A$111,'Graph Tables'!$D198)</f>
        <v>0</v>
      </c>
      <c r="N198" s="46">
        <f>SUMIFS('Portfolio Allocation'!K$12:K$111,'Portfolio Allocation'!$A$12:$A$111,'Graph Tables'!$D198)</f>
        <v>0</v>
      </c>
      <c r="O198" s="46">
        <f>SUMIFS('Portfolio Allocation'!L$12:L$111,'Portfolio Allocation'!$A$12:$A$111,'Graph Tables'!$D198)</f>
        <v>0</v>
      </c>
      <c r="P198" s="46">
        <f>SUMIFS('Portfolio Allocation'!M$12:M$111,'Portfolio Allocation'!$A$12:$A$111,'Graph Tables'!$D198)</f>
        <v>0</v>
      </c>
      <c r="Q198" s="46" t="e">
        <f>SUMIFS('Portfolio Allocation'!#REF!,'Portfolio Allocation'!$A$12:$A$111,'Graph Tables'!$D198)</f>
        <v>#REF!</v>
      </c>
      <c r="R198" s="46">
        <f>SUMIFS('Portfolio Allocation'!Q$12:Q$111,'Portfolio Allocation'!$A$12:$A$111,'Graph Tables'!$D198)</f>
        <v>0</v>
      </c>
      <c r="S198" s="46">
        <f>SUMIFS('Portfolio Allocation'!R$12:R$111,'Portfolio Allocation'!$A$12:$A$111,'Graph Tables'!$D198)</f>
        <v>0</v>
      </c>
      <c r="T198" s="46">
        <f>SUMIFS('Portfolio Allocation'!S$12:S$111,'Portfolio Allocation'!$A$12:$A$111,'Graph Tables'!$D198)</f>
        <v>0</v>
      </c>
      <c r="U198" s="46">
        <f>SUMIFS('Portfolio Allocation'!T$12:T$111,'Portfolio Allocation'!$A$12:$A$111,'Graph Tables'!$D198)</f>
        <v>0</v>
      </c>
      <c r="V198" s="46">
        <f>SUMIFS('Portfolio Allocation'!U$12:U$111,'Portfolio Allocation'!$A$12:$A$111,'Graph Tables'!$D198)</f>
        <v>0</v>
      </c>
      <c r="W198" s="46">
        <f>SUMIFS('Portfolio Allocation'!V$12:V$111,'Portfolio Allocation'!$A$12:$A$111,'Graph Tables'!$D198)</f>
        <v>0</v>
      </c>
      <c r="X198" s="46">
        <f>SUMIFS('Portfolio Allocation'!W$12:W$111,'Portfolio Allocation'!$A$12:$A$111,'Graph Tables'!$D198)</f>
        <v>0</v>
      </c>
      <c r="Y198" s="46">
        <f>SUMIFS('Portfolio Allocation'!X$12:X$111,'Portfolio Allocation'!$A$12:$A$111,'Graph Tables'!$D198)</f>
        <v>0</v>
      </c>
      <c r="Z198" s="46">
        <f>SUMIFS('Portfolio Allocation'!Y$12:Y$111,'Portfolio Allocation'!$A$12:$A$111,'Graph Tables'!$D198)</f>
        <v>0</v>
      </c>
      <c r="AA198" s="46">
        <f>SUMIFS('Portfolio Allocation'!Z$12:Z$111,'Portfolio Allocation'!$A$12:$A$111,'Graph Tables'!$D198)</f>
        <v>0</v>
      </c>
      <c r="AB198" s="46">
        <f>SUMIFS('Portfolio Allocation'!AA$12:AA$111,'Portfolio Allocation'!$A$12:$A$111,'Graph Tables'!$D198)</f>
        <v>0</v>
      </c>
      <c r="AC198" s="46">
        <f>SUMIFS('Portfolio Allocation'!AD$12:AD$111,'Portfolio Allocation'!$A$12:$A$111,'Graph Tables'!$D198)</f>
        <v>0</v>
      </c>
      <c r="AD198" s="46"/>
      <c r="AH198" s="46"/>
      <c r="AI198" s="239" t="e">
        <f t="shared" si="322"/>
        <v>#REF!</v>
      </c>
      <c r="AJ198" s="239" t="e">
        <f>AI198+COUNTIF(AI$2:$AI198,AI198)-1</f>
        <v>#REF!</v>
      </c>
      <c r="AK198" s="241" t="str">
        <f t="shared" si="270"/>
        <v>Sri Lanka</v>
      </c>
      <c r="AL198" s="70" t="e">
        <f t="shared" si="323"/>
        <v>#REF!</v>
      </c>
      <c r="AM198" s="44" t="e">
        <f t="shared" si="271"/>
        <v>#REF!</v>
      </c>
      <c r="AN198" s="44" t="e">
        <f t="shared" si="272"/>
        <v>#REF!</v>
      </c>
      <c r="AO198" s="44" t="e">
        <f t="shared" si="273"/>
        <v>#REF!</v>
      </c>
      <c r="AP198" s="44" t="e">
        <f t="shared" si="274"/>
        <v>#REF!</v>
      </c>
      <c r="AQ198" s="44" t="e">
        <f t="shared" si="275"/>
        <v>#REF!</v>
      </c>
      <c r="AR198" s="44" t="e">
        <f t="shared" si="276"/>
        <v>#REF!</v>
      </c>
      <c r="AS198" s="44" t="e">
        <f t="shared" si="277"/>
        <v>#REF!</v>
      </c>
      <c r="AT198" s="44" t="e">
        <f t="shared" si="278"/>
        <v>#REF!</v>
      </c>
      <c r="AU198" s="44" t="e">
        <f t="shared" si="279"/>
        <v>#REF!</v>
      </c>
      <c r="AV198" s="44" t="e">
        <f t="shared" si="280"/>
        <v>#REF!</v>
      </c>
      <c r="AW198" s="44" t="e">
        <f t="shared" si="281"/>
        <v>#REF!</v>
      </c>
      <c r="AX198" s="44" t="e">
        <f t="shared" si="282"/>
        <v>#REF!</v>
      </c>
      <c r="AY198" s="44" t="e">
        <f t="shared" si="283"/>
        <v>#REF!</v>
      </c>
      <c r="AZ198" s="44" t="e">
        <f t="shared" si="284"/>
        <v>#REF!</v>
      </c>
      <c r="BA198" s="44" t="e">
        <f t="shared" si="285"/>
        <v>#REF!</v>
      </c>
      <c r="BB198" s="44" t="e">
        <f t="shared" si="286"/>
        <v>#REF!</v>
      </c>
      <c r="BC198" s="44" t="e">
        <f t="shared" si="287"/>
        <v>#REF!</v>
      </c>
      <c r="BD198" s="44" t="e">
        <f t="shared" si="288"/>
        <v>#REF!</v>
      </c>
      <c r="BE198" s="44" t="e">
        <f t="shared" si="289"/>
        <v>#REF!</v>
      </c>
      <c r="BF198" s="44" t="e">
        <f t="shared" si="290"/>
        <v>#REF!</v>
      </c>
      <c r="BG198" s="44" t="e">
        <f t="shared" si="291"/>
        <v>#REF!</v>
      </c>
      <c r="BH198" s="44" t="e">
        <f t="shared" si="292"/>
        <v>#REF!</v>
      </c>
      <c r="BI198" s="44" t="e">
        <f t="shared" si="293"/>
        <v>#REF!</v>
      </c>
      <c r="BJ198" s="44" t="e">
        <f t="shared" si="294"/>
        <v>#REF!</v>
      </c>
      <c r="BK198" s="44"/>
      <c r="CN198" s="244" t="e">
        <f t="shared" si="324"/>
        <v>#REF!</v>
      </c>
      <c r="CO198" s="244">
        <v>197</v>
      </c>
      <c r="CP198" s="239" t="e">
        <f t="shared" si="325"/>
        <v>#REF!</v>
      </c>
      <c r="CQ198" s="239" t="e">
        <f>CP198+COUNTIF($CP$2:CP198,CP198)-1</f>
        <v>#REF!</v>
      </c>
      <c r="CR198" s="241" t="str">
        <f t="shared" si="295"/>
        <v>Sri Lanka</v>
      </c>
      <c r="CS198" s="70" t="e">
        <f t="shared" si="326"/>
        <v>#REF!</v>
      </c>
      <c r="CT198" s="44" t="e">
        <f t="shared" si="296"/>
        <v>#REF!</v>
      </c>
      <c r="CU198" s="44" t="e">
        <f t="shared" si="297"/>
        <v>#REF!</v>
      </c>
      <c r="CV198" s="44" t="e">
        <f t="shared" si="298"/>
        <v>#REF!</v>
      </c>
      <c r="CW198" s="44" t="e">
        <f t="shared" si="299"/>
        <v>#REF!</v>
      </c>
      <c r="CX198" s="44" t="e">
        <f t="shared" si="300"/>
        <v>#REF!</v>
      </c>
      <c r="CY198" s="44" t="e">
        <f t="shared" si="301"/>
        <v>#REF!</v>
      </c>
      <c r="CZ198" s="44" t="e">
        <f t="shared" si="302"/>
        <v>#REF!</v>
      </c>
      <c r="DA198" s="44" t="e">
        <f t="shared" si="303"/>
        <v>#REF!</v>
      </c>
      <c r="DB198" s="44" t="e">
        <f t="shared" si="304"/>
        <v>#REF!</v>
      </c>
      <c r="DC198" s="44" t="e">
        <f t="shared" si="305"/>
        <v>#REF!</v>
      </c>
      <c r="DD198" s="44" t="e">
        <f t="shared" si="306"/>
        <v>#REF!</v>
      </c>
      <c r="DE198" s="44" t="e">
        <f t="shared" si="307"/>
        <v>#REF!</v>
      </c>
      <c r="DF198" s="44" t="e">
        <f t="shared" si="308"/>
        <v>#REF!</v>
      </c>
      <c r="DG198" s="44" t="e">
        <f t="shared" si="309"/>
        <v>#REF!</v>
      </c>
      <c r="DH198" s="44" t="e">
        <f t="shared" si="310"/>
        <v>#REF!</v>
      </c>
      <c r="DI198" s="44" t="e">
        <f t="shared" si="311"/>
        <v>#REF!</v>
      </c>
      <c r="DJ198" s="44" t="e">
        <f t="shared" si="312"/>
        <v>#REF!</v>
      </c>
      <c r="DK198" s="44" t="e">
        <f t="shared" si="313"/>
        <v>#REF!</v>
      </c>
      <c r="DL198" s="44" t="e">
        <f t="shared" si="314"/>
        <v>#REF!</v>
      </c>
      <c r="DM198" s="44" t="e">
        <f t="shared" si="315"/>
        <v>#REF!</v>
      </c>
      <c r="DN198" s="44" t="e">
        <f t="shared" si="316"/>
        <v>#REF!</v>
      </c>
      <c r="DO198" s="44" t="e">
        <f t="shared" si="317"/>
        <v>#REF!</v>
      </c>
      <c r="DP198" s="44" t="e">
        <f t="shared" si="318"/>
        <v>#REF!</v>
      </c>
      <c r="DQ198" s="44" t="e">
        <f t="shared" si="319"/>
        <v>#REF!</v>
      </c>
    </row>
    <row r="199" spans="1:121">
      <c r="A199" s="239">
        <v>198</v>
      </c>
      <c r="B199" s="364" t="e">
        <f t="shared" si="320"/>
        <v>#REF!</v>
      </c>
      <c r="C199" s="365" t="e">
        <f>B199+COUNTIF(B$2:$B199,B199)-1</f>
        <v>#REF!</v>
      </c>
      <c r="D199" s="366" t="str">
        <f>Tables!AI199</f>
        <v>St. Helena</v>
      </c>
      <c r="E199" s="367" t="e">
        <f t="shared" si="321"/>
        <v>#REF!</v>
      </c>
      <c r="F199" s="46">
        <f>SUMIFS('Portfolio Allocation'!C$12:C$111,'Portfolio Allocation'!$A$12:$A$111,'Graph Tables'!$D199)</f>
        <v>0</v>
      </c>
      <c r="G199" s="46">
        <f>SUMIFS('Portfolio Allocation'!D$12:D$111,'Portfolio Allocation'!$A$12:$A$111,'Graph Tables'!$D199)</f>
        <v>0</v>
      </c>
      <c r="H199" s="46">
        <f>SUMIFS('Portfolio Allocation'!E$12:E$111,'Portfolio Allocation'!$A$12:$A$111,'Graph Tables'!$D199)</f>
        <v>0</v>
      </c>
      <c r="I199" s="46">
        <f>SUMIFS('Portfolio Allocation'!F$12:F$111,'Portfolio Allocation'!$A$12:$A$111,'Graph Tables'!$D199)</f>
        <v>0</v>
      </c>
      <c r="J199" s="46">
        <f>SUMIFS('Portfolio Allocation'!G$12:G$111,'Portfolio Allocation'!$A$12:$A$111,'Graph Tables'!$D199)</f>
        <v>0</v>
      </c>
      <c r="K199" s="46">
        <f>SUMIFS('Portfolio Allocation'!H$12:H$111,'Portfolio Allocation'!$A$12:$A$111,'Graph Tables'!$D199)</f>
        <v>0</v>
      </c>
      <c r="L199" s="46">
        <f>SUMIFS('Portfolio Allocation'!I$12:I$111,'Portfolio Allocation'!$A$12:$A$111,'Graph Tables'!$D199)</f>
        <v>0</v>
      </c>
      <c r="M199" s="46">
        <f>SUMIFS('Portfolio Allocation'!J$12:J$111,'Portfolio Allocation'!$A$12:$A$111,'Graph Tables'!$D199)</f>
        <v>0</v>
      </c>
      <c r="N199" s="46">
        <f>SUMIFS('Portfolio Allocation'!K$12:K$111,'Portfolio Allocation'!$A$12:$A$111,'Graph Tables'!$D199)</f>
        <v>0</v>
      </c>
      <c r="O199" s="46">
        <f>SUMIFS('Portfolio Allocation'!L$12:L$111,'Portfolio Allocation'!$A$12:$A$111,'Graph Tables'!$D199)</f>
        <v>0</v>
      </c>
      <c r="P199" s="46">
        <f>SUMIFS('Portfolio Allocation'!M$12:M$111,'Portfolio Allocation'!$A$12:$A$111,'Graph Tables'!$D199)</f>
        <v>0</v>
      </c>
      <c r="Q199" s="46" t="e">
        <f>SUMIFS('Portfolio Allocation'!#REF!,'Portfolio Allocation'!$A$12:$A$111,'Graph Tables'!$D199)</f>
        <v>#REF!</v>
      </c>
      <c r="R199" s="46">
        <f>SUMIFS('Portfolio Allocation'!Q$12:Q$111,'Portfolio Allocation'!$A$12:$A$111,'Graph Tables'!$D199)</f>
        <v>0</v>
      </c>
      <c r="S199" s="46">
        <f>SUMIFS('Portfolio Allocation'!R$12:R$111,'Portfolio Allocation'!$A$12:$A$111,'Graph Tables'!$D199)</f>
        <v>0</v>
      </c>
      <c r="T199" s="46">
        <f>SUMIFS('Portfolio Allocation'!S$12:S$111,'Portfolio Allocation'!$A$12:$A$111,'Graph Tables'!$D199)</f>
        <v>0</v>
      </c>
      <c r="U199" s="46">
        <f>SUMIFS('Portfolio Allocation'!T$12:T$111,'Portfolio Allocation'!$A$12:$A$111,'Graph Tables'!$D199)</f>
        <v>0</v>
      </c>
      <c r="V199" s="46">
        <f>SUMIFS('Portfolio Allocation'!U$12:U$111,'Portfolio Allocation'!$A$12:$A$111,'Graph Tables'!$D199)</f>
        <v>0</v>
      </c>
      <c r="W199" s="46">
        <f>SUMIFS('Portfolio Allocation'!V$12:V$111,'Portfolio Allocation'!$A$12:$A$111,'Graph Tables'!$D199)</f>
        <v>0</v>
      </c>
      <c r="X199" s="46">
        <f>SUMIFS('Portfolio Allocation'!W$12:W$111,'Portfolio Allocation'!$A$12:$A$111,'Graph Tables'!$D199)</f>
        <v>0</v>
      </c>
      <c r="Y199" s="46">
        <f>SUMIFS('Portfolio Allocation'!X$12:X$111,'Portfolio Allocation'!$A$12:$A$111,'Graph Tables'!$D199)</f>
        <v>0</v>
      </c>
      <c r="Z199" s="46">
        <f>SUMIFS('Portfolio Allocation'!Y$12:Y$111,'Portfolio Allocation'!$A$12:$A$111,'Graph Tables'!$D199)</f>
        <v>0</v>
      </c>
      <c r="AA199" s="46">
        <f>SUMIFS('Portfolio Allocation'!Z$12:Z$111,'Portfolio Allocation'!$A$12:$A$111,'Graph Tables'!$D199)</f>
        <v>0</v>
      </c>
      <c r="AB199" s="46">
        <f>SUMIFS('Portfolio Allocation'!AA$12:AA$111,'Portfolio Allocation'!$A$12:$A$111,'Graph Tables'!$D199)</f>
        <v>0</v>
      </c>
      <c r="AC199" s="46">
        <f>SUMIFS('Portfolio Allocation'!AD$12:AD$111,'Portfolio Allocation'!$A$12:$A$111,'Graph Tables'!$D199)</f>
        <v>0</v>
      </c>
      <c r="AD199" s="46"/>
      <c r="AH199" s="46"/>
      <c r="AI199" s="239" t="e">
        <f t="shared" si="322"/>
        <v>#REF!</v>
      </c>
      <c r="AJ199" s="239" t="e">
        <f>AI199+COUNTIF(AI$2:$AI199,AI199)-1</f>
        <v>#REF!</v>
      </c>
      <c r="AK199" s="241" t="str">
        <f t="shared" si="270"/>
        <v>St. Helena</v>
      </c>
      <c r="AL199" s="70" t="e">
        <f t="shared" si="323"/>
        <v>#REF!</v>
      </c>
      <c r="AM199" s="44" t="e">
        <f t="shared" si="271"/>
        <v>#REF!</v>
      </c>
      <c r="AN199" s="44" t="e">
        <f t="shared" si="272"/>
        <v>#REF!</v>
      </c>
      <c r="AO199" s="44" t="e">
        <f t="shared" si="273"/>
        <v>#REF!</v>
      </c>
      <c r="AP199" s="44" t="e">
        <f t="shared" si="274"/>
        <v>#REF!</v>
      </c>
      <c r="AQ199" s="44" t="e">
        <f t="shared" si="275"/>
        <v>#REF!</v>
      </c>
      <c r="AR199" s="44" t="e">
        <f t="shared" si="276"/>
        <v>#REF!</v>
      </c>
      <c r="AS199" s="44" t="e">
        <f t="shared" si="277"/>
        <v>#REF!</v>
      </c>
      <c r="AT199" s="44" t="e">
        <f t="shared" si="278"/>
        <v>#REF!</v>
      </c>
      <c r="AU199" s="44" t="e">
        <f t="shared" si="279"/>
        <v>#REF!</v>
      </c>
      <c r="AV199" s="44" t="e">
        <f t="shared" si="280"/>
        <v>#REF!</v>
      </c>
      <c r="AW199" s="44" t="e">
        <f t="shared" si="281"/>
        <v>#REF!</v>
      </c>
      <c r="AX199" s="44" t="e">
        <f t="shared" si="282"/>
        <v>#REF!</v>
      </c>
      <c r="AY199" s="44" t="e">
        <f t="shared" si="283"/>
        <v>#REF!</v>
      </c>
      <c r="AZ199" s="44" t="e">
        <f t="shared" si="284"/>
        <v>#REF!</v>
      </c>
      <c r="BA199" s="44" t="e">
        <f t="shared" si="285"/>
        <v>#REF!</v>
      </c>
      <c r="BB199" s="44" t="e">
        <f t="shared" si="286"/>
        <v>#REF!</v>
      </c>
      <c r="BC199" s="44" t="e">
        <f t="shared" si="287"/>
        <v>#REF!</v>
      </c>
      <c r="BD199" s="44" t="e">
        <f t="shared" si="288"/>
        <v>#REF!</v>
      </c>
      <c r="BE199" s="44" t="e">
        <f t="shared" si="289"/>
        <v>#REF!</v>
      </c>
      <c r="BF199" s="44" t="e">
        <f t="shared" si="290"/>
        <v>#REF!</v>
      </c>
      <c r="BG199" s="44" t="e">
        <f t="shared" si="291"/>
        <v>#REF!</v>
      </c>
      <c r="BH199" s="44" t="e">
        <f t="shared" si="292"/>
        <v>#REF!</v>
      </c>
      <c r="BI199" s="44" t="e">
        <f t="shared" si="293"/>
        <v>#REF!</v>
      </c>
      <c r="BJ199" s="44" t="e">
        <f t="shared" si="294"/>
        <v>#REF!</v>
      </c>
      <c r="BK199" s="44"/>
      <c r="CN199" s="244" t="e">
        <f t="shared" si="324"/>
        <v>#REF!</v>
      </c>
      <c r="CO199" s="244">
        <v>198</v>
      </c>
      <c r="CP199" s="239" t="e">
        <f t="shared" si="325"/>
        <v>#REF!</v>
      </c>
      <c r="CQ199" s="239" t="e">
        <f>CP199+COUNTIF($CP$2:CP199,CP199)-1</f>
        <v>#REF!</v>
      </c>
      <c r="CR199" s="241" t="str">
        <f t="shared" si="295"/>
        <v>St. Helena</v>
      </c>
      <c r="CS199" s="70" t="e">
        <f t="shared" si="326"/>
        <v>#REF!</v>
      </c>
      <c r="CT199" s="44" t="e">
        <f t="shared" si="296"/>
        <v>#REF!</v>
      </c>
      <c r="CU199" s="44" t="e">
        <f t="shared" si="297"/>
        <v>#REF!</v>
      </c>
      <c r="CV199" s="44" t="e">
        <f t="shared" si="298"/>
        <v>#REF!</v>
      </c>
      <c r="CW199" s="44" t="e">
        <f t="shared" si="299"/>
        <v>#REF!</v>
      </c>
      <c r="CX199" s="44" t="e">
        <f t="shared" si="300"/>
        <v>#REF!</v>
      </c>
      <c r="CY199" s="44" t="e">
        <f t="shared" si="301"/>
        <v>#REF!</v>
      </c>
      <c r="CZ199" s="44" t="e">
        <f t="shared" si="302"/>
        <v>#REF!</v>
      </c>
      <c r="DA199" s="44" t="e">
        <f t="shared" si="303"/>
        <v>#REF!</v>
      </c>
      <c r="DB199" s="44" t="e">
        <f t="shared" si="304"/>
        <v>#REF!</v>
      </c>
      <c r="DC199" s="44" t="e">
        <f t="shared" si="305"/>
        <v>#REF!</v>
      </c>
      <c r="DD199" s="44" t="e">
        <f t="shared" si="306"/>
        <v>#REF!</v>
      </c>
      <c r="DE199" s="44" t="e">
        <f t="shared" si="307"/>
        <v>#REF!</v>
      </c>
      <c r="DF199" s="44" t="e">
        <f t="shared" si="308"/>
        <v>#REF!</v>
      </c>
      <c r="DG199" s="44" t="e">
        <f t="shared" si="309"/>
        <v>#REF!</v>
      </c>
      <c r="DH199" s="44" t="e">
        <f t="shared" si="310"/>
        <v>#REF!</v>
      </c>
      <c r="DI199" s="44" t="e">
        <f t="shared" si="311"/>
        <v>#REF!</v>
      </c>
      <c r="DJ199" s="44" t="e">
        <f t="shared" si="312"/>
        <v>#REF!</v>
      </c>
      <c r="DK199" s="44" t="e">
        <f t="shared" si="313"/>
        <v>#REF!</v>
      </c>
      <c r="DL199" s="44" t="e">
        <f t="shared" si="314"/>
        <v>#REF!</v>
      </c>
      <c r="DM199" s="44" t="e">
        <f t="shared" si="315"/>
        <v>#REF!</v>
      </c>
      <c r="DN199" s="44" t="e">
        <f t="shared" si="316"/>
        <v>#REF!</v>
      </c>
      <c r="DO199" s="44" t="e">
        <f t="shared" si="317"/>
        <v>#REF!</v>
      </c>
      <c r="DP199" s="44" t="e">
        <f t="shared" si="318"/>
        <v>#REF!</v>
      </c>
      <c r="DQ199" s="44" t="e">
        <f t="shared" si="319"/>
        <v>#REF!</v>
      </c>
    </row>
    <row r="200" spans="1:121">
      <c r="A200" s="239">
        <v>199</v>
      </c>
      <c r="B200" s="364" t="e">
        <f t="shared" si="320"/>
        <v>#REF!</v>
      </c>
      <c r="C200" s="365" t="e">
        <f>B200+COUNTIF(B$2:$B200,B200)-1</f>
        <v>#REF!</v>
      </c>
      <c r="D200" s="366" t="str">
        <f>Tables!AI200</f>
        <v>St. Kitts and Nevis</v>
      </c>
      <c r="E200" s="367" t="e">
        <f t="shared" si="321"/>
        <v>#REF!</v>
      </c>
      <c r="F200" s="46">
        <f>SUMIFS('Portfolio Allocation'!C$12:C$111,'Portfolio Allocation'!$A$12:$A$111,'Graph Tables'!$D200)</f>
        <v>0</v>
      </c>
      <c r="G200" s="46">
        <f>SUMIFS('Portfolio Allocation'!D$12:D$111,'Portfolio Allocation'!$A$12:$A$111,'Graph Tables'!$D200)</f>
        <v>0</v>
      </c>
      <c r="H200" s="46">
        <f>SUMIFS('Portfolio Allocation'!E$12:E$111,'Portfolio Allocation'!$A$12:$A$111,'Graph Tables'!$D200)</f>
        <v>0</v>
      </c>
      <c r="I200" s="46">
        <f>SUMIFS('Portfolio Allocation'!F$12:F$111,'Portfolio Allocation'!$A$12:$A$111,'Graph Tables'!$D200)</f>
        <v>0</v>
      </c>
      <c r="J200" s="46">
        <f>SUMIFS('Portfolio Allocation'!G$12:G$111,'Portfolio Allocation'!$A$12:$A$111,'Graph Tables'!$D200)</f>
        <v>0</v>
      </c>
      <c r="K200" s="46">
        <f>SUMIFS('Portfolio Allocation'!H$12:H$111,'Portfolio Allocation'!$A$12:$A$111,'Graph Tables'!$D200)</f>
        <v>0</v>
      </c>
      <c r="L200" s="46">
        <f>SUMIFS('Portfolio Allocation'!I$12:I$111,'Portfolio Allocation'!$A$12:$A$111,'Graph Tables'!$D200)</f>
        <v>0</v>
      </c>
      <c r="M200" s="46">
        <f>SUMIFS('Portfolio Allocation'!J$12:J$111,'Portfolio Allocation'!$A$12:$A$111,'Graph Tables'!$D200)</f>
        <v>0</v>
      </c>
      <c r="N200" s="46">
        <f>SUMIFS('Portfolio Allocation'!K$12:K$111,'Portfolio Allocation'!$A$12:$A$111,'Graph Tables'!$D200)</f>
        <v>0</v>
      </c>
      <c r="O200" s="46">
        <f>SUMIFS('Portfolio Allocation'!L$12:L$111,'Portfolio Allocation'!$A$12:$A$111,'Graph Tables'!$D200)</f>
        <v>0</v>
      </c>
      <c r="P200" s="46">
        <f>SUMIFS('Portfolio Allocation'!M$12:M$111,'Portfolio Allocation'!$A$12:$A$111,'Graph Tables'!$D200)</f>
        <v>0</v>
      </c>
      <c r="Q200" s="46" t="e">
        <f>SUMIFS('Portfolio Allocation'!#REF!,'Portfolio Allocation'!$A$12:$A$111,'Graph Tables'!$D200)</f>
        <v>#REF!</v>
      </c>
      <c r="R200" s="46">
        <f>SUMIFS('Portfolio Allocation'!Q$12:Q$111,'Portfolio Allocation'!$A$12:$A$111,'Graph Tables'!$D200)</f>
        <v>0</v>
      </c>
      <c r="S200" s="46">
        <f>SUMIFS('Portfolio Allocation'!R$12:R$111,'Portfolio Allocation'!$A$12:$A$111,'Graph Tables'!$D200)</f>
        <v>0</v>
      </c>
      <c r="T200" s="46">
        <f>SUMIFS('Portfolio Allocation'!S$12:S$111,'Portfolio Allocation'!$A$12:$A$111,'Graph Tables'!$D200)</f>
        <v>0</v>
      </c>
      <c r="U200" s="46">
        <f>SUMIFS('Portfolio Allocation'!T$12:T$111,'Portfolio Allocation'!$A$12:$A$111,'Graph Tables'!$D200)</f>
        <v>0</v>
      </c>
      <c r="V200" s="46">
        <f>SUMIFS('Portfolio Allocation'!U$12:U$111,'Portfolio Allocation'!$A$12:$A$111,'Graph Tables'!$D200)</f>
        <v>0</v>
      </c>
      <c r="W200" s="46">
        <f>SUMIFS('Portfolio Allocation'!V$12:V$111,'Portfolio Allocation'!$A$12:$A$111,'Graph Tables'!$D200)</f>
        <v>0</v>
      </c>
      <c r="X200" s="46">
        <f>SUMIFS('Portfolio Allocation'!W$12:W$111,'Portfolio Allocation'!$A$12:$A$111,'Graph Tables'!$D200)</f>
        <v>0</v>
      </c>
      <c r="Y200" s="46">
        <f>SUMIFS('Portfolio Allocation'!X$12:X$111,'Portfolio Allocation'!$A$12:$A$111,'Graph Tables'!$D200)</f>
        <v>0</v>
      </c>
      <c r="Z200" s="46">
        <f>SUMIFS('Portfolio Allocation'!Y$12:Y$111,'Portfolio Allocation'!$A$12:$A$111,'Graph Tables'!$D200)</f>
        <v>0</v>
      </c>
      <c r="AA200" s="46">
        <f>SUMIFS('Portfolio Allocation'!Z$12:Z$111,'Portfolio Allocation'!$A$12:$A$111,'Graph Tables'!$D200)</f>
        <v>0</v>
      </c>
      <c r="AB200" s="46">
        <f>SUMIFS('Portfolio Allocation'!AA$12:AA$111,'Portfolio Allocation'!$A$12:$A$111,'Graph Tables'!$D200)</f>
        <v>0</v>
      </c>
      <c r="AC200" s="46">
        <f>SUMIFS('Portfolio Allocation'!AD$12:AD$111,'Portfolio Allocation'!$A$12:$A$111,'Graph Tables'!$D200)</f>
        <v>0</v>
      </c>
      <c r="AD200" s="46"/>
      <c r="AH200" s="46"/>
      <c r="AI200" s="239" t="e">
        <f t="shared" si="322"/>
        <v>#REF!</v>
      </c>
      <c r="AJ200" s="239" t="e">
        <f>AI200+COUNTIF(AI$2:$AI200,AI200)-1</f>
        <v>#REF!</v>
      </c>
      <c r="AK200" s="241" t="str">
        <f t="shared" si="270"/>
        <v>St. Kitts and Nevis</v>
      </c>
      <c r="AL200" s="70" t="e">
        <f t="shared" si="323"/>
        <v>#REF!</v>
      </c>
      <c r="AM200" s="44" t="e">
        <f t="shared" si="271"/>
        <v>#REF!</v>
      </c>
      <c r="AN200" s="44" t="e">
        <f t="shared" si="272"/>
        <v>#REF!</v>
      </c>
      <c r="AO200" s="44" t="e">
        <f t="shared" si="273"/>
        <v>#REF!</v>
      </c>
      <c r="AP200" s="44" t="e">
        <f t="shared" si="274"/>
        <v>#REF!</v>
      </c>
      <c r="AQ200" s="44" t="e">
        <f t="shared" si="275"/>
        <v>#REF!</v>
      </c>
      <c r="AR200" s="44" t="e">
        <f t="shared" si="276"/>
        <v>#REF!</v>
      </c>
      <c r="AS200" s="44" t="e">
        <f t="shared" si="277"/>
        <v>#REF!</v>
      </c>
      <c r="AT200" s="44" t="e">
        <f t="shared" si="278"/>
        <v>#REF!</v>
      </c>
      <c r="AU200" s="44" t="e">
        <f t="shared" si="279"/>
        <v>#REF!</v>
      </c>
      <c r="AV200" s="44" t="e">
        <f t="shared" si="280"/>
        <v>#REF!</v>
      </c>
      <c r="AW200" s="44" t="e">
        <f t="shared" si="281"/>
        <v>#REF!</v>
      </c>
      <c r="AX200" s="44" t="e">
        <f t="shared" si="282"/>
        <v>#REF!</v>
      </c>
      <c r="AY200" s="44" t="e">
        <f t="shared" si="283"/>
        <v>#REF!</v>
      </c>
      <c r="AZ200" s="44" t="e">
        <f t="shared" si="284"/>
        <v>#REF!</v>
      </c>
      <c r="BA200" s="44" t="e">
        <f t="shared" si="285"/>
        <v>#REF!</v>
      </c>
      <c r="BB200" s="44" t="e">
        <f t="shared" si="286"/>
        <v>#REF!</v>
      </c>
      <c r="BC200" s="44" t="e">
        <f t="shared" si="287"/>
        <v>#REF!</v>
      </c>
      <c r="BD200" s="44" t="e">
        <f t="shared" si="288"/>
        <v>#REF!</v>
      </c>
      <c r="BE200" s="44" t="e">
        <f t="shared" si="289"/>
        <v>#REF!</v>
      </c>
      <c r="BF200" s="44" t="e">
        <f t="shared" si="290"/>
        <v>#REF!</v>
      </c>
      <c r="BG200" s="44" t="e">
        <f t="shared" si="291"/>
        <v>#REF!</v>
      </c>
      <c r="BH200" s="44" t="e">
        <f t="shared" si="292"/>
        <v>#REF!</v>
      </c>
      <c r="BI200" s="44" t="e">
        <f t="shared" si="293"/>
        <v>#REF!</v>
      </c>
      <c r="BJ200" s="44" t="e">
        <f t="shared" si="294"/>
        <v>#REF!</v>
      </c>
      <c r="BK200" s="44"/>
      <c r="CN200" s="244" t="e">
        <f t="shared" si="324"/>
        <v>#REF!</v>
      </c>
      <c r="CO200" s="244">
        <v>199</v>
      </c>
      <c r="CP200" s="239" t="e">
        <f t="shared" si="325"/>
        <v>#REF!</v>
      </c>
      <c r="CQ200" s="239" t="e">
        <f>CP200+COUNTIF($CP$2:CP200,CP200)-1</f>
        <v>#REF!</v>
      </c>
      <c r="CR200" s="241" t="str">
        <f t="shared" si="295"/>
        <v>St. Kitts and Nevis</v>
      </c>
      <c r="CS200" s="70" t="e">
        <f t="shared" si="326"/>
        <v>#REF!</v>
      </c>
      <c r="CT200" s="44" t="e">
        <f t="shared" si="296"/>
        <v>#REF!</v>
      </c>
      <c r="CU200" s="44" t="e">
        <f t="shared" si="297"/>
        <v>#REF!</v>
      </c>
      <c r="CV200" s="44" t="e">
        <f t="shared" si="298"/>
        <v>#REF!</v>
      </c>
      <c r="CW200" s="44" t="e">
        <f t="shared" si="299"/>
        <v>#REF!</v>
      </c>
      <c r="CX200" s="44" t="e">
        <f t="shared" si="300"/>
        <v>#REF!</v>
      </c>
      <c r="CY200" s="44" t="e">
        <f t="shared" si="301"/>
        <v>#REF!</v>
      </c>
      <c r="CZ200" s="44" t="e">
        <f t="shared" si="302"/>
        <v>#REF!</v>
      </c>
      <c r="DA200" s="44" t="e">
        <f t="shared" si="303"/>
        <v>#REF!</v>
      </c>
      <c r="DB200" s="44" t="e">
        <f t="shared" si="304"/>
        <v>#REF!</v>
      </c>
      <c r="DC200" s="44" t="e">
        <f t="shared" si="305"/>
        <v>#REF!</v>
      </c>
      <c r="DD200" s="44" t="e">
        <f t="shared" si="306"/>
        <v>#REF!</v>
      </c>
      <c r="DE200" s="44" t="e">
        <f t="shared" si="307"/>
        <v>#REF!</v>
      </c>
      <c r="DF200" s="44" t="e">
        <f t="shared" si="308"/>
        <v>#REF!</v>
      </c>
      <c r="DG200" s="44" t="e">
        <f t="shared" si="309"/>
        <v>#REF!</v>
      </c>
      <c r="DH200" s="44" t="e">
        <f t="shared" si="310"/>
        <v>#REF!</v>
      </c>
      <c r="DI200" s="44" t="e">
        <f t="shared" si="311"/>
        <v>#REF!</v>
      </c>
      <c r="DJ200" s="44" t="e">
        <f t="shared" si="312"/>
        <v>#REF!</v>
      </c>
      <c r="DK200" s="44" t="e">
        <f t="shared" si="313"/>
        <v>#REF!</v>
      </c>
      <c r="DL200" s="44" t="e">
        <f t="shared" si="314"/>
        <v>#REF!</v>
      </c>
      <c r="DM200" s="44" t="e">
        <f t="shared" si="315"/>
        <v>#REF!</v>
      </c>
      <c r="DN200" s="44" t="e">
        <f t="shared" si="316"/>
        <v>#REF!</v>
      </c>
      <c r="DO200" s="44" t="e">
        <f t="shared" si="317"/>
        <v>#REF!</v>
      </c>
      <c r="DP200" s="44" t="e">
        <f t="shared" si="318"/>
        <v>#REF!</v>
      </c>
      <c r="DQ200" s="44" t="e">
        <f t="shared" si="319"/>
        <v>#REF!</v>
      </c>
    </row>
    <row r="201" spans="1:121">
      <c r="A201" s="239">
        <v>200</v>
      </c>
      <c r="B201" s="364" t="e">
        <f t="shared" si="320"/>
        <v>#REF!</v>
      </c>
      <c r="C201" s="365" t="e">
        <f>B201+COUNTIF(B$2:$B201,B201)-1</f>
        <v>#REF!</v>
      </c>
      <c r="D201" s="366" t="str">
        <f>Tables!AI201</f>
        <v>St. Lucia</v>
      </c>
      <c r="E201" s="367" t="e">
        <f t="shared" si="321"/>
        <v>#REF!</v>
      </c>
      <c r="F201" s="46">
        <f>SUMIFS('Portfolio Allocation'!C$12:C$111,'Portfolio Allocation'!$A$12:$A$111,'Graph Tables'!$D201)</f>
        <v>0</v>
      </c>
      <c r="G201" s="46">
        <f>SUMIFS('Portfolio Allocation'!D$12:D$111,'Portfolio Allocation'!$A$12:$A$111,'Graph Tables'!$D201)</f>
        <v>0</v>
      </c>
      <c r="H201" s="46">
        <f>SUMIFS('Portfolio Allocation'!E$12:E$111,'Portfolio Allocation'!$A$12:$A$111,'Graph Tables'!$D201)</f>
        <v>0</v>
      </c>
      <c r="I201" s="46">
        <f>SUMIFS('Portfolio Allocation'!F$12:F$111,'Portfolio Allocation'!$A$12:$A$111,'Graph Tables'!$D201)</f>
        <v>0</v>
      </c>
      <c r="J201" s="46">
        <f>SUMIFS('Portfolio Allocation'!G$12:G$111,'Portfolio Allocation'!$A$12:$A$111,'Graph Tables'!$D201)</f>
        <v>0</v>
      </c>
      <c r="K201" s="46">
        <f>SUMIFS('Portfolio Allocation'!H$12:H$111,'Portfolio Allocation'!$A$12:$A$111,'Graph Tables'!$D201)</f>
        <v>0</v>
      </c>
      <c r="L201" s="46">
        <f>SUMIFS('Portfolio Allocation'!I$12:I$111,'Portfolio Allocation'!$A$12:$A$111,'Graph Tables'!$D201)</f>
        <v>0</v>
      </c>
      <c r="M201" s="46">
        <f>SUMIFS('Portfolio Allocation'!J$12:J$111,'Portfolio Allocation'!$A$12:$A$111,'Graph Tables'!$D201)</f>
        <v>0</v>
      </c>
      <c r="N201" s="46">
        <f>SUMIFS('Portfolio Allocation'!K$12:K$111,'Portfolio Allocation'!$A$12:$A$111,'Graph Tables'!$D201)</f>
        <v>0</v>
      </c>
      <c r="O201" s="46">
        <f>SUMIFS('Portfolio Allocation'!L$12:L$111,'Portfolio Allocation'!$A$12:$A$111,'Graph Tables'!$D201)</f>
        <v>0</v>
      </c>
      <c r="P201" s="46">
        <f>SUMIFS('Portfolio Allocation'!M$12:M$111,'Portfolio Allocation'!$A$12:$A$111,'Graph Tables'!$D201)</f>
        <v>0</v>
      </c>
      <c r="Q201" s="46" t="e">
        <f>SUMIFS('Portfolio Allocation'!#REF!,'Portfolio Allocation'!$A$12:$A$111,'Graph Tables'!$D201)</f>
        <v>#REF!</v>
      </c>
      <c r="R201" s="46">
        <f>SUMIFS('Portfolio Allocation'!Q$12:Q$111,'Portfolio Allocation'!$A$12:$A$111,'Graph Tables'!$D201)</f>
        <v>0</v>
      </c>
      <c r="S201" s="46">
        <f>SUMIFS('Portfolio Allocation'!R$12:R$111,'Portfolio Allocation'!$A$12:$A$111,'Graph Tables'!$D201)</f>
        <v>0</v>
      </c>
      <c r="T201" s="46">
        <f>SUMIFS('Portfolio Allocation'!S$12:S$111,'Portfolio Allocation'!$A$12:$A$111,'Graph Tables'!$D201)</f>
        <v>0</v>
      </c>
      <c r="U201" s="46">
        <f>SUMIFS('Portfolio Allocation'!T$12:T$111,'Portfolio Allocation'!$A$12:$A$111,'Graph Tables'!$D201)</f>
        <v>0</v>
      </c>
      <c r="V201" s="46">
        <f>SUMIFS('Portfolio Allocation'!U$12:U$111,'Portfolio Allocation'!$A$12:$A$111,'Graph Tables'!$D201)</f>
        <v>0</v>
      </c>
      <c r="W201" s="46">
        <f>SUMIFS('Portfolio Allocation'!V$12:V$111,'Portfolio Allocation'!$A$12:$A$111,'Graph Tables'!$D201)</f>
        <v>0</v>
      </c>
      <c r="X201" s="46">
        <f>SUMIFS('Portfolio Allocation'!W$12:W$111,'Portfolio Allocation'!$A$12:$A$111,'Graph Tables'!$D201)</f>
        <v>0</v>
      </c>
      <c r="Y201" s="46">
        <f>SUMIFS('Portfolio Allocation'!X$12:X$111,'Portfolio Allocation'!$A$12:$A$111,'Graph Tables'!$D201)</f>
        <v>0</v>
      </c>
      <c r="Z201" s="46">
        <f>SUMIFS('Portfolio Allocation'!Y$12:Y$111,'Portfolio Allocation'!$A$12:$A$111,'Graph Tables'!$D201)</f>
        <v>0</v>
      </c>
      <c r="AA201" s="46">
        <f>SUMIFS('Portfolio Allocation'!Z$12:Z$111,'Portfolio Allocation'!$A$12:$A$111,'Graph Tables'!$D201)</f>
        <v>0</v>
      </c>
      <c r="AB201" s="46">
        <f>SUMIFS('Portfolio Allocation'!AA$12:AA$111,'Portfolio Allocation'!$A$12:$A$111,'Graph Tables'!$D201)</f>
        <v>0</v>
      </c>
      <c r="AC201" s="46">
        <f>SUMIFS('Portfolio Allocation'!AD$12:AD$111,'Portfolio Allocation'!$A$12:$A$111,'Graph Tables'!$D201)</f>
        <v>0</v>
      </c>
      <c r="AD201" s="46"/>
      <c r="AH201" s="46"/>
      <c r="AI201" s="239" t="e">
        <f t="shared" si="322"/>
        <v>#REF!</v>
      </c>
      <c r="AJ201" s="239" t="e">
        <f>AI201+COUNTIF(AI$2:$AI201,AI201)-1</f>
        <v>#REF!</v>
      </c>
      <c r="AK201" s="241" t="str">
        <f t="shared" si="270"/>
        <v>St. Lucia</v>
      </c>
      <c r="AL201" s="70" t="e">
        <f t="shared" si="323"/>
        <v>#REF!</v>
      </c>
      <c r="AM201" s="44" t="e">
        <f t="shared" si="271"/>
        <v>#REF!</v>
      </c>
      <c r="AN201" s="44" t="e">
        <f t="shared" si="272"/>
        <v>#REF!</v>
      </c>
      <c r="AO201" s="44" t="e">
        <f t="shared" si="273"/>
        <v>#REF!</v>
      </c>
      <c r="AP201" s="44" t="e">
        <f t="shared" si="274"/>
        <v>#REF!</v>
      </c>
      <c r="AQ201" s="44" t="e">
        <f t="shared" si="275"/>
        <v>#REF!</v>
      </c>
      <c r="AR201" s="44" t="e">
        <f t="shared" si="276"/>
        <v>#REF!</v>
      </c>
      <c r="AS201" s="44" t="e">
        <f t="shared" si="277"/>
        <v>#REF!</v>
      </c>
      <c r="AT201" s="44" t="e">
        <f t="shared" si="278"/>
        <v>#REF!</v>
      </c>
      <c r="AU201" s="44" t="e">
        <f t="shared" si="279"/>
        <v>#REF!</v>
      </c>
      <c r="AV201" s="44" t="e">
        <f t="shared" si="280"/>
        <v>#REF!</v>
      </c>
      <c r="AW201" s="44" t="e">
        <f t="shared" si="281"/>
        <v>#REF!</v>
      </c>
      <c r="AX201" s="44" t="e">
        <f t="shared" si="282"/>
        <v>#REF!</v>
      </c>
      <c r="AY201" s="44" t="e">
        <f t="shared" si="283"/>
        <v>#REF!</v>
      </c>
      <c r="AZ201" s="44" t="e">
        <f t="shared" si="284"/>
        <v>#REF!</v>
      </c>
      <c r="BA201" s="44" t="e">
        <f t="shared" si="285"/>
        <v>#REF!</v>
      </c>
      <c r="BB201" s="44" t="e">
        <f t="shared" si="286"/>
        <v>#REF!</v>
      </c>
      <c r="BC201" s="44" t="e">
        <f t="shared" si="287"/>
        <v>#REF!</v>
      </c>
      <c r="BD201" s="44" t="e">
        <f t="shared" si="288"/>
        <v>#REF!</v>
      </c>
      <c r="BE201" s="44" t="e">
        <f t="shared" si="289"/>
        <v>#REF!</v>
      </c>
      <c r="BF201" s="44" t="e">
        <f t="shared" si="290"/>
        <v>#REF!</v>
      </c>
      <c r="BG201" s="44" t="e">
        <f t="shared" si="291"/>
        <v>#REF!</v>
      </c>
      <c r="BH201" s="44" t="e">
        <f t="shared" si="292"/>
        <v>#REF!</v>
      </c>
      <c r="BI201" s="44" t="e">
        <f t="shared" si="293"/>
        <v>#REF!</v>
      </c>
      <c r="BJ201" s="44" t="e">
        <f t="shared" si="294"/>
        <v>#REF!</v>
      </c>
      <c r="BK201" s="44"/>
      <c r="CN201" s="244" t="e">
        <f t="shared" si="324"/>
        <v>#REF!</v>
      </c>
      <c r="CO201" s="244">
        <v>200</v>
      </c>
      <c r="CP201" s="239" t="e">
        <f t="shared" si="325"/>
        <v>#REF!</v>
      </c>
      <c r="CQ201" s="239" t="e">
        <f>CP201+COUNTIF($CP$2:CP201,CP201)-1</f>
        <v>#REF!</v>
      </c>
      <c r="CR201" s="241" t="str">
        <f t="shared" si="295"/>
        <v>St. Lucia</v>
      </c>
      <c r="CS201" s="70" t="e">
        <f t="shared" si="326"/>
        <v>#REF!</v>
      </c>
      <c r="CT201" s="44" t="e">
        <f t="shared" si="296"/>
        <v>#REF!</v>
      </c>
      <c r="CU201" s="44" t="e">
        <f t="shared" si="297"/>
        <v>#REF!</v>
      </c>
      <c r="CV201" s="44" t="e">
        <f t="shared" si="298"/>
        <v>#REF!</v>
      </c>
      <c r="CW201" s="44" t="e">
        <f t="shared" si="299"/>
        <v>#REF!</v>
      </c>
      <c r="CX201" s="44" t="e">
        <f t="shared" si="300"/>
        <v>#REF!</v>
      </c>
      <c r="CY201" s="44" t="e">
        <f t="shared" si="301"/>
        <v>#REF!</v>
      </c>
      <c r="CZ201" s="44" t="e">
        <f t="shared" si="302"/>
        <v>#REF!</v>
      </c>
      <c r="DA201" s="44" t="e">
        <f t="shared" si="303"/>
        <v>#REF!</v>
      </c>
      <c r="DB201" s="44" t="e">
        <f t="shared" si="304"/>
        <v>#REF!</v>
      </c>
      <c r="DC201" s="44" t="e">
        <f t="shared" si="305"/>
        <v>#REF!</v>
      </c>
      <c r="DD201" s="44" t="e">
        <f t="shared" si="306"/>
        <v>#REF!</v>
      </c>
      <c r="DE201" s="44" t="e">
        <f t="shared" si="307"/>
        <v>#REF!</v>
      </c>
      <c r="DF201" s="44" t="e">
        <f t="shared" si="308"/>
        <v>#REF!</v>
      </c>
      <c r="DG201" s="44" t="e">
        <f t="shared" si="309"/>
        <v>#REF!</v>
      </c>
      <c r="DH201" s="44" t="e">
        <f t="shared" si="310"/>
        <v>#REF!</v>
      </c>
      <c r="DI201" s="44" t="e">
        <f t="shared" si="311"/>
        <v>#REF!</v>
      </c>
      <c r="DJ201" s="44" t="e">
        <f t="shared" si="312"/>
        <v>#REF!</v>
      </c>
      <c r="DK201" s="44" t="e">
        <f t="shared" si="313"/>
        <v>#REF!</v>
      </c>
      <c r="DL201" s="44" t="e">
        <f t="shared" si="314"/>
        <v>#REF!</v>
      </c>
      <c r="DM201" s="44" t="e">
        <f t="shared" si="315"/>
        <v>#REF!</v>
      </c>
      <c r="DN201" s="44" t="e">
        <f t="shared" si="316"/>
        <v>#REF!</v>
      </c>
      <c r="DO201" s="44" t="e">
        <f t="shared" si="317"/>
        <v>#REF!</v>
      </c>
      <c r="DP201" s="44" t="e">
        <f t="shared" si="318"/>
        <v>#REF!</v>
      </c>
      <c r="DQ201" s="44" t="e">
        <f t="shared" si="319"/>
        <v>#REF!</v>
      </c>
    </row>
    <row r="202" spans="1:121">
      <c r="A202" s="239">
        <v>201</v>
      </c>
      <c r="B202" s="364" t="e">
        <f t="shared" si="320"/>
        <v>#REF!</v>
      </c>
      <c r="C202" s="365" t="e">
        <f>B202+COUNTIF(B$2:$B202,B202)-1</f>
        <v>#REF!</v>
      </c>
      <c r="D202" s="366" t="str">
        <f>Tables!AI202</f>
        <v>St. Pierre and Miquelon</v>
      </c>
      <c r="E202" s="367" t="e">
        <f t="shared" si="321"/>
        <v>#REF!</v>
      </c>
      <c r="F202" s="46">
        <f>SUMIFS('Portfolio Allocation'!C$12:C$111,'Portfolio Allocation'!$A$12:$A$111,'Graph Tables'!$D202)</f>
        <v>0</v>
      </c>
      <c r="G202" s="46">
        <f>SUMIFS('Portfolio Allocation'!D$12:D$111,'Portfolio Allocation'!$A$12:$A$111,'Graph Tables'!$D202)</f>
        <v>0</v>
      </c>
      <c r="H202" s="46">
        <f>SUMIFS('Portfolio Allocation'!E$12:E$111,'Portfolio Allocation'!$A$12:$A$111,'Graph Tables'!$D202)</f>
        <v>0</v>
      </c>
      <c r="I202" s="46">
        <f>SUMIFS('Portfolio Allocation'!F$12:F$111,'Portfolio Allocation'!$A$12:$A$111,'Graph Tables'!$D202)</f>
        <v>0</v>
      </c>
      <c r="J202" s="46">
        <f>SUMIFS('Portfolio Allocation'!G$12:G$111,'Portfolio Allocation'!$A$12:$A$111,'Graph Tables'!$D202)</f>
        <v>0</v>
      </c>
      <c r="K202" s="46">
        <f>SUMIFS('Portfolio Allocation'!H$12:H$111,'Portfolio Allocation'!$A$12:$A$111,'Graph Tables'!$D202)</f>
        <v>0</v>
      </c>
      <c r="L202" s="46">
        <f>SUMIFS('Portfolio Allocation'!I$12:I$111,'Portfolio Allocation'!$A$12:$A$111,'Graph Tables'!$D202)</f>
        <v>0</v>
      </c>
      <c r="M202" s="46">
        <f>SUMIFS('Portfolio Allocation'!J$12:J$111,'Portfolio Allocation'!$A$12:$A$111,'Graph Tables'!$D202)</f>
        <v>0</v>
      </c>
      <c r="N202" s="46">
        <f>SUMIFS('Portfolio Allocation'!K$12:K$111,'Portfolio Allocation'!$A$12:$A$111,'Graph Tables'!$D202)</f>
        <v>0</v>
      </c>
      <c r="O202" s="46">
        <f>SUMIFS('Portfolio Allocation'!L$12:L$111,'Portfolio Allocation'!$A$12:$A$111,'Graph Tables'!$D202)</f>
        <v>0</v>
      </c>
      <c r="P202" s="46">
        <f>SUMIFS('Portfolio Allocation'!M$12:M$111,'Portfolio Allocation'!$A$12:$A$111,'Graph Tables'!$D202)</f>
        <v>0</v>
      </c>
      <c r="Q202" s="46" t="e">
        <f>SUMIFS('Portfolio Allocation'!#REF!,'Portfolio Allocation'!$A$12:$A$111,'Graph Tables'!$D202)</f>
        <v>#REF!</v>
      </c>
      <c r="R202" s="46">
        <f>SUMIFS('Portfolio Allocation'!Q$12:Q$111,'Portfolio Allocation'!$A$12:$A$111,'Graph Tables'!$D202)</f>
        <v>0</v>
      </c>
      <c r="S202" s="46">
        <f>SUMIFS('Portfolio Allocation'!R$12:R$111,'Portfolio Allocation'!$A$12:$A$111,'Graph Tables'!$D202)</f>
        <v>0</v>
      </c>
      <c r="T202" s="46">
        <f>SUMIFS('Portfolio Allocation'!S$12:S$111,'Portfolio Allocation'!$A$12:$A$111,'Graph Tables'!$D202)</f>
        <v>0</v>
      </c>
      <c r="U202" s="46">
        <f>SUMIFS('Portfolio Allocation'!T$12:T$111,'Portfolio Allocation'!$A$12:$A$111,'Graph Tables'!$D202)</f>
        <v>0</v>
      </c>
      <c r="V202" s="46">
        <f>SUMIFS('Portfolio Allocation'!U$12:U$111,'Portfolio Allocation'!$A$12:$A$111,'Graph Tables'!$D202)</f>
        <v>0</v>
      </c>
      <c r="W202" s="46">
        <f>SUMIFS('Portfolio Allocation'!V$12:V$111,'Portfolio Allocation'!$A$12:$A$111,'Graph Tables'!$D202)</f>
        <v>0</v>
      </c>
      <c r="X202" s="46">
        <f>SUMIFS('Portfolio Allocation'!W$12:W$111,'Portfolio Allocation'!$A$12:$A$111,'Graph Tables'!$D202)</f>
        <v>0</v>
      </c>
      <c r="Y202" s="46">
        <f>SUMIFS('Portfolio Allocation'!X$12:X$111,'Portfolio Allocation'!$A$12:$A$111,'Graph Tables'!$D202)</f>
        <v>0</v>
      </c>
      <c r="Z202" s="46">
        <f>SUMIFS('Portfolio Allocation'!Y$12:Y$111,'Portfolio Allocation'!$A$12:$A$111,'Graph Tables'!$D202)</f>
        <v>0</v>
      </c>
      <c r="AA202" s="46">
        <f>SUMIFS('Portfolio Allocation'!Z$12:Z$111,'Portfolio Allocation'!$A$12:$A$111,'Graph Tables'!$D202)</f>
        <v>0</v>
      </c>
      <c r="AB202" s="46">
        <f>SUMIFS('Portfolio Allocation'!AA$12:AA$111,'Portfolio Allocation'!$A$12:$A$111,'Graph Tables'!$D202)</f>
        <v>0</v>
      </c>
      <c r="AC202" s="46">
        <f>SUMIFS('Portfolio Allocation'!AD$12:AD$111,'Portfolio Allocation'!$A$12:$A$111,'Graph Tables'!$D202)</f>
        <v>0</v>
      </c>
      <c r="AD202" s="46"/>
      <c r="AH202" s="46"/>
      <c r="AI202" s="239" t="e">
        <f t="shared" si="322"/>
        <v>#REF!</v>
      </c>
      <c r="AJ202" s="239" t="e">
        <f>AI202+COUNTIF(AI$2:$AI202,AI202)-1</f>
        <v>#REF!</v>
      </c>
      <c r="AK202" s="241" t="str">
        <f t="shared" si="270"/>
        <v>St. Pierre and Miquelon</v>
      </c>
      <c r="AL202" s="70" t="e">
        <f t="shared" si="323"/>
        <v>#REF!</v>
      </c>
      <c r="AM202" s="44" t="e">
        <f t="shared" si="271"/>
        <v>#REF!</v>
      </c>
      <c r="AN202" s="44" t="e">
        <f t="shared" si="272"/>
        <v>#REF!</v>
      </c>
      <c r="AO202" s="44" t="e">
        <f t="shared" si="273"/>
        <v>#REF!</v>
      </c>
      <c r="AP202" s="44" t="e">
        <f t="shared" si="274"/>
        <v>#REF!</v>
      </c>
      <c r="AQ202" s="44" t="e">
        <f t="shared" si="275"/>
        <v>#REF!</v>
      </c>
      <c r="AR202" s="44" t="e">
        <f t="shared" si="276"/>
        <v>#REF!</v>
      </c>
      <c r="AS202" s="44" t="e">
        <f t="shared" si="277"/>
        <v>#REF!</v>
      </c>
      <c r="AT202" s="44" t="e">
        <f t="shared" si="278"/>
        <v>#REF!</v>
      </c>
      <c r="AU202" s="44" t="e">
        <f t="shared" si="279"/>
        <v>#REF!</v>
      </c>
      <c r="AV202" s="44" t="e">
        <f t="shared" si="280"/>
        <v>#REF!</v>
      </c>
      <c r="AW202" s="44" t="e">
        <f t="shared" si="281"/>
        <v>#REF!</v>
      </c>
      <c r="AX202" s="44" t="e">
        <f t="shared" si="282"/>
        <v>#REF!</v>
      </c>
      <c r="AY202" s="44" t="e">
        <f t="shared" si="283"/>
        <v>#REF!</v>
      </c>
      <c r="AZ202" s="44" t="e">
        <f t="shared" si="284"/>
        <v>#REF!</v>
      </c>
      <c r="BA202" s="44" t="e">
        <f t="shared" si="285"/>
        <v>#REF!</v>
      </c>
      <c r="BB202" s="44" t="e">
        <f t="shared" si="286"/>
        <v>#REF!</v>
      </c>
      <c r="BC202" s="44" t="e">
        <f t="shared" si="287"/>
        <v>#REF!</v>
      </c>
      <c r="BD202" s="44" t="e">
        <f t="shared" si="288"/>
        <v>#REF!</v>
      </c>
      <c r="BE202" s="44" t="e">
        <f t="shared" si="289"/>
        <v>#REF!</v>
      </c>
      <c r="BF202" s="44" t="e">
        <f t="shared" si="290"/>
        <v>#REF!</v>
      </c>
      <c r="BG202" s="44" t="e">
        <f t="shared" si="291"/>
        <v>#REF!</v>
      </c>
      <c r="BH202" s="44" t="e">
        <f t="shared" si="292"/>
        <v>#REF!</v>
      </c>
      <c r="BI202" s="44" t="e">
        <f t="shared" si="293"/>
        <v>#REF!</v>
      </c>
      <c r="BJ202" s="44" t="e">
        <f t="shared" si="294"/>
        <v>#REF!</v>
      </c>
      <c r="BK202" s="44"/>
      <c r="CN202" s="244" t="e">
        <f t="shared" si="324"/>
        <v>#REF!</v>
      </c>
      <c r="CO202" s="244">
        <v>201</v>
      </c>
      <c r="CP202" s="239" t="e">
        <f t="shared" si="325"/>
        <v>#REF!</v>
      </c>
      <c r="CQ202" s="239" t="e">
        <f>CP202+COUNTIF($CP$2:CP202,CP202)-1</f>
        <v>#REF!</v>
      </c>
      <c r="CR202" s="241" t="str">
        <f t="shared" si="295"/>
        <v>St. Pierre and Miquelon</v>
      </c>
      <c r="CS202" s="70" t="e">
        <f t="shared" si="326"/>
        <v>#REF!</v>
      </c>
      <c r="CT202" s="44" t="e">
        <f t="shared" si="296"/>
        <v>#REF!</v>
      </c>
      <c r="CU202" s="44" t="e">
        <f t="shared" si="297"/>
        <v>#REF!</v>
      </c>
      <c r="CV202" s="44" t="e">
        <f t="shared" si="298"/>
        <v>#REF!</v>
      </c>
      <c r="CW202" s="44" t="e">
        <f t="shared" si="299"/>
        <v>#REF!</v>
      </c>
      <c r="CX202" s="44" t="e">
        <f t="shared" si="300"/>
        <v>#REF!</v>
      </c>
      <c r="CY202" s="44" t="e">
        <f t="shared" si="301"/>
        <v>#REF!</v>
      </c>
      <c r="CZ202" s="44" t="e">
        <f t="shared" si="302"/>
        <v>#REF!</v>
      </c>
      <c r="DA202" s="44" t="e">
        <f t="shared" si="303"/>
        <v>#REF!</v>
      </c>
      <c r="DB202" s="44" t="e">
        <f t="shared" si="304"/>
        <v>#REF!</v>
      </c>
      <c r="DC202" s="44" t="e">
        <f t="shared" si="305"/>
        <v>#REF!</v>
      </c>
      <c r="DD202" s="44" t="e">
        <f t="shared" si="306"/>
        <v>#REF!</v>
      </c>
      <c r="DE202" s="44" t="e">
        <f t="shared" si="307"/>
        <v>#REF!</v>
      </c>
      <c r="DF202" s="44" t="e">
        <f t="shared" si="308"/>
        <v>#REF!</v>
      </c>
      <c r="DG202" s="44" t="e">
        <f t="shared" si="309"/>
        <v>#REF!</v>
      </c>
      <c r="DH202" s="44" t="e">
        <f t="shared" si="310"/>
        <v>#REF!</v>
      </c>
      <c r="DI202" s="44" t="e">
        <f t="shared" si="311"/>
        <v>#REF!</v>
      </c>
      <c r="DJ202" s="44" t="e">
        <f t="shared" si="312"/>
        <v>#REF!</v>
      </c>
      <c r="DK202" s="44" t="e">
        <f t="shared" si="313"/>
        <v>#REF!</v>
      </c>
      <c r="DL202" s="44" t="e">
        <f t="shared" si="314"/>
        <v>#REF!</v>
      </c>
      <c r="DM202" s="44" t="e">
        <f t="shared" si="315"/>
        <v>#REF!</v>
      </c>
      <c r="DN202" s="44" t="e">
        <f t="shared" si="316"/>
        <v>#REF!</v>
      </c>
      <c r="DO202" s="44" t="e">
        <f t="shared" si="317"/>
        <v>#REF!</v>
      </c>
      <c r="DP202" s="44" t="e">
        <f t="shared" si="318"/>
        <v>#REF!</v>
      </c>
      <c r="DQ202" s="44" t="e">
        <f t="shared" si="319"/>
        <v>#REF!</v>
      </c>
    </row>
    <row r="203" spans="1:121">
      <c r="A203" s="239">
        <v>202</v>
      </c>
      <c r="B203" s="364" t="e">
        <f t="shared" si="320"/>
        <v>#REF!</v>
      </c>
      <c r="C203" s="365" t="e">
        <f>B203+COUNTIF(B$2:$B203,B203)-1</f>
        <v>#REF!</v>
      </c>
      <c r="D203" s="366" t="str">
        <f>Tables!AI203</f>
        <v>St. Vincent and the Grenadines</v>
      </c>
      <c r="E203" s="367" t="e">
        <f t="shared" si="321"/>
        <v>#REF!</v>
      </c>
      <c r="F203" s="46">
        <f>SUMIFS('Portfolio Allocation'!C$12:C$111,'Portfolio Allocation'!$A$12:$A$111,'Graph Tables'!$D203)</f>
        <v>0</v>
      </c>
      <c r="G203" s="46">
        <f>SUMIFS('Portfolio Allocation'!D$12:D$111,'Portfolio Allocation'!$A$12:$A$111,'Graph Tables'!$D203)</f>
        <v>0</v>
      </c>
      <c r="H203" s="46">
        <f>SUMIFS('Portfolio Allocation'!E$12:E$111,'Portfolio Allocation'!$A$12:$A$111,'Graph Tables'!$D203)</f>
        <v>0</v>
      </c>
      <c r="I203" s="46">
        <f>SUMIFS('Portfolio Allocation'!F$12:F$111,'Portfolio Allocation'!$A$12:$A$111,'Graph Tables'!$D203)</f>
        <v>0</v>
      </c>
      <c r="J203" s="46">
        <f>SUMIFS('Portfolio Allocation'!G$12:G$111,'Portfolio Allocation'!$A$12:$A$111,'Graph Tables'!$D203)</f>
        <v>0</v>
      </c>
      <c r="K203" s="46">
        <f>SUMIFS('Portfolio Allocation'!H$12:H$111,'Portfolio Allocation'!$A$12:$A$111,'Graph Tables'!$D203)</f>
        <v>0</v>
      </c>
      <c r="L203" s="46">
        <f>SUMIFS('Portfolio Allocation'!I$12:I$111,'Portfolio Allocation'!$A$12:$A$111,'Graph Tables'!$D203)</f>
        <v>0</v>
      </c>
      <c r="M203" s="46">
        <f>SUMIFS('Portfolio Allocation'!J$12:J$111,'Portfolio Allocation'!$A$12:$A$111,'Graph Tables'!$D203)</f>
        <v>0</v>
      </c>
      <c r="N203" s="46">
        <f>SUMIFS('Portfolio Allocation'!K$12:K$111,'Portfolio Allocation'!$A$12:$A$111,'Graph Tables'!$D203)</f>
        <v>0</v>
      </c>
      <c r="O203" s="46">
        <f>SUMIFS('Portfolio Allocation'!L$12:L$111,'Portfolio Allocation'!$A$12:$A$111,'Graph Tables'!$D203)</f>
        <v>0</v>
      </c>
      <c r="P203" s="46">
        <f>SUMIFS('Portfolio Allocation'!M$12:M$111,'Portfolio Allocation'!$A$12:$A$111,'Graph Tables'!$D203)</f>
        <v>0</v>
      </c>
      <c r="Q203" s="46" t="e">
        <f>SUMIFS('Portfolio Allocation'!#REF!,'Portfolio Allocation'!$A$12:$A$111,'Graph Tables'!$D203)</f>
        <v>#REF!</v>
      </c>
      <c r="R203" s="46">
        <f>SUMIFS('Portfolio Allocation'!Q$12:Q$111,'Portfolio Allocation'!$A$12:$A$111,'Graph Tables'!$D203)</f>
        <v>0</v>
      </c>
      <c r="S203" s="46">
        <f>SUMIFS('Portfolio Allocation'!R$12:R$111,'Portfolio Allocation'!$A$12:$A$111,'Graph Tables'!$D203)</f>
        <v>0</v>
      </c>
      <c r="T203" s="46">
        <f>SUMIFS('Portfolio Allocation'!S$12:S$111,'Portfolio Allocation'!$A$12:$A$111,'Graph Tables'!$D203)</f>
        <v>0</v>
      </c>
      <c r="U203" s="46">
        <f>SUMIFS('Portfolio Allocation'!T$12:T$111,'Portfolio Allocation'!$A$12:$A$111,'Graph Tables'!$D203)</f>
        <v>0</v>
      </c>
      <c r="V203" s="46">
        <f>SUMIFS('Portfolio Allocation'!U$12:U$111,'Portfolio Allocation'!$A$12:$A$111,'Graph Tables'!$D203)</f>
        <v>0</v>
      </c>
      <c r="W203" s="46">
        <f>SUMIFS('Portfolio Allocation'!V$12:V$111,'Portfolio Allocation'!$A$12:$A$111,'Graph Tables'!$D203)</f>
        <v>0</v>
      </c>
      <c r="X203" s="46">
        <f>SUMIFS('Portfolio Allocation'!W$12:W$111,'Portfolio Allocation'!$A$12:$A$111,'Graph Tables'!$D203)</f>
        <v>0</v>
      </c>
      <c r="Y203" s="46">
        <f>SUMIFS('Portfolio Allocation'!X$12:X$111,'Portfolio Allocation'!$A$12:$A$111,'Graph Tables'!$D203)</f>
        <v>0</v>
      </c>
      <c r="Z203" s="46">
        <f>SUMIFS('Portfolio Allocation'!Y$12:Y$111,'Portfolio Allocation'!$A$12:$A$111,'Graph Tables'!$D203)</f>
        <v>0</v>
      </c>
      <c r="AA203" s="46">
        <f>SUMIFS('Portfolio Allocation'!Z$12:Z$111,'Portfolio Allocation'!$A$12:$A$111,'Graph Tables'!$D203)</f>
        <v>0</v>
      </c>
      <c r="AB203" s="46">
        <f>SUMIFS('Portfolio Allocation'!AA$12:AA$111,'Portfolio Allocation'!$A$12:$A$111,'Graph Tables'!$D203)</f>
        <v>0</v>
      </c>
      <c r="AC203" s="46">
        <f>SUMIFS('Portfolio Allocation'!AD$12:AD$111,'Portfolio Allocation'!$A$12:$A$111,'Graph Tables'!$D203)</f>
        <v>0</v>
      </c>
      <c r="AD203" s="46"/>
      <c r="AH203" s="46"/>
      <c r="AI203" s="239" t="e">
        <f t="shared" si="322"/>
        <v>#REF!</v>
      </c>
      <c r="AJ203" s="239" t="e">
        <f>AI203+COUNTIF(AI$2:$AI203,AI203)-1</f>
        <v>#REF!</v>
      </c>
      <c r="AK203" s="241" t="str">
        <f t="shared" si="270"/>
        <v>St. Vincent and the Grenadines</v>
      </c>
      <c r="AL203" s="70" t="e">
        <f t="shared" si="323"/>
        <v>#REF!</v>
      </c>
      <c r="AM203" s="44" t="e">
        <f t="shared" si="271"/>
        <v>#REF!</v>
      </c>
      <c r="AN203" s="44" t="e">
        <f t="shared" si="272"/>
        <v>#REF!</v>
      </c>
      <c r="AO203" s="44" t="e">
        <f t="shared" si="273"/>
        <v>#REF!</v>
      </c>
      <c r="AP203" s="44" t="e">
        <f t="shared" si="274"/>
        <v>#REF!</v>
      </c>
      <c r="AQ203" s="44" t="e">
        <f t="shared" si="275"/>
        <v>#REF!</v>
      </c>
      <c r="AR203" s="44" t="e">
        <f t="shared" si="276"/>
        <v>#REF!</v>
      </c>
      <c r="AS203" s="44" t="e">
        <f t="shared" si="277"/>
        <v>#REF!</v>
      </c>
      <c r="AT203" s="44" t="e">
        <f t="shared" si="278"/>
        <v>#REF!</v>
      </c>
      <c r="AU203" s="44" t="e">
        <f t="shared" si="279"/>
        <v>#REF!</v>
      </c>
      <c r="AV203" s="44" t="e">
        <f t="shared" si="280"/>
        <v>#REF!</v>
      </c>
      <c r="AW203" s="44" t="e">
        <f t="shared" si="281"/>
        <v>#REF!</v>
      </c>
      <c r="AX203" s="44" t="e">
        <f t="shared" si="282"/>
        <v>#REF!</v>
      </c>
      <c r="AY203" s="44" t="e">
        <f t="shared" si="283"/>
        <v>#REF!</v>
      </c>
      <c r="AZ203" s="44" t="e">
        <f t="shared" si="284"/>
        <v>#REF!</v>
      </c>
      <c r="BA203" s="44" t="e">
        <f t="shared" si="285"/>
        <v>#REF!</v>
      </c>
      <c r="BB203" s="44" t="e">
        <f t="shared" si="286"/>
        <v>#REF!</v>
      </c>
      <c r="BC203" s="44" t="e">
        <f t="shared" si="287"/>
        <v>#REF!</v>
      </c>
      <c r="BD203" s="44" t="e">
        <f t="shared" si="288"/>
        <v>#REF!</v>
      </c>
      <c r="BE203" s="44" t="e">
        <f t="shared" si="289"/>
        <v>#REF!</v>
      </c>
      <c r="BF203" s="44" t="e">
        <f t="shared" si="290"/>
        <v>#REF!</v>
      </c>
      <c r="BG203" s="44" t="e">
        <f t="shared" si="291"/>
        <v>#REF!</v>
      </c>
      <c r="BH203" s="44" t="e">
        <f t="shared" si="292"/>
        <v>#REF!</v>
      </c>
      <c r="BI203" s="44" t="e">
        <f t="shared" si="293"/>
        <v>#REF!</v>
      </c>
      <c r="BJ203" s="44" t="e">
        <f t="shared" si="294"/>
        <v>#REF!</v>
      </c>
      <c r="BK203" s="44"/>
      <c r="CN203" s="244" t="e">
        <f t="shared" si="324"/>
        <v>#REF!</v>
      </c>
      <c r="CO203" s="244">
        <v>202</v>
      </c>
      <c r="CP203" s="239" t="e">
        <f t="shared" si="325"/>
        <v>#REF!</v>
      </c>
      <c r="CQ203" s="239" t="e">
        <f>CP203+COUNTIF($CP$2:CP203,CP203)-1</f>
        <v>#REF!</v>
      </c>
      <c r="CR203" s="241" t="str">
        <f t="shared" si="295"/>
        <v>St. Vincent and the Grenadines</v>
      </c>
      <c r="CS203" s="70" t="e">
        <f t="shared" si="326"/>
        <v>#REF!</v>
      </c>
      <c r="CT203" s="44" t="e">
        <f t="shared" si="296"/>
        <v>#REF!</v>
      </c>
      <c r="CU203" s="44" t="e">
        <f t="shared" si="297"/>
        <v>#REF!</v>
      </c>
      <c r="CV203" s="44" t="e">
        <f t="shared" si="298"/>
        <v>#REF!</v>
      </c>
      <c r="CW203" s="44" t="e">
        <f t="shared" si="299"/>
        <v>#REF!</v>
      </c>
      <c r="CX203" s="44" t="e">
        <f t="shared" si="300"/>
        <v>#REF!</v>
      </c>
      <c r="CY203" s="44" t="e">
        <f t="shared" si="301"/>
        <v>#REF!</v>
      </c>
      <c r="CZ203" s="44" t="e">
        <f t="shared" si="302"/>
        <v>#REF!</v>
      </c>
      <c r="DA203" s="44" t="e">
        <f t="shared" si="303"/>
        <v>#REF!</v>
      </c>
      <c r="DB203" s="44" t="e">
        <f t="shared" si="304"/>
        <v>#REF!</v>
      </c>
      <c r="DC203" s="44" t="e">
        <f t="shared" si="305"/>
        <v>#REF!</v>
      </c>
      <c r="DD203" s="44" t="e">
        <f t="shared" si="306"/>
        <v>#REF!</v>
      </c>
      <c r="DE203" s="44" t="e">
        <f t="shared" si="307"/>
        <v>#REF!</v>
      </c>
      <c r="DF203" s="44" t="e">
        <f t="shared" si="308"/>
        <v>#REF!</v>
      </c>
      <c r="DG203" s="44" t="e">
        <f t="shared" si="309"/>
        <v>#REF!</v>
      </c>
      <c r="DH203" s="44" t="e">
        <f t="shared" si="310"/>
        <v>#REF!</v>
      </c>
      <c r="DI203" s="44" t="e">
        <f t="shared" si="311"/>
        <v>#REF!</v>
      </c>
      <c r="DJ203" s="44" t="e">
        <f t="shared" si="312"/>
        <v>#REF!</v>
      </c>
      <c r="DK203" s="44" t="e">
        <f t="shared" si="313"/>
        <v>#REF!</v>
      </c>
      <c r="DL203" s="44" t="e">
        <f t="shared" si="314"/>
        <v>#REF!</v>
      </c>
      <c r="DM203" s="44" t="e">
        <f t="shared" si="315"/>
        <v>#REF!</v>
      </c>
      <c r="DN203" s="44" t="e">
        <f t="shared" si="316"/>
        <v>#REF!</v>
      </c>
      <c r="DO203" s="44" t="e">
        <f t="shared" si="317"/>
        <v>#REF!</v>
      </c>
      <c r="DP203" s="44" t="e">
        <f t="shared" si="318"/>
        <v>#REF!</v>
      </c>
      <c r="DQ203" s="44" t="e">
        <f t="shared" si="319"/>
        <v>#REF!</v>
      </c>
    </row>
    <row r="204" spans="1:121">
      <c r="A204" s="239">
        <v>203</v>
      </c>
      <c r="B204" s="364" t="e">
        <f t="shared" si="320"/>
        <v>#REF!</v>
      </c>
      <c r="C204" s="365" t="e">
        <f>B204+COUNTIF(B$2:$B204,B204)-1</f>
        <v>#REF!</v>
      </c>
      <c r="D204" s="366" t="str">
        <f>Tables!AI204</f>
        <v>Sudan the</v>
      </c>
      <c r="E204" s="367" t="e">
        <f t="shared" si="321"/>
        <v>#REF!</v>
      </c>
      <c r="F204" s="46">
        <f>SUMIFS('Portfolio Allocation'!C$12:C$111,'Portfolio Allocation'!$A$12:$A$111,'Graph Tables'!$D204)</f>
        <v>0</v>
      </c>
      <c r="G204" s="46">
        <f>SUMIFS('Portfolio Allocation'!D$12:D$111,'Portfolio Allocation'!$A$12:$A$111,'Graph Tables'!$D204)</f>
        <v>0</v>
      </c>
      <c r="H204" s="46">
        <f>SUMIFS('Portfolio Allocation'!E$12:E$111,'Portfolio Allocation'!$A$12:$A$111,'Graph Tables'!$D204)</f>
        <v>0</v>
      </c>
      <c r="I204" s="46">
        <f>SUMIFS('Portfolio Allocation'!F$12:F$111,'Portfolio Allocation'!$A$12:$A$111,'Graph Tables'!$D204)</f>
        <v>0</v>
      </c>
      <c r="J204" s="46">
        <f>SUMIFS('Portfolio Allocation'!G$12:G$111,'Portfolio Allocation'!$A$12:$A$111,'Graph Tables'!$D204)</f>
        <v>0</v>
      </c>
      <c r="K204" s="46">
        <f>SUMIFS('Portfolio Allocation'!H$12:H$111,'Portfolio Allocation'!$A$12:$A$111,'Graph Tables'!$D204)</f>
        <v>0</v>
      </c>
      <c r="L204" s="46">
        <f>SUMIFS('Portfolio Allocation'!I$12:I$111,'Portfolio Allocation'!$A$12:$A$111,'Graph Tables'!$D204)</f>
        <v>0</v>
      </c>
      <c r="M204" s="46">
        <f>SUMIFS('Portfolio Allocation'!J$12:J$111,'Portfolio Allocation'!$A$12:$A$111,'Graph Tables'!$D204)</f>
        <v>0</v>
      </c>
      <c r="N204" s="46">
        <f>SUMIFS('Portfolio Allocation'!K$12:K$111,'Portfolio Allocation'!$A$12:$A$111,'Graph Tables'!$D204)</f>
        <v>0</v>
      </c>
      <c r="O204" s="46">
        <f>SUMIFS('Portfolio Allocation'!L$12:L$111,'Portfolio Allocation'!$A$12:$A$111,'Graph Tables'!$D204)</f>
        <v>0</v>
      </c>
      <c r="P204" s="46">
        <f>SUMIFS('Portfolio Allocation'!M$12:M$111,'Portfolio Allocation'!$A$12:$A$111,'Graph Tables'!$D204)</f>
        <v>0</v>
      </c>
      <c r="Q204" s="46" t="e">
        <f>SUMIFS('Portfolio Allocation'!#REF!,'Portfolio Allocation'!$A$12:$A$111,'Graph Tables'!$D204)</f>
        <v>#REF!</v>
      </c>
      <c r="R204" s="46">
        <f>SUMIFS('Portfolio Allocation'!Q$12:Q$111,'Portfolio Allocation'!$A$12:$A$111,'Graph Tables'!$D204)</f>
        <v>0</v>
      </c>
      <c r="S204" s="46">
        <f>SUMIFS('Portfolio Allocation'!R$12:R$111,'Portfolio Allocation'!$A$12:$A$111,'Graph Tables'!$D204)</f>
        <v>0</v>
      </c>
      <c r="T204" s="46">
        <f>SUMIFS('Portfolio Allocation'!S$12:S$111,'Portfolio Allocation'!$A$12:$A$111,'Graph Tables'!$D204)</f>
        <v>0</v>
      </c>
      <c r="U204" s="46">
        <f>SUMIFS('Portfolio Allocation'!T$12:T$111,'Portfolio Allocation'!$A$12:$A$111,'Graph Tables'!$D204)</f>
        <v>0</v>
      </c>
      <c r="V204" s="46">
        <f>SUMIFS('Portfolio Allocation'!U$12:U$111,'Portfolio Allocation'!$A$12:$A$111,'Graph Tables'!$D204)</f>
        <v>0</v>
      </c>
      <c r="W204" s="46">
        <f>SUMIFS('Portfolio Allocation'!V$12:V$111,'Portfolio Allocation'!$A$12:$A$111,'Graph Tables'!$D204)</f>
        <v>0</v>
      </c>
      <c r="X204" s="46">
        <f>SUMIFS('Portfolio Allocation'!W$12:W$111,'Portfolio Allocation'!$A$12:$A$111,'Graph Tables'!$D204)</f>
        <v>0</v>
      </c>
      <c r="Y204" s="46">
        <f>SUMIFS('Portfolio Allocation'!X$12:X$111,'Portfolio Allocation'!$A$12:$A$111,'Graph Tables'!$D204)</f>
        <v>0</v>
      </c>
      <c r="Z204" s="46">
        <f>SUMIFS('Portfolio Allocation'!Y$12:Y$111,'Portfolio Allocation'!$A$12:$A$111,'Graph Tables'!$D204)</f>
        <v>0</v>
      </c>
      <c r="AA204" s="46">
        <f>SUMIFS('Portfolio Allocation'!Z$12:Z$111,'Portfolio Allocation'!$A$12:$A$111,'Graph Tables'!$D204)</f>
        <v>0</v>
      </c>
      <c r="AB204" s="46">
        <f>SUMIFS('Portfolio Allocation'!AA$12:AA$111,'Portfolio Allocation'!$A$12:$A$111,'Graph Tables'!$D204)</f>
        <v>0</v>
      </c>
      <c r="AC204" s="46">
        <f>SUMIFS('Portfolio Allocation'!AD$12:AD$111,'Portfolio Allocation'!$A$12:$A$111,'Graph Tables'!$D204)</f>
        <v>0</v>
      </c>
      <c r="AD204" s="46"/>
      <c r="AH204" s="46"/>
      <c r="AI204" s="239" t="e">
        <f t="shared" si="322"/>
        <v>#REF!</v>
      </c>
      <c r="AJ204" s="239" t="e">
        <f>AI204+COUNTIF(AI$2:$AI204,AI204)-1</f>
        <v>#REF!</v>
      </c>
      <c r="AK204" s="241" t="str">
        <f t="shared" si="270"/>
        <v>Sudan the</v>
      </c>
      <c r="AL204" s="70" t="e">
        <f t="shared" si="323"/>
        <v>#REF!</v>
      </c>
      <c r="AM204" s="44" t="e">
        <f t="shared" si="271"/>
        <v>#REF!</v>
      </c>
      <c r="AN204" s="44" t="e">
        <f t="shared" si="272"/>
        <v>#REF!</v>
      </c>
      <c r="AO204" s="44" t="e">
        <f t="shared" si="273"/>
        <v>#REF!</v>
      </c>
      <c r="AP204" s="44" t="e">
        <f t="shared" si="274"/>
        <v>#REF!</v>
      </c>
      <c r="AQ204" s="44" t="e">
        <f t="shared" si="275"/>
        <v>#REF!</v>
      </c>
      <c r="AR204" s="44" t="e">
        <f t="shared" si="276"/>
        <v>#REF!</v>
      </c>
      <c r="AS204" s="44" t="e">
        <f t="shared" si="277"/>
        <v>#REF!</v>
      </c>
      <c r="AT204" s="44" t="e">
        <f t="shared" si="278"/>
        <v>#REF!</v>
      </c>
      <c r="AU204" s="44" t="e">
        <f t="shared" si="279"/>
        <v>#REF!</v>
      </c>
      <c r="AV204" s="44" t="e">
        <f t="shared" si="280"/>
        <v>#REF!</v>
      </c>
      <c r="AW204" s="44" t="e">
        <f t="shared" si="281"/>
        <v>#REF!</v>
      </c>
      <c r="AX204" s="44" t="e">
        <f t="shared" si="282"/>
        <v>#REF!</v>
      </c>
      <c r="AY204" s="44" t="e">
        <f t="shared" si="283"/>
        <v>#REF!</v>
      </c>
      <c r="AZ204" s="44" t="e">
        <f t="shared" si="284"/>
        <v>#REF!</v>
      </c>
      <c r="BA204" s="44" t="e">
        <f t="shared" si="285"/>
        <v>#REF!</v>
      </c>
      <c r="BB204" s="44" t="e">
        <f t="shared" si="286"/>
        <v>#REF!</v>
      </c>
      <c r="BC204" s="44" t="e">
        <f t="shared" si="287"/>
        <v>#REF!</v>
      </c>
      <c r="BD204" s="44" t="e">
        <f t="shared" si="288"/>
        <v>#REF!</v>
      </c>
      <c r="BE204" s="44" t="e">
        <f t="shared" si="289"/>
        <v>#REF!</v>
      </c>
      <c r="BF204" s="44" t="e">
        <f t="shared" si="290"/>
        <v>#REF!</v>
      </c>
      <c r="BG204" s="44" t="e">
        <f t="shared" si="291"/>
        <v>#REF!</v>
      </c>
      <c r="BH204" s="44" t="e">
        <f t="shared" si="292"/>
        <v>#REF!</v>
      </c>
      <c r="BI204" s="44" t="e">
        <f t="shared" si="293"/>
        <v>#REF!</v>
      </c>
      <c r="BJ204" s="44" t="e">
        <f t="shared" si="294"/>
        <v>#REF!</v>
      </c>
      <c r="BK204" s="44"/>
      <c r="CN204" s="244" t="e">
        <f t="shared" si="324"/>
        <v>#REF!</v>
      </c>
      <c r="CO204" s="244">
        <v>203</v>
      </c>
      <c r="CP204" s="239" t="e">
        <f t="shared" si="325"/>
        <v>#REF!</v>
      </c>
      <c r="CQ204" s="239" t="e">
        <f>CP204+COUNTIF($CP$2:CP204,CP204)-1</f>
        <v>#REF!</v>
      </c>
      <c r="CR204" s="241" t="str">
        <f t="shared" si="295"/>
        <v>Sudan the</v>
      </c>
      <c r="CS204" s="70" t="e">
        <f t="shared" si="326"/>
        <v>#REF!</v>
      </c>
      <c r="CT204" s="44" t="e">
        <f t="shared" si="296"/>
        <v>#REF!</v>
      </c>
      <c r="CU204" s="44" t="e">
        <f t="shared" si="297"/>
        <v>#REF!</v>
      </c>
      <c r="CV204" s="44" t="e">
        <f t="shared" si="298"/>
        <v>#REF!</v>
      </c>
      <c r="CW204" s="44" t="e">
        <f t="shared" si="299"/>
        <v>#REF!</v>
      </c>
      <c r="CX204" s="44" t="e">
        <f t="shared" si="300"/>
        <v>#REF!</v>
      </c>
      <c r="CY204" s="44" t="e">
        <f t="shared" si="301"/>
        <v>#REF!</v>
      </c>
      <c r="CZ204" s="44" t="e">
        <f t="shared" si="302"/>
        <v>#REF!</v>
      </c>
      <c r="DA204" s="44" t="e">
        <f t="shared" si="303"/>
        <v>#REF!</v>
      </c>
      <c r="DB204" s="44" t="e">
        <f t="shared" si="304"/>
        <v>#REF!</v>
      </c>
      <c r="DC204" s="44" t="e">
        <f t="shared" si="305"/>
        <v>#REF!</v>
      </c>
      <c r="DD204" s="44" t="e">
        <f t="shared" si="306"/>
        <v>#REF!</v>
      </c>
      <c r="DE204" s="44" t="e">
        <f t="shared" si="307"/>
        <v>#REF!</v>
      </c>
      <c r="DF204" s="44" t="e">
        <f t="shared" si="308"/>
        <v>#REF!</v>
      </c>
      <c r="DG204" s="44" t="e">
        <f t="shared" si="309"/>
        <v>#REF!</v>
      </c>
      <c r="DH204" s="44" t="e">
        <f t="shared" si="310"/>
        <v>#REF!</v>
      </c>
      <c r="DI204" s="44" t="e">
        <f t="shared" si="311"/>
        <v>#REF!</v>
      </c>
      <c r="DJ204" s="44" t="e">
        <f t="shared" si="312"/>
        <v>#REF!</v>
      </c>
      <c r="DK204" s="44" t="e">
        <f t="shared" si="313"/>
        <v>#REF!</v>
      </c>
      <c r="DL204" s="44" t="e">
        <f t="shared" si="314"/>
        <v>#REF!</v>
      </c>
      <c r="DM204" s="44" t="e">
        <f t="shared" si="315"/>
        <v>#REF!</v>
      </c>
      <c r="DN204" s="44" t="e">
        <f t="shared" si="316"/>
        <v>#REF!</v>
      </c>
      <c r="DO204" s="44" t="e">
        <f t="shared" si="317"/>
        <v>#REF!</v>
      </c>
      <c r="DP204" s="44" t="e">
        <f t="shared" si="318"/>
        <v>#REF!</v>
      </c>
      <c r="DQ204" s="44" t="e">
        <f t="shared" si="319"/>
        <v>#REF!</v>
      </c>
    </row>
    <row r="205" spans="1:121">
      <c r="A205" s="239">
        <v>204</v>
      </c>
      <c r="B205" s="364" t="e">
        <f t="shared" si="320"/>
        <v>#REF!</v>
      </c>
      <c r="C205" s="365" t="e">
        <f>B205+COUNTIF(B$2:$B205,B205)-1</f>
        <v>#REF!</v>
      </c>
      <c r="D205" s="366" t="str">
        <f>Tables!AI205</f>
        <v>Suriname</v>
      </c>
      <c r="E205" s="367" t="e">
        <f t="shared" si="321"/>
        <v>#REF!</v>
      </c>
      <c r="F205" s="46">
        <f>SUMIFS('Portfolio Allocation'!C$12:C$111,'Portfolio Allocation'!$A$12:$A$111,'Graph Tables'!$D205)</f>
        <v>0</v>
      </c>
      <c r="G205" s="46">
        <f>SUMIFS('Portfolio Allocation'!D$12:D$111,'Portfolio Allocation'!$A$12:$A$111,'Graph Tables'!$D205)</f>
        <v>0</v>
      </c>
      <c r="H205" s="46">
        <f>SUMIFS('Portfolio Allocation'!E$12:E$111,'Portfolio Allocation'!$A$12:$A$111,'Graph Tables'!$D205)</f>
        <v>0</v>
      </c>
      <c r="I205" s="46">
        <f>SUMIFS('Portfolio Allocation'!F$12:F$111,'Portfolio Allocation'!$A$12:$A$111,'Graph Tables'!$D205)</f>
        <v>0</v>
      </c>
      <c r="J205" s="46">
        <f>SUMIFS('Portfolio Allocation'!G$12:G$111,'Portfolio Allocation'!$A$12:$A$111,'Graph Tables'!$D205)</f>
        <v>0</v>
      </c>
      <c r="K205" s="46">
        <f>SUMIFS('Portfolio Allocation'!H$12:H$111,'Portfolio Allocation'!$A$12:$A$111,'Graph Tables'!$D205)</f>
        <v>0</v>
      </c>
      <c r="L205" s="46">
        <f>SUMIFS('Portfolio Allocation'!I$12:I$111,'Portfolio Allocation'!$A$12:$A$111,'Graph Tables'!$D205)</f>
        <v>0</v>
      </c>
      <c r="M205" s="46">
        <f>SUMIFS('Portfolio Allocation'!J$12:J$111,'Portfolio Allocation'!$A$12:$A$111,'Graph Tables'!$D205)</f>
        <v>0</v>
      </c>
      <c r="N205" s="46">
        <f>SUMIFS('Portfolio Allocation'!K$12:K$111,'Portfolio Allocation'!$A$12:$A$111,'Graph Tables'!$D205)</f>
        <v>0</v>
      </c>
      <c r="O205" s="46">
        <f>SUMIFS('Portfolio Allocation'!L$12:L$111,'Portfolio Allocation'!$A$12:$A$111,'Graph Tables'!$D205)</f>
        <v>0</v>
      </c>
      <c r="P205" s="46">
        <f>SUMIFS('Portfolio Allocation'!M$12:M$111,'Portfolio Allocation'!$A$12:$A$111,'Graph Tables'!$D205)</f>
        <v>0</v>
      </c>
      <c r="Q205" s="46" t="e">
        <f>SUMIFS('Portfolio Allocation'!#REF!,'Portfolio Allocation'!$A$12:$A$111,'Graph Tables'!$D205)</f>
        <v>#REF!</v>
      </c>
      <c r="R205" s="46">
        <f>SUMIFS('Portfolio Allocation'!Q$12:Q$111,'Portfolio Allocation'!$A$12:$A$111,'Graph Tables'!$D205)</f>
        <v>0</v>
      </c>
      <c r="S205" s="46">
        <f>SUMIFS('Portfolio Allocation'!R$12:R$111,'Portfolio Allocation'!$A$12:$A$111,'Graph Tables'!$D205)</f>
        <v>0</v>
      </c>
      <c r="T205" s="46">
        <f>SUMIFS('Portfolio Allocation'!S$12:S$111,'Portfolio Allocation'!$A$12:$A$111,'Graph Tables'!$D205)</f>
        <v>0</v>
      </c>
      <c r="U205" s="46">
        <f>SUMIFS('Portfolio Allocation'!T$12:T$111,'Portfolio Allocation'!$A$12:$A$111,'Graph Tables'!$D205)</f>
        <v>0</v>
      </c>
      <c r="V205" s="46">
        <f>SUMIFS('Portfolio Allocation'!U$12:U$111,'Portfolio Allocation'!$A$12:$A$111,'Graph Tables'!$D205)</f>
        <v>0</v>
      </c>
      <c r="W205" s="46">
        <f>SUMIFS('Portfolio Allocation'!V$12:V$111,'Portfolio Allocation'!$A$12:$A$111,'Graph Tables'!$D205)</f>
        <v>0</v>
      </c>
      <c r="X205" s="46">
        <f>SUMIFS('Portfolio Allocation'!W$12:W$111,'Portfolio Allocation'!$A$12:$A$111,'Graph Tables'!$D205)</f>
        <v>0</v>
      </c>
      <c r="Y205" s="46">
        <f>SUMIFS('Portfolio Allocation'!X$12:X$111,'Portfolio Allocation'!$A$12:$A$111,'Graph Tables'!$D205)</f>
        <v>0</v>
      </c>
      <c r="Z205" s="46">
        <f>SUMIFS('Portfolio Allocation'!Y$12:Y$111,'Portfolio Allocation'!$A$12:$A$111,'Graph Tables'!$D205)</f>
        <v>0</v>
      </c>
      <c r="AA205" s="46">
        <f>SUMIFS('Portfolio Allocation'!Z$12:Z$111,'Portfolio Allocation'!$A$12:$A$111,'Graph Tables'!$D205)</f>
        <v>0</v>
      </c>
      <c r="AB205" s="46">
        <f>SUMIFS('Portfolio Allocation'!AA$12:AA$111,'Portfolio Allocation'!$A$12:$A$111,'Graph Tables'!$D205)</f>
        <v>0</v>
      </c>
      <c r="AC205" s="46">
        <f>SUMIFS('Portfolio Allocation'!AD$12:AD$111,'Portfolio Allocation'!$A$12:$A$111,'Graph Tables'!$D205)</f>
        <v>0</v>
      </c>
      <c r="AD205" s="46"/>
      <c r="AH205" s="46"/>
      <c r="AI205" s="239" t="e">
        <f t="shared" si="322"/>
        <v>#REF!</v>
      </c>
      <c r="AJ205" s="239" t="e">
        <f>AI205+COUNTIF(AI$2:$AI205,AI205)-1</f>
        <v>#REF!</v>
      </c>
      <c r="AK205" s="241" t="str">
        <f t="shared" si="270"/>
        <v>Suriname</v>
      </c>
      <c r="AL205" s="70" t="e">
        <f t="shared" si="323"/>
        <v>#REF!</v>
      </c>
      <c r="AM205" s="44" t="e">
        <f t="shared" si="271"/>
        <v>#REF!</v>
      </c>
      <c r="AN205" s="44" t="e">
        <f t="shared" si="272"/>
        <v>#REF!</v>
      </c>
      <c r="AO205" s="44" t="e">
        <f t="shared" si="273"/>
        <v>#REF!</v>
      </c>
      <c r="AP205" s="44" t="e">
        <f t="shared" si="274"/>
        <v>#REF!</v>
      </c>
      <c r="AQ205" s="44" t="e">
        <f t="shared" si="275"/>
        <v>#REF!</v>
      </c>
      <c r="AR205" s="44" t="e">
        <f t="shared" si="276"/>
        <v>#REF!</v>
      </c>
      <c r="AS205" s="44" t="e">
        <f t="shared" si="277"/>
        <v>#REF!</v>
      </c>
      <c r="AT205" s="44" t="e">
        <f t="shared" si="278"/>
        <v>#REF!</v>
      </c>
      <c r="AU205" s="44" t="e">
        <f t="shared" si="279"/>
        <v>#REF!</v>
      </c>
      <c r="AV205" s="44" t="e">
        <f t="shared" si="280"/>
        <v>#REF!</v>
      </c>
      <c r="AW205" s="44" t="e">
        <f t="shared" si="281"/>
        <v>#REF!</v>
      </c>
      <c r="AX205" s="44" t="e">
        <f t="shared" si="282"/>
        <v>#REF!</v>
      </c>
      <c r="AY205" s="44" t="e">
        <f t="shared" si="283"/>
        <v>#REF!</v>
      </c>
      <c r="AZ205" s="44" t="e">
        <f t="shared" si="284"/>
        <v>#REF!</v>
      </c>
      <c r="BA205" s="44" t="e">
        <f t="shared" si="285"/>
        <v>#REF!</v>
      </c>
      <c r="BB205" s="44" t="e">
        <f t="shared" si="286"/>
        <v>#REF!</v>
      </c>
      <c r="BC205" s="44" t="e">
        <f t="shared" si="287"/>
        <v>#REF!</v>
      </c>
      <c r="BD205" s="44" t="e">
        <f t="shared" si="288"/>
        <v>#REF!</v>
      </c>
      <c r="BE205" s="44" t="e">
        <f t="shared" si="289"/>
        <v>#REF!</v>
      </c>
      <c r="BF205" s="44" t="e">
        <f t="shared" si="290"/>
        <v>#REF!</v>
      </c>
      <c r="BG205" s="44" t="e">
        <f t="shared" si="291"/>
        <v>#REF!</v>
      </c>
      <c r="BH205" s="44" t="e">
        <f t="shared" si="292"/>
        <v>#REF!</v>
      </c>
      <c r="BI205" s="44" t="e">
        <f t="shared" si="293"/>
        <v>#REF!</v>
      </c>
      <c r="BJ205" s="44" t="e">
        <f t="shared" si="294"/>
        <v>#REF!</v>
      </c>
      <c r="BK205" s="44"/>
      <c r="CN205" s="244" t="e">
        <f t="shared" si="324"/>
        <v>#REF!</v>
      </c>
      <c r="CO205" s="244">
        <v>204</v>
      </c>
      <c r="CP205" s="239" t="e">
        <f t="shared" si="325"/>
        <v>#REF!</v>
      </c>
      <c r="CQ205" s="239" t="e">
        <f>CP205+COUNTIF($CP$2:CP205,CP205)-1</f>
        <v>#REF!</v>
      </c>
      <c r="CR205" s="241" t="str">
        <f t="shared" si="295"/>
        <v>Suriname</v>
      </c>
      <c r="CS205" s="70" t="e">
        <f t="shared" si="326"/>
        <v>#REF!</v>
      </c>
      <c r="CT205" s="44" t="e">
        <f t="shared" si="296"/>
        <v>#REF!</v>
      </c>
      <c r="CU205" s="44" t="e">
        <f t="shared" si="297"/>
        <v>#REF!</v>
      </c>
      <c r="CV205" s="44" t="e">
        <f t="shared" si="298"/>
        <v>#REF!</v>
      </c>
      <c r="CW205" s="44" t="e">
        <f t="shared" si="299"/>
        <v>#REF!</v>
      </c>
      <c r="CX205" s="44" t="e">
        <f t="shared" si="300"/>
        <v>#REF!</v>
      </c>
      <c r="CY205" s="44" t="e">
        <f t="shared" si="301"/>
        <v>#REF!</v>
      </c>
      <c r="CZ205" s="44" t="e">
        <f t="shared" si="302"/>
        <v>#REF!</v>
      </c>
      <c r="DA205" s="44" t="e">
        <f t="shared" si="303"/>
        <v>#REF!</v>
      </c>
      <c r="DB205" s="44" t="e">
        <f t="shared" si="304"/>
        <v>#REF!</v>
      </c>
      <c r="DC205" s="44" t="e">
        <f t="shared" si="305"/>
        <v>#REF!</v>
      </c>
      <c r="DD205" s="44" t="e">
        <f t="shared" si="306"/>
        <v>#REF!</v>
      </c>
      <c r="DE205" s="44" t="e">
        <f t="shared" si="307"/>
        <v>#REF!</v>
      </c>
      <c r="DF205" s="44" t="e">
        <f t="shared" si="308"/>
        <v>#REF!</v>
      </c>
      <c r="DG205" s="44" t="e">
        <f t="shared" si="309"/>
        <v>#REF!</v>
      </c>
      <c r="DH205" s="44" t="e">
        <f t="shared" si="310"/>
        <v>#REF!</v>
      </c>
      <c r="DI205" s="44" t="e">
        <f t="shared" si="311"/>
        <v>#REF!</v>
      </c>
      <c r="DJ205" s="44" t="e">
        <f t="shared" si="312"/>
        <v>#REF!</v>
      </c>
      <c r="DK205" s="44" t="e">
        <f t="shared" si="313"/>
        <v>#REF!</v>
      </c>
      <c r="DL205" s="44" t="e">
        <f t="shared" si="314"/>
        <v>#REF!</v>
      </c>
      <c r="DM205" s="44" t="e">
        <f t="shared" si="315"/>
        <v>#REF!</v>
      </c>
      <c r="DN205" s="44" t="e">
        <f t="shared" si="316"/>
        <v>#REF!</v>
      </c>
      <c r="DO205" s="44" t="e">
        <f t="shared" si="317"/>
        <v>#REF!</v>
      </c>
      <c r="DP205" s="44" t="e">
        <f t="shared" si="318"/>
        <v>#REF!</v>
      </c>
      <c r="DQ205" s="44" t="e">
        <f t="shared" si="319"/>
        <v>#REF!</v>
      </c>
    </row>
    <row r="206" spans="1:121">
      <c r="A206" s="239">
        <v>205</v>
      </c>
      <c r="B206" s="364" t="e">
        <f t="shared" si="320"/>
        <v>#REF!</v>
      </c>
      <c r="C206" s="365" t="e">
        <f>B206+COUNTIF(B$2:$B206,B206)-1</f>
        <v>#REF!</v>
      </c>
      <c r="D206" s="366" t="str">
        <f>Tables!AI206</f>
        <v>Svalbard &amp; Jan Mayen Islands</v>
      </c>
      <c r="E206" s="367" t="e">
        <f t="shared" si="321"/>
        <v>#REF!</v>
      </c>
      <c r="F206" s="46">
        <f>SUMIFS('Portfolio Allocation'!C$12:C$111,'Portfolio Allocation'!$A$12:$A$111,'Graph Tables'!$D206)</f>
        <v>0</v>
      </c>
      <c r="G206" s="46">
        <f>SUMIFS('Portfolio Allocation'!D$12:D$111,'Portfolio Allocation'!$A$12:$A$111,'Graph Tables'!$D206)</f>
        <v>0</v>
      </c>
      <c r="H206" s="46">
        <f>SUMIFS('Portfolio Allocation'!E$12:E$111,'Portfolio Allocation'!$A$12:$A$111,'Graph Tables'!$D206)</f>
        <v>0</v>
      </c>
      <c r="I206" s="46">
        <f>SUMIFS('Portfolio Allocation'!F$12:F$111,'Portfolio Allocation'!$A$12:$A$111,'Graph Tables'!$D206)</f>
        <v>0</v>
      </c>
      <c r="J206" s="46">
        <f>SUMIFS('Portfolio Allocation'!G$12:G$111,'Portfolio Allocation'!$A$12:$A$111,'Graph Tables'!$D206)</f>
        <v>0</v>
      </c>
      <c r="K206" s="46">
        <f>SUMIFS('Portfolio Allocation'!H$12:H$111,'Portfolio Allocation'!$A$12:$A$111,'Graph Tables'!$D206)</f>
        <v>0</v>
      </c>
      <c r="L206" s="46">
        <f>SUMIFS('Portfolio Allocation'!I$12:I$111,'Portfolio Allocation'!$A$12:$A$111,'Graph Tables'!$D206)</f>
        <v>0</v>
      </c>
      <c r="M206" s="46">
        <f>SUMIFS('Portfolio Allocation'!J$12:J$111,'Portfolio Allocation'!$A$12:$A$111,'Graph Tables'!$D206)</f>
        <v>0</v>
      </c>
      <c r="N206" s="46">
        <f>SUMIFS('Portfolio Allocation'!K$12:K$111,'Portfolio Allocation'!$A$12:$A$111,'Graph Tables'!$D206)</f>
        <v>0</v>
      </c>
      <c r="O206" s="46">
        <f>SUMIFS('Portfolio Allocation'!L$12:L$111,'Portfolio Allocation'!$A$12:$A$111,'Graph Tables'!$D206)</f>
        <v>0</v>
      </c>
      <c r="P206" s="46">
        <f>SUMIFS('Portfolio Allocation'!M$12:M$111,'Portfolio Allocation'!$A$12:$A$111,'Graph Tables'!$D206)</f>
        <v>0</v>
      </c>
      <c r="Q206" s="46" t="e">
        <f>SUMIFS('Portfolio Allocation'!#REF!,'Portfolio Allocation'!$A$12:$A$111,'Graph Tables'!$D206)</f>
        <v>#REF!</v>
      </c>
      <c r="R206" s="46">
        <f>SUMIFS('Portfolio Allocation'!Q$12:Q$111,'Portfolio Allocation'!$A$12:$A$111,'Graph Tables'!$D206)</f>
        <v>0</v>
      </c>
      <c r="S206" s="46">
        <f>SUMIFS('Portfolio Allocation'!R$12:R$111,'Portfolio Allocation'!$A$12:$A$111,'Graph Tables'!$D206)</f>
        <v>0</v>
      </c>
      <c r="T206" s="46">
        <f>SUMIFS('Portfolio Allocation'!S$12:S$111,'Portfolio Allocation'!$A$12:$A$111,'Graph Tables'!$D206)</f>
        <v>0</v>
      </c>
      <c r="U206" s="46">
        <f>SUMIFS('Portfolio Allocation'!T$12:T$111,'Portfolio Allocation'!$A$12:$A$111,'Graph Tables'!$D206)</f>
        <v>0</v>
      </c>
      <c r="V206" s="46">
        <f>SUMIFS('Portfolio Allocation'!U$12:U$111,'Portfolio Allocation'!$A$12:$A$111,'Graph Tables'!$D206)</f>
        <v>0</v>
      </c>
      <c r="W206" s="46">
        <f>SUMIFS('Portfolio Allocation'!V$12:V$111,'Portfolio Allocation'!$A$12:$A$111,'Graph Tables'!$D206)</f>
        <v>0</v>
      </c>
      <c r="X206" s="46">
        <f>SUMIFS('Portfolio Allocation'!W$12:W$111,'Portfolio Allocation'!$A$12:$A$111,'Graph Tables'!$D206)</f>
        <v>0</v>
      </c>
      <c r="Y206" s="46">
        <f>SUMIFS('Portfolio Allocation'!X$12:X$111,'Portfolio Allocation'!$A$12:$A$111,'Graph Tables'!$D206)</f>
        <v>0</v>
      </c>
      <c r="Z206" s="46">
        <f>SUMIFS('Portfolio Allocation'!Y$12:Y$111,'Portfolio Allocation'!$A$12:$A$111,'Graph Tables'!$D206)</f>
        <v>0</v>
      </c>
      <c r="AA206" s="46">
        <f>SUMIFS('Portfolio Allocation'!Z$12:Z$111,'Portfolio Allocation'!$A$12:$A$111,'Graph Tables'!$D206)</f>
        <v>0</v>
      </c>
      <c r="AB206" s="46">
        <f>SUMIFS('Portfolio Allocation'!AA$12:AA$111,'Portfolio Allocation'!$A$12:$A$111,'Graph Tables'!$D206)</f>
        <v>0</v>
      </c>
      <c r="AC206" s="46">
        <f>SUMIFS('Portfolio Allocation'!AD$12:AD$111,'Portfolio Allocation'!$A$12:$A$111,'Graph Tables'!$D206)</f>
        <v>0</v>
      </c>
      <c r="AD206" s="46"/>
      <c r="AH206" s="46"/>
      <c r="AI206" s="239" t="e">
        <f t="shared" si="322"/>
        <v>#REF!</v>
      </c>
      <c r="AJ206" s="239" t="e">
        <f>AI206+COUNTIF(AI$2:$AI206,AI206)-1</f>
        <v>#REF!</v>
      </c>
      <c r="AK206" s="241" t="str">
        <f t="shared" si="270"/>
        <v>Svalbard &amp; Jan Mayen Islands</v>
      </c>
      <c r="AL206" s="70" t="e">
        <f t="shared" si="323"/>
        <v>#REF!</v>
      </c>
      <c r="AM206" s="44" t="e">
        <f t="shared" si="271"/>
        <v>#REF!</v>
      </c>
      <c r="AN206" s="44" t="e">
        <f t="shared" si="272"/>
        <v>#REF!</v>
      </c>
      <c r="AO206" s="44" t="e">
        <f t="shared" si="273"/>
        <v>#REF!</v>
      </c>
      <c r="AP206" s="44" t="e">
        <f t="shared" si="274"/>
        <v>#REF!</v>
      </c>
      <c r="AQ206" s="44" t="e">
        <f t="shared" si="275"/>
        <v>#REF!</v>
      </c>
      <c r="AR206" s="44" t="e">
        <f t="shared" si="276"/>
        <v>#REF!</v>
      </c>
      <c r="AS206" s="44" t="e">
        <f t="shared" si="277"/>
        <v>#REF!</v>
      </c>
      <c r="AT206" s="44" t="e">
        <f t="shared" si="278"/>
        <v>#REF!</v>
      </c>
      <c r="AU206" s="44" t="e">
        <f t="shared" si="279"/>
        <v>#REF!</v>
      </c>
      <c r="AV206" s="44" t="e">
        <f t="shared" si="280"/>
        <v>#REF!</v>
      </c>
      <c r="AW206" s="44" t="e">
        <f t="shared" si="281"/>
        <v>#REF!</v>
      </c>
      <c r="AX206" s="44" t="e">
        <f t="shared" si="282"/>
        <v>#REF!</v>
      </c>
      <c r="AY206" s="44" t="e">
        <f t="shared" si="283"/>
        <v>#REF!</v>
      </c>
      <c r="AZ206" s="44" t="e">
        <f t="shared" si="284"/>
        <v>#REF!</v>
      </c>
      <c r="BA206" s="44" t="e">
        <f t="shared" si="285"/>
        <v>#REF!</v>
      </c>
      <c r="BB206" s="44" t="e">
        <f t="shared" si="286"/>
        <v>#REF!</v>
      </c>
      <c r="BC206" s="44" t="e">
        <f t="shared" si="287"/>
        <v>#REF!</v>
      </c>
      <c r="BD206" s="44" t="e">
        <f t="shared" si="288"/>
        <v>#REF!</v>
      </c>
      <c r="BE206" s="44" t="e">
        <f t="shared" si="289"/>
        <v>#REF!</v>
      </c>
      <c r="BF206" s="44" t="e">
        <f t="shared" si="290"/>
        <v>#REF!</v>
      </c>
      <c r="BG206" s="44" t="e">
        <f t="shared" si="291"/>
        <v>#REF!</v>
      </c>
      <c r="BH206" s="44" t="e">
        <f t="shared" si="292"/>
        <v>#REF!</v>
      </c>
      <c r="BI206" s="44" t="e">
        <f t="shared" si="293"/>
        <v>#REF!</v>
      </c>
      <c r="BJ206" s="44" t="e">
        <f t="shared" si="294"/>
        <v>#REF!</v>
      </c>
      <c r="BK206" s="44"/>
      <c r="CN206" s="244" t="e">
        <f t="shared" si="324"/>
        <v>#REF!</v>
      </c>
      <c r="CO206" s="244">
        <v>205</v>
      </c>
      <c r="CP206" s="239" t="e">
        <f t="shared" si="325"/>
        <v>#REF!</v>
      </c>
      <c r="CQ206" s="239" t="e">
        <f>CP206+COUNTIF($CP$2:CP206,CP206)-1</f>
        <v>#REF!</v>
      </c>
      <c r="CR206" s="241" t="str">
        <f t="shared" si="295"/>
        <v>Svalbard &amp; Jan Mayen Islands</v>
      </c>
      <c r="CS206" s="70" t="e">
        <f t="shared" si="326"/>
        <v>#REF!</v>
      </c>
      <c r="CT206" s="44" t="e">
        <f t="shared" si="296"/>
        <v>#REF!</v>
      </c>
      <c r="CU206" s="44" t="e">
        <f t="shared" si="297"/>
        <v>#REF!</v>
      </c>
      <c r="CV206" s="44" t="e">
        <f t="shared" si="298"/>
        <v>#REF!</v>
      </c>
      <c r="CW206" s="44" t="e">
        <f t="shared" si="299"/>
        <v>#REF!</v>
      </c>
      <c r="CX206" s="44" t="e">
        <f t="shared" si="300"/>
        <v>#REF!</v>
      </c>
      <c r="CY206" s="44" t="e">
        <f t="shared" si="301"/>
        <v>#REF!</v>
      </c>
      <c r="CZ206" s="44" t="e">
        <f t="shared" si="302"/>
        <v>#REF!</v>
      </c>
      <c r="DA206" s="44" t="e">
        <f t="shared" si="303"/>
        <v>#REF!</v>
      </c>
      <c r="DB206" s="44" t="e">
        <f t="shared" si="304"/>
        <v>#REF!</v>
      </c>
      <c r="DC206" s="44" t="e">
        <f t="shared" si="305"/>
        <v>#REF!</v>
      </c>
      <c r="DD206" s="44" t="e">
        <f t="shared" si="306"/>
        <v>#REF!</v>
      </c>
      <c r="DE206" s="44" t="e">
        <f t="shared" si="307"/>
        <v>#REF!</v>
      </c>
      <c r="DF206" s="44" t="e">
        <f t="shared" si="308"/>
        <v>#REF!</v>
      </c>
      <c r="DG206" s="44" t="e">
        <f t="shared" si="309"/>
        <v>#REF!</v>
      </c>
      <c r="DH206" s="44" t="e">
        <f t="shared" si="310"/>
        <v>#REF!</v>
      </c>
      <c r="DI206" s="44" t="e">
        <f t="shared" si="311"/>
        <v>#REF!</v>
      </c>
      <c r="DJ206" s="44" t="e">
        <f t="shared" si="312"/>
        <v>#REF!</v>
      </c>
      <c r="DK206" s="44" t="e">
        <f t="shared" si="313"/>
        <v>#REF!</v>
      </c>
      <c r="DL206" s="44" t="e">
        <f t="shared" si="314"/>
        <v>#REF!</v>
      </c>
      <c r="DM206" s="44" t="e">
        <f t="shared" si="315"/>
        <v>#REF!</v>
      </c>
      <c r="DN206" s="44" t="e">
        <f t="shared" si="316"/>
        <v>#REF!</v>
      </c>
      <c r="DO206" s="44" t="e">
        <f t="shared" si="317"/>
        <v>#REF!</v>
      </c>
      <c r="DP206" s="44" t="e">
        <f t="shared" si="318"/>
        <v>#REF!</v>
      </c>
      <c r="DQ206" s="44" t="e">
        <f t="shared" si="319"/>
        <v>#REF!</v>
      </c>
    </row>
    <row r="207" spans="1:121">
      <c r="A207" s="239">
        <v>206</v>
      </c>
      <c r="B207" s="364" t="e">
        <f t="shared" si="320"/>
        <v>#REF!</v>
      </c>
      <c r="C207" s="365" t="e">
        <f>B207+COUNTIF(B$2:$B207,B207)-1</f>
        <v>#REF!</v>
      </c>
      <c r="D207" s="366" t="str">
        <f>Tables!AI207</f>
        <v>Swaziland</v>
      </c>
      <c r="E207" s="367" t="e">
        <f t="shared" si="321"/>
        <v>#REF!</v>
      </c>
      <c r="F207" s="46">
        <f>SUMIFS('Portfolio Allocation'!C$12:C$111,'Portfolio Allocation'!$A$12:$A$111,'Graph Tables'!$D207)</f>
        <v>0</v>
      </c>
      <c r="G207" s="46">
        <f>SUMIFS('Portfolio Allocation'!D$12:D$111,'Portfolio Allocation'!$A$12:$A$111,'Graph Tables'!$D207)</f>
        <v>0</v>
      </c>
      <c r="H207" s="46">
        <f>SUMIFS('Portfolio Allocation'!E$12:E$111,'Portfolio Allocation'!$A$12:$A$111,'Graph Tables'!$D207)</f>
        <v>0</v>
      </c>
      <c r="I207" s="46">
        <f>SUMIFS('Portfolio Allocation'!F$12:F$111,'Portfolio Allocation'!$A$12:$A$111,'Graph Tables'!$D207)</f>
        <v>0</v>
      </c>
      <c r="J207" s="46">
        <f>SUMIFS('Portfolio Allocation'!G$12:G$111,'Portfolio Allocation'!$A$12:$A$111,'Graph Tables'!$D207)</f>
        <v>0</v>
      </c>
      <c r="K207" s="46">
        <f>SUMIFS('Portfolio Allocation'!H$12:H$111,'Portfolio Allocation'!$A$12:$A$111,'Graph Tables'!$D207)</f>
        <v>0</v>
      </c>
      <c r="L207" s="46">
        <f>SUMIFS('Portfolio Allocation'!I$12:I$111,'Portfolio Allocation'!$A$12:$A$111,'Graph Tables'!$D207)</f>
        <v>0</v>
      </c>
      <c r="M207" s="46">
        <f>SUMIFS('Portfolio Allocation'!J$12:J$111,'Portfolio Allocation'!$A$12:$A$111,'Graph Tables'!$D207)</f>
        <v>0</v>
      </c>
      <c r="N207" s="46">
        <f>SUMIFS('Portfolio Allocation'!K$12:K$111,'Portfolio Allocation'!$A$12:$A$111,'Graph Tables'!$D207)</f>
        <v>0</v>
      </c>
      <c r="O207" s="46">
        <f>SUMIFS('Portfolio Allocation'!L$12:L$111,'Portfolio Allocation'!$A$12:$A$111,'Graph Tables'!$D207)</f>
        <v>0</v>
      </c>
      <c r="P207" s="46">
        <f>SUMIFS('Portfolio Allocation'!M$12:M$111,'Portfolio Allocation'!$A$12:$A$111,'Graph Tables'!$D207)</f>
        <v>0</v>
      </c>
      <c r="Q207" s="46" t="e">
        <f>SUMIFS('Portfolio Allocation'!#REF!,'Portfolio Allocation'!$A$12:$A$111,'Graph Tables'!$D207)</f>
        <v>#REF!</v>
      </c>
      <c r="R207" s="46">
        <f>SUMIFS('Portfolio Allocation'!Q$12:Q$111,'Portfolio Allocation'!$A$12:$A$111,'Graph Tables'!$D207)</f>
        <v>0</v>
      </c>
      <c r="S207" s="46">
        <f>SUMIFS('Portfolio Allocation'!R$12:R$111,'Portfolio Allocation'!$A$12:$A$111,'Graph Tables'!$D207)</f>
        <v>0</v>
      </c>
      <c r="T207" s="46">
        <f>SUMIFS('Portfolio Allocation'!S$12:S$111,'Portfolio Allocation'!$A$12:$A$111,'Graph Tables'!$D207)</f>
        <v>0</v>
      </c>
      <c r="U207" s="46">
        <f>SUMIFS('Portfolio Allocation'!T$12:T$111,'Portfolio Allocation'!$A$12:$A$111,'Graph Tables'!$D207)</f>
        <v>0</v>
      </c>
      <c r="V207" s="46">
        <f>SUMIFS('Portfolio Allocation'!U$12:U$111,'Portfolio Allocation'!$A$12:$A$111,'Graph Tables'!$D207)</f>
        <v>0</v>
      </c>
      <c r="W207" s="46">
        <f>SUMIFS('Portfolio Allocation'!V$12:V$111,'Portfolio Allocation'!$A$12:$A$111,'Graph Tables'!$D207)</f>
        <v>0</v>
      </c>
      <c r="X207" s="46">
        <f>SUMIFS('Portfolio Allocation'!W$12:W$111,'Portfolio Allocation'!$A$12:$A$111,'Graph Tables'!$D207)</f>
        <v>0</v>
      </c>
      <c r="Y207" s="46">
        <f>SUMIFS('Portfolio Allocation'!X$12:X$111,'Portfolio Allocation'!$A$12:$A$111,'Graph Tables'!$D207)</f>
        <v>0</v>
      </c>
      <c r="Z207" s="46">
        <f>SUMIFS('Portfolio Allocation'!Y$12:Y$111,'Portfolio Allocation'!$A$12:$A$111,'Graph Tables'!$D207)</f>
        <v>0</v>
      </c>
      <c r="AA207" s="46">
        <f>SUMIFS('Portfolio Allocation'!Z$12:Z$111,'Portfolio Allocation'!$A$12:$A$111,'Graph Tables'!$D207)</f>
        <v>0</v>
      </c>
      <c r="AB207" s="46">
        <f>SUMIFS('Portfolio Allocation'!AA$12:AA$111,'Portfolio Allocation'!$A$12:$A$111,'Graph Tables'!$D207)</f>
        <v>0</v>
      </c>
      <c r="AC207" s="46">
        <f>SUMIFS('Portfolio Allocation'!AD$12:AD$111,'Portfolio Allocation'!$A$12:$A$111,'Graph Tables'!$D207)</f>
        <v>0</v>
      </c>
      <c r="AD207" s="46"/>
      <c r="AH207" s="46"/>
      <c r="AI207" s="239" t="e">
        <f t="shared" si="322"/>
        <v>#REF!</v>
      </c>
      <c r="AJ207" s="239" t="e">
        <f>AI207+COUNTIF(AI$2:$AI207,AI207)-1</f>
        <v>#REF!</v>
      </c>
      <c r="AK207" s="241" t="str">
        <f t="shared" si="270"/>
        <v>Swaziland</v>
      </c>
      <c r="AL207" s="70" t="e">
        <f t="shared" si="323"/>
        <v>#REF!</v>
      </c>
      <c r="AM207" s="44" t="e">
        <f t="shared" si="271"/>
        <v>#REF!</v>
      </c>
      <c r="AN207" s="44" t="e">
        <f t="shared" si="272"/>
        <v>#REF!</v>
      </c>
      <c r="AO207" s="44" t="e">
        <f t="shared" si="273"/>
        <v>#REF!</v>
      </c>
      <c r="AP207" s="44" t="e">
        <f t="shared" si="274"/>
        <v>#REF!</v>
      </c>
      <c r="AQ207" s="44" t="e">
        <f t="shared" si="275"/>
        <v>#REF!</v>
      </c>
      <c r="AR207" s="44" t="e">
        <f t="shared" si="276"/>
        <v>#REF!</v>
      </c>
      <c r="AS207" s="44" t="e">
        <f t="shared" si="277"/>
        <v>#REF!</v>
      </c>
      <c r="AT207" s="44" t="e">
        <f t="shared" si="278"/>
        <v>#REF!</v>
      </c>
      <c r="AU207" s="44" t="e">
        <f t="shared" si="279"/>
        <v>#REF!</v>
      </c>
      <c r="AV207" s="44" t="e">
        <f t="shared" si="280"/>
        <v>#REF!</v>
      </c>
      <c r="AW207" s="44" t="e">
        <f t="shared" si="281"/>
        <v>#REF!</v>
      </c>
      <c r="AX207" s="44" t="e">
        <f t="shared" si="282"/>
        <v>#REF!</v>
      </c>
      <c r="AY207" s="44" t="e">
        <f t="shared" si="283"/>
        <v>#REF!</v>
      </c>
      <c r="AZ207" s="44" t="e">
        <f t="shared" si="284"/>
        <v>#REF!</v>
      </c>
      <c r="BA207" s="44" t="e">
        <f t="shared" si="285"/>
        <v>#REF!</v>
      </c>
      <c r="BB207" s="44" t="e">
        <f t="shared" si="286"/>
        <v>#REF!</v>
      </c>
      <c r="BC207" s="44" t="e">
        <f t="shared" si="287"/>
        <v>#REF!</v>
      </c>
      <c r="BD207" s="44" t="e">
        <f t="shared" si="288"/>
        <v>#REF!</v>
      </c>
      <c r="BE207" s="44" t="e">
        <f t="shared" si="289"/>
        <v>#REF!</v>
      </c>
      <c r="BF207" s="44" t="e">
        <f t="shared" si="290"/>
        <v>#REF!</v>
      </c>
      <c r="BG207" s="44" t="e">
        <f t="shared" si="291"/>
        <v>#REF!</v>
      </c>
      <c r="BH207" s="44" t="e">
        <f t="shared" si="292"/>
        <v>#REF!</v>
      </c>
      <c r="BI207" s="44" t="e">
        <f t="shared" si="293"/>
        <v>#REF!</v>
      </c>
      <c r="BJ207" s="44" t="e">
        <f t="shared" si="294"/>
        <v>#REF!</v>
      </c>
      <c r="BK207" s="44"/>
      <c r="CN207" s="244" t="e">
        <f t="shared" si="324"/>
        <v>#REF!</v>
      </c>
      <c r="CO207" s="244">
        <v>206</v>
      </c>
      <c r="CP207" s="239" t="e">
        <f t="shared" si="325"/>
        <v>#REF!</v>
      </c>
      <c r="CQ207" s="239" t="e">
        <f>CP207+COUNTIF($CP$2:CP207,CP207)-1</f>
        <v>#REF!</v>
      </c>
      <c r="CR207" s="241" t="str">
        <f t="shared" si="295"/>
        <v>Swaziland</v>
      </c>
      <c r="CS207" s="70" t="e">
        <f t="shared" si="326"/>
        <v>#REF!</v>
      </c>
      <c r="CT207" s="44" t="e">
        <f t="shared" si="296"/>
        <v>#REF!</v>
      </c>
      <c r="CU207" s="44" t="e">
        <f t="shared" si="297"/>
        <v>#REF!</v>
      </c>
      <c r="CV207" s="44" t="e">
        <f t="shared" si="298"/>
        <v>#REF!</v>
      </c>
      <c r="CW207" s="44" t="e">
        <f t="shared" si="299"/>
        <v>#REF!</v>
      </c>
      <c r="CX207" s="44" t="e">
        <f t="shared" si="300"/>
        <v>#REF!</v>
      </c>
      <c r="CY207" s="44" t="e">
        <f t="shared" si="301"/>
        <v>#REF!</v>
      </c>
      <c r="CZ207" s="44" t="e">
        <f t="shared" si="302"/>
        <v>#REF!</v>
      </c>
      <c r="DA207" s="44" t="e">
        <f t="shared" si="303"/>
        <v>#REF!</v>
      </c>
      <c r="DB207" s="44" t="e">
        <f t="shared" si="304"/>
        <v>#REF!</v>
      </c>
      <c r="DC207" s="44" t="e">
        <f t="shared" si="305"/>
        <v>#REF!</v>
      </c>
      <c r="DD207" s="44" t="e">
        <f t="shared" si="306"/>
        <v>#REF!</v>
      </c>
      <c r="DE207" s="44" t="e">
        <f t="shared" si="307"/>
        <v>#REF!</v>
      </c>
      <c r="DF207" s="44" t="e">
        <f t="shared" si="308"/>
        <v>#REF!</v>
      </c>
      <c r="DG207" s="44" t="e">
        <f t="shared" si="309"/>
        <v>#REF!</v>
      </c>
      <c r="DH207" s="44" t="e">
        <f t="shared" si="310"/>
        <v>#REF!</v>
      </c>
      <c r="DI207" s="44" t="e">
        <f t="shared" si="311"/>
        <v>#REF!</v>
      </c>
      <c r="DJ207" s="44" t="e">
        <f t="shared" si="312"/>
        <v>#REF!</v>
      </c>
      <c r="DK207" s="44" t="e">
        <f t="shared" si="313"/>
        <v>#REF!</v>
      </c>
      <c r="DL207" s="44" t="e">
        <f t="shared" si="314"/>
        <v>#REF!</v>
      </c>
      <c r="DM207" s="44" t="e">
        <f t="shared" si="315"/>
        <v>#REF!</v>
      </c>
      <c r="DN207" s="44" t="e">
        <f t="shared" si="316"/>
        <v>#REF!</v>
      </c>
      <c r="DO207" s="44" t="e">
        <f t="shared" si="317"/>
        <v>#REF!</v>
      </c>
      <c r="DP207" s="44" t="e">
        <f t="shared" si="318"/>
        <v>#REF!</v>
      </c>
      <c r="DQ207" s="44" t="e">
        <f t="shared" si="319"/>
        <v>#REF!</v>
      </c>
    </row>
    <row r="208" spans="1:121">
      <c r="A208" s="239">
        <v>207</v>
      </c>
      <c r="B208" s="364" t="e">
        <f t="shared" si="320"/>
        <v>#REF!</v>
      </c>
      <c r="C208" s="365" t="e">
        <f>B208+COUNTIF(B$2:$B208,B208)-1</f>
        <v>#REF!</v>
      </c>
      <c r="D208" s="366" t="str">
        <f>Tables!AI208</f>
        <v>Sweden</v>
      </c>
      <c r="E208" s="367" t="e">
        <f t="shared" si="321"/>
        <v>#REF!</v>
      </c>
      <c r="F208" s="46">
        <f>SUMIFS('Portfolio Allocation'!C$12:C$111,'Portfolio Allocation'!$A$12:$A$111,'Graph Tables'!$D208)</f>
        <v>0</v>
      </c>
      <c r="G208" s="46">
        <f>SUMIFS('Portfolio Allocation'!D$12:D$111,'Portfolio Allocation'!$A$12:$A$111,'Graph Tables'!$D208)</f>
        <v>0</v>
      </c>
      <c r="H208" s="46">
        <f>SUMIFS('Portfolio Allocation'!E$12:E$111,'Portfolio Allocation'!$A$12:$A$111,'Graph Tables'!$D208)</f>
        <v>0</v>
      </c>
      <c r="I208" s="46">
        <f>SUMIFS('Portfolio Allocation'!F$12:F$111,'Portfolio Allocation'!$A$12:$A$111,'Graph Tables'!$D208)</f>
        <v>0</v>
      </c>
      <c r="J208" s="46">
        <f>SUMIFS('Portfolio Allocation'!G$12:G$111,'Portfolio Allocation'!$A$12:$A$111,'Graph Tables'!$D208)</f>
        <v>0</v>
      </c>
      <c r="K208" s="46">
        <f>SUMIFS('Portfolio Allocation'!H$12:H$111,'Portfolio Allocation'!$A$12:$A$111,'Graph Tables'!$D208)</f>
        <v>0</v>
      </c>
      <c r="L208" s="46">
        <f>SUMIFS('Portfolio Allocation'!I$12:I$111,'Portfolio Allocation'!$A$12:$A$111,'Graph Tables'!$D208)</f>
        <v>0</v>
      </c>
      <c r="M208" s="46">
        <f>SUMIFS('Portfolio Allocation'!J$12:J$111,'Portfolio Allocation'!$A$12:$A$111,'Graph Tables'!$D208)</f>
        <v>0</v>
      </c>
      <c r="N208" s="46">
        <f>SUMIFS('Portfolio Allocation'!K$12:K$111,'Portfolio Allocation'!$A$12:$A$111,'Graph Tables'!$D208)</f>
        <v>0</v>
      </c>
      <c r="O208" s="46">
        <f>SUMIFS('Portfolio Allocation'!L$12:L$111,'Portfolio Allocation'!$A$12:$A$111,'Graph Tables'!$D208)</f>
        <v>0</v>
      </c>
      <c r="P208" s="46">
        <f>SUMIFS('Portfolio Allocation'!M$12:M$111,'Portfolio Allocation'!$A$12:$A$111,'Graph Tables'!$D208)</f>
        <v>0</v>
      </c>
      <c r="Q208" s="46" t="e">
        <f>SUMIFS('Portfolio Allocation'!#REF!,'Portfolio Allocation'!$A$12:$A$111,'Graph Tables'!$D208)</f>
        <v>#REF!</v>
      </c>
      <c r="R208" s="46">
        <f>SUMIFS('Portfolio Allocation'!Q$12:Q$111,'Portfolio Allocation'!$A$12:$A$111,'Graph Tables'!$D208)</f>
        <v>0</v>
      </c>
      <c r="S208" s="46">
        <f>SUMIFS('Portfolio Allocation'!R$12:R$111,'Portfolio Allocation'!$A$12:$A$111,'Graph Tables'!$D208)</f>
        <v>0</v>
      </c>
      <c r="T208" s="46">
        <f>SUMIFS('Portfolio Allocation'!S$12:S$111,'Portfolio Allocation'!$A$12:$A$111,'Graph Tables'!$D208)</f>
        <v>0</v>
      </c>
      <c r="U208" s="46">
        <f>SUMIFS('Portfolio Allocation'!T$12:T$111,'Portfolio Allocation'!$A$12:$A$111,'Graph Tables'!$D208)</f>
        <v>0</v>
      </c>
      <c r="V208" s="46">
        <f>SUMIFS('Portfolio Allocation'!U$12:U$111,'Portfolio Allocation'!$A$12:$A$111,'Graph Tables'!$D208)</f>
        <v>0</v>
      </c>
      <c r="W208" s="46">
        <f>SUMIFS('Portfolio Allocation'!V$12:V$111,'Portfolio Allocation'!$A$12:$A$111,'Graph Tables'!$D208)</f>
        <v>0</v>
      </c>
      <c r="X208" s="46">
        <f>SUMIFS('Portfolio Allocation'!W$12:W$111,'Portfolio Allocation'!$A$12:$A$111,'Graph Tables'!$D208)</f>
        <v>0</v>
      </c>
      <c r="Y208" s="46">
        <f>SUMIFS('Portfolio Allocation'!X$12:X$111,'Portfolio Allocation'!$A$12:$A$111,'Graph Tables'!$D208)</f>
        <v>0</v>
      </c>
      <c r="Z208" s="46">
        <f>SUMIFS('Portfolio Allocation'!Y$12:Y$111,'Portfolio Allocation'!$A$12:$A$111,'Graph Tables'!$D208)</f>
        <v>0</v>
      </c>
      <c r="AA208" s="46">
        <f>SUMIFS('Portfolio Allocation'!Z$12:Z$111,'Portfolio Allocation'!$A$12:$A$111,'Graph Tables'!$D208)</f>
        <v>0</v>
      </c>
      <c r="AB208" s="46">
        <f>SUMIFS('Portfolio Allocation'!AA$12:AA$111,'Portfolio Allocation'!$A$12:$A$111,'Graph Tables'!$D208)</f>
        <v>0</v>
      </c>
      <c r="AC208" s="46">
        <f>SUMIFS('Portfolio Allocation'!AD$12:AD$111,'Portfolio Allocation'!$A$12:$A$111,'Graph Tables'!$D208)</f>
        <v>0</v>
      </c>
      <c r="AD208" s="46"/>
      <c r="AH208" s="46"/>
      <c r="AI208" s="239" t="e">
        <f t="shared" si="322"/>
        <v>#REF!</v>
      </c>
      <c r="AJ208" s="239" t="e">
        <f>AI208+COUNTIF(AI$2:$AI208,AI208)-1</f>
        <v>#REF!</v>
      </c>
      <c r="AK208" s="241" t="str">
        <f t="shared" si="270"/>
        <v>Sweden</v>
      </c>
      <c r="AL208" s="70" t="e">
        <f t="shared" si="323"/>
        <v>#REF!</v>
      </c>
      <c r="AM208" s="44" t="e">
        <f t="shared" si="271"/>
        <v>#REF!</v>
      </c>
      <c r="AN208" s="44" t="e">
        <f t="shared" si="272"/>
        <v>#REF!</v>
      </c>
      <c r="AO208" s="44" t="e">
        <f t="shared" si="273"/>
        <v>#REF!</v>
      </c>
      <c r="AP208" s="44" t="e">
        <f t="shared" si="274"/>
        <v>#REF!</v>
      </c>
      <c r="AQ208" s="44" t="e">
        <f t="shared" si="275"/>
        <v>#REF!</v>
      </c>
      <c r="AR208" s="44" t="e">
        <f t="shared" si="276"/>
        <v>#REF!</v>
      </c>
      <c r="AS208" s="44" t="e">
        <f t="shared" si="277"/>
        <v>#REF!</v>
      </c>
      <c r="AT208" s="44" t="e">
        <f t="shared" si="278"/>
        <v>#REF!</v>
      </c>
      <c r="AU208" s="44" t="e">
        <f t="shared" si="279"/>
        <v>#REF!</v>
      </c>
      <c r="AV208" s="44" t="e">
        <f t="shared" si="280"/>
        <v>#REF!</v>
      </c>
      <c r="AW208" s="44" t="e">
        <f t="shared" si="281"/>
        <v>#REF!</v>
      </c>
      <c r="AX208" s="44" t="e">
        <f t="shared" si="282"/>
        <v>#REF!</v>
      </c>
      <c r="AY208" s="44" t="e">
        <f t="shared" si="283"/>
        <v>#REF!</v>
      </c>
      <c r="AZ208" s="44" t="e">
        <f t="shared" si="284"/>
        <v>#REF!</v>
      </c>
      <c r="BA208" s="44" t="e">
        <f t="shared" si="285"/>
        <v>#REF!</v>
      </c>
      <c r="BB208" s="44" t="e">
        <f t="shared" si="286"/>
        <v>#REF!</v>
      </c>
      <c r="BC208" s="44" t="e">
        <f t="shared" si="287"/>
        <v>#REF!</v>
      </c>
      <c r="BD208" s="44" t="e">
        <f t="shared" si="288"/>
        <v>#REF!</v>
      </c>
      <c r="BE208" s="44" t="e">
        <f t="shared" si="289"/>
        <v>#REF!</v>
      </c>
      <c r="BF208" s="44" t="e">
        <f t="shared" si="290"/>
        <v>#REF!</v>
      </c>
      <c r="BG208" s="44" t="e">
        <f t="shared" si="291"/>
        <v>#REF!</v>
      </c>
      <c r="BH208" s="44" t="e">
        <f t="shared" si="292"/>
        <v>#REF!</v>
      </c>
      <c r="BI208" s="44" t="e">
        <f t="shared" si="293"/>
        <v>#REF!</v>
      </c>
      <c r="BJ208" s="44" t="e">
        <f t="shared" si="294"/>
        <v>#REF!</v>
      </c>
      <c r="BK208" s="44"/>
      <c r="CN208" s="244" t="e">
        <f t="shared" si="324"/>
        <v>#REF!</v>
      </c>
      <c r="CO208" s="244">
        <v>207</v>
      </c>
      <c r="CP208" s="239" t="e">
        <f t="shared" si="325"/>
        <v>#REF!</v>
      </c>
      <c r="CQ208" s="239" t="e">
        <f>CP208+COUNTIF($CP$2:CP208,CP208)-1</f>
        <v>#REF!</v>
      </c>
      <c r="CR208" s="241" t="str">
        <f t="shared" si="295"/>
        <v>Sweden</v>
      </c>
      <c r="CS208" s="70" t="e">
        <f t="shared" si="326"/>
        <v>#REF!</v>
      </c>
      <c r="CT208" s="44" t="e">
        <f t="shared" si="296"/>
        <v>#REF!</v>
      </c>
      <c r="CU208" s="44" t="e">
        <f t="shared" si="297"/>
        <v>#REF!</v>
      </c>
      <c r="CV208" s="44" t="e">
        <f t="shared" si="298"/>
        <v>#REF!</v>
      </c>
      <c r="CW208" s="44" t="e">
        <f t="shared" si="299"/>
        <v>#REF!</v>
      </c>
      <c r="CX208" s="44" t="e">
        <f t="shared" si="300"/>
        <v>#REF!</v>
      </c>
      <c r="CY208" s="44" t="e">
        <f t="shared" si="301"/>
        <v>#REF!</v>
      </c>
      <c r="CZ208" s="44" t="e">
        <f t="shared" si="302"/>
        <v>#REF!</v>
      </c>
      <c r="DA208" s="44" t="e">
        <f t="shared" si="303"/>
        <v>#REF!</v>
      </c>
      <c r="DB208" s="44" t="e">
        <f t="shared" si="304"/>
        <v>#REF!</v>
      </c>
      <c r="DC208" s="44" t="e">
        <f t="shared" si="305"/>
        <v>#REF!</v>
      </c>
      <c r="DD208" s="44" t="e">
        <f t="shared" si="306"/>
        <v>#REF!</v>
      </c>
      <c r="DE208" s="44" t="e">
        <f t="shared" si="307"/>
        <v>#REF!</v>
      </c>
      <c r="DF208" s="44" t="e">
        <f t="shared" si="308"/>
        <v>#REF!</v>
      </c>
      <c r="DG208" s="44" t="e">
        <f t="shared" si="309"/>
        <v>#REF!</v>
      </c>
      <c r="DH208" s="44" t="e">
        <f t="shared" si="310"/>
        <v>#REF!</v>
      </c>
      <c r="DI208" s="44" t="e">
        <f t="shared" si="311"/>
        <v>#REF!</v>
      </c>
      <c r="DJ208" s="44" t="e">
        <f t="shared" si="312"/>
        <v>#REF!</v>
      </c>
      <c r="DK208" s="44" t="e">
        <f t="shared" si="313"/>
        <v>#REF!</v>
      </c>
      <c r="DL208" s="44" t="e">
        <f t="shared" si="314"/>
        <v>#REF!</v>
      </c>
      <c r="DM208" s="44" t="e">
        <f t="shared" si="315"/>
        <v>#REF!</v>
      </c>
      <c r="DN208" s="44" t="e">
        <f t="shared" si="316"/>
        <v>#REF!</v>
      </c>
      <c r="DO208" s="44" t="e">
        <f t="shared" si="317"/>
        <v>#REF!</v>
      </c>
      <c r="DP208" s="44" t="e">
        <f t="shared" si="318"/>
        <v>#REF!</v>
      </c>
      <c r="DQ208" s="44" t="e">
        <f t="shared" si="319"/>
        <v>#REF!</v>
      </c>
    </row>
    <row r="209" spans="1:121">
      <c r="A209" s="239">
        <v>208</v>
      </c>
      <c r="B209" s="364" t="e">
        <f t="shared" si="320"/>
        <v>#REF!</v>
      </c>
      <c r="C209" s="365" t="e">
        <f>B209+COUNTIF(B$2:$B209,B209)-1</f>
        <v>#REF!</v>
      </c>
      <c r="D209" s="366" t="str">
        <f>Tables!AI209</f>
        <v>Switzerland</v>
      </c>
      <c r="E209" s="367" t="e">
        <f t="shared" si="321"/>
        <v>#REF!</v>
      </c>
      <c r="F209" s="46">
        <f>SUMIFS('Portfolio Allocation'!C$12:C$111,'Portfolio Allocation'!$A$12:$A$111,'Graph Tables'!$D209)</f>
        <v>0</v>
      </c>
      <c r="G209" s="46">
        <f>SUMIFS('Portfolio Allocation'!D$12:D$111,'Portfolio Allocation'!$A$12:$A$111,'Graph Tables'!$D209)</f>
        <v>0</v>
      </c>
      <c r="H209" s="46">
        <f>SUMIFS('Portfolio Allocation'!E$12:E$111,'Portfolio Allocation'!$A$12:$A$111,'Graph Tables'!$D209)</f>
        <v>0</v>
      </c>
      <c r="I209" s="46">
        <f>SUMIFS('Portfolio Allocation'!F$12:F$111,'Portfolio Allocation'!$A$12:$A$111,'Graph Tables'!$D209)</f>
        <v>0</v>
      </c>
      <c r="J209" s="46">
        <f>SUMIFS('Portfolio Allocation'!G$12:G$111,'Portfolio Allocation'!$A$12:$A$111,'Graph Tables'!$D209)</f>
        <v>0</v>
      </c>
      <c r="K209" s="46">
        <f>SUMIFS('Portfolio Allocation'!H$12:H$111,'Portfolio Allocation'!$A$12:$A$111,'Graph Tables'!$D209)</f>
        <v>0</v>
      </c>
      <c r="L209" s="46">
        <f>SUMIFS('Portfolio Allocation'!I$12:I$111,'Portfolio Allocation'!$A$12:$A$111,'Graph Tables'!$D209)</f>
        <v>0</v>
      </c>
      <c r="M209" s="46">
        <f>SUMIFS('Portfolio Allocation'!J$12:J$111,'Portfolio Allocation'!$A$12:$A$111,'Graph Tables'!$D209)</f>
        <v>0</v>
      </c>
      <c r="N209" s="46">
        <f>SUMIFS('Portfolio Allocation'!K$12:K$111,'Portfolio Allocation'!$A$12:$A$111,'Graph Tables'!$D209)</f>
        <v>0</v>
      </c>
      <c r="O209" s="46">
        <f>SUMIFS('Portfolio Allocation'!L$12:L$111,'Portfolio Allocation'!$A$12:$A$111,'Graph Tables'!$D209)</f>
        <v>0</v>
      </c>
      <c r="P209" s="46">
        <f>SUMIFS('Portfolio Allocation'!M$12:M$111,'Portfolio Allocation'!$A$12:$A$111,'Graph Tables'!$D209)</f>
        <v>0</v>
      </c>
      <c r="Q209" s="46" t="e">
        <f>SUMIFS('Portfolio Allocation'!#REF!,'Portfolio Allocation'!$A$12:$A$111,'Graph Tables'!$D209)</f>
        <v>#REF!</v>
      </c>
      <c r="R209" s="46">
        <f>SUMIFS('Portfolio Allocation'!Q$12:Q$111,'Portfolio Allocation'!$A$12:$A$111,'Graph Tables'!$D209)</f>
        <v>0</v>
      </c>
      <c r="S209" s="46">
        <f>SUMIFS('Portfolio Allocation'!R$12:R$111,'Portfolio Allocation'!$A$12:$A$111,'Graph Tables'!$D209)</f>
        <v>0</v>
      </c>
      <c r="T209" s="46">
        <f>SUMIFS('Portfolio Allocation'!S$12:S$111,'Portfolio Allocation'!$A$12:$A$111,'Graph Tables'!$D209)</f>
        <v>0</v>
      </c>
      <c r="U209" s="46">
        <f>SUMIFS('Portfolio Allocation'!T$12:T$111,'Portfolio Allocation'!$A$12:$A$111,'Graph Tables'!$D209)</f>
        <v>0</v>
      </c>
      <c r="V209" s="46">
        <f>SUMIFS('Portfolio Allocation'!U$12:U$111,'Portfolio Allocation'!$A$12:$A$111,'Graph Tables'!$D209)</f>
        <v>0</v>
      </c>
      <c r="W209" s="46">
        <f>SUMIFS('Portfolio Allocation'!V$12:V$111,'Portfolio Allocation'!$A$12:$A$111,'Graph Tables'!$D209)</f>
        <v>0</v>
      </c>
      <c r="X209" s="46">
        <f>SUMIFS('Portfolio Allocation'!W$12:W$111,'Portfolio Allocation'!$A$12:$A$111,'Graph Tables'!$D209)</f>
        <v>0</v>
      </c>
      <c r="Y209" s="46">
        <f>SUMIFS('Portfolio Allocation'!X$12:X$111,'Portfolio Allocation'!$A$12:$A$111,'Graph Tables'!$D209)</f>
        <v>0</v>
      </c>
      <c r="Z209" s="46">
        <f>SUMIFS('Portfolio Allocation'!Y$12:Y$111,'Portfolio Allocation'!$A$12:$A$111,'Graph Tables'!$D209)</f>
        <v>0</v>
      </c>
      <c r="AA209" s="46">
        <f>SUMIFS('Portfolio Allocation'!Z$12:Z$111,'Portfolio Allocation'!$A$12:$A$111,'Graph Tables'!$D209)</f>
        <v>0</v>
      </c>
      <c r="AB209" s="46">
        <f>SUMIFS('Portfolio Allocation'!AA$12:AA$111,'Portfolio Allocation'!$A$12:$A$111,'Graph Tables'!$D209)</f>
        <v>0</v>
      </c>
      <c r="AC209" s="46">
        <f>SUMIFS('Portfolio Allocation'!AD$12:AD$111,'Portfolio Allocation'!$A$12:$A$111,'Graph Tables'!$D209)</f>
        <v>0</v>
      </c>
      <c r="AD209" s="46"/>
      <c r="AH209" s="46"/>
      <c r="AI209" s="239" t="e">
        <f t="shared" si="322"/>
        <v>#REF!</v>
      </c>
      <c r="AJ209" s="239" t="e">
        <f>AI209+COUNTIF(AI$2:$AI209,AI209)-1</f>
        <v>#REF!</v>
      </c>
      <c r="AK209" s="241" t="str">
        <f t="shared" si="270"/>
        <v>Switzerland</v>
      </c>
      <c r="AL209" s="70" t="e">
        <f t="shared" si="323"/>
        <v>#REF!</v>
      </c>
      <c r="AM209" s="44" t="e">
        <f t="shared" si="271"/>
        <v>#REF!</v>
      </c>
      <c r="AN209" s="44" t="e">
        <f t="shared" si="272"/>
        <v>#REF!</v>
      </c>
      <c r="AO209" s="44" t="e">
        <f t="shared" si="273"/>
        <v>#REF!</v>
      </c>
      <c r="AP209" s="44" t="e">
        <f t="shared" si="274"/>
        <v>#REF!</v>
      </c>
      <c r="AQ209" s="44" t="e">
        <f t="shared" si="275"/>
        <v>#REF!</v>
      </c>
      <c r="AR209" s="44" t="e">
        <f t="shared" si="276"/>
        <v>#REF!</v>
      </c>
      <c r="AS209" s="44" t="e">
        <f t="shared" si="277"/>
        <v>#REF!</v>
      </c>
      <c r="AT209" s="44" t="e">
        <f t="shared" si="278"/>
        <v>#REF!</v>
      </c>
      <c r="AU209" s="44" t="e">
        <f t="shared" si="279"/>
        <v>#REF!</v>
      </c>
      <c r="AV209" s="44" t="e">
        <f t="shared" si="280"/>
        <v>#REF!</v>
      </c>
      <c r="AW209" s="44" t="e">
        <f t="shared" si="281"/>
        <v>#REF!</v>
      </c>
      <c r="AX209" s="44" t="e">
        <f t="shared" si="282"/>
        <v>#REF!</v>
      </c>
      <c r="AY209" s="44" t="e">
        <f t="shared" si="283"/>
        <v>#REF!</v>
      </c>
      <c r="AZ209" s="44" t="e">
        <f t="shared" si="284"/>
        <v>#REF!</v>
      </c>
      <c r="BA209" s="44" t="e">
        <f t="shared" si="285"/>
        <v>#REF!</v>
      </c>
      <c r="BB209" s="44" t="e">
        <f t="shared" si="286"/>
        <v>#REF!</v>
      </c>
      <c r="BC209" s="44" t="e">
        <f t="shared" si="287"/>
        <v>#REF!</v>
      </c>
      <c r="BD209" s="44" t="e">
        <f t="shared" si="288"/>
        <v>#REF!</v>
      </c>
      <c r="BE209" s="44" t="e">
        <f t="shared" si="289"/>
        <v>#REF!</v>
      </c>
      <c r="BF209" s="44" t="e">
        <f t="shared" si="290"/>
        <v>#REF!</v>
      </c>
      <c r="BG209" s="44" t="e">
        <f t="shared" si="291"/>
        <v>#REF!</v>
      </c>
      <c r="BH209" s="44" t="e">
        <f t="shared" si="292"/>
        <v>#REF!</v>
      </c>
      <c r="BI209" s="44" t="e">
        <f t="shared" si="293"/>
        <v>#REF!</v>
      </c>
      <c r="BJ209" s="44" t="e">
        <f t="shared" si="294"/>
        <v>#REF!</v>
      </c>
      <c r="BK209" s="44"/>
      <c r="CN209" s="244" t="e">
        <f t="shared" si="324"/>
        <v>#REF!</v>
      </c>
      <c r="CO209" s="244">
        <v>208</v>
      </c>
      <c r="CP209" s="239" t="e">
        <f t="shared" si="325"/>
        <v>#REF!</v>
      </c>
      <c r="CQ209" s="239" t="e">
        <f>CP209+COUNTIF($CP$2:CP209,CP209)-1</f>
        <v>#REF!</v>
      </c>
      <c r="CR209" s="241" t="str">
        <f t="shared" si="295"/>
        <v>Switzerland</v>
      </c>
      <c r="CS209" s="70" t="e">
        <f t="shared" si="326"/>
        <v>#REF!</v>
      </c>
      <c r="CT209" s="44" t="e">
        <f t="shared" si="296"/>
        <v>#REF!</v>
      </c>
      <c r="CU209" s="44" t="e">
        <f t="shared" si="297"/>
        <v>#REF!</v>
      </c>
      <c r="CV209" s="44" t="e">
        <f t="shared" si="298"/>
        <v>#REF!</v>
      </c>
      <c r="CW209" s="44" t="e">
        <f t="shared" si="299"/>
        <v>#REF!</v>
      </c>
      <c r="CX209" s="44" t="e">
        <f t="shared" si="300"/>
        <v>#REF!</v>
      </c>
      <c r="CY209" s="44" t="e">
        <f t="shared" si="301"/>
        <v>#REF!</v>
      </c>
      <c r="CZ209" s="44" t="e">
        <f t="shared" si="302"/>
        <v>#REF!</v>
      </c>
      <c r="DA209" s="44" t="e">
        <f t="shared" si="303"/>
        <v>#REF!</v>
      </c>
      <c r="DB209" s="44" t="e">
        <f t="shared" si="304"/>
        <v>#REF!</v>
      </c>
      <c r="DC209" s="44" t="e">
        <f t="shared" si="305"/>
        <v>#REF!</v>
      </c>
      <c r="DD209" s="44" t="e">
        <f t="shared" si="306"/>
        <v>#REF!</v>
      </c>
      <c r="DE209" s="44" t="e">
        <f t="shared" si="307"/>
        <v>#REF!</v>
      </c>
      <c r="DF209" s="44" t="e">
        <f t="shared" si="308"/>
        <v>#REF!</v>
      </c>
      <c r="DG209" s="44" t="e">
        <f t="shared" si="309"/>
        <v>#REF!</v>
      </c>
      <c r="DH209" s="44" t="e">
        <f t="shared" si="310"/>
        <v>#REF!</v>
      </c>
      <c r="DI209" s="44" t="e">
        <f t="shared" si="311"/>
        <v>#REF!</v>
      </c>
      <c r="DJ209" s="44" t="e">
        <f t="shared" si="312"/>
        <v>#REF!</v>
      </c>
      <c r="DK209" s="44" t="e">
        <f t="shared" si="313"/>
        <v>#REF!</v>
      </c>
      <c r="DL209" s="44" t="e">
        <f t="shared" si="314"/>
        <v>#REF!</v>
      </c>
      <c r="DM209" s="44" t="e">
        <f t="shared" si="315"/>
        <v>#REF!</v>
      </c>
      <c r="DN209" s="44" t="e">
        <f t="shared" si="316"/>
        <v>#REF!</v>
      </c>
      <c r="DO209" s="44" t="e">
        <f t="shared" si="317"/>
        <v>#REF!</v>
      </c>
      <c r="DP209" s="44" t="e">
        <f t="shared" si="318"/>
        <v>#REF!</v>
      </c>
      <c r="DQ209" s="44" t="e">
        <f t="shared" si="319"/>
        <v>#REF!</v>
      </c>
    </row>
    <row r="210" spans="1:121">
      <c r="A210" s="239">
        <v>209</v>
      </c>
      <c r="B210" s="364" t="e">
        <f t="shared" si="320"/>
        <v>#REF!</v>
      </c>
      <c r="C210" s="365" t="e">
        <f>B210+COUNTIF(B$2:$B210,B210)-1</f>
        <v>#REF!</v>
      </c>
      <c r="D210" s="366" t="str">
        <f>Tables!AI210</f>
        <v>Syrian Arab Republic</v>
      </c>
      <c r="E210" s="367" t="e">
        <f t="shared" si="321"/>
        <v>#REF!</v>
      </c>
      <c r="F210" s="46">
        <f>SUMIFS('Portfolio Allocation'!C$12:C$111,'Portfolio Allocation'!$A$12:$A$111,'Graph Tables'!$D210)</f>
        <v>0</v>
      </c>
      <c r="G210" s="46">
        <f>SUMIFS('Portfolio Allocation'!D$12:D$111,'Portfolio Allocation'!$A$12:$A$111,'Graph Tables'!$D210)</f>
        <v>0</v>
      </c>
      <c r="H210" s="46">
        <f>SUMIFS('Portfolio Allocation'!E$12:E$111,'Portfolio Allocation'!$A$12:$A$111,'Graph Tables'!$D210)</f>
        <v>0</v>
      </c>
      <c r="I210" s="46">
        <f>SUMIFS('Portfolio Allocation'!F$12:F$111,'Portfolio Allocation'!$A$12:$A$111,'Graph Tables'!$D210)</f>
        <v>0</v>
      </c>
      <c r="J210" s="46">
        <f>SUMIFS('Portfolio Allocation'!G$12:G$111,'Portfolio Allocation'!$A$12:$A$111,'Graph Tables'!$D210)</f>
        <v>0</v>
      </c>
      <c r="K210" s="46">
        <f>SUMIFS('Portfolio Allocation'!H$12:H$111,'Portfolio Allocation'!$A$12:$A$111,'Graph Tables'!$D210)</f>
        <v>0</v>
      </c>
      <c r="L210" s="46">
        <f>SUMIFS('Portfolio Allocation'!I$12:I$111,'Portfolio Allocation'!$A$12:$A$111,'Graph Tables'!$D210)</f>
        <v>0</v>
      </c>
      <c r="M210" s="46">
        <f>SUMIFS('Portfolio Allocation'!J$12:J$111,'Portfolio Allocation'!$A$12:$A$111,'Graph Tables'!$D210)</f>
        <v>0</v>
      </c>
      <c r="N210" s="46">
        <f>SUMIFS('Portfolio Allocation'!K$12:K$111,'Portfolio Allocation'!$A$12:$A$111,'Graph Tables'!$D210)</f>
        <v>0</v>
      </c>
      <c r="O210" s="46">
        <f>SUMIFS('Portfolio Allocation'!L$12:L$111,'Portfolio Allocation'!$A$12:$A$111,'Graph Tables'!$D210)</f>
        <v>0</v>
      </c>
      <c r="P210" s="46">
        <f>SUMIFS('Portfolio Allocation'!M$12:M$111,'Portfolio Allocation'!$A$12:$A$111,'Graph Tables'!$D210)</f>
        <v>0</v>
      </c>
      <c r="Q210" s="46" t="e">
        <f>SUMIFS('Portfolio Allocation'!#REF!,'Portfolio Allocation'!$A$12:$A$111,'Graph Tables'!$D210)</f>
        <v>#REF!</v>
      </c>
      <c r="R210" s="46">
        <f>SUMIFS('Portfolio Allocation'!Q$12:Q$111,'Portfolio Allocation'!$A$12:$A$111,'Graph Tables'!$D210)</f>
        <v>0</v>
      </c>
      <c r="S210" s="46">
        <f>SUMIFS('Portfolio Allocation'!R$12:R$111,'Portfolio Allocation'!$A$12:$A$111,'Graph Tables'!$D210)</f>
        <v>0</v>
      </c>
      <c r="T210" s="46">
        <f>SUMIFS('Portfolio Allocation'!S$12:S$111,'Portfolio Allocation'!$A$12:$A$111,'Graph Tables'!$D210)</f>
        <v>0</v>
      </c>
      <c r="U210" s="46">
        <f>SUMIFS('Portfolio Allocation'!T$12:T$111,'Portfolio Allocation'!$A$12:$A$111,'Graph Tables'!$D210)</f>
        <v>0</v>
      </c>
      <c r="V210" s="46">
        <f>SUMIFS('Portfolio Allocation'!U$12:U$111,'Portfolio Allocation'!$A$12:$A$111,'Graph Tables'!$D210)</f>
        <v>0</v>
      </c>
      <c r="W210" s="46">
        <f>SUMIFS('Portfolio Allocation'!V$12:V$111,'Portfolio Allocation'!$A$12:$A$111,'Graph Tables'!$D210)</f>
        <v>0</v>
      </c>
      <c r="X210" s="46">
        <f>SUMIFS('Portfolio Allocation'!W$12:W$111,'Portfolio Allocation'!$A$12:$A$111,'Graph Tables'!$D210)</f>
        <v>0</v>
      </c>
      <c r="Y210" s="46">
        <f>SUMIFS('Portfolio Allocation'!X$12:X$111,'Portfolio Allocation'!$A$12:$A$111,'Graph Tables'!$D210)</f>
        <v>0</v>
      </c>
      <c r="Z210" s="46">
        <f>SUMIFS('Portfolio Allocation'!Y$12:Y$111,'Portfolio Allocation'!$A$12:$A$111,'Graph Tables'!$D210)</f>
        <v>0</v>
      </c>
      <c r="AA210" s="46">
        <f>SUMIFS('Portfolio Allocation'!Z$12:Z$111,'Portfolio Allocation'!$A$12:$A$111,'Graph Tables'!$D210)</f>
        <v>0</v>
      </c>
      <c r="AB210" s="46">
        <f>SUMIFS('Portfolio Allocation'!AA$12:AA$111,'Portfolio Allocation'!$A$12:$A$111,'Graph Tables'!$D210)</f>
        <v>0</v>
      </c>
      <c r="AC210" s="46">
        <f>SUMIFS('Portfolio Allocation'!AD$12:AD$111,'Portfolio Allocation'!$A$12:$A$111,'Graph Tables'!$D210)</f>
        <v>0</v>
      </c>
      <c r="AD210" s="46"/>
      <c r="AH210" s="46"/>
      <c r="AI210" s="239" t="e">
        <f t="shared" si="322"/>
        <v>#REF!</v>
      </c>
      <c r="AJ210" s="239" t="e">
        <f>AI210+COUNTIF(AI$2:$AI210,AI210)-1</f>
        <v>#REF!</v>
      </c>
      <c r="AK210" s="241" t="str">
        <f t="shared" si="270"/>
        <v>Syrian Arab Republic</v>
      </c>
      <c r="AL210" s="70" t="e">
        <f t="shared" si="323"/>
        <v>#REF!</v>
      </c>
      <c r="AM210" s="44" t="e">
        <f t="shared" si="271"/>
        <v>#REF!</v>
      </c>
      <c r="AN210" s="44" t="e">
        <f t="shared" si="272"/>
        <v>#REF!</v>
      </c>
      <c r="AO210" s="44" t="e">
        <f t="shared" si="273"/>
        <v>#REF!</v>
      </c>
      <c r="AP210" s="44" t="e">
        <f t="shared" si="274"/>
        <v>#REF!</v>
      </c>
      <c r="AQ210" s="44" t="e">
        <f t="shared" si="275"/>
        <v>#REF!</v>
      </c>
      <c r="AR210" s="44" t="e">
        <f t="shared" si="276"/>
        <v>#REF!</v>
      </c>
      <c r="AS210" s="44" t="e">
        <f t="shared" si="277"/>
        <v>#REF!</v>
      </c>
      <c r="AT210" s="44" t="e">
        <f t="shared" si="278"/>
        <v>#REF!</v>
      </c>
      <c r="AU210" s="44" t="e">
        <f t="shared" si="279"/>
        <v>#REF!</v>
      </c>
      <c r="AV210" s="44" t="e">
        <f t="shared" si="280"/>
        <v>#REF!</v>
      </c>
      <c r="AW210" s="44" t="e">
        <f t="shared" si="281"/>
        <v>#REF!</v>
      </c>
      <c r="AX210" s="44" t="e">
        <f t="shared" si="282"/>
        <v>#REF!</v>
      </c>
      <c r="AY210" s="44" t="e">
        <f t="shared" si="283"/>
        <v>#REF!</v>
      </c>
      <c r="AZ210" s="44" t="e">
        <f t="shared" si="284"/>
        <v>#REF!</v>
      </c>
      <c r="BA210" s="44" t="e">
        <f t="shared" si="285"/>
        <v>#REF!</v>
      </c>
      <c r="BB210" s="44" t="e">
        <f t="shared" si="286"/>
        <v>#REF!</v>
      </c>
      <c r="BC210" s="44" t="e">
        <f t="shared" si="287"/>
        <v>#REF!</v>
      </c>
      <c r="BD210" s="44" t="e">
        <f t="shared" si="288"/>
        <v>#REF!</v>
      </c>
      <c r="BE210" s="44" t="e">
        <f t="shared" si="289"/>
        <v>#REF!</v>
      </c>
      <c r="BF210" s="44" t="e">
        <f t="shared" si="290"/>
        <v>#REF!</v>
      </c>
      <c r="BG210" s="44" t="e">
        <f t="shared" si="291"/>
        <v>#REF!</v>
      </c>
      <c r="BH210" s="44" t="e">
        <f t="shared" si="292"/>
        <v>#REF!</v>
      </c>
      <c r="BI210" s="44" t="e">
        <f t="shared" si="293"/>
        <v>#REF!</v>
      </c>
      <c r="BJ210" s="44" t="e">
        <f t="shared" si="294"/>
        <v>#REF!</v>
      </c>
      <c r="BK210" s="44"/>
      <c r="CN210" s="244" t="e">
        <f t="shared" si="324"/>
        <v>#REF!</v>
      </c>
      <c r="CO210" s="244">
        <v>209</v>
      </c>
      <c r="CP210" s="239" t="e">
        <f t="shared" si="325"/>
        <v>#REF!</v>
      </c>
      <c r="CQ210" s="239" t="e">
        <f>CP210+COUNTIF($CP$2:CP210,CP210)-1</f>
        <v>#REF!</v>
      </c>
      <c r="CR210" s="241" t="str">
        <f t="shared" si="295"/>
        <v>Syrian Arab Republic</v>
      </c>
      <c r="CS210" s="70" t="e">
        <f t="shared" si="326"/>
        <v>#REF!</v>
      </c>
      <c r="CT210" s="44" t="e">
        <f t="shared" si="296"/>
        <v>#REF!</v>
      </c>
      <c r="CU210" s="44" t="e">
        <f t="shared" si="297"/>
        <v>#REF!</v>
      </c>
      <c r="CV210" s="44" t="e">
        <f t="shared" si="298"/>
        <v>#REF!</v>
      </c>
      <c r="CW210" s="44" t="e">
        <f t="shared" si="299"/>
        <v>#REF!</v>
      </c>
      <c r="CX210" s="44" t="e">
        <f t="shared" si="300"/>
        <v>#REF!</v>
      </c>
      <c r="CY210" s="44" t="e">
        <f t="shared" si="301"/>
        <v>#REF!</v>
      </c>
      <c r="CZ210" s="44" t="e">
        <f t="shared" si="302"/>
        <v>#REF!</v>
      </c>
      <c r="DA210" s="44" t="e">
        <f t="shared" si="303"/>
        <v>#REF!</v>
      </c>
      <c r="DB210" s="44" t="e">
        <f t="shared" si="304"/>
        <v>#REF!</v>
      </c>
      <c r="DC210" s="44" t="e">
        <f t="shared" si="305"/>
        <v>#REF!</v>
      </c>
      <c r="DD210" s="44" t="e">
        <f t="shared" si="306"/>
        <v>#REF!</v>
      </c>
      <c r="DE210" s="44" t="e">
        <f t="shared" si="307"/>
        <v>#REF!</v>
      </c>
      <c r="DF210" s="44" t="e">
        <f t="shared" si="308"/>
        <v>#REF!</v>
      </c>
      <c r="DG210" s="44" t="e">
        <f t="shared" si="309"/>
        <v>#REF!</v>
      </c>
      <c r="DH210" s="44" t="e">
        <f t="shared" si="310"/>
        <v>#REF!</v>
      </c>
      <c r="DI210" s="44" t="e">
        <f t="shared" si="311"/>
        <v>#REF!</v>
      </c>
      <c r="DJ210" s="44" t="e">
        <f t="shared" si="312"/>
        <v>#REF!</v>
      </c>
      <c r="DK210" s="44" t="e">
        <f t="shared" si="313"/>
        <v>#REF!</v>
      </c>
      <c r="DL210" s="44" t="e">
        <f t="shared" si="314"/>
        <v>#REF!</v>
      </c>
      <c r="DM210" s="44" t="e">
        <f t="shared" si="315"/>
        <v>#REF!</v>
      </c>
      <c r="DN210" s="44" t="e">
        <f t="shared" si="316"/>
        <v>#REF!</v>
      </c>
      <c r="DO210" s="44" t="e">
        <f t="shared" si="317"/>
        <v>#REF!</v>
      </c>
      <c r="DP210" s="44" t="e">
        <f t="shared" si="318"/>
        <v>#REF!</v>
      </c>
      <c r="DQ210" s="44" t="e">
        <f t="shared" si="319"/>
        <v>#REF!</v>
      </c>
    </row>
    <row r="211" spans="1:121">
      <c r="A211" s="239">
        <v>210</v>
      </c>
      <c r="B211" s="364" t="e">
        <f t="shared" si="320"/>
        <v>#REF!</v>
      </c>
      <c r="C211" s="365" t="e">
        <f>B211+COUNTIF(B$2:$B211,B211)-1</f>
        <v>#REF!</v>
      </c>
      <c r="D211" s="366" t="str">
        <f>Tables!AI211</f>
        <v>Taiwan</v>
      </c>
      <c r="E211" s="367" t="e">
        <f t="shared" si="321"/>
        <v>#REF!</v>
      </c>
      <c r="F211" s="46">
        <f>SUMIFS('Portfolio Allocation'!C$12:C$111,'Portfolio Allocation'!$A$12:$A$111,'Graph Tables'!$D211)</f>
        <v>0</v>
      </c>
      <c r="G211" s="46">
        <f>SUMIFS('Portfolio Allocation'!D$12:D$111,'Portfolio Allocation'!$A$12:$A$111,'Graph Tables'!$D211)</f>
        <v>0</v>
      </c>
      <c r="H211" s="46">
        <f>SUMIFS('Portfolio Allocation'!E$12:E$111,'Portfolio Allocation'!$A$12:$A$111,'Graph Tables'!$D211)</f>
        <v>0</v>
      </c>
      <c r="I211" s="46">
        <f>SUMIFS('Portfolio Allocation'!F$12:F$111,'Portfolio Allocation'!$A$12:$A$111,'Graph Tables'!$D211)</f>
        <v>0</v>
      </c>
      <c r="J211" s="46">
        <f>SUMIFS('Portfolio Allocation'!G$12:G$111,'Portfolio Allocation'!$A$12:$A$111,'Graph Tables'!$D211)</f>
        <v>0</v>
      </c>
      <c r="K211" s="46">
        <f>SUMIFS('Portfolio Allocation'!H$12:H$111,'Portfolio Allocation'!$A$12:$A$111,'Graph Tables'!$D211)</f>
        <v>0</v>
      </c>
      <c r="L211" s="46">
        <f>SUMIFS('Portfolio Allocation'!I$12:I$111,'Portfolio Allocation'!$A$12:$A$111,'Graph Tables'!$D211)</f>
        <v>0</v>
      </c>
      <c r="M211" s="46">
        <f>SUMIFS('Portfolio Allocation'!J$12:J$111,'Portfolio Allocation'!$A$12:$A$111,'Graph Tables'!$D211)</f>
        <v>0</v>
      </c>
      <c r="N211" s="46">
        <f>SUMIFS('Portfolio Allocation'!K$12:K$111,'Portfolio Allocation'!$A$12:$A$111,'Graph Tables'!$D211)</f>
        <v>0</v>
      </c>
      <c r="O211" s="46">
        <f>SUMIFS('Portfolio Allocation'!L$12:L$111,'Portfolio Allocation'!$A$12:$A$111,'Graph Tables'!$D211)</f>
        <v>0</v>
      </c>
      <c r="P211" s="46">
        <f>SUMIFS('Portfolio Allocation'!M$12:M$111,'Portfolio Allocation'!$A$12:$A$111,'Graph Tables'!$D211)</f>
        <v>0</v>
      </c>
      <c r="Q211" s="46" t="e">
        <f>SUMIFS('Portfolio Allocation'!#REF!,'Portfolio Allocation'!$A$12:$A$111,'Graph Tables'!$D211)</f>
        <v>#REF!</v>
      </c>
      <c r="R211" s="46">
        <f>SUMIFS('Portfolio Allocation'!Q$12:Q$111,'Portfolio Allocation'!$A$12:$A$111,'Graph Tables'!$D211)</f>
        <v>0</v>
      </c>
      <c r="S211" s="46">
        <f>SUMIFS('Portfolio Allocation'!R$12:R$111,'Portfolio Allocation'!$A$12:$A$111,'Graph Tables'!$D211)</f>
        <v>0</v>
      </c>
      <c r="T211" s="46">
        <f>SUMIFS('Portfolio Allocation'!S$12:S$111,'Portfolio Allocation'!$A$12:$A$111,'Graph Tables'!$D211)</f>
        <v>0</v>
      </c>
      <c r="U211" s="46">
        <f>SUMIFS('Portfolio Allocation'!T$12:T$111,'Portfolio Allocation'!$A$12:$A$111,'Graph Tables'!$D211)</f>
        <v>0</v>
      </c>
      <c r="V211" s="46">
        <f>SUMIFS('Portfolio Allocation'!U$12:U$111,'Portfolio Allocation'!$A$12:$A$111,'Graph Tables'!$D211)</f>
        <v>0</v>
      </c>
      <c r="W211" s="46">
        <f>SUMIFS('Portfolio Allocation'!V$12:V$111,'Portfolio Allocation'!$A$12:$A$111,'Graph Tables'!$D211)</f>
        <v>0</v>
      </c>
      <c r="X211" s="46">
        <f>SUMIFS('Portfolio Allocation'!W$12:W$111,'Portfolio Allocation'!$A$12:$A$111,'Graph Tables'!$D211)</f>
        <v>0</v>
      </c>
      <c r="Y211" s="46">
        <f>SUMIFS('Portfolio Allocation'!X$12:X$111,'Portfolio Allocation'!$A$12:$A$111,'Graph Tables'!$D211)</f>
        <v>0</v>
      </c>
      <c r="Z211" s="46">
        <f>SUMIFS('Portfolio Allocation'!Y$12:Y$111,'Portfolio Allocation'!$A$12:$A$111,'Graph Tables'!$D211)</f>
        <v>0</v>
      </c>
      <c r="AA211" s="46">
        <f>SUMIFS('Portfolio Allocation'!Z$12:Z$111,'Portfolio Allocation'!$A$12:$A$111,'Graph Tables'!$D211)</f>
        <v>0</v>
      </c>
      <c r="AB211" s="46">
        <f>SUMIFS('Portfolio Allocation'!AA$12:AA$111,'Portfolio Allocation'!$A$12:$A$111,'Graph Tables'!$D211)</f>
        <v>0</v>
      </c>
      <c r="AC211" s="46">
        <f>SUMIFS('Portfolio Allocation'!AD$12:AD$111,'Portfolio Allocation'!$A$12:$A$111,'Graph Tables'!$D211)</f>
        <v>0</v>
      </c>
      <c r="AD211" s="46"/>
      <c r="AH211" s="46"/>
      <c r="AI211" s="239" t="e">
        <f t="shared" si="322"/>
        <v>#REF!</v>
      </c>
      <c r="AJ211" s="239" t="e">
        <f>AI211+COUNTIF(AI$2:$AI211,AI211)-1</f>
        <v>#REF!</v>
      </c>
      <c r="AK211" s="241" t="str">
        <f t="shared" si="270"/>
        <v>Taiwan</v>
      </c>
      <c r="AL211" s="70" t="e">
        <f t="shared" si="323"/>
        <v>#REF!</v>
      </c>
      <c r="AM211" s="44" t="e">
        <f t="shared" si="271"/>
        <v>#REF!</v>
      </c>
      <c r="AN211" s="44" t="e">
        <f t="shared" si="272"/>
        <v>#REF!</v>
      </c>
      <c r="AO211" s="44" t="e">
        <f t="shared" si="273"/>
        <v>#REF!</v>
      </c>
      <c r="AP211" s="44" t="e">
        <f t="shared" si="274"/>
        <v>#REF!</v>
      </c>
      <c r="AQ211" s="44" t="e">
        <f t="shared" si="275"/>
        <v>#REF!</v>
      </c>
      <c r="AR211" s="44" t="e">
        <f t="shared" si="276"/>
        <v>#REF!</v>
      </c>
      <c r="AS211" s="44" t="e">
        <f t="shared" si="277"/>
        <v>#REF!</v>
      </c>
      <c r="AT211" s="44" t="e">
        <f t="shared" si="278"/>
        <v>#REF!</v>
      </c>
      <c r="AU211" s="44" t="e">
        <f t="shared" si="279"/>
        <v>#REF!</v>
      </c>
      <c r="AV211" s="44" t="e">
        <f t="shared" si="280"/>
        <v>#REF!</v>
      </c>
      <c r="AW211" s="44" t="e">
        <f t="shared" si="281"/>
        <v>#REF!</v>
      </c>
      <c r="AX211" s="44" t="e">
        <f t="shared" si="282"/>
        <v>#REF!</v>
      </c>
      <c r="AY211" s="44" t="e">
        <f t="shared" si="283"/>
        <v>#REF!</v>
      </c>
      <c r="AZ211" s="44" t="e">
        <f t="shared" si="284"/>
        <v>#REF!</v>
      </c>
      <c r="BA211" s="44" t="e">
        <f t="shared" si="285"/>
        <v>#REF!</v>
      </c>
      <c r="BB211" s="44" t="e">
        <f t="shared" si="286"/>
        <v>#REF!</v>
      </c>
      <c r="BC211" s="44" t="e">
        <f t="shared" si="287"/>
        <v>#REF!</v>
      </c>
      <c r="BD211" s="44" t="e">
        <f t="shared" si="288"/>
        <v>#REF!</v>
      </c>
      <c r="BE211" s="44" t="e">
        <f t="shared" si="289"/>
        <v>#REF!</v>
      </c>
      <c r="BF211" s="44" t="e">
        <f t="shared" si="290"/>
        <v>#REF!</v>
      </c>
      <c r="BG211" s="44" t="e">
        <f t="shared" si="291"/>
        <v>#REF!</v>
      </c>
      <c r="BH211" s="44" t="e">
        <f t="shared" si="292"/>
        <v>#REF!</v>
      </c>
      <c r="BI211" s="44" t="e">
        <f t="shared" si="293"/>
        <v>#REF!</v>
      </c>
      <c r="BJ211" s="44" t="e">
        <f t="shared" si="294"/>
        <v>#REF!</v>
      </c>
      <c r="BK211" s="44"/>
      <c r="CN211" s="244" t="e">
        <f t="shared" si="324"/>
        <v>#REF!</v>
      </c>
      <c r="CO211" s="244">
        <v>210</v>
      </c>
      <c r="CP211" s="239" t="e">
        <f t="shared" si="325"/>
        <v>#REF!</v>
      </c>
      <c r="CQ211" s="239" t="e">
        <f>CP211+COUNTIF($CP$2:CP211,CP211)-1</f>
        <v>#REF!</v>
      </c>
      <c r="CR211" s="241" t="str">
        <f t="shared" si="295"/>
        <v>Taiwan</v>
      </c>
      <c r="CS211" s="70" t="e">
        <f t="shared" si="326"/>
        <v>#REF!</v>
      </c>
      <c r="CT211" s="44" t="e">
        <f t="shared" si="296"/>
        <v>#REF!</v>
      </c>
      <c r="CU211" s="44" t="e">
        <f t="shared" si="297"/>
        <v>#REF!</v>
      </c>
      <c r="CV211" s="44" t="e">
        <f t="shared" si="298"/>
        <v>#REF!</v>
      </c>
      <c r="CW211" s="44" t="e">
        <f t="shared" si="299"/>
        <v>#REF!</v>
      </c>
      <c r="CX211" s="44" t="e">
        <f t="shared" si="300"/>
        <v>#REF!</v>
      </c>
      <c r="CY211" s="44" t="e">
        <f t="shared" si="301"/>
        <v>#REF!</v>
      </c>
      <c r="CZ211" s="44" t="e">
        <f t="shared" si="302"/>
        <v>#REF!</v>
      </c>
      <c r="DA211" s="44" t="e">
        <f t="shared" si="303"/>
        <v>#REF!</v>
      </c>
      <c r="DB211" s="44" t="e">
        <f t="shared" si="304"/>
        <v>#REF!</v>
      </c>
      <c r="DC211" s="44" t="e">
        <f t="shared" si="305"/>
        <v>#REF!</v>
      </c>
      <c r="DD211" s="44" t="e">
        <f t="shared" si="306"/>
        <v>#REF!</v>
      </c>
      <c r="DE211" s="44" t="e">
        <f t="shared" si="307"/>
        <v>#REF!</v>
      </c>
      <c r="DF211" s="44" t="e">
        <f t="shared" si="308"/>
        <v>#REF!</v>
      </c>
      <c r="DG211" s="44" t="e">
        <f t="shared" si="309"/>
        <v>#REF!</v>
      </c>
      <c r="DH211" s="44" t="e">
        <f t="shared" si="310"/>
        <v>#REF!</v>
      </c>
      <c r="DI211" s="44" t="e">
        <f t="shared" si="311"/>
        <v>#REF!</v>
      </c>
      <c r="DJ211" s="44" t="e">
        <f t="shared" si="312"/>
        <v>#REF!</v>
      </c>
      <c r="DK211" s="44" t="e">
        <f t="shared" si="313"/>
        <v>#REF!</v>
      </c>
      <c r="DL211" s="44" t="e">
        <f t="shared" si="314"/>
        <v>#REF!</v>
      </c>
      <c r="DM211" s="44" t="e">
        <f t="shared" si="315"/>
        <v>#REF!</v>
      </c>
      <c r="DN211" s="44" t="e">
        <f t="shared" si="316"/>
        <v>#REF!</v>
      </c>
      <c r="DO211" s="44" t="e">
        <f t="shared" si="317"/>
        <v>#REF!</v>
      </c>
      <c r="DP211" s="44" t="e">
        <f t="shared" si="318"/>
        <v>#REF!</v>
      </c>
      <c r="DQ211" s="44" t="e">
        <f t="shared" si="319"/>
        <v>#REF!</v>
      </c>
    </row>
    <row r="212" spans="1:121">
      <c r="A212" s="239">
        <v>211</v>
      </c>
      <c r="B212" s="364" t="e">
        <f t="shared" si="320"/>
        <v>#REF!</v>
      </c>
      <c r="C212" s="365" t="e">
        <f>B212+COUNTIF(B$2:$B212,B212)-1</f>
        <v>#REF!</v>
      </c>
      <c r="D212" s="366" t="str">
        <f>Tables!AI212</f>
        <v>Tajikistan</v>
      </c>
      <c r="E212" s="367" t="e">
        <f t="shared" si="321"/>
        <v>#REF!</v>
      </c>
      <c r="F212" s="46">
        <f>SUMIFS('Portfolio Allocation'!C$12:C$111,'Portfolio Allocation'!$A$12:$A$111,'Graph Tables'!$D212)</f>
        <v>0</v>
      </c>
      <c r="G212" s="46">
        <f>SUMIFS('Portfolio Allocation'!D$12:D$111,'Portfolio Allocation'!$A$12:$A$111,'Graph Tables'!$D212)</f>
        <v>0</v>
      </c>
      <c r="H212" s="46">
        <f>SUMIFS('Portfolio Allocation'!E$12:E$111,'Portfolio Allocation'!$A$12:$A$111,'Graph Tables'!$D212)</f>
        <v>0</v>
      </c>
      <c r="I212" s="46">
        <f>SUMIFS('Portfolio Allocation'!F$12:F$111,'Portfolio Allocation'!$A$12:$A$111,'Graph Tables'!$D212)</f>
        <v>0</v>
      </c>
      <c r="J212" s="46">
        <f>SUMIFS('Portfolio Allocation'!G$12:G$111,'Portfolio Allocation'!$A$12:$A$111,'Graph Tables'!$D212)</f>
        <v>0</v>
      </c>
      <c r="K212" s="46">
        <f>SUMIFS('Portfolio Allocation'!H$12:H$111,'Portfolio Allocation'!$A$12:$A$111,'Graph Tables'!$D212)</f>
        <v>0</v>
      </c>
      <c r="L212" s="46">
        <f>SUMIFS('Portfolio Allocation'!I$12:I$111,'Portfolio Allocation'!$A$12:$A$111,'Graph Tables'!$D212)</f>
        <v>0</v>
      </c>
      <c r="M212" s="46">
        <f>SUMIFS('Portfolio Allocation'!J$12:J$111,'Portfolio Allocation'!$A$12:$A$111,'Graph Tables'!$D212)</f>
        <v>0</v>
      </c>
      <c r="N212" s="46">
        <f>SUMIFS('Portfolio Allocation'!K$12:K$111,'Portfolio Allocation'!$A$12:$A$111,'Graph Tables'!$D212)</f>
        <v>0</v>
      </c>
      <c r="O212" s="46">
        <f>SUMIFS('Portfolio Allocation'!L$12:L$111,'Portfolio Allocation'!$A$12:$A$111,'Graph Tables'!$D212)</f>
        <v>0</v>
      </c>
      <c r="P212" s="46">
        <f>SUMIFS('Portfolio Allocation'!M$12:M$111,'Portfolio Allocation'!$A$12:$A$111,'Graph Tables'!$D212)</f>
        <v>0</v>
      </c>
      <c r="Q212" s="46" t="e">
        <f>SUMIFS('Portfolio Allocation'!#REF!,'Portfolio Allocation'!$A$12:$A$111,'Graph Tables'!$D212)</f>
        <v>#REF!</v>
      </c>
      <c r="R212" s="46">
        <f>SUMIFS('Portfolio Allocation'!Q$12:Q$111,'Portfolio Allocation'!$A$12:$A$111,'Graph Tables'!$D212)</f>
        <v>0</v>
      </c>
      <c r="S212" s="46">
        <f>SUMIFS('Portfolio Allocation'!R$12:R$111,'Portfolio Allocation'!$A$12:$A$111,'Graph Tables'!$D212)</f>
        <v>0</v>
      </c>
      <c r="T212" s="46">
        <f>SUMIFS('Portfolio Allocation'!S$12:S$111,'Portfolio Allocation'!$A$12:$A$111,'Graph Tables'!$D212)</f>
        <v>0</v>
      </c>
      <c r="U212" s="46">
        <f>SUMIFS('Portfolio Allocation'!T$12:T$111,'Portfolio Allocation'!$A$12:$A$111,'Graph Tables'!$D212)</f>
        <v>0</v>
      </c>
      <c r="V212" s="46">
        <f>SUMIFS('Portfolio Allocation'!U$12:U$111,'Portfolio Allocation'!$A$12:$A$111,'Graph Tables'!$D212)</f>
        <v>0</v>
      </c>
      <c r="W212" s="46">
        <f>SUMIFS('Portfolio Allocation'!V$12:V$111,'Portfolio Allocation'!$A$12:$A$111,'Graph Tables'!$D212)</f>
        <v>0</v>
      </c>
      <c r="X212" s="46">
        <f>SUMIFS('Portfolio Allocation'!W$12:W$111,'Portfolio Allocation'!$A$12:$A$111,'Graph Tables'!$D212)</f>
        <v>0</v>
      </c>
      <c r="Y212" s="46">
        <f>SUMIFS('Portfolio Allocation'!X$12:X$111,'Portfolio Allocation'!$A$12:$A$111,'Graph Tables'!$D212)</f>
        <v>0</v>
      </c>
      <c r="Z212" s="46">
        <f>SUMIFS('Portfolio Allocation'!Y$12:Y$111,'Portfolio Allocation'!$A$12:$A$111,'Graph Tables'!$D212)</f>
        <v>0</v>
      </c>
      <c r="AA212" s="46">
        <f>SUMIFS('Portfolio Allocation'!Z$12:Z$111,'Portfolio Allocation'!$A$12:$A$111,'Graph Tables'!$D212)</f>
        <v>0</v>
      </c>
      <c r="AB212" s="46">
        <f>SUMIFS('Portfolio Allocation'!AA$12:AA$111,'Portfolio Allocation'!$A$12:$A$111,'Graph Tables'!$D212)</f>
        <v>0</v>
      </c>
      <c r="AC212" s="46">
        <f>SUMIFS('Portfolio Allocation'!AD$12:AD$111,'Portfolio Allocation'!$A$12:$A$111,'Graph Tables'!$D212)</f>
        <v>0</v>
      </c>
      <c r="AD212" s="46"/>
      <c r="AH212" s="46"/>
      <c r="AI212" s="239" t="e">
        <f t="shared" si="322"/>
        <v>#REF!</v>
      </c>
      <c r="AJ212" s="239" t="e">
        <f>AI212+COUNTIF(AI$2:$AI212,AI212)-1</f>
        <v>#REF!</v>
      </c>
      <c r="AK212" s="241" t="str">
        <f t="shared" si="270"/>
        <v>Tajikistan</v>
      </c>
      <c r="AL212" s="70" t="e">
        <f t="shared" si="323"/>
        <v>#REF!</v>
      </c>
      <c r="AM212" s="44" t="e">
        <f t="shared" si="271"/>
        <v>#REF!</v>
      </c>
      <c r="AN212" s="44" t="e">
        <f t="shared" si="272"/>
        <v>#REF!</v>
      </c>
      <c r="AO212" s="44" t="e">
        <f t="shared" si="273"/>
        <v>#REF!</v>
      </c>
      <c r="AP212" s="44" t="e">
        <f t="shared" si="274"/>
        <v>#REF!</v>
      </c>
      <c r="AQ212" s="44" t="e">
        <f t="shared" si="275"/>
        <v>#REF!</v>
      </c>
      <c r="AR212" s="44" t="e">
        <f t="shared" si="276"/>
        <v>#REF!</v>
      </c>
      <c r="AS212" s="44" t="e">
        <f t="shared" si="277"/>
        <v>#REF!</v>
      </c>
      <c r="AT212" s="44" t="e">
        <f t="shared" si="278"/>
        <v>#REF!</v>
      </c>
      <c r="AU212" s="44" t="e">
        <f t="shared" si="279"/>
        <v>#REF!</v>
      </c>
      <c r="AV212" s="44" t="e">
        <f t="shared" si="280"/>
        <v>#REF!</v>
      </c>
      <c r="AW212" s="44" t="e">
        <f t="shared" si="281"/>
        <v>#REF!</v>
      </c>
      <c r="AX212" s="44" t="e">
        <f t="shared" si="282"/>
        <v>#REF!</v>
      </c>
      <c r="AY212" s="44" t="e">
        <f t="shared" si="283"/>
        <v>#REF!</v>
      </c>
      <c r="AZ212" s="44" t="e">
        <f t="shared" si="284"/>
        <v>#REF!</v>
      </c>
      <c r="BA212" s="44" t="e">
        <f t="shared" si="285"/>
        <v>#REF!</v>
      </c>
      <c r="BB212" s="44" t="e">
        <f t="shared" si="286"/>
        <v>#REF!</v>
      </c>
      <c r="BC212" s="44" t="e">
        <f t="shared" si="287"/>
        <v>#REF!</v>
      </c>
      <c r="BD212" s="44" t="e">
        <f t="shared" si="288"/>
        <v>#REF!</v>
      </c>
      <c r="BE212" s="44" t="e">
        <f t="shared" si="289"/>
        <v>#REF!</v>
      </c>
      <c r="BF212" s="44" t="e">
        <f t="shared" si="290"/>
        <v>#REF!</v>
      </c>
      <c r="BG212" s="44" t="e">
        <f t="shared" si="291"/>
        <v>#REF!</v>
      </c>
      <c r="BH212" s="44" t="e">
        <f t="shared" si="292"/>
        <v>#REF!</v>
      </c>
      <c r="BI212" s="44" t="e">
        <f t="shared" si="293"/>
        <v>#REF!</v>
      </c>
      <c r="BJ212" s="44" t="e">
        <f t="shared" si="294"/>
        <v>#REF!</v>
      </c>
      <c r="BK212" s="44"/>
      <c r="CN212" s="244" t="e">
        <f t="shared" si="324"/>
        <v>#REF!</v>
      </c>
      <c r="CO212" s="244">
        <v>211</v>
      </c>
      <c r="CP212" s="239" t="e">
        <f t="shared" si="325"/>
        <v>#REF!</v>
      </c>
      <c r="CQ212" s="239" t="e">
        <f>CP212+COUNTIF($CP$2:CP212,CP212)-1</f>
        <v>#REF!</v>
      </c>
      <c r="CR212" s="241" t="str">
        <f t="shared" si="295"/>
        <v>Tajikistan</v>
      </c>
      <c r="CS212" s="70" t="e">
        <f t="shared" si="326"/>
        <v>#REF!</v>
      </c>
      <c r="CT212" s="44" t="e">
        <f t="shared" si="296"/>
        <v>#REF!</v>
      </c>
      <c r="CU212" s="44" t="e">
        <f t="shared" si="297"/>
        <v>#REF!</v>
      </c>
      <c r="CV212" s="44" t="e">
        <f t="shared" si="298"/>
        <v>#REF!</v>
      </c>
      <c r="CW212" s="44" t="e">
        <f t="shared" si="299"/>
        <v>#REF!</v>
      </c>
      <c r="CX212" s="44" t="e">
        <f t="shared" si="300"/>
        <v>#REF!</v>
      </c>
      <c r="CY212" s="44" t="e">
        <f t="shared" si="301"/>
        <v>#REF!</v>
      </c>
      <c r="CZ212" s="44" t="e">
        <f t="shared" si="302"/>
        <v>#REF!</v>
      </c>
      <c r="DA212" s="44" t="e">
        <f t="shared" si="303"/>
        <v>#REF!</v>
      </c>
      <c r="DB212" s="44" t="e">
        <f t="shared" si="304"/>
        <v>#REF!</v>
      </c>
      <c r="DC212" s="44" t="e">
        <f t="shared" si="305"/>
        <v>#REF!</v>
      </c>
      <c r="DD212" s="44" t="e">
        <f t="shared" si="306"/>
        <v>#REF!</v>
      </c>
      <c r="DE212" s="44" t="e">
        <f t="shared" si="307"/>
        <v>#REF!</v>
      </c>
      <c r="DF212" s="44" t="e">
        <f t="shared" si="308"/>
        <v>#REF!</v>
      </c>
      <c r="DG212" s="44" t="e">
        <f t="shared" si="309"/>
        <v>#REF!</v>
      </c>
      <c r="DH212" s="44" t="e">
        <f t="shared" si="310"/>
        <v>#REF!</v>
      </c>
      <c r="DI212" s="44" t="e">
        <f t="shared" si="311"/>
        <v>#REF!</v>
      </c>
      <c r="DJ212" s="44" t="e">
        <f t="shared" si="312"/>
        <v>#REF!</v>
      </c>
      <c r="DK212" s="44" t="e">
        <f t="shared" si="313"/>
        <v>#REF!</v>
      </c>
      <c r="DL212" s="44" t="e">
        <f t="shared" si="314"/>
        <v>#REF!</v>
      </c>
      <c r="DM212" s="44" t="e">
        <f t="shared" si="315"/>
        <v>#REF!</v>
      </c>
      <c r="DN212" s="44" t="e">
        <f t="shared" si="316"/>
        <v>#REF!</v>
      </c>
      <c r="DO212" s="44" t="e">
        <f t="shared" si="317"/>
        <v>#REF!</v>
      </c>
      <c r="DP212" s="44" t="e">
        <f t="shared" si="318"/>
        <v>#REF!</v>
      </c>
      <c r="DQ212" s="44" t="e">
        <f t="shared" si="319"/>
        <v>#REF!</v>
      </c>
    </row>
    <row r="213" spans="1:121">
      <c r="A213" s="239">
        <v>212</v>
      </c>
      <c r="B213" s="364" t="e">
        <f t="shared" si="320"/>
        <v>#REF!</v>
      </c>
      <c r="C213" s="365" t="e">
        <f>B213+COUNTIF(B$2:$B213,B213)-1</f>
        <v>#REF!</v>
      </c>
      <c r="D213" s="366" t="str">
        <f>Tables!AI213</f>
        <v>Tanzania</v>
      </c>
      <c r="E213" s="367" t="e">
        <f t="shared" si="321"/>
        <v>#REF!</v>
      </c>
      <c r="F213" s="46">
        <f>SUMIFS('Portfolio Allocation'!C$12:C$111,'Portfolio Allocation'!$A$12:$A$111,'Graph Tables'!$D213)</f>
        <v>0</v>
      </c>
      <c r="G213" s="46">
        <f>SUMIFS('Portfolio Allocation'!D$12:D$111,'Portfolio Allocation'!$A$12:$A$111,'Graph Tables'!$D213)</f>
        <v>0</v>
      </c>
      <c r="H213" s="46">
        <f>SUMIFS('Portfolio Allocation'!E$12:E$111,'Portfolio Allocation'!$A$12:$A$111,'Graph Tables'!$D213)</f>
        <v>0</v>
      </c>
      <c r="I213" s="46">
        <f>SUMIFS('Portfolio Allocation'!F$12:F$111,'Portfolio Allocation'!$A$12:$A$111,'Graph Tables'!$D213)</f>
        <v>0</v>
      </c>
      <c r="J213" s="46">
        <f>SUMIFS('Portfolio Allocation'!G$12:G$111,'Portfolio Allocation'!$A$12:$A$111,'Graph Tables'!$D213)</f>
        <v>0</v>
      </c>
      <c r="K213" s="46">
        <f>SUMIFS('Portfolio Allocation'!H$12:H$111,'Portfolio Allocation'!$A$12:$A$111,'Graph Tables'!$D213)</f>
        <v>0</v>
      </c>
      <c r="L213" s="46">
        <f>SUMIFS('Portfolio Allocation'!I$12:I$111,'Portfolio Allocation'!$A$12:$A$111,'Graph Tables'!$D213)</f>
        <v>0</v>
      </c>
      <c r="M213" s="46">
        <f>SUMIFS('Portfolio Allocation'!J$12:J$111,'Portfolio Allocation'!$A$12:$A$111,'Graph Tables'!$D213)</f>
        <v>0</v>
      </c>
      <c r="N213" s="46">
        <f>SUMIFS('Portfolio Allocation'!K$12:K$111,'Portfolio Allocation'!$A$12:$A$111,'Graph Tables'!$D213)</f>
        <v>0</v>
      </c>
      <c r="O213" s="46">
        <f>SUMIFS('Portfolio Allocation'!L$12:L$111,'Portfolio Allocation'!$A$12:$A$111,'Graph Tables'!$D213)</f>
        <v>0</v>
      </c>
      <c r="P213" s="46">
        <f>SUMIFS('Portfolio Allocation'!M$12:M$111,'Portfolio Allocation'!$A$12:$A$111,'Graph Tables'!$D213)</f>
        <v>0</v>
      </c>
      <c r="Q213" s="46" t="e">
        <f>SUMIFS('Portfolio Allocation'!#REF!,'Portfolio Allocation'!$A$12:$A$111,'Graph Tables'!$D213)</f>
        <v>#REF!</v>
      </c>
      <c r="R213" s="46">
        <f>SUMIFS('Portfolio Allocation'!Q$12:Q$111,'Portfolio Allocation'!$A$12:$A$111,'Graph Tables'!$D213)</f>
        <v>0</v>
      </c>
      <c r="S213" s="46">
        <f>SUMIFS('Portfolio Allocation'!R$12:R$111,'Portfolio Allocation'!$A$12:$A$111,'Graph Tables'!$D213)</f>
        <v>0</v>
      </c>
      <c r="T213" s="46">
        <f>SUMIFS('Portfolio Allocation'!S$12:S$111,'Portfolio Allocation'!$A$12:$A$111,'Graph Tables'!$D213)</f>
        <v>0</v>
      </c>
      <c r="U213" s="46">
        <f>SUMIFS('Portfolio Allocation'!T$12:T$111,'Portfolio Allocation'!$A$12:$A$111,'Graph Tables'!$D213)</f>
        <v>0</v>
      </c>
      <c r="V213" s="46">
        <f>SUMIFS('Portfolio Allocation'!U$12:U$111,'Portfolio Allocation'!$A$12:$A$111,'Graph Tables'!$D213)</f>
        <v>0</v>
      </c>
      <c r="W213" s="46">
        <f>SUMIFS('Portfolio Allocation'!V$12:V$111,'Portfolio Allocation'!$A$12:$A$111,'Graph Tables'!$D213)</f>
        <v>0</v>
      </c>
      <c r="X213" s="46">
        <f>SUMIFS('Portfolio Allocation'!W$12:W$111,'Portfolio Allocation'!$A$12:$A$111,'Graph Tables'!$D213)</f>
        <v>0</v>
      </c>
      <c r="Y213" s="46">
        <f>SUMIFS('Portfolio Allocation'!X$12:X$111,'Portfolio Allocation'!$A$12:$A$111,'Graph Tables'!$D213)</f>
        <v>0</v>
      </c>
      <c r="Z213" s="46">
        <f>SUMIFS('Portfolio Allocation'!Y$12:Y$111,'Portfolio Allocation'!$A$12:$A$111,'Graph Tables'!$D213)</f>
        <v>0</v>
      </c>
      <c r="AA213" s="46">
        <f>SUMIFS('Portfolio Allocation'!Z$12:Z$111,'Portfolio Allocation'!$A$12:$A$111,'Graph Tables'!$D213)</f>
        <v>0</v>
      </c>
      <c r="AB213" s="46">
        <f>SUMIFS('Portfolio Allocation'!AA$12:AA$111,'Portfolio Allocation'!$A$12:$A$111,'Graph Tables'!$D213)</f>
        <v>0</v>
      </c>
      <c r="AC213" s="46">
        <f>SUMIFS('Portfolio Allocation'!AD$12:AD$111,'Portfolio Allocation'!$A$12:$A$111,'Graph Tables'!$D213)</f>
        <v>0</v>
      </c>
      <c r="AD213" s="46"/>
      <c r="AH213" s="46"/>
      <c r="AI213" s="239" t="e">
        <f t="shared" si="322"/>
        <v>#REF!</v>
      </c>
      <c r="AJ213" s="239" t="e">
        <f>AI213+COUNTIF(AI$2:$AI213,AI213)-1</f>
        <v>#REF!</v>
      </c>
      <c r="AK213" s="241" t="str">
        <f t="shared" si="270"/>
        <v>Tanzania</v>
      </c>
      <c r="AL213" s="70" t="e">
        <f t="shared" si="323"/>
        <v>#REF!</v>
      </c>
      <c r="AM213" s="44" t="e">
        <f t="shared" si="271"/>
        <v>#REF!</v>
      </c>
      <c r="AN213" s="44" t="e">
        <f t="shared" si="272"/>
        <v>#REF!</v>
      </c>
      <c r="AO213" s="44" t="e">
        <f t="shared" si="273"/>
        <v>#REF!</v>
      </c>
      <c r="AP213" s="44" t="e">
        <f t="shared" si="274"/>
        <v>#REF!</v>
      </c>
      <c r="AQ213" s="44" t="e">
        <f t="shared" si="275"/>
        <v>#REF!</v>
      </c>
      <c r="AR213" s="44" t="e">
        <f t="shared" si="276"/>
        <v>#REF!</v>
      </c>
      <c r="AS213" s="44" t="e">
        <f t="shared" si="277"/>
        <v>#REF!</v>
      </c>
      <c r="AT213" s="44" t="e">
        <f t="shared" si="278"/>
        <v>#REF!</v>
      </c>
      <c r="AU213" s="44" t="e">
        <f t="shared" si="279"/>
        <v>#REF!</v>
      </c>
      <c r="AV213" s="44" t="e">
        <f t="shared" si="280"/>
        <v>#REF!</v>
      </c>
      <c r="AW213" s="44" t="e">
        <f t="shared" si="281"/>
        <v>#REF!</v>
      </c>
      <c r="AX213" s="44" t="e">
        <f t="shared" si="282"/>
        <v>#REF!</v>
      </c>
      <c r="AY213" s="44" t="e">
        <f t="shared" si="283"/>
        <v>#REF!</v>
      </c>
      <c r="AZ213" s="44" t="e">
        <f t="shared" si="284"/>
        <v>#REF!</v>
      </c>
      <c r="BA213" s="44" t="e">
        <f t="shared" si="285"/>
        <v>#REF!</v>
      </c>
      <c r="BB213" s="44" t="e">
        <f t="shared" si="286"/>
        <v>#REF!</v>
      </c>
      <c r="BC213" s="44" t="e">
        <f t="shared" si="287"/>
        <v>#REF!</v>
      </c>
      <c r="BD213" s="44" t="e">
        <f t="shared" si="288"/>
        <v>#REF!</v>
      </c>
      <c r="BE213" s="44" t="e">
        <f t="shared" si="289"/>
        <v>#REF!</v>
      </c>
      <c r="BF213" s="44" t="e">
        <f t="shared" si="290"/>
        <v>#REF!</v>
      </c>
      <c r="BG213" s="44" t="e">
        <f t="shared" si="291"/>
        <v>#REF!</v>
      </c>
      <c r="BH213" s="44" t="e">
        <f t="shared" si="292"/>
        <v>#REF!</v>
      </c>
      <c r="BI213" s="44" t="e">
        <f t="shared" si="293"/>
        <v>#REF!</v>
      </c>
      <c r="BJ213" s="44" t="e">
        <f t="shared" si="294"/>
        <v>#REF!</v>
      </c>
      <c r="BK213" s="44"/>
      <c r="CN213" s="244" t="e">
        <f t="shared" si="324"/>
        <v>#REF!</v>
      </c>
      <c r="CO213" s="244">
        <v>212</v>
      </c>
      <c r="CP213" s="239" t="e">
        <f t="shared" si="325"/>
        <v>#REF!</v>
      </c>
      <c r="CQ213" s="239" t="e">
        <f>CP213+COUNTIF($CP$2:CP213,CP213)-1</f>
        <v>#REF!</v>
      </c>
      <c r="CR213" s="241" t="str">
        <f t="shared" si="295"/>
        <v>Tanzania</v>
      </c>
      <c r="CS213" s="70" t="e">
        <f t="shared" si="326"/>
        <v>#REF!</v>
      </c>
      <c r="CT213" s="44" t="e">
        <f t="shared" si="296"/>
        <v>#REF!</v>
      </c>
      <c r="CU213" s="44" t="e">
        <f t="shared" si="297"/>
        <v>#REF!</v>
      </c>
      <c r="CV213" s="44" t="e">
        <f t="shared" si="298"/>
        <v>#REF!</v>
      </c>
      <c r="CW213" s="44" t="e">
        <f t="shared" si="299"/>
        <v>#REF!</v>
      </c>
      <c r="CX213" s="44" t="e">
        <f t="shared" si="300"/>
        <v>#REF!</v>
      </c>
      <c r="CY213" s="44" t="e">
        <f t="shared" si="301"/>
        <v>#REF!</v>
      </c>
      <c r="CZ213" s="44" t="e">
        <f t="shared" si="302"/>
        <v>#REF!</v>
      </c>
      <c r="DA213" s="44" t="e">
        <f t="shared" si="303"/>
        <v>#REF!</v>
      </c>
      <c r="DB213" s="44" t="e">
        <f t="shared" si="304"/>
        <v>#REF!</v>
      </c>
      <c r="DC213" s="44" t="e">
        <f t="shared" si="305"/>
        <v>#REF!</v>
      </c>
      <c r="DD213" s="44" t="e">
        <f t="shared" si="306"/>
        <v>#REF!</v>
      </c>
      <c r="DE213" s="44" t="e">
        <f t="shared" si="307"/>
        <v>#REF!</v>
      </c>
      <c r="DF213" s="44" t="e">
        <f t="shared" si="308"/>
        <v>#REF!</v>
      </c>
      <c r="DG213" s="44" t="e">
        <f t="shared" si="309"/>
        <v>#REF!</v>
      </c>
      <c r="DH213" s="44" t="e">
        <f t="shared" si="310"/>
        <v>#REF!</v>
      </c>
      <c r="DI213" s="44" t="e">
        <f t="shared" si="311"/>
        <v>#REF!</v>
      </c>
      <c r="DJ213" s="44" t="e">
        <f t="shared" si="312"/>
        <v>#REF!</v>
      </c>
      <c r="DK213" s="44" t="e">
        <f t="shared" si="313"/>
        <v>#REF!</v>
      </c>
      <c r="DL213" s="44" t="e">
        <f t="shared" si="314"/>
        <v>#REF!</v>
      </c>
      <c r="DM213" s="44" t="e">
        <f t="shared" si="315"/>
        <v>#REF!</v>
      </c>
      <c r="DN213" s="44" t="e">
        <f t="shared" si="316"/>
        <v>#REF!</v>
      </c>
      <c r="DO213" s="44" t="e">
        <f t="shared" si="317"/>
        <v>#REF!</v>
      </c>
      <c r="DP213" s="44" t="e">
        <f t="shared" si="318"/>
        <v>#REF!</v>
      </c>
      <c r="DQ213" s="44" t="e">
        <f t="shared" si="319"/>
        <v>#REF!</v>
      </c>
    </row>
    <row r="214" spans="1:121">
      <c r="A214" s="239">
        <v>213</v>
      </c>
      <c r="B214" s="364" t="e">
        <f t="shared" si="320"/>
        <v>#REF!</v>
      </c>
      <c r="C214" s="365" t="e">
        <f>B214+COUNTIF(B$2:$B214,B214)-1</f>
        <v>#REF!</v>
      </c>
      <c r="D214" s="366" t="str">
        <f>Tables!AI214</f>
        <v>Thailand</v>
      </c>
      <c r="E214" s="367" t="e">
        <f t="shared" si="321"/>
        <v>#REF!</v>
      </c>
      <c r="F214" s="46">
        <f>SUMIFS('Portfolio Allocation'!C$12:C$111,'Portfolio Allocation'!$A$12:$A$111,'Graph Tables'!$D214)</f>
        <v>0</v>
      </c>
      <c r="G214" s="46">
        <f>SUMIFS('Portfolio Allocation'!D$12:D$111,'Portfolio Allocation'!$A$12:$A$111,'Graph Tables'!$D214)</f>
        <v>0</v>
      </c>
      <c r="H214" s="46">
        <f>SUMIFS('Portfolio Allocation'!E$12:E$111,'Portfolio Allocation'!$A$12:$A$111,'Graph Tables'!$D214)</f>
        <v>0</v>
      </c>
      <c r="I214" s="46">
        <f>SUMIFS('Portfolio Allocation'!F$12:F$111,'Portfolio Allocation'!$A$12:$A$111,'Graph Tables'!$D214)</f>
        <v>0</v>
      </c>
      <c r="J214" s="46">
        <f>SUMIFS('Portfolio Allocation'!G$12:G$111,'Portfolio Allocation'!$A$12:$A$111,'Graph Tables'!$D214)</f>
        <v>0</v>
      </c>
      <c r="K214" s="46">
        <f>SUMIFS('Portfolio Allocation'!H$12:H$111,'Portfolio Allocation'!$A$12:$A$111,'Graph Tables'!$D214)</f>
        <v>0</v>
      </c>
      <c r="L214" s="46">
        <f>SUMIFS('Portfolio Allocation'!I$12:I$111,'Portfolio Allocation'!$A$12:$A$111,'Graph Tables'!$D214)</f>
        <v>0</v>
      </c>
      <c r="M214" s="46">
        <f>SUMIFS('Portfolio Allocation'!J$12:J$111,'Portfolio Allocation'!$A$12:$A$111,'Graph Tables'!$D214)</f>
        <v>0</v>
      </c>
      <c r="N214" s="46">
        <f>SUMIFS('Portfolio Allocation'!K$12:K$111,'Portfolio Allocation'!$A$12:$A$111,'Graph Tables'!$D214)</f>
        <v>0</v>
      </c>
      <c r="O214" s="46">
        <f>SUMIFS('Portfolio Allocation'!L$12:L$111,'Portfolio Allocation'!$A$12:$A$111,'Graph Tables'!$D214)</f>
        <v>0</v>
      </c>
      <c r="P214" s="46">
        <f>SUMIFS('Portfolio Allocation'!M$12:M$111,'Portfolio Allocation'!$A$12:$A$111,'Graph Tables'!$D214)</f>
        <v>0</v>
      </c>
      <c r="Q214" s="46" t="e">
        <f>SUMIFS('Portfolio Allocation'!#REF!,'Portfolio Allocation'!$A$12:$A$111,'Graph Tables'!$D214)</f>
        <v>#REF!</v>
      </c>
      <c r="R214" s="46">
        <f>SUMIFS('Portfolio Allocation'!Q$12:Q$111,'Portfolio Allocation'!$A$12:$A$111,'Graph Tables'!$D214)</f>
        <v>0</v>
      </c>
      <c r="S214" s="46">
        <f>SUMIFS('Portfolio Allocation'!R$12:R$111,'Portfolio Allocation'!$A$12:$A$111,'Graph Tables'!$D214)</f>
        <v>0</v>
      </c>
      <c r="T214" s="46">
        <f>SUMIFS('Portfolio Allocation'!S$12:S$111,'Portfolio Allocation'!$A$12:$A$111,'Graph Tables'!$D214)</f>
        <v>0</v>
      </c>
      <c r="U214" s="46">
        <f>SUMIFS('Portfolio Allocation'!T$12:T$111,'Portfolio Allocation'!$A$12:$A$111,'Graph Tables'!$D214)</f>
        <v>0</v>
      </c>
      <c r="V214" s="46">
        <f>SUMIFS('Portfolio Allocation'!U$12:U$111,'Portfolio Allocation'!$A$12:$A$111,'Graph Tables'!$D214)</f>
        <v>0</v>
      </c>
      <c r="W214" s="46">
        <f>SUMIFS('Portfolio Allocation'!V$12:V$111,'Portfolio Allocation'!$A$12:$A$111,'Graph Tables'!$D214)</f>
        <v>0</v>
      </c>
      <c r="X214" s="46">
        <f>SUMIFS('Portfolio Allocation'!W$12:W$111,'Portfolio Allocation'!$A$12:$A$111,'Graph Tables'!$D214)</f>
        <v>0</v>
      </c>
      <c r="Y214" s="46">
        <f>SUMIFS('Portfolio Allocation'!X$12:X$111,'Portfolio Allocation'!$A$12:$A$111,'Graph Tables'!$D214)</f>
        <v>0</v>
      </c>
      <c r="Z214" s="46">
        <f>SUMIFS('Portfolio Allocation'!Y$12:Y$111,'Portfolio Allocation'!$A$12:$A$111,'Graph Tables'!$D214)</f>
        <v>0</v>
      </c>
      <c r="AA214" s="46">
        <f>SUMIFS('Portfolio Allocation'!Z$12:Z$111,'Portfolio Allocation'!$A$12:$A$111,'Graph Tables'!$D214)</f>
        <v>0</v>
      </c>
      <c r="AB214" s="46">
        <f>SUMIFS('Portfolio Allocation'!AA$12:AA$111,'Portfolio Allocation'!$A$12:$A$111,'Graph Tables'!$D214)</f>
        <v>0</v>
      </c>
      <c r="AC214" s="46">
        <f>SUMIFS('Portfolio Allocation'!AD$12:AD$111,'Portfolio Allocation'!$A$12:$A$111,'Graph Tables'!$D214)</f>
        <v>0</v>
      </c>
      <c r="AD214" s="46"/>
      <c r="AH214" s="46"/>
      <c r="AI214" s="239" t="e">
        <f t="shared" si="322"/>
        <v>#REF!</v>
      </c>
      <c r="AJ214" s="239" t="e">
        <f>AI214+COUNTIF(AI$2:$AI214,AI214)-1</f>
        <v>#REF!</v>
      </c>
      <c r="AK214" s="241" t="str">
        <f t="shared" si="270"/>
        <v>Thailand</v>
      </c>
      <c r="AL214" s="70" t="e">
        <f t="shared" si="323"/>
        <v>#REF!</v>
      </c>
      <c r="AM214" s="44" t="e">
        <f t="shared" si="271"/>
        <v>#REF!</v>
      </c>
      <c r="AN214" s="44" t="e">
        <f t="shared" si="272"/>
        <v>#REF!</v>
      </c>
      <c r="AO214" s="44" t="e">
        <f t="shared" si="273"/>
        <v>#REF!</v>
      </c>
      <c r="AP214" s="44" t="e">
        <f t="shared" si="274"/>
        <v>#REF!</v>
      </c>
      <c r="AQ214" s="44" t="e">
        <f t="shared" si="275"/>
        <v>#REF!</v>
      </c>
      <c r="AR214" s="44" t="e">
        <f t="shared" si="276"/>
        <v>#REF!</v>
      </c>
      <c r="AS214" s="44" t="e">
        <f t="shared" si="277"/>
        <v>#REF!</v>
      </c>
      <c r="AT214" s="44" t="e">
        <f t="shared" si="278"/>
        <v>#REF!</v>
      </c>
      <c r="AU214" s="44" t="e">
        <f t="shared" si="279"/>
        <v>#REF!</v>
      </c>
      <c r="AV214" s="44" t="e">
        <f t="shared" si="280"/>
        <v>#REF!</v>
      </c>
      <c r="AW214" s="44" t="e">
        <f t="shared" si="281"/>
        <v>#REF!</v>
      </c>
      <c r="AX214" s="44" t="e">
        <f t="shared" si="282"/>
        <v>#REF!</v>
      </c>
      <c r="AY214" s="44" t="e">
        <f t="shared" si="283"/>
        <v>#REF!</v>
      </c>
      <c r="AZ214" s="44" t="e">
        <f t="shared" si="284"/>
        <v>#REF!</v>
      </c>
      <c r="BA214" s="44" t="e">
        <f t="shared" si="285"/>
        <v>#REF!</v>
      </c>
      <c r="BB214" s="44" t="e">
        <f t="shared" si="286"/>
        <v>#REF!</v>
      </c>
      <c r="BC214" s="44" t="e">
        <f t="shared" si="287"/>
        <v>#REF!</v>
      </c>
      <c r="BD214" s="44" t="e">
        <f t="shared" si="288"/>
        <v>#REF!</v>
      </c>
      <c r="BE214" s="44" t="e">
        <f t="shared" si="289"/>
        <v>#REF!</v>
      </c>
      <c r="BF214" s="44" t="e">
        <f t="shared" si="290"/>
        <v>#REF!</v>
      </c>
      <c r="BG214" s="44" t="e">
        <f t="shared" si="291"/>
        <v>#REF!</v>
      </c>
      <c r="BH214" s="44" t="e">
        <f t="shared" si="292"/>
        <v>#REF!</v>
      </c>
      <c r="BI214" s="44" t="e">
        <f t="shared" si="293"/>
        <v>#REF!</v>
      </c>
      <c r="BJ214" s="44" t="e">
        <f t="shared" si="294"/>
        <v>#REF!</v>
      </c>
      <c r="BK214" s="44"/>
      <c r="CN214" s="244" t="e">
        <f t="shared" si="324"/>
        <v>#REF!</v>
      </c>
      <c r="CO214" s="244">
        <v>213</v>
      </c>
      <c r="CP214" s="239" t="e">
        <f t="shared" si="325"/>
        <v>#REF!</v>
      </c>
      <c r="CQ214" s="239" t="e">
        <f>CP214+COUNTIF($CP$2:CP214,CP214)-1</f>
        <v>#REF!</v>
      </c>
      <c r="CR214" s="241" t="str">
        <f t="shared" si="295"/>
        <v>Thailand</v>
      </c>
      <c r="CS214" s="70" t="e">
        <f t="shared" si="326"/>
        <v>#REF!</v>
      </c>
      <c r="CT214" s="44" t="e">
        <f t="shared" si="296"/>
        <v>#REF!</v>
      </c>
      <c r="CU214" s="44" t="e">
        <f t="shared" si="297"/>
        <v>#REF!</v>
      </c>
      <c r="CV214" s="44" t="e">
        <f t="shared" si="298"/>
        <v>#REF!</v>
      </c>
      <c r="CW214" s="44" t="e">
        <f t="shared" si="299"/>
        <v>#REF!</v>
      </c>
      <c r="CX214" s="44" t="e">
        <f t="shared" si="300"/>
        <v>#REF!</v>
      </c>
      <c r="CY214" s="44" t="e">
        <f t="shared" si="301"/>
        <v>#REF!</v>
      </c>
      <c r="CZ214" s="44" t="e">
        <f t="shared" si="302"/>
        <v>#REF!</v>
      </c>
      <c r="DA214" s="44" t="e">
        <f t="shared" si="303"/>
        <v>#REF!</v>
      </c>
      <c r="DB214" s="44" t="e">
        <f t="shared" si="304"/>
        <v>#REF!</v>
      </c>
      <c r="DC214" s="44" t="e">
        <f t="shared" si="305"/>
        <v>#REF!</v>
      </c>
      <c r="DD214" s="44" t="e">
        <f t="shared" si="306"/>
        <v>#REF!</v>
      </c>
      <c r="DE214" s="44" t="e">
        <f t="shared" si="307"/>
        <v>#REF!</v>
      </c>
      <c r="DF214" s="44" t="e">
        <f t="shared" si="308"/>
        <v>#REF!</v>
      </c>
      <c r="DG214" s="44" t="e">
        <f t="shared" si="309"/>
        <v>#REF!</v>
      </c>
      <c r="DH214" s="44" t="e">
        <f t="shared" si="310"/>
        <v>#REF!</v>
      </c>
      <c r="DI214" s="44" t="e">
        <f t="shared" si="311"/>
        <v>#REF!</v>
      </c>
      <c r="DJ214" s="44" t="e">
        <f t="shared" si="312"/>
        <v>#REF!</v>
      </c>
      <c r="DK214" s="44" t="e">
        <f t="shared" si="313"/>
        <v>#REF!</v>
      </c>
      <c r="DL214" s="44" t="e">
        <f t="shared" si="314"/>
        <v>#REF!</v>
      </c>
      <c r="DM214" s="44" t="e">
        <f t="shared" si="315"/>
        <v>#REF!</v>
      </c>
      <c r="DN214" s="44" t="e">
        <f t="shared" si="316"/>
        <v>#REF!</v>
      </c>
      <c r="DO214" s="44" t="e">
        <f t="shared" si="317"/>
        <v>#REF!</v>
      </c>
      <c r="DP214" s="44" t="e">
        <f t="shared" si="318"/>
        <v>#REF!</v>
      </c>
      <c r="DQ214" s="44" t="e">
        <f t="shared" si="319"/>
        <v>#REF!</v>
      </c>
    </row>
    <row r="215" spans="1:121">
      <c r="A215" s="239">
        <v>214</v>
      </c>
      <c r="B215" s="364" t="e">
        <f t="shared" si="320"/>
        <v>#REF!</v>
      </c>
      <c r="C215" s="365" t="e">
        <f>B215+COUNTIF(B$2:$B215,B215)-1</f>
        <v>#REF!</v>
      </c>
      <c r="D215" s="366" t="str">
        <f>Tables!AI215</f>
        <v>Timor-Leste</v>
      </c>
      <c r="E215" s="367" t="e">
        <f t="shared" si="321"/>
        <v>#REF!</v>
      </c>
      <c r="F215" s="46">
        <f>SUMIFS('Portfolio Allocation'!C$12:C$111,'Portfolio Allocation'!$A$12:$A$111,'Graph Tables'!$D215)</f>
        <v>0</v>
      </c>
      <c r="G215" s="46">
        <f>SUMIFS('Portfolio Allocation'!D$12:D$111,'Portfolio Allocation'!$A$12:$A$111,'Graph Tables'!$D215)</f>
        <v>0</v>
      </c>
      <c r="H215" s="46">
        <f>SUMIFS('Portfolio Allocation'!E$12:E$111,'Portfolio Allocation'!$A$12:$A$111,'Graph Tables'!$D215)</f>
        <v>0</v>
      </c>
      <c r="I215" s="46">
        <f>SUMIFS('Portfolio Allocation'!F$12:F$111,'Portfolio Allocation'!$A$12:$A$111,'Graph Tables'!$D215)</f>
        <v>0</v>
      </c>
      <c r="J215" s="46">
        <f>SUMIFS('Portfolio Allocation'!G$12:G$111,'Portfolio Allocation'!$A$12:$A$111,'Graph Tables'!$D215)</f>
        <v>0</v>
      </c>
      <c r="K215" s="46">
        <f>SUMIFS('Portfolio Allocation'!H$12:H$111,'Portfolio Allocation'!$A$12:$A$111,'Graph Tables'!$D215)</f>
        <v>0</v>
      </c>
      <c r="L215" s="46">
        <f>SUMIFS('Portfolio Allocation'!I$12:I$111,'Portfolio Allocation'!$A$12:$A$111,'Graph Tables'!$D215)</f>
        <v>0</v>
      </c>
      <c r="M215" s="46">
        <f>SUMIFS('Portfolio Allocation'!J$12:J$111,'Portfolio Allocation'!$A$12:$A$111,'Graph Tables'!$D215)</f>
        <v>0</v>
      </c>
      <c r="N215" s="46">
        <f>SUMIFS('Portfolio Allocation'!K$12:K$111,'Portfolio Allocation'!$A$12:$A$111,'Graph Tables'!$D215)</f>
        <v>0</v>
      </c>
      <c r="O215" s="46">
        <f>SUMIFS('Portfolio Allocation'!L$12:L$111,'Portfolio Allocation'!$A$12:$A$111,'Graph Tables'!$D215)</f>
        <v>0</v>
      </c>
      <c r="P215" s="46">
        <f>SUMIFS('Portfolio Allocation'!M$12:M$111,'Portfolio Allocation'!$A$12:$A$111,'Graph Tables'!$D215)</f>
        <v>0</v>
      </c>
      <c r="Q215" s="46" t="e">
        <f>SUMIFS('Portfolio Allocation'!#REF!,'Portfolio Allocation'!$A$12:$A$111,'Graph Tables'!$D215)</f>
        <v>#REF!</v>
      </c>
      <c r="R215" s="46">
        <f>SUMIFS('Portfolio Allocation'!Q$12:Q$111,'Portfolio Allocation'!$A$12:$A$111,'Graph Tables'!$D215)</f>
        <v>0</v>
      </c>
      <c r="S215" s="46">
        <f>SUMIFS('Portfolio Allocation'!R$12:R$111,'Portfolio Allocation'!$A$12:$A$111,'Graph Tables'!$D215)</f>
        <v>0</v>
      </c>
      <c r="T215" s="46">
        <f>SUMIFS('Portfolio Allocation'!S$12:S$111,'Portfolio Allocation'!$A$12:$A$111,'Graph Tables'!$D215)</f>
        <v>0</v>
      </c>
      <c r="U215" s="46">
        <f>SUMIFS('Portfolio Allocation'!T$12:T$111,'Portfolio Allocation'!$A$12:$A$111,'Graph Tables'!$D215)</f>
        <v>0</v>
      </c>
      <c r="V215" s="46">
        <f>SUMIFS('Portfolio Allocation'!U$12:U$111,'Portfolio Allocation'!$A$12:$A$111,'Graph Tables'!$D215)</f>
        <v>0</v>
      </c>
      <c r="W215" s="46">
        <f>SUMIFS('Portfolio Allocation'!V$12:V$111,'Portfolio Allocation'!$A$12:$A$111,'Graph Tables'!$D215)</f>
        <v>0</v>
      </c>
      <c r="X215" s="46">
        <f>SUMIFS('Portfolio Allocation'!W$12:W$111,'Portfolio Allocation'!$A$12:$A$111,'Graph Tables'!$D215)</f>
        <v>0</v>
      </c>
      <c r="Y215" s="46">
        <f>SUMIFS('Portfolio Allocation'!X$12:X$111,'Portfolio Allocation'!$A$12:$A$111,'Graph Tables'!$D215)</f>
        <v>0</v>
      </c>
      <c r="Z215" s="46">
        <f>SUMIFS('Portfolio Allocation'!Y$12:Y$111,'Portfolio Allocation'!$A$12:$A$111,'Graph Tables'!$D215)</f>
        <v>0</v>
      </c>
      <c r="AA215" s="46">
        <f>SUMIFS('Portfolio Allocation'!Z$12:Z$111,'Portfolio Allocation'!$A$12:$A$111,'Graph Tables'!$D215)</f>
        <v>0</v>
      </c>
      <c r="AB215" s="46">
        <f>SUMIFS('Portfolio Allocation'!AA$12:AA$111,'Portfolio Allocation'!$A$12:$A$111,'Graph Tables'!$D215)</f>
        <v>0</v>
      </c>
      <c r="AC215" s="46">
        <f>SUMIFS('Portfolio Allocation'!AD$12:AD$111,'Portfolio Allocation'!$A$12:$A$111,'Graph Tables'!$D215)</f>
        <v>0</v>
      </c>
      <c r="AD215" s="46"/>
      <c r="AH215" s="46"/>
      <c r="AI215" s="239" t="e">
        <f t="shared" si="322"/>
        <v>#REF!</v>
      </c>
      <c r="AJ215" s="239" t="e">
        <f>AI215+COUNTIF(AI$2:$AI215,AI215)-1</f>
        <v>#REF!</v>
      </c>
      <c r="AK215" s="241" t="str">
        <f t="shared" si="270"/>
        <v>Timor-Leste</v>
      </c>
      <c r="AL215" s="70" t="e">
        <f t="shared" si="323"/>
        <v>#REF!</v>
      </c>
      <c r="AM215" s="44" t="e">
        <f t="shared" si="271"/>
        <v>#REF!</v>
      </c>
      <c r="AN215" s="44" t="e">
        <f t="shared" si="272"/>
        <v>#REF!</v>
      </c>
      <c r="AO215" s="44" t="e">
        <f t="shared" si="273"/>
        <v>#REF!</v>
      </c>
      <c r="AP215" s="44" t="e">
        <f t="shared" si="274"/>
        <v>#REF!</v>
      </c>
      <c r="AQ215" s="44" t="e">
        <f t="shared" si="275"/>
        <v>#REF!</v>
      </c>
      <c r="AR215" s="44" t="e">
        <f t="shared" si="276"/>
        <v>#REF!</v>
      </c>
      <c r="AS215" s="44" t="e">
        <f t="shared" si="277"/>
        <v>#REF!</v>
      </c>
      <c r="AT215" s="44" t="e">
        <f t="shared" si="278"/>
        <v>#REF!</v>
      </c>
      <c r="AU215" s="44" t="e">
        <f t="shared" si="279"/>
        <v>#REF!</v>
      </c>
      <c r="AV215" s="44" t="e">
        <f t="shared" si="280"/>
        <v>#REF!</v>
      </c>
      <c r="AW215" s="44" t="e">
        <f t="shared" si="281"/>
        <v>#REF!</v>
      </c>
      <c r="AX215" s="44" t="e">
        <f t="shared" si="282"/>
        <v>#REF!</v>
      </c>
      <c r="AY215" s="44" t="e">
        <f t="shared" si="283"/>
        <v>#REF!</v>
      </c>
      <c r="AZ215" s="44" t="e">
        <f t="shared" si="284"/>
        <v>#REF!</v>
      </c>
      <c r="BA215" s="44" t="e">
        <f t="shared" si="285"/>
        <v>#REF!</v>
      </c>
      <c r="BB215" s="44" t="e">
        <f t="shared" si="286"/>
        <v>#REF!</v>
      </c>
      <c r="BC215" s="44" t="e">
        <f t="shared" si="287"/>
        <v>#REF!</v>
      </c>
      <c r="BD215" s="44" t="e">
        <f t="shared" si="288"/>
        <v>#REF!</v>
      </c>
      <c r="BE215" s="44" t="e">
        <f t="shared" si="289"/>
        <v>#REF!</v>
      </c>
      <c r="BF215" s="44" t="e">
        <f t="shared" si="290"/>
        <v>#REF!</v>
      </c>
      <c r="BG215" s="44" t="e">
        <f t="shared" si="291"/>
        <v>#REF!</v>
      </c>
      <c r="BH215" s="44" t="e">
        <f t="shared" si="292"/>
        <v>#REF!</v>
      </c>
      <c r="BI215" s="44" t="e">
        <f t="shared" si="293"/>
        <v>#REF!</v>
      </c>
      <c r="BJ215" s="44" t="e">
        <f t="shared" si="294"/>
        <v>#REF!</v>
      </c>
      <c r="BK215" s="44"/>
      <c r="CN215" s="244" t="e">
        <f t="shared" si="324"/>
        <v>#REF!</v>
      </c>
      <c r="CO215" s="244">
        <v>214</v>
      </c>
      <c r="CP215" s="239" t="e">
        <f t="shared" si="325"/>
        <v>#REF!</v>
      </c>
      <c r="CQ215" s="239" t="e">
        <f>CP215+COUNTIF($CP$2:CP215,CP215)-1</f>
        <v>#REF!</v>
      </c>
      <c r="CR215" s="241" t="str">
        <f t="shared" si="295"/>
        <v>Timor-Leste</v>
      </c>
      <c r="CS215" s="70" t="e">
        <f t="shared" si="326"/>
        <v>#REF!</v>
      </c>
      <c r="CT215" s="44" t="e">
        <f t="shared" si="296"/>
        <v>#REF!</v>
      </c>
      <c r="CU215" s="44" t="e">
        <f t="shared" si="297"/>
        <v>#REF!</v>
      </c>
      <c r="CV215" s="44" t="e">
        <f t="shared" si="298"/>
        <v>#REF!</v>
      </c>
      <c r="CW215" s="44" t="e">
        <f t="shared" si="299"/>
        <v>#REF!</v>
      </c>
      <c r="CX215" s="44" t="e">
        <f t="shared" si="300"/>
        <v>#REF!</v>
      </c>
      <c r="CY215" s="44" t="e">
        <f t="shared" si="301"/>
        <v>#REF!</v>
      </c>
      <c r="CZ215" s="44" t="e">
        <f t="shared" si="302"/>
        <v>#REF!</v>
      </c>
      <c r="DA215" s="44" t="e">
        <f t="shared" si="303"/>
        <v>#REF!</v>
      </c>
      <c r="DB215" s="44" t="e">
        <f t="shared" si="304"/>
        <v>#REF!</v>
      </c>
      <c r="DC215" s="44" t="e">
        <f t="shared" si="305"/>
        <v>#REF!</v>
      </c>
      <c r="DD215" s="44" t="e">
        <f t="shared" si="306"/>
        <v>#REF!</v>
      </c>
      <c r="DE215" s="44" t="e">
        <f t="shared" si="307"/>
        <v>#REF!</v>
      </c>
      <c r="DF215" s="44" t="e">
        <f t="shared" si="308"/>
        <v>#REF!</v>
      </c>
      <c r="DG215" s="44" t="e">
        <f t="shared" si="309"/>
        <v>#REF!</v>
      </c>
      <c r="DH215" s="44" t="e">
        <f t="shared" si="310"/>
        <v>#REF!</v>
      </c>
      <c r="DI215" s="44" t="e">
        <f t="shared" si="311"/>
        <v>#REF!</v>
      </c>
      <c r="DJ215" s="44" t="e">
        <f t="shared" si="312"/>
        <v>#REF!</v>
      </c>
      <c r="DK215" s="44" t="e">
        <f t="shared" si="313"/>
        <v>#REF!</v>
      </c>
      <c r="DL215" s="44" t="e">
        <f t="shared" si="314"/>
        <v>#REF!</v>
      </c>
      <c r="DM215" s="44" t="e">
        <f t="shared" si="315"/>
        <v>#REF!</v>
      </c>
      <c r="DN215" s="44" t="e">
        <f t="shared" si="316"/>
        <v>#REF!</v>
      </c>
      <c r="DO215" s="44" t="e">
        <f t="shared" si="317"/>
        <v>#REF!</v>
      </c>
      <c r="DP215" s="44" t="e">
        <f t="shared" si="318"/>
        <v>#REF!</v>
      </c>
      <c r="DQ215" s="44" t="e">
        <f t="shared" si="319"/>
        <v>#REF!</v>
      </c>
    </row>
    <row r="216" spans="1:121">
      <c r="A216" s="239">
        <v>215</v>
      </c>
      <c r="B216" s="364" t="e">
        <f t="shared" si="320"/>
        <v>#REF!</v>
      </c>
      <c r="C216" s="365" t="e">
        <f>B216+COUNTIF(B$2:$B216,B216)-1</f>
        <v>#REF!</v>
      </c>
      <c r="D216" s="366" t="str">
        <f>Tables!AI216</f>
        <v>Togo</v>
      </c>
      <c r="E216" s="367" t="e">
        <f t="shared" si="321"/>
        <v>#REF!</v>
      </c>
      <c r="F216" s="46">
        <f>SUMIFS('Portfolio Allocation'!C$12:C$111,'Portfolio Allocation'!$A$12:$A$111,'Graph Tables'!$D216)</f>
        <v>0</v>
      </c>
      <c r="G216" s="46">
        <f>SUMIFS('Portfolio Allocation'!D$12:D$111,'Portfolio Allocation'!$A$12:$A$111,'Graph Tables'!$D216)</f>
        <v>0</v>
      </c>
      <c r="H216" s="46">
        <f>SUMIFS('Portfolio Allocation'!E$12:E$111,'Portfolio Allocation'!$A$12:$A$111,'Graph Tables'!$D216)</f>
        <v>0</v>
      </c>
      <c r="I216" s="46">
        <f>SUMIFS('Portfolio Allocation'!F$12:F$111,'Portfolio Allocation'!$A$12:$A$111,'Graph Tables'!$D216)</f>
        <v>0</v>
      </c>
      <c r="J216" s="46">
        <f>SUMIFS('Portfolio Allocation'!G$12:G$111,'Portfolio Allocation'!$A$12:$A$111,'Graph Tables'!$D216)</f>
        <v>0</v>
      </c>
      <c r="K216" s="46">
        <f>SUMIFS('Portfolio Allocation'!H$12:H$111,'Portfolio Allocation'!$A$12:$A$111,'Graph Tables'!$D216)</f>
        <v>0</v>
      </c>
      <c r="L216" s="46">
        <f>SUMIFS('Portfolio Allocation'!I$12:I$111,'Portfolio Allocation'!$A$12:$A$111,'Graph Tables'!$D216)</f>
        <v>0</v>
      </c>
      <c r="M216" s="46">
        <f>SUMIFS('Portfolio Allocation'!J$12:J$111,'Portfolio Allocation'!$A$12:$A$111,'Graph Tables'!$D216)</f>
        <v>0</v>
      </c>
      <c r="N216" s="46">
        <f>SUMIFS('Portfolio Allocation'!K$12:K$111,'Portfolio Allocation'!$A$12:$A$111,'Graph Tables'!$D216)</f>
        <v>0</v>
      </c>
      <c r="O216" s="46">
        <f>SUMIFS('Portfolio Allocation'!L$12:L$111,'Portfolio Allocation'!$A$12:$A$111,'Graph Tables'!$D216)</f>
        <v>0</v>
      </c>
      <c r="P216" s="46">
        <f>SUMIFS('Portfolio Allocation'!M$12:M$111,'Portfolio Allocation'!$A$12:$A$111,'Graph Tables'!$D216)</f>
        <v>0</v>
      </c>
      <c r="Q216" s="46" t="e">
        <f>SUMIFS('Portfolio Allocation'!#REF!,'Portfolio Allocation'!$A$12:$A$111,'Graph Tables'!$D216)</f>
        <v>#REF!</v>
      </c>
      <c r="R216" s="46">
        <f>SUMIFS('Portfolio Allocation'!Q$12:Q$111,'Portfolio Allocation'!$A$12:$A$111,'Graph Tables'!$D216)</f>
        <v>0</v>
      </c>
      <c r="S216" s="46">
        <f>SUMIFS('Portfolio Allocation'!R$12:R$111,'Portfolio Allocation'!$A$12:$A$111,'Graph Tables'!$D216)</f>
        <v>0</v>
      </c>
      <c r="T216" s="46">
        <f>SUMIFS('Portfolio Allocation'!S$12:S$111,'Portfolio Allocation'!$A$12:$A$111,'Graph Tables'!$D216)</f>
        <v>0</v>
      </c>
      <c r="U216" s="46">
        <f>SUMIFS('Portfolio Allocation'!T$12:T$111,'Portfolio Allocation'!$A$12:$A$111,'Graph Tables'!$D216)</f>
        <v>0</v>
      </c>
      <c r="V216" s="46">
        <f>SUMIFS('Portfolio Allocation'!U$12:U$111,'Portfolio Allocation'!$A$12:$A$111,'Graph Tables'!$D216)</f>
        <v>0</v>
      </c>
      <c r="W216" s="46">
        <f>SUMIFS('Portfolio Allocation'!V$12:V$111,'Portfolio Allocation'!$A$12:$A$111,'Graph Tables'!$D216)</f>
        <v>0</v>
      </c>
      <c r="X216" s="46">
        <f>SUMIFS('Portfolio Allocation'!W$12:W$111,'Portfolio Allocation'!$A$12:$A$111,'Graph Tables'!$D216)</f>
        <v>0</v>
      </c>
      <c r="Y216" s="46">
        <f>SUMIFS('Portfolio Allocation'!X$12:X$111,'Portfolio Allocation'!$A$12:$A$111,'Graph Tables'!$D216)</f>
        <v>0</v>
      </c>
      <c r="Z216" s="46">
        <f>SUMIFS('Portfolio Allocation'!Y$12:Y$111,'Portfolio Allocation'!$A$12:$A$111,'Graph Tables'!$D216)</f>
        <v>0</v>
      </c>
      <c r="AA216" s="46">
        <f>SUMIFS('Portfolio Allocation'!Z$12:Z$111,'Portfolio Allocation'!$A$12:$A$111,'Graph Tables'!$D216)</f>
        <v>0</v>
      </c>
      <c r="AB216" s="46">
        <f>SUMIFS('Portfolio Allocation'!AA$12:AA$111,'Portfolio Allocation'!$A$12:$A$111,'Graph Tables'!$D216)</f>
        <v>0</v>
      </c>
      <c r="AC216" s="46">
        <f>SUMIFS('Portfolio Allocation'!AD$12:AD$111,'Portfolio Allocation'!$A$12:$A$111,'Graph Tables'!$D216)</f>
        <v>0</v>
      </c>
      <c r="AD216" s="46"/>
      <c r="AH216" s="46"/>
      <c r="AI216" s="239" t="e">
        <f t="shared" si="322"/>
        <v>#REF!</v>
      </c>
      <c r="AJ216" s="239" t="e">
        <f>AI216+COUNTIF(AI$2:$AI216,AI216)-1</f>
        <v>#REF!</v>
      </c>
      <c r="AK216" s="241" t="str">
        <f t="shared" si="270"/>
        <v>Togo</v>
      </c>
      <c r="AL216" s="70" t="e">
        <f t="shared" si="323"/>
        <v>#REF!</v>
      </c>
      <c r="AM216" s="44" t="e">
        <f t="shared" si="271"/>
        <v>#REF!</v>
      </c>
      <c r="AN216" s="44" t="e">
        <f t="shared" si="272"/>
        <v>#REF!</v>
      </c>
      <c r="AO216" s="44" t="e">
        <f t="shared" si="273"/>
        <v>#REF!</v>
      </c>
      <c r="AP216" s="44" t="e">
        <f t="shared" si="274"/>
        <v>#REF!</v>
      </c>
      <c r="AQ216" s="44" t="e">
        <f t="shared" si="275"/>
        <v>#REF!</v>
      </c>
      <c r="AR216" s="44" t="e">
        <f t="shared" si="276"/>
        <v>#REF!</v>
      </c>
      <c r="AS216" s="44" t="e">
        <f t="shared" si="277"/>
        <v>#REF!</v>
      </c>
      <c r="AT216" s="44" t="e">
        <f t="shared" si="278"/>
        <v>#REF!</v>
      </c>
      <c r="AU216" s="44" t="e">
        <f t="shared" si="279"/>
        <v>#REF!</v>
      </c>
      <c r="AV216" s="44" t="e">
        <f t="shared" si="280"/>
        <v>#REF!</v>
      </c>
      <c r="AW216" s="44" t="e">
        <f t="shared" si="281"/>
        <v>#REF!</v>
      </c>
      <c r="AX216" s="44" t="e">
        <f t="shared" si="282"/>
        <v>#REF!</v>
      </c>
      <c r="AY216" s="44" t="e">
        <f t="shared" si="283"/>
        <v>#REF!</v>
      </c>
      <c r="AZ216" s="44" t="e">
        <f t="shared" si="284"/>
        <v>#REF!</v>
      </c>
      <c r="BA216" s="44" t="e">
        <f t="shared" si="285"/>
        <v>#REF!</v>
      </c>
      <c r="BB216" s="44" t="e">
        <f t="shared" si="286"/>
        <v>#REF!</v>
      </c>
      <c r="BC216" s="44" t="e">
        <f t="shared" si="287"/>
        <v>#REF!</v>
      </c>
      <c r="BD216" s="44" t="e">
        <f t="shared" si="288"/>
        <v>#REF!</v>
      </c>
      <c r="BE216" s="44" t="e">
        <f t="shared" si="289"/>
        <v>#REF!</v>
      </c>
      <c r="BF216" s="44" t="e">
        <f t="shared" si="290"/>
        <v>#REF!</v>
      </c>
      <c r="BG216" s="44" t="e">
        <f t="shared" si="291"/>
        <v>#REF!</v>
      </c>
      <c r="BH216" s="44" t="e">
        <f t="shared" si="292"/>
        <v>#REF!</v>
      </c>
      <c r="BI216" s="44" t="e">
        <f t="shared" si="293"/>
        <v>#REF!</v>
      </c>
      <c r="BJ216" s="44" t="e">
        <f t="shared" si="294"/>
        <v>#REF!</v>
      </c>
      <c r="BK216" s="44"/>
      <c r="CN216" s="244" t="e">
        <f t="shared" si="324"/>
        <v>#REF!</v>
      </c>
      <c r="CO216" s="244">
        <v>215</v>
      </c>
      <c r="CP216" s="239" t="e">
        <f t="shared" si="325"/>
        <v>#REF!</v>
      </c>
      <c r="CQ216" s="239" t="e">
        <f>CP216+COUNTIF($CP$2:CP216,CP216)-1</f>
        <v>#REF!</v>
      </c>
      <c r="CR216" s="241" t="str">
        <f t="shared" si="295"/>
        <v>Togo</v>
      </c>
      <c r="CS216" s="70" t="e">
        <f t="shared" si="326"/>
        <v>#REF!</v>
      </c>
      <c r="CT216" s="44" t="e">
        <f t="shared" si="296"/>
        <v>#REF!</v>
      </c>
      <c r="CU216" s="44" t="e">
        <f t="shared" si="297"/>
        <v>#REF!</v>
      </c>
      <c r="CV216" s="44" t="e">
        <f t="shared" si="298"/>
        <v>#REF!</v>
      </c>
      <c r="CW216" s="44" t="e">
        <f t="shared" si="299"/>
        <v>#REF!</v>
      </c>
      <c r="CX216" s="44" t="e">
        <f t="shared" si="300"/>
        <v>#REF!</v>
      </c>
      <c r="CY216" s="44" t="e">
        <f t="shared" si="301"/>
        <v>#REF!</v>
      </c>
      <c r="CZ216" s="44" t="e">
        <f t="shared" si="302"/>
        <v>#REF!</v>
      </c>
      <c r="DA216" s="44" t="e">
        <f t="shared" si="303"/>
        <v>#REF!</v>
      </c>
      <c r="DB216" s="44" t="e">
        <f t="shared" si="304"/>
        <v>#REF!</v>
      </c>
      <c r="DC216" s="44" t="e">
        <f t="shared" si="305"/>
        <v>#REF!</v>
      </c>
      <c r="DD216" s="44" t="e">
        <f t="shared" si="306"/>
        <v>#REF!</v>
      </c>
      <c r="DE216" s="44" t="e">
        <f t="shared" si="307"/>
        <v>#REF!</v>
      </c>
      <c r="DF216" s="44" t="e">
        <f t="shared" si="308"/>
        <v>#REF!</v>
      </c>
      <c r="DG216" s="44" t="e">
        <f t="shared" si="309"/>
        <v>#REF!</v>
      </c>
      <c r="DH216" s="44" t="e">
        <f t="shared" si="310"/>
        <v>#REF!</v>
      </c>
      <c r="DI216" s="44" t="e">
        <f t="shared" si="311"/>
        <v>#REF!</v>
      </c>
      <c r="DJ216" s="44" t="e">
        <f t="shared" si="312"/>
        <v>#REF!</v>
      </c>
      <c r="DK216" s="44" t="e">
        <f t="shared" si="313"/>
        <v>#REF!</v>
      </c>
      <c r="DL216" s="44" t="e">
        <f t="shared" si="314"/>
        <v>#REF!</v>
      </c>
      <c r="DM216" s="44" t="e">
        <f t="shared" si="315"/>
        <v>#REF!</v>
      </c>
      <c r="DN216" s="44" t="e">
        <f t="shared" si="316"/>
        <v>#REF!</v>
      </c>
      <c r="DO216" s="44" t="e">
        <f t="shared" si="317"/>
        <v>#REF!</v>
      </c>
      <c r="DP216" s="44" t="e">
        <f t="shared" si="318"/>
        <v>#REF!</v>
      </c>
      <c r="DQ216" s="44" t="e">
        <f t="shared" si="319"/>
        <v>#REF!</v>
      </c>
    </row>
    <row r="217" spans="1:121">
      <c r="A217" s="239">
        <v>216</v>
      </c>
      <c r="B217" s="364" t="e">
        <f t="shared" si="320"/>
        <v>#REF!</v>
      </c>
      <c r="C217" s="365" t="e">
        <f>B217+COUNTIF(B$2:$B217,B217)-1</f>
        <v>#REF!</v>
      </c>
      <c r="D217" s="366" t="str">
        <f>Tables!AI217</f>
        <v>Tokelau</v>
      </c>
      <c r="E217" s="367" t="e">
        <f t="shared" si="321"/>
        <v>#REF!</v>
      </c>
      <c r="F217" s="46">
        <f>SUMIFS('Portfolio Allocation'!C$12:C$111,'Portfolio Allocation'!$A$12:$A$111,'Graph Tables'!$D217)</f>
        <v>0</v>
      </c>
      <c r="G217" s="46">
        <f>SUMIFS('Portfolio Allocation'!D$12:D$111,'Portfolio Allocation'!$A$12:$A$111,'Graph Tables'!$D217)</f>
        <v>0</v>
      </c>
      <c r="H217" s="46">
        <f>SUMIFS('Portfolio Allocation'!E$12:E$111,'Portfolio Allocation'!$A$12:$A$111,'Graph Tables'!$D217)</f>
        <v>0</v>
      </c>
      <c r="I217" s="46">
        <f>SUMIFS('Portfolio Allocation'!F$12:F$111,'Portfolio Allocation'!$A$12:$A$111,'Graph Tables'!$D217)</f>
        <v>0</v>
      </c>
      <c r="J217" s="46">
        <f>SUMIFS('Portfolio Allocation'!G$12:G$111,'Portfolio Allocation'!$A$12:$A$111,'Graph Tables'!$D217)</f>
        <v>0</v>
      </c>
      <c r="K217" s="46">
        <f>SUMIFS('Portfolio Allocation'!H$12:H$111,'Portfolio Allocation'!$A$12:$A$111,'Graph Tables'!$D217)</f>
        <v>0</v>
      </c>
      <c r="L217" s="46">
        <f>SUMIFS('Portfolio Allocation'!I$12:I$111,'Portfolio Allocation'!$A$12:$A$111,'Graph Tables'!$D217)</f>
        <v>0</v>
      </c>
      <c r="M217" s="46">
        <f>SUMIFS('Portfolio Allocation'!J$12:J$111,'Portfolio Allocation'!$A$12:$A$111,'Graph Tables'!$D217)</f>
        <v>0</v>
      </c>
      <c r="N217" s="46">
        <f>SUMIFS('Portfolio Allocation'!K$12:K$111,'Portfolio Allocation'!$A$12:$A$111,'Graph Tables'!$D217)</f>
        <v>0</v>
      </c>
      <c r="O217" s="46">
        <f>SUMIFS('Portfolio Allocation'!L$12:L$111,'Portfolio Allocation'!$A$12:$A$111,'Graph Tables'!$D217)</f>
        <v>0</v>
      </c>
      <c r="P217" s="46">
        <f>SUMIFS('Portfolio Allocation'!M$12:M$111,'Portfolio Allocation'!$A$12:$A$111,'Graph Tables'!$D217)</f>
        <v>0</v>
      </c>
      <c r="Q217" s="46" t="e">
        <f>SUMIFS('Portfolio Allocation'!#REF!,'Portfolio Allocation'!$A$12:$A$111,'Graph Tables'!$D217)</f>
        <v>#REF!</v>
      </c>
      <c r="R217" s="46">
        <f>SUMIFS('Portfolio Allocation'!Q$12:Q$111,'Portfolio Allocation'!$A$12:$A$111,'Graph Tables'!$D217)</f>
        <v>0</v>
      </c>
      <c r="S217" s="46">
        <f>SUMIFS('Portfolio Allocation'!R$12:R$111,'Portfolio Allocation'!$A$12:$A$111,'Graph Tables'!$D217)</f>
        <v>0</v>
      </c>
      <c r="T217" s="46">
        <f>SUMIFS('Portfolio Allocation'!S$12:S$111,'Portfolio Allocation'!$A$12:$A$111,'Graph Tables'!$D217)</f>
        <v>0</v>
      </c>
      <c r="U217" s="46">
        <f>SUMIFS('Portfolio Allocation'!T$12:T$111,'Portfolio Allocation'!$A$12:$A$111,'Graph Tables'!$D217)</f>
        <v>0</v>
      </c>
      <c r="V217" s="46">
        <f>SUMIFS('Portfolio Allocation'!U$12:U$111,'Portfolio Allocation'!$A$12:$A$111,'Graph Tables'!$D217)</f>
        <v>0</v>
      </c>
      <c r="W217" s="46">
        <f>SUMIFS('Portfolio Allocation'!V$12:V$111,'Portfolio Allocation'!$A$12:$A$111,'Graph Tables'!$D217)</f>
        <v>0</v>
      </c>
      <c r="X217" s="46">
        <f>SUMIFS('Portfolio Allocation'!W$12:W$111,'Portfolio Allocation'!$A$12:$A$111,'Graph Tables'!$D217)</f>
        <v>0</v>
      </c>
      <c r="Y217" s="46">
        <f>SUMIFS('Portfolio Allocation'!X$12:X$111,'Portfolio Allocation'!$A$12:$A$111,'Graph Tables'!$D217)</f>
        <v>0</v>
      </c>
      <c r="Z217" s="46">
        <f>SUMIFS('Portfolio Allocation'!Y$12:Y$111,'Portfolio Allocation'!$A$12:$A$111,'Graph Tables'!$D217)</f>
        <v>0</v>
      </c>
      <c r="AA217" s="46">
        <f>SUMIFS('Portfolio Allocation'!Z$12:Z$111,'Portfolio Allocation'!$A$12:$A$111,'Graph Tables'!$D217)</f>
        <v>0</v>
      </c>
      <c r="AB217" s="46">
        <f>SUMIFS('Portfolio Allocation'!AA$12:AA$111,'Portfolio Allocation'!$A$12:$A$111,'Graph Tables'!$D217)</f>
        <v>0</v>
      </c>
      <c r="AC217" s="46">
        <f>SUMIFS('Portfolio Allocation'!AD$12:AD$111,'Portfolio Allocation'!$A$12:$A$111,'Graph Tables'!$D217)</f>
        <v>0</v>
      </c>
      <c r="AD217" s="46"/>
      <c r="AH217" s="46"/>
      <c r="AI217" s="239" t="e">
        <f t="shared" si="322"/>
        <v>#REF!</v>
      </c>
      <c r="AJ217" s="239" t="e">
        <f>AI217+COUNTIF(AI$2:$AI217,AI217)-1</f>
        <v>#REF!</v>
      </c>
      <c r="AK217" s="241" t="str">
        <f t="shared" si="270"/>
        <v>Tokelau</v>
      </c>
      <c r="AL217" s="70" t="e">
        <f t="shared" si="323"/>
        <v>#REF!</v>
      </c>
      <c r="AM217" s="44" t="e">
        <f t="shared" si="271"/>
        <v>#REF!</v>
      </c>
      <c r="AN217" s="44" t="e">
        <f t="shared" si="272"/>
        <v>#REF!</v>
      </c>
      <c r="AO217" s="44" t="e">
        <f t="shared" si="273"/>
        <v>#REF!</v>
      </c>
      <c r="AP217" s="44" t="e">
        <f t="shared" si="274"/>
        <v>#REF!</v>
      </c>
      <c r="AQ217" s="44" t="e">
        <f t="shared" si="275"/>
        <v>#REF!</v>
      </c>
      <c r="AR217" s="44" t="e">
        <f t="shared" si="276"/>
        <v>#REF!</v>
      </c>
      <c r="AS217" s="44" t="e">
        <f t="shared" si="277"/>
        <v>#REF!</v>
      </c>
      <c r="AT217" s="44" t="e">
        <f t="shared" si="278"/>
        <v>#REF!</v>
      </c>
      <c r="AU217" s="44" t="e">
        <f t="shared" si="279"/>
        <v>#REF!</v>
      </c>
      <c r="AV217" s="44" t="e">
        <f t="shared" si="280"/>
        <v>#REF!</v>
      </c>
      <c r="AW217" s="44" t="e">
        <f t="shared" si="281"/>
        <v>#REF!</v>
      </c>
      <c r="AX217" s="44" t="e">
        <f t="shared" si="282"/>
        <v>#REF!</v>
      </c>
      <c r="AY217" s="44" t="e">
        <f t="shared" si="283"/>
        <v>#REF!</v>
      </c>
      <c r="AZ217" s="44" t="e">
        <f t="shared" si="284"/>
        <v>#REF!</v>
      </c>
      <c r="BA217" s="44" t="e">
        <f t="shared" si="285"/>
        <v>#REF!</v>
      </c>
      <c r="BB217" s="44" t="e">
        <f t="shared" si="286"/>
        <v>#REF!</v>
      </c>
      <c r="BC217" s="44" t="e">
        <f t="shared" si="287"/>
        <v>#REF!</v>
      </c>
      <c r="BD217" s="44" t="e">
        <f t="shared" si="288"/>
        <v>#REF!</v>
      </c>
      <c r="BE217" s="44" t="e">
        <f t="shared" si="289"/>
        <v>#REF!</v>
      </c>
      <c r="BF217" s="44" t="e">
        <f t="shared" si="290"/>
        <v>#REF!</v>
      </c>
      <c r="BG217" s="44" t="e">
        <f t="shared" si="291"/>
        <v>#REF!</v>
      </c>
      <c r="BH217" s="44" t="e">
        <f t="shared" si="292"/>
        <v>#REF!</v>
      </c>
      <c r="BI217" s="44" t="e">
        <f t="shared" si="293"/>
        <v>#REF!</v>
      </c>
      <c r="BJ217" s="44" t="e">
        <f t="shared" si="294"/>
        <v>#REF!</v>
      </c>
      <c r="BK217" s="44"/>
      <c r="CN217" s="244" t="e">
        <f t="shared" si="324"/>
        <v>#REF!</v>
      </c>
      <c r="CO217" s="244">
        <v>216</v>
      </c>
      <c r="CP217" s="239" t="e">
        <f t="shared" si="325"/>
        <v>#REF!</v>
      </c>
      <c r="CQ217" s="239" t="e">
        <f>CP217+COUNTIF($CP$2:CP217,CP217)-1</f>
        <v>#REF!</v>
      </c>
      <c r="CR217" s="241" t="str">
        <f t="shared" si="295"/>
        <v>Tokelau</v>
      </c>
      <c r="CS217" s="70" t="e">
        <f t="shared" si="326"/>
        <v>#REF!</v>
      </c>
      <c r="CT217" s="44" t="e">
        <f t="shared" si="296"/>
        <v>#REF!</v>
      </c>
      <c r="CU217" s="44" t="e">
        <f t="shared" si="297"/>
        <v>#REF!</v>
      </c>
      <c r="CV217" s="44" t="e">
        <f t="shared" si="298"/>
        <v>#REF!</v>
      </c>
      <c r="CW217" s="44" t="e">
        <f t="shared" si="299"/>
        <v>#REF!</v>
      </c>
      <c r="CX217" s="44" t="e">
        <f t="shared" si="300"/>
        <v>#REF!</v>
      </c>
      <c r="CY217" s="44" t="e">
        <f t="shared" si="301"/>
        <v>#REF!</v>
      </c>
      <c r="CZ217" s="44" t="e">
        <f t="shared" si="302"/>
        <v>#REF!</v>
      </c>
      <c r="DA217" s="44" t="e">
        <f t="shared" si="303"/>
        <v>#REF!</v>
      </c>
      <c r="DB217" s="44" t="e">
        <f t="shared" si="304"/>
        <v>#REF!</v>
      </c>
      <c r="DC217" s="44" t="e">
        <f t="shared" si="305"/>
        <v>#REF!</v>
      </c>
      <c r="DD217" s="44" t="e">
        <f t="shared" si="306"/>
        <v>#REF!</v>
      </c>
      <c r="DE217" s="44" t="e">
        <f t="shared" si="307"/>
        <v>#REF!</v>
      </c>
      <c r="DF217" s="44" t="e">
        <f t="shared" si="308"/>
        <v>#REF!</v>
      </c>
      <c r="DG217" s="44" t="e">
        <f t="shared" si="309"/>
        <v>#REF!</v>
      </c>
      <c r="DH217" s="44" t="e">
        <f t="shared" si="310"/>
        <v>#REF!</v>
      </c>
      <c r="DI217" s="44" t="e">
        <f t="shared" si="311"/>
        <v>#REF!</v>
      </c>
      <c r="DJ217" s="44" t="e">
        <f t="shared" si="312"/>
        <v>#REF!</v>
      </c>
      <c r="DK217" s="44" t="e">
        <f t="shared" si="313"/>
        <v>#REF!</v>
      </c>
      <c r="DL217" s="44" t="e">
        <f t="shared" si="314"/>
        <v>#REF!</v>
      </c>
      <c r="DM217" s="44" t="e">
        <f t="shared" si="315"/>
        <v>#REF!</v>
      </c>
      <c r="DN217" s="44" t="e">
        <f t="shared" si="316"/>
        <v>#REF!</v>
      </c>
      <c r="DO217" s="44" t="e">
        <f t="shared" si="317"/>
        <v>#REF!</v>
      </c>
      <c r="DP217" s="44" t="e">
        <f t="shared" si="318"/>
        <v>#REF!</v>
      </c>
      <c r="DQ217" s="44" t="e">
        <f t="shared" si="319"/>
        <v>#REF!</v>
      </c>
    </row>
    <row r="218" spans="1:121">
      <c r="A218" s="239">
        <v>217</v>
      </c>
      <c r="B218" s="364" t="e">
        <f t="shared" si="320"/>
        <v>#REF!</v>
      </c>
      <c r="C218" s="365" t="e">
        <f>B218+COUNTIF(B$2:$B218,B218)-1</f>
        <v>#REF!</v>
      </c>
      <c r="D218" s="366" t="str">
        <f>Tables!AI218</f>
        <v>Tonga</v>
      </c>
      <c r="E218" s="367" t="e">
        <f t="shared" si="321"/>
        <v>#REF!</v>
      </c>
      <c r="F218" s="46">
        <f>SUMIFS('Portfolio Allocation'!C$12:C$111,'Portfolio Allocation'!$A$12:$A$111,'Graph Tables'!$D218)</f>
        <v>0</v>
      </c>
      <c r="G218" s="46">
        <f>SUMIFS('Portfolio Allocation'!D$12:D$111,'Portfolio Allocation'!$A$12:$A$111,'Graph Tables'!$D218)</f>
        <v>0</v>
      </c>
      <c r="H218" s="46">
        <f>SUMIFS('Portfolio Allocation'!E$12:E$111,'Portfolio Allocation'!$A$12:$A$111,'Graph Tables'!$D218)</f>
        <v>0</v>
      </c>
      <c r="I218" s="46">
        <f>SUMIFS('Portfolio Allocation'!F$12:F$111,'Portfolio Allocation'!$A$12:$A$111,'Graph Tables'!$D218)</f>
        <v>0</v>
      </c>
      <c r="J218" s="46">
        <f>SUMIFS('Portfolio Allocation'!G$12:G$111,'Portfolio Allocation'!$A$12:$A$111,'Graph Tables'!$D218)</f>
        <v>0</v>
      </c>
      <c r="K218" s="46">
        <f>SUMIFS('Portfolio Allocation'!H$12:H$111,'Portfolio Allocation'!$A$12:$A$111,'Graph Tables'!$D218)</f>
        <v>0</v>
      </c>
      <c r="L218" s="46">
        <f>SUMIFS('Portfolio Allocation'!I$12:I$111,'Portfolio Allocation'!$A$12:$A$111,'Graph Tables'!$D218)</f>
        <v>0</v>
      </c>
      <c r="M218" s="46">
        <f>SUMIFS('Portfolio Allocation'!J$12:J$111,'Portfolio Allocation'!$A$12:$A$111,'Graph Tables'!$D218)</f>
        <v>0</v>
      </c>
      <c r="N218" s="46">
        <f>SUMIFS('Portfolio Allocation'!K$12:K$111,'Portfolio Allocation'!$A$12:$A$111,'Graph Tables'!$D218)</f>
        <v>0</v>
      </c>
      <c r="O218" s="46">
        <f>SUMIFS('Portfolio Allocation'!L$12:L$111,'Portfolio Allocation'!$A$12:$A$111,'Graph Tables'!$D218)</f>
        <v>0</v>
      </c>
      <c r="P218" s="46">
        <f>SUMIFS('Portfolio Allocation'!M$12:M$111,'Portfolio Allocation'!$A$12:$A$111,'Graph Tables'!$D218)</f>
        <v>0</v>
      </c>
      <c r="Q218" s="46" t="e">
        <f>SUMIFS('Portfolio Allocation'!#REF!,'Portfolio Allocation'!$A$12:$A$111,'Graph Tables'!$D218)</f>
        <v>#REF!</v>
      </c>
      <c r="R218" s="46">
        <f>SUMIFS('Portfolio Allocation'!Q$12:Q$111,'Portfolio Allocation'!$A$12:$A$111,'Graph Tables'!$D218)</f>
        <v>0</v>
      </c>
      <c r="S218" s="46">
        <f>SUMIFS('Portfolio Allocation'!R$12:R$111,'Portfolio Allocation'!$A$12:$A$111,'Graph Tables'!$D218)</f>
        <v>0</v>
      </c>
      <c r="T218" s="46">
        <f>SUMIFS('Portfolio Allocation'!S$12:S$111,'Portfolio Allocation'!$A$12:$A$111,'Graph Tables'!$D218)</f>
        <v>0</v>
      </c>
      <c r="U218" s="46">
        <f>SUMIFS('Portfolio Allocation'!T$12:T$111,'Portfolio Allocation'!$A$12:$A$111,'Graph Tables'!$D218)</f>
        <v>0</v>
      </c>
      <c r="V218" s="46">
        <f>SUMIFS('Portfolio Allocation'!U$12:U$111,'Portfolio Allocation'!$A$12:$A$111,'Graph Tables'!$D218)</f>
        <v>0</v>
      </c>
      <c r="W218" s="46">
        <f>SUMIFS('Portfolio Allocation'!V$12:V$111,'Portfolio Allocation'!$A$12:$A$111,'Graph Tables'!$D218)</f>
        <v>0</v>
      </c>
      <c r="X218" s="46">
        <f>SUMIFS('Portfolio Allocation'!W$12:W$111,'Portfolio Allocation'!$A$12:$A$111,'Graph Tables'!$D218)</f>
        <v>0</v>
      </c>
      <c r="Y218" s="46">
        <f>SUMIFS('Portfolio Allocation'!X$12:X$111,'Portfolio Allocation'!$A$12:$A$111,'Graph Tables'!$D218)</f>
        <v>0</v>
      </c>
      <c r="Z218" s="46">
        <f>SUMIFS('Portfolio Allocation'!Y$12:Y$111,'Portfolio Allocation'!$A$12:$A$111,'Graph Tables'!$D218)</f>
        <v>0</v>
      </c>
      <c r="AA218" s="46">
        <f>SUMIFS('Portfolio Allocation'!Z$12:Z$111,'Portfolio Allocation'!$A$12:$A$111,'Graph Tables'!$D218)</f>
        <v>0</v>
      </c>
      <c r="AB218" s="46">
        <f>SUMIFS('Portfolio Allocation'!AA$12:AA$111,'Portfolio Allocation'!$A$12:$A$111,'Graph Tables'!$D218)</f>
        <v>0</v>
      </c>
      <c r="AC218" s="46">
        <f>SUMIFS('Portfolio Allocation'!AD$12:AD$111,'Portfolio Allocation'!$A$12:$A$111,'Graph Tables'!$D218)</f>
        <v>0</v>
      </c>
      <c r="AD218" s="46"/>
      <c r="AH218" s="46"/>
      <c r="AI218" s="239" t="e">
        <f t="shared" si="322"/>
        <v>#REF!</v>
      </c>
      <c r="AJ218" s="239" t="e">
        <f>AI218+COUNTIF(AI$2:$AI218,AI218)-1</f>
        <v>#REF!</v>
      </c>
      <c r="AK218" s="241" t="str">
        <f t="shared" si="270"/>
        <v>Tonga</v>
      </c>
      <c r="AL218" s="70" t="e">
        <f t="shared" si="323"/>
        <v>#REF!</v>
      </c>
      <c r="AM218" s="44" t="e">
        <f t="shared" si="271"/>
        <v>#REF!</v>
      </c>
      <c r="AN218" s="44" t="e">
        <f t="shared" si="272"/>
        <v>#REF!</v>
      </c>
      <c r="AO218" s="44" t="e">
        <f t="shared" si="273"/>
        <v>#REF!</v>
      </c>
      <c r="AP218" s="44" t="e">
        <f t="shared" si="274"/>
        <v>#REF!</v>
      </c>
      <c r="AQ218" s="44" t="e">
        <f t="shared" si="275"/>
        <v>#REF!</v>
      </c>
      <c r="AR218" s="44" t="e">
        <f t="shared" si="276"/>
        <v>#REF!</v>
      </c>
      <c r="AS218" s="44" t="e">
        <f t="shared" si="277"/>
        <v>#REF!</v>
      </c>
      <c r="AT218" s="44" t="e">
        <f t="shared" si="278"/>
        <v>#REF!</v>
      </c>
      <c r="AU218" s="44" t="e">
        <f t="shared" si="279"/>
        <v>#REF!</v>
      </c>
      <c r="AV218" s="44" t="e">
        <f t="shared" si="280"/>
        <v>#REF!</v>
      </c>
      <c r="AW218" s="44" t="e">
        <f t="shared" si="281"/>
        <v>#REF!</v>
      </c>
      <c r="AX218" s="44" t="e">
        <f t="shared" si="282"/>
        <v>#REF!</v>
      </c>
      <c r="AY218" s="44" t="e">
        <f t="shared" si="283"/>
        <v>#REF!</v>
      </c>
      <c r="AZ218" s="44" t="e">
        <f t="shared" si="284"/>
        <v>#REF!</v>
      </c>
      <c r="BA218" s="44" t="e">
        <f t="shared" si="285"/>
        <v>#REF!</v>
      </c>
      <c r="BB218" s="44" t="e">
        <f t="shared" si="286"/>
        <v>#REF!</v>
      </c>
      <c r="BC218" s="44" t="e">
        <f t="shared" si="287"/>
        <v>#REF!</v>
      </c>
      <c r="BD218" s="44" t="e">
        <f t="shared" si="288"/>
        <v>#REF!</v>
      </c>
      <c r="BE218" s="44" t="e">
        <f t="shared" si="289"/>
        <v>#REF!</v>
      </c>
      <c r="BF218" s="44" t="e">
        <f t="shared" si="290"/>
        <v>#REF!</v>
      </c>
      <c r="BG218" s="44" t="e">
        <f t="shared" si="291"/>
        <v>#REF!</v>
      </c>
      <c r="BH218" s="44" t="e">
        <f t="shared" si="292"/>
        <v>#REF!</v>
      </c>
      <c r="BI218" s="44" t="e">
        <f t="shared" si="293"/>
        <v>#REF!</v>
      </c>
      <c r="BJ218" s="44" t="e">
        <f t="shared" si="294"/>
        <v>#REF!</v>
      </c>
      <c r="BK218" s="44"/>
      <c r="CN218" s="244" t="e">
        <f t="shared" si="324"/>
        <v>#REF!</v>
      </c>
      <c r="CO218" s="244">
        <v>217</v>
      </c>
      <c r="CP218" s="239" t="e">
        <f t="shared" si="325"/>
        <v>#REF!</v>
      </c>
      <c r="CQ218" s="239" t="e">
        <f>CP218+COUNTIF($CP$2:CP218,CP218)-1</f>
        <v>#REF!</v>
      </c>
      <c r="CR218" s="241" t="str">
        <f t="shared" si="295"/>
        <v>Tonga</v>
      </c>
      <c r="CS218" s="70" t="e">
        <f t="shared" si="326"/>
        <v>#REF!</v>
      </c>
      <c r="CT218" s="44" t="e">
        <f t="shared" si="296"/>
        <v>#REF!</v>
      </c>
      <c r="CU218" s="44" t="e">
        <f t="shared" si="297"/>
        <v>#REF!</v>
      </c>
      <c r="CV218" s="44" t="e">
        <f t="shared" si="298"/>
        <v>#REF!</v>
      </c>
      <c r="CW218" s="44" t="e">
        <f t="shared" si="299"/>
        <v>#REF!</v>
      </c>
      <c r="CX218" s="44" t="e">
        <f t="shared" si="300"/>
        <v>#REF!</v>
      </c>
      <c r="CY218" s="44" t="e">
        <f t="shared" si="301"/>
        <v>#REF!</v>
      </c>
      <c r="CZ218" s="44" t="e">
        <f t="shared" si="302"/>
        <v>#REF!</v>
      </c>
      <c r="DA218" s="44" t="e">
        <f t="shared" si="303"/>
        <v>#REF!</v>
      </c>
      <c r="DB218" s="44" t="e">
        <f t="shared" si="304"/>
        <v>#REF!</v>
      </c>
      <c r="DC218" s="44" t="e">
        <f t="shared" si="305"/>
        <v>#REF!</v>
      </c>
      <c r="DD218" s="44" t="e">
        <f t="shared" si="306"/>
        <v>#REF!</v>
      </c>
      <c r="DE218" s="44" t="e">
        <f t="shared" si="307"/>
        <v>#REF!</v>
      </c>
      <c r="DF218" s="44" t="e">
        <f t="shared" si="308"/>
        <v>#REF!</v>
      </c>
      <c r="DG218" s="44" t="e">
        <f t="shared" si="309"/>
        <v>#REF!</v>
      </c>
      <c r="DH218" s="44" t="e">
        <f t="shared" si="310"/>
        <v>#REF!</v>
      </c>
      <c r="DI218" s="44" t="e">
        <f t="shared" si="311"/>
        <v>#REF!</v>
      </c>
      <c r="DJ218" s="44" t="e">
        <f t="shared" si="312"/>
        <v>#REF!</v>
      </c>
      <c r="DK218" s="44" t="e">
        <f t="shared" si="313"/>
        <v>#REF!</v>
      </c>
      <c r="DL218" s="44" t="e">
        <f t="shared" si="314"/>
        <v>#REF!</v>
      </c>
      <c r="DM218" s="44" t="e">
        <f t="shared" si="315"/>
        <v>#REF!</v>
      </c>
      <c r="DN218" s="44" t="e">
        <f t="shared" si="316"/>
        <v>#REF!</v>
      </c>
      <c r="DO218" s="44" t="e">
        <f t="shared" si="317"/>
        <v>#REF!</v>
      </c>
      <c r="DP218" s="44" t="e">
        <f t="shared" si="318"/>
        <v>#REF!</v>
      </c>
      <c r="DQ218" s="44" t="e">
        <f t="shared" si="319"/>
        <v>#REF!</v>
      </c>
    </row>
    <row r="219" spans="1:121">
      <c r="A219" s="239">
        <v>218</v>
      </c>
      <c r="B219" s="364" t="e">
        <f t="shared" si="320"/>
        <v>#REF!</v>
      </c>
      <c r="C219" s="365" t="e">
        <f>B219+COUNTIF(B$2:$B219,B219)-1</f>
        <v>#REF!</v>
      </c>
      <c r="D219" s="366" t="str">
        <f>Tables!AI219</f>
        <v>Trinidad and Tobago</v>
      </c>
      <c r="E219" s="367" t="e">
        <f t="shared" si="321"/>
        <v>#REF!</v>
      </c>
      <c r="F219" s="46">
        <f>SUMIFS('Portfolio Allocation'!C$12:C$111,'Portfolio Allocation'!$A$12:$A$111,'Graph Tables'!$D219)</f>
        <v>0</v>
      </c>
      <c r="G219" s="46">
        <f>SUMIFS('Portfolio Allocation'!D$12:D$111,'Portfolio Allocation'!$A$12:$A$111,'Graph Tables'!$D219)</f>
        <v>0</v>
      </c>
      <c r="H219" s="46">
        <f>SUMIFS('Portfolio Allocation'!E$12:E$111,'Portfolio Allocation'!$A$12:$A$111,'Graph Tables'!$D219)</f>
        <v>0</v>
      </c>
      <c r="I219" s="46">
        <f>SUMIFS('Portfolio Allocation'!F$12:F$111,'Portfolio Allocation'!$A$12:$A$111,'Graph Tables'!$D219)</f>
        <v>0</v>
      </c>
      <c r="J219" s="46">
        <f>SUMIFS('Portfolio Allocation'!G$12:G$111,'Portfolio Allocation'!$A$12:$A$111,'Graph Tables'!$D219)</f>
        <v>0</v>
      </c>
      <c r="K219" s="46">
        <f>SUMIFS('Portfolio Allocation'!H$12:H$111,'Portfolio Allocation'!$A$12:$A$111,'Graph Tables'!$D219)</f>
        <v>0</v>
      </c>
      <c r="L219" s="46">
        <f>SUMIFS('Portfolio Allocation'!I$12:I$111,'Portfolio Allocation'!$A$12:$A$111,'Graph Tables'!$D219)</f>
        <v>0</v>
      </c>
      <c r="M219" s="46">
        <f>SUMIFS('Portfolio Allocation'!J$12:J$111,'Portfolio Allocation'!$A$12:$A$111,'Graph Tables'!$D219)</f>
        <v>0</v>
      </c>
      <c r="N219" s="46">
        <f>SUMIFS('Portfolio Allocation'!K$12:K$111,'Portfolio Allocation'!$A$12:$A$111,'Graph Tables'!$D219)</f>
        <v>0</v>
      </c>
      <c r="O219" s="46">
        <f>SUMIFS('Portfolio Allocation'!L$12:L$111,'Portfolio Allocation'!$A$12:$A$111,'Graph Tables'!$D219)</f>
        <v>0</v>
      </c>
      <c r="P219" s="46">
        <f>SUMIFS('Portfolio Allocation'!M$12:M$111,'Portfolio Allocation'!$A$12:$A$111,'Graph Tables'!$D219)</f>
        <v>0</v>
      </c>
      <c r="Q219" s="46" t="e">
        <f>SUMIFS('Portfolio Allocation'!#REF!,'Portfolio Allocation'!$A$12:$A$111,'Graph Tables'!$D219)</f>
        <v>#REF!</v>
      </c>
      <c r="R219" s="46">
        <f>SUMIFS('Portfolio Allocation'!Q$12:Q$111,'Portfolio Allocation'!$A$12:$A$111,'Graph Tables'!$D219)</f>
        <v>0</v>
      </c>
      <c r="S219" s="46">
        <f>SUMIFS('Portfolio Allocation'!R$12:R$111,'Portfolio Allocation'!$A$12:$A$111,'Graph Tables'!$D219)</f>
        <v>0</v>
      </c>
      <c r="T219" s="46">
        <f>SUMIFS('Portfolio Allocation'!S$12:S$111,'Portfolio Allocation'!$A$12:$A$111,'Graph Tables'!$D219)</f>
        <v>0</v>
      </c>
      <c r="U219" s="46">
        <f>SUMIFS('Portfolio Allocation'!T$12:T$111,'Portfolio Allocation'!$A$12:$A$111,'Graph Tables'!$D219)</f>
        <v>0</v>
      </c>
      <c r="V219" s="46">
        <f>SUMIFS('Portfolio Allocation'!U$12:U$111,'Portfolio Allocation'!$A$12:$A$111,'Graph Tables'!$D219)</f>
        <v>0</v>
      </c>
      <c r="W219" s="46">
        <f>SUMIFS('Portfolio Allocation'!V$12:V$111,'Portfolio Allocation'!$A$12:$A$111,'Graph Tables'!$D219)</f>
        <v>0</v>
      </c>
      <c r="X219" s="46">
        <f>SUMIFS('Portfolio Allocation'!W$12:W$111,'Portfolio Allocation'!$A$12:$A$111,'Graph Tables'!$D219)</f>
        <v>0</v>
      </c>
      <c r="Y219" s="46">
        <f>SUMIFS('Portfolio Allocation'!X$12:X$111,'Portfolio Allocation'!$A$12:$A$111,'Graph Tables'!$D219)</f>
        <v>0</v>
      </c>
      <c r="Z219" s="46">
        <f>SUMIFS('Portfolio Allocation'!Y$12:Y$111,'Portfolio Allocation'!$A$12:$A$111,'Graph Tables'!$D219)</f>
        <v>0</v>
      </c>
      <c r="AA219" s="46">
        <f>SUMIFS('Portfolio Allocation'!Z$12:Z$111,'Portfolio Allocation'!$A$12:$A$111,'Graph Tables'!$D219)</f>
        <v>0</v>
      </c>
      <c r="AB219" s="46">
        <f>SUMIFS('Portfolio Allocation'!AA$12:AA$111,'Portfolio Allocation'!$A$12:$A$111,'Graph Tables'!$D219)</f>
        <v>0</v>
      </c>
      <c r="AC219" s="46">
        <f>SUMIFS('Portfolio Allocation'!AD$12:AD$111,'Portfolio Allocation'!$A$12:$A$111,'Graph Tables'!$D219)</f>
        <v>0</v>
      </c>
      <c r="AD219" s="46"/>
      <c r="AH219" s="46"/>
      <c r="AI219" s="239" t="e">
        <f t="shared" si="322"/>
        <v>#REF!</v>
      </c>
      <c r="AJ219" s="239" t="e">
        <f>AI219+COUNTIF(AI$2:$AI219,AI219)-1</f>
        <v>#REF!</v>
      </c>
      <c r="AK219" s="241" t="str">
        <f t="shared" si="270"/>
        <v>Trinidad and Tobago</v>
      </c>
      <c r="AL219" s="70" t="e">
        <f t="shared" si="323"/>
        <v>#REF!</v>
      </c>
      <c r="AM219" s="44" t="e">
        <f t="shared" si="271"/>
        <v>#REF!</v>
      </c>
      <c r="AN219" s="44" t="e">
        <f t="shared" si="272"/>
        <v>#REF!</v>
      </c>
      <c r="AO219" s="44" t="e">
        <f t="shared" si="273"/>
        <v>#REF!</v>
      </c>
      <c r="AP219" s="44" t="e">
        <f t="shared" si="274"/>
        <v>#REF!</v>
      </c>
      <c r="AQ219" s="44" t="e">
        <f t="shared" si="275"/>
        <v>#REF!</v>
      </c>
      <c r="AR219" s="44" t="e">
        <f t="shared" si="276"/>
        <v>#REF!</v>
      </c>
      <c r="AS219" s="44" t="e">
        <f t="shared" si="277"/>
        <v>#REF!</v>
      </c>
      <c r="AT219" s="44" t="e">
        <f t="shared" si="278"/>
        <v>#REF!</v>
      </c>
      <c r="AU219" s="44" t="e">
        <f t="shared" si="279"/>
        <v>#REF!</v>
      </c>
      <c r="AV219" s="44" t="e">
        <f t="shared" si="280"/>
        <v>#REF!</v>
      </c>
      <c r="AW219" s="44" t="e">
        <f t="shared" si="281"/>
        <v>#REF!</v>
      </c>
      <c r="AX219" s="44" t="e">
        <f t="shared" si="282"/>
        <v>#REF!</v>
      </c>
      <c r="AY219" s="44" t="e">
        <f t="shared" si="283"/>
        <v>#REF!</v>
      </c>
      <c r="AZ219" s="44" t="e">
        <f t="shared" si="284"/>
        <v>#REF!</v>
      </c>
      <c r="BA219" s="44" t="e">
        <f t="shared" si="285"/>
        <v>#REF!</v>
      </c>
      <c r="BB219" s="44" t="e">
        <f t="shared" si="286"/>
        <v>#REF!</v>
      </c>
      <c r="BC219" s="44" t="e">
        <f t="shared" si="287"/>
        <v>#REF!</v>
      </c>
      <c r="BD219" s="44" t="e">
        <f t="shared" si="288"/>
        <v>#REF!</v>
      </c>
      <c r="BE219" s="44" t="e">
        <f t="shared" si="289"/>
        <v>#REF!</v>
      </c>
      <c r="BF219" s="44" t="e">
        <f t="shared" si="290"/>
        <v>#REF!</v>
      </c>
      <c r="BG219" s="44" t="e">
        <f t="shared" si="291"/>
        <v>#REF!</v>
      </c>
      <c r="BH219" s="44" t="e">
        <f t="shared" si="292"/>
        <v>#REF!</v>
      </c>
      <c r="BI219" s="44" t="e">
        <f t="shared" si="293"/>
        <v>#REF!</v>
      </c>
      <c r="BJ219" s="44" t="e">
        <f t="shared" si="294"/>
        <v>#REF!</v>
      </c>
      <c r="BK219" s="44"/>
      <c r="CN219" s="244" t="e">
        <f t="shared" si="324"/>
        <v>#REF!</v>
      </c>
      <c r="CO219" s="244">
        <v>218</v>
      </c>
      <c r="CP219" s="239" t="e">
        <f t="shared" si="325"/>
        <v>#REF!</v>
      </c>
      <c r="CQ219" s="239" t="e">
        <f>CP219+COUNTIF($CP$2:CP219,CP219)-1</f>
        <v>#REF!</v>
      </c>
      <c r="CR219" s="241" t="str">
        <f t="shared" si="295"/>
        <v>Trinidad and Tobago</v>
      </c>
      <c r="CS219" s="70" t="e">
        <f t="shared" si="326"/>
        <v>#REF!</v>
      </c>
      <c r="CT219" s="44" t="e">
        <f t="shared" si="296"/>
        <v>#REF!</v>
      </c>
      <c r="CU219" s="44" t="e">
        <f t="shared" si="297"/>
        <v>#REF!</v>
      </c>
      <c r="CV219" s="44" t="e">
        <f t="shared" si="298"/>
        <v>#REF!</v>
      </c>
      <c r="CW219" s="44" t="e">
        <f t="shared" si="299"/>
        <v>#REF!</v>
      </c>
      <c r="CX219" s="44" t="e">
        <f t="shared" si="300"/>
        <v>#REF!</v>
      </c>
      <c r="CY219" s="44" t="e">
        <f t="shared" si="301"/>
        <v>#REF!</v>
      </c>
      <c r="CZ219" s="44" t="e">
        <f t="shared" si="302"/>
        <v>#REF!</v>
      </c>
      <c r="DA219" s="44" t="e">
        <f t="shared" si="303"/>
        <v>#REF!</v>
      </c>
      <c r="DB219" s="44" t="e">
        <f t="shared" si="304"/>
        <v>#REF!</v>
      </c>
      <c r="DC219" s="44" t="e">
        <f t="shared" si="305"/>
        <v>#REF!</v>
      </c>
      <c r="DD219" s="44" t="e">
        <f t="shared" si="306"/>
        <v>#REF!</v>
      </c>
      <c r="DE219" s="44" t="e">
        <f t="shared" si="307"/>
        <v>#REF!</v>
      </c>
      <c r="DF219" s="44" t="e">
        <f t="shared" si="308"/>
        <v>#REF!</v>
      </c>
      <c r="DG219" s="44" t="e">
        <f t="shared" si="309"/>
        <v>#REF!</v>
      </c>
      <c r="DH219" s="44" t="e">
        <f t="shared" si="310"/>
        <v>#REF!</v>
      </c>
      <c r="DI219" s="44" t="e">
        <f t="shared" si="311"/>
        <v>#REF!</v>
      </c>
      <c r="DJ219" s="44" t="e">
        <f t="shared" si="312"/>
        <v>#REF!</v>
      </c>
      <c r="DK219" s="44" t="e">
        <f t="shared" si="313"/>
        <v>#REF!</v>
      </c>
      <c r="DL219" s="44" t="e">
        <f t="shared" si="314"/>
        <v>#REF!</v>
      </c>
      <c r="DM219" s="44" t="e">
        <f t="shared" si="315"/>
        <v>#REF!</v>
      </c>
      <c r="DN219" s="44" t="e">
        <f t="shared" si="316"/>
        <v>#REF!</v>
      </c>
      <c r="DO219" s="44" t="e">
        <f t="shared" si="317"/>
        <v>#REF!</v>
      </c>
      <c r="DP219" s="44" t="e">
        <f t="shared" si="318"/>
        <v>#REF!</v>
      </c>
      <c r="DQ219" s="44" t="e">
        <f t="shared" si="319"/>
        <v>#REF!</v>
      </c>
    </row>
    <row r="220" spans="1:121">
      <c r="A220" s="239">
        <v>219</v>
      </c>
      <c r="B220" s="364" t="e">
        <f t="shared" si="320"/>
        <v>#REF!</v>
      </c>
      <c r="C220" s="365" t="e">
        <f>B220+COUNTIF(B$2:$B220,B220)-1</f>
        <v>#REF!</v>
      </c>
      <c r="D220" s="366" t="str">
        <f>Tables!AI220</f>
        <v>Tunisia</v>
      </c>
      <c r="E220" s="367" t="e">
        <f t="shared" si="321"/>
        <v>#REF!</v>
      </c>
      <c r="F220" s="46">
        <f>SUMIFS('Portfolio Allocation'!C$12:C$111,'Portfolio Allocation'!$A$12:$A$111,'Graph Tables'!$D220)</f>
        <v>0</v>
      </c>
      <c r="G220" s="46">
        <f>SUMIFS('Portfolio Allocation'!D$12:D$111,'Portfolio Allocation'!$A$12:$A$111,'Graph Tables'!$D220)</f>
        <v>0</v>
      </c>
      <c r="H220" s="46">
        <f>SUMIFS('Portfolio Allocation'!E$12:E$111,'Portfolio Allocation'!$A$12:$A$111,'Graph Tables'!$D220)</f>
        <v>0</v>
      </c>
      <c r="I220" s="46">
        <f>SUMIFS('Portfolio Allocation'!F$12:F$111,'Portfolio Allocation'!$A$12:$A$111,'Graph Tables'!$D220)</f>
        <v>0</v>
      </c>
      <c r="J220" s="46">
        <f>SUMIFS('Portfolio Allocation'!G$12:G$111,'Portfolio Allocation'!$A$12:$A$111,'Graph Tables'!$D220)</f>
        <v>0</v>
      </c>
      <c r="K220" s="46">
        <f>SUMIFS('Portfolio Allocation'!H$12:H$111,'Portfolio Allocation'!$A$12:$A$111,'Graph Tables'!$D220)</f>
        <v>0</v>
      </c>
      <c r="L220" s="46">
        <f>SUMIFS('Portfolio Allocation'!I$12:I$111,'Portfolio Allocation'!$A$12:$A$111,'Graph Tables'!$D220)</f>
        <v>0</v>
      </c>
      <c r="M220" s="46">
        <f>SUMIFS('Portfolio Allocation'!J$12:J$111,'Portfolio Allocation'!$A$12:$A$111,'Graph Tables'!$D220)</f>
        <v>0</v>
      </c>
      <c r="N220" s="46">
        <f>SUMIFS('Portfolio Allocation'!K$12:K$111,'Portfolio Allocation'!$A$12:$A$111,'Graph Tables'!$D220)</f>
        <v>0</v>
      </c>
      <c r="O220" s="46">
        <f>SUMIFS('Portfolio Allocation'!L$12:L$111,'Portfolio Allocation'!$A$12:$A$111,'Graph Tables'!$D220)</f>
        <v>0</v>
      </c>
      <c r="P220" s="46">
        <f>SUMIFS('Portfolio Allocation'!M$12:M$111,'Portfolio Allocation'!$A$12:$A$111,'Graph Tables'!$D220)</f>
        <v>0</v>
      </c>
      <c r="Q220" s="46" t="e">
        <f>SUMIFS('Portfolio Allocation'!#REF!,'Portfolio Allocation'!$A$12:$A$111,'Graph Tables'!$D220)</f>
        <v>#REF!</v>
      </c>
      <c r="R220" s="46">
        <f>SUMIFS('Portfolio Allocation'!Q$12:Q$111,'Portfolio Allocation'!$A$12:$A$111,'Graph Tables'!$D220)</f>
        <v>0</v>
      </c>
      <c r="S220" s="46">
        <f>SUMIFS('Portfolio Allocation'!R$12:R$111,'Portfolio Allocation'!$A$12:$A$111,'Graph Tables'!$D220)</f>
        <v>0</v>
      </c>
      <c r="T220" s="46">
        <f>SUMIFS('Portfolio Allocation'!S$12:S$111,'Portfolio Allocation'!$A$12:$A$111,'Graph Tables'!$D220)</f>
        <v>0</v>
      </c>
      <c r="U220" s="46">
        <f>SUMIFS('Portfolio Allocation'!T$12:T$111,'Portfolio Allocation'!$A$12:$A$111,'Graph Tables'!$D220)</f>
        <v>0</v>
      </c>
      <c r="V220" s="46">
        <f>SUMIFS('Portfolio Allocation'!U$12:U$111,'Portfolio Allocation'!$A$12:$A$111,'Graph Tables'!$D220)</f>
        <v>0</v>
      </c>
      <c r="W220" s="46">
        <f>SUMIFS('Portfolio Allocation'!V$12:V$111,'Portfolio Allocation'!$A$12:$A$111,'Graph Tables'!$D220)</f>
        <v>0</v>
      </c>
      <c r="X220" s="46">
        <f>SUMIFS('Portfolio Allocation'!W$12:W$111,'Portfolio Allocation'!$A$12:$A$111,'Graph Tables'!$D220)</f>
        <v>0</v>
      </c>
      <c r="Y220" s="46">
        <f>SUMIFS('Portfolio Allocation'!X$12:X$111,'Portfolio Allocation'!$A$12:$A$111,'Graph Tables'!$D220)</f>
        <v>0</v>
      </c>
      <c r="Z220" s="46">
        <f>SUMIFS('Portfolio Allocation'!Y$12:Y$111,'Portfolio Allocation'!$A$12:$A$111,'Graph Tables'!$D220)</f>
        <v>0</v>
      </c>
      <c r="AA220" s="46">
        <f>SUMIFS('Portfolio Allocation'!Z$12:Z$111,'Portfolio Allocation'!$A$12:$A$111,'Graph Tables'!$D220)</f>
        <v>0</v>
      </c>
      <c r="AB220" s="46">
        <f>SUMIFS('Portfolio Allocation'!AA$12:AA$111,'Portfolio Allocation'!$A$12:$A$111,'Graph Tables'!$D220)</f>
        <v>0</v>
      </c>
      <c r="AC220" s="46">
        <f>SUMIFS('Portfolio Allocation'!AD$12:AD$111,'Portfolio Allocation'!$A$12:$A$111,'Graph Tables'!$D220)</f>
        <v>0</v>
      </c>
      <c r="AD220" s="46"/>
      <c r="AH220" s="46"/>
      <c r="AI220" s="239" t="e">
        <f t="shared" si="322"/>
        <v>#REF!</v>
      </c>
      <c r="AJ220" s="239" t="e">
        <f>AI220+COUNTIF(AI$2:$AI220,AI220)-1</f>
        <v>#REF!</v>
      </c>
      <c r="AK220" s="241" t="str">
        <f t="shared" si="270"/>
        <v>Tunisia</v>
      </c>
      <c r="AL220" s="70" t="e">
        <f t="shared" si="323"/>
        <v>#REF!</v>
      </c>
      <c r="AM220" s="44" t="e">
        <f t="shared" si="271"/>
        <v>#REF!</v>
      </c>
      <c r="AN220" s="44" t="e">
        <f t="shared" si="272"/>
        <v>#REF!</v>
      </c>
      <c r="AO220" s="44" t="e">
        <f t="shared" si="273"/>
        <v>#REF!</v>
      </c>
      <c r="AP220" s="44" t="e">
        <f t="shared" si="274"/>
        <v>#REF!</v>
      </c>
      <c r="AQ220" s="44" t="e">
        <f t="shared" si="275"/>
        <v>#REF!</v>
      </c>
      <c r="AR220" s="44" t="e">
        <f t="shared" si="276"/>
        <v>#REF!</v>
      </c>
      <c r="AS220" s="44" t="e">
        <f t="shared" si="277"/>
        <v>#REF!</v>
      </c>
      <c r="AT220" s="44" t="e">
        <f t="shared" si="278"/>
        <v>#REF!</v>
      </c>
      <c r="AU220" s="44" t="e">
        <f t="shared" si="279"/>
        <v>#REF!</v>
      </c>
      <c r="AV220" s="44" t="e">
        <f t="shared" si="280"/>
        <v>#REF!</v>
      </c>
      <c r="AW220" s="44" t="e">
        <f t="shared" si="281"/>
        <v>#REF!</v>
      </c>
      <c r="AX220" s="44" t="e">
        <f t="shared" si="282"/>
        <v>#REF!</v>
      </c>
      <c r="AY220" s="44" t="e">
        <f t="shared" si="283"/>
        <v>#REF!</v>
      </c>
      <c r="AZ220" s="44" t="e">
        <f t="shared" si="284"/>
        <v>#REF!</v>
      </c>
      <c r="BA220" s="44" t="e">
        <f t="shared" si="285"/>
        <v>#REF!</v>
      </c>
      <c r="BB220" s="44" t="e">
        <f t="shared" si="286"/>
        <v>#REF!</v>
      </c>
      <c r="BC220" s="44" t="e">
        <f t="shared" si="287"/>
        <v>#REF!</v>
      </c>
      <c r="BD220" s="44" t="e">
        <f t="shared" si="288"/>
        <v>#REF!</v>
      </c>
      <c r="BE220" s="44" t="e">
        <f t="shared" si="289"/>
        <v>#REF!</v>
      </c>
      <c r="BF220" s="44" t="e">
        <f t="shared" si="290"/>
        <v>#REF!</v>
      </c>
      <c r="BG220" s="44" t="e">
        <f t="shared" si="291"/>
        <v>#REF!</v>
      </c>
      <c r="BH220" s="44" t="e">
        <f t="shared" si="292"/>
        <v>#REF!</v>
      </c>
      <c r="BI220" s="44" t="e">
        <f t="shared" si="293"/>
        <v>#REF!</v>
      </c>
      <c r="BJ220" s="44" t="e">
        <f t="shared" si="294"/>
        <v>#REF!</v>
      </c>
      <c r="BK220" s="44"/>
      <c r="CN220" s="244" t="e">
        <f t="shared" si="324"/>
        <v>#REF!</v>
      </c>
      <c r="CO220" s="244">
        <v>219</v>
      </c>
      <c r="CP220" s="239" t="e">
        <f t="shared" si="325"/>
        <v>#REF!</v>
      </c>
      <c r="CQ220" s="239" t="e">
        <f>CP220+COUNTIF($CP$2:CP220,CP220)-1</f>
        <v>#REF!</v>
      </c>
      <c r="CR220" s="241" t="str">
        <f t="shared" si="295"/>
        <v>Tunisia</v>
      </c>
      <c r="CS220" s="70" t="e">
        <f t="shared" si="326"/>
        <v>#REF!</v>
      </c>
      <c r="CT220" s="44" t="e">
        <f t="shared" si="296"/>
        <v>#REF!</v>
      </c>
      <c r="CU220" s="44" t="e">
        <f t="shared" si="297"/>
        <v>#REF!</v>
      </c>
      <c r="CV220" s="44" t="e">
        <f t="shared" si="298"/>
        <v>#REF!</v>
      </c>
      <c r="CW220" s="44" t="e">
        <f t="shared" si="299"/>
        <v>#REF!</v>
      </c>
      <c r="CX220" s="44" t="e">
        <f t="shared" si="300"/>
        <v>#REF!</v>
      </c>
      <c r="CY220" s="44" t="e">
        <f t="shared" si="301"/>
        <v>#REF!</v>
      </c>
      <c r="CZ220" s="44" t="e">
        <f t="shared" si="302"/>
        <v>#REF!</v>
      </c>
      <c r="DA220" s="44" t="e">
        <f t="shared" si="303"/>
        <v>#REF!</v>
      </c>
      <c r="DB220" s="44" t="e">
        <f t="shared" si="304"/>
        <v>#REF!</v>
      </c>
      <c r="DC220" s="44" t="e">
        <f t="shared" si="305"/>
        <v>#REF!</v>
      </c>
      <c r="DD220" s="44" t="e">
        <f t="shared" si="306"/>
        <v>#REF!</v>
      </c>
      <c r="DE220" s="44" t="e">
        <f t="shared" si="307"/>
        <v>#REF!</v>
      </c>
      <c r="DF220" s="44" t="e">
        <f t="shared" si="308"/>
        <v>#REF!</v>
      </c>
      <c r="DG220" s="44" t="e">
        <f t="shared" si="309"/>
        <v>#REF!</v>
      </c>
      <c r="DH220" s="44" t="e">
        <f t="shared" si="310"/>
        <v>#REF!</v>
      </c>
      <c r="DI220" s="44" t="e">
        <f t="shared" si="311"/>
        <v>#REF!</v>
      </c>
      <c r="DJ220" s="44" t="e">
        <f t="shared" si="312"/>
        <v>#REF!</v>
      </c>
      <c r="DK220" s="44" t="e">
        <f t="shared" si="313"/>
        <v>#REF!</v>
      </c>
      <c r="DL220" s="44" t="e">
        <f t="shared" si="314"/>
        <v>#REF!</v>
      </c>
      <c r="DM220" s="44" t="e">
        <f t="shared" si="315"/>
        <v>#REF!</v>
      </c>
      <c r="DN220" s="44" t="e">
        <f t="shared" si="316"/>
        <v>#REF!</v>
      </c>
      <c r="DO220" s="44" t="e">
        <f t="shared" si="317"/>
        <v>#REF!</v>
      </c>
      <c r="DP220" s="44" t="e">
        <f t="shared" si="318"/>
        <v>#REF!</v>
      </c>
      <c r="DQ220" s="44" t="e">
        <f t="shared" si="319"/>
        <v>#REF!</v>
      </c>
    </row>
    <row r="221" spans="1:121">
      <c r="A221" s="239">
        <v>220</v>
      </c>
      <c r="B221" s="364" t="e">
        <f t="shared" si="320"/>
        <v>#REF!</v>
      </c>
      <c r="C221" s="365" t="e">
        <f>B221+COUNTIF(B$2:$B221,B221)-1</f>
        <v>#REF!</v>
      </c>
      <c r="D221" s="366" t="str">
        <f>Tables!AI221</f>
        <v>Turkey</v>
      </c>
      <c r="E221" s="367" t="e">
        <f t="shared" si="321"/>
        <v>#REF!</v>
      </c>
      <c r="F221" s="46">
        <f>SUMIFS('Portfolio Allocation'!C$12:C$111,'Portfolio Allocation'!$A$12:$A$111,'Graph Tables'!$D221)</f>
        <v>0</v>
      </c>
      <c r="G221" s="46">
        <f>SUMIFS('Portfolio Allocation'!D$12:D$111,'Portfolio Allocation'!$A$12:$A$111,'Graph Tables'!$D221)</f>
        <v>0</v>
      </c>
      <c r="H221" s="46">
        <f>SUMIFS('Portfolio Allocation'!E$12:E$111,'Portfolio Allocation'!$A$12:$A$111,'Graph Tables'!$D221)</f>
        <v>0</v>
      </c>
      <c r="I221" s="46">
        <f>SUMIFS('Portfolio Allocation'!F$12:F$111,'Portfolio Allocation'!$A$12:$A$111,'Graph Tables'!$D221)</f>
        <v>0</v>
      </c>
      <c r="J221" s="46">
        <f>SUMIFS('Portfolio Allocation'!G$12:G$111,'Portfolio Allocation'!$A$12:$A$111,'Graph Tables'!$D221)</f>
        <v>0</v>
      </c>
      <c r="K221" s="46">
        <f>SUMIFS('Portfolio Allocation'!H$12:H$111,'Portfolio Allocation'!$A$12:$A$111,'Graph Tables'!$D221)</f>
        <v>0</v>
      </c>
      <c r="L221" s="46">
        <f>SUMIFS('Portfolio Allocation'!I$12:I$111,'Portfolio Allocation'!$A$12:$A$111,'Graph Tables'!$D221)</f>
        <v>0</v>
      </c>
      <c r="M221" s="46">
        <f>SUMIFS('Portfolio Allocation'!J$12:J$111,'Portfolio Allocation'!$A$12:$A$111,'Graph Tables'!$D221)</f>
        <v>0</v>
      </c>
      <c r="N221" s="46">
        <f>SUMIFS('Portfolio Allocation'!K$12:K$111,'Portfolio Allocation'!$A$12:$A$111,'Graph Tables'!$D221)</f>
        <v>0</v>
      </c>
      <c r="O221" s="46">
        <f>SUMIFS('Portfolio Allocation'!L$12:L$111,'Portfolio Allocation'!$A$12:$A$111,'Graph Tables'!$D221)</f>
        <v>0</v>
      </c>
      <c r="P221" s="46">
        <f>SUMIFS('Portfolio Allocation'!M$12:M$111,'Portfolio Allocation'!$A$12:$A$111,'Graph Tables'!$D221)</f>
        <v>0</v>
      </c>
      <c r="Q221" s="46" t="e">
        <f>SUMIFS('Portfolio Allocation'!#REF!,'Portfolio Allocation'!$A$12:$A$111,'Graph Tables'!$D221)</f>
        <v>#REF!</v>
      </c>
      <c r="R221" s="46">
        <f>SUMIFS('Portfolio Allocation'!Q$12:Q$111,'Portfolio Allocation'!$A$12:$A$111,'Graph Tables'!$D221)</f>
        <v>0</v>
      </c>
      <c r="S221" s="46">
        <f>SUMIFS('Portfolio Allocation'!R$12:R$111,'Portfolio Allocation'!$A$12:$A$111,'Graph Tables'!$D221)</f>
        <v>0</v>
      </c>
      <c r="T221" s="46">
        <f>SUMIFS('Portfolio Allocation'!S$12:S$111,'Portfolio Allocation'!$A$12:$A$111,'Graph Tables'!$D221)</f>
        <v>0</v>
      </c>
      <c r="U221" s="46">
        <f>SUMIFS('Portfolio Allocation'!T$12:T$111,'Portfolio Allocation'!$A$12:$A$111,'Graph Tables'!$D221)</f>
        <v>0</v>
      </c>
      <c r="V221" s="46">
        <f>SUMIFS('Portfolio Allocation'!U$12:U$111,'Portfolio Allocation'!$A$12:$A$111,'Graph Tables'!$D221)</f>
        <v>0</v>
      </c>
      <c r="W221" s="46">
        <f>SUMIFS('Portfolio Allocation'!V$12:V$111,'Portfolio Allocation'!$A$12:$A$111,'Graph Tables'!$D221)</f>
        <v>0</v>
      </c>
      <c r="X221" s="46">
        <f>SUMIFS('Portfolio Allocation'!W$12:W$111,'Portfolio Allocation'!$A$12:$A$111,'Graph Tables'!$D221)</f>
        <v>0</v>
      </c>
      <c r="Y221" s="46">
        <f>SUMIFS('Portfolio Allocation'!X$12:X$111,'Portfolio Allocation'!$A$12:$A$111,'Graph Tables'!$D221)</f>
        <v>0</v>
      </c>
      <c r="Z221" s="46">
        <f>SUMIFS('Portfolio Allocation'!Y$12:Y$111,'Portfolio Allocation'!$A$12:$A$111,'Graph Tables'!$D221)</f>
        <v>0</v>
      </c>
      <c r="AA221" s="46">
        <f>SUMIFS('Portfolio Allocation'!Z$12:Z$111,'Portfolio Allocation'!$A$12:$A$111,'Graph Tables'!$D221)</f>
        <v>0</v>
      </c>
      <c r="AB221" s="46">
        <f>SUMIFS('Portfolio Allocation'!AA$12:AA$111,'Portfolio Allocation'!$A$12:$A$111,'Graph Tables'!$D221)</f>
        <v>0</v>
      </c>
      <c r="AC221" s="46">
        <f>SUMIFS('Portfolio Allocation'!AD$12:AD$111,'Portfolio Allocation'!$A$12:$A$111,'Graph Tables'!$D221)</f>
        <v>0</v>
      </c>
      <c r="AD221" s="46"/>
      <c r="AH221" s="46"/>
      <c r="AI221" s="239" t="e">
        <f t="shared" si="322"/>
        <v>#REF!</v>
      </c>
      <c r="AJ221" s="239" t="e">
        <f>AI221+COUNTIF(AI$2:$AI221,AI221)-1</f>
        <v>#REF!</v>
      </c>
      <c r="AK221" s="241" t="str">
        <f t="shared" si="270"/>
        <v>Turkey</v>
      </c>
      <c r="AL221" s="70" t="e">
        <f t="shared" si="323"/>
        <v>#REF!</v>
      </c>
      <c r="AM221" s="44" t="e">
        <f t="shared" si="271"/>
        <v>#REF!</v>
      </c>
      <c r="AN221" s="44" t="e">
        <f t="shared" si="272"/>
        <v>#REF!</v>
      </c>
      <c r="AO221" s="44" t="e">
        <f t="shared" si="273"/>
        <v>#REF!</v>
      </c>
      <c r="AP221" s="44" t="e">
        <f t="shared" si="274"/>
        <v>#REF!</v>
      </c>
      <c r="AQ221" s="44" t="e">
        <f t="shared" si="275"/>
        <v>#REF!</v>
      </c>
      <c r="AR221" s="44" t="e">
        <f t="shared" si="276"/>
        <v>#REF!</v>
      </c>
      <c r="AS221" s="44" t="e">
        <f t="shared" si="277"/>
        <v>#REF!</v>
      </c>
      <c r="AT221" s="44" t="e">
        <f t="shared" si="278"/>
        <v>#REF!</v>
      </c>
      <c r="AU221" s="44" t="e">
        <f t="shared" si="279"/>
        <v>#REF!</v>
      </c>
      <c r="AV221" s="44" t="e">
        <f t="shared" si="280"/>
        <v>#REF!</v>
      </c>
      <c r="AW221" s="44" t="e">
        <f t="shared" si="281"/>
        <v>#REF!</v>
      </c>
      <c r="AX221" s="44" t="e">
        <f t="shared" si="282"/>
        <v>#REF!</v>
      </c>
      <c r="AY221" s="44" t="e">
        <f t="shared" si="283"/>
        <v>#REF!</v>
      </c>
      <c r="AZ221" s="44" t="e">
        <f t="shared" si="284"/>
        <v>#REF!</v>
      </c>
      <c r="BA221" s="44" t="e">
        <f t="shared" si="285"/>
        <v>#REF!</v>
      </c>
      <c r="BB221" s="44" t="e">
        <f t="shared" si="286"/>
        <v>#REF!</v>
      </c>
      <c r="BC221" s="44" t="e">
        <f t="shared" si="287"/>
        <v>#REF!</v>
      </c>
      <c r="BD221" s="44" t="e">
        <f t="shared" si="288"/>
        <v>#REF!</v>
      </c>
      <c r="BE221" s="44" t="e">
        <f t="shared" si="289"/>
        <v>#REF!</v>
      </c>
      <c r="BF221" s="44" t="e">
        <f t="shared" si="290"/>
        <v>#REF!</v>
      </c>
      <c r="BG221" s="44" t="e">
        <f t="shared" si="291"/>
        <v>#REF!</v>
      </c>
      <c r="BH221" s="44" t="e">
        <f t="shared" si="292"/>
        <v>#REF!</v>
      </c>
      <c r="BI221" s="44" t="e">
        <f t="shared" si="293"/>
        <v>#REF!</v>
      </c>
      <c r="BJ221" s="44" t="e">
        <f t="shared" si="294"/>
        <v>#REF!</v>
      </c>
      <c r="BK221" s="44"/>
      <c r="CN221" s="244" t="e">
        <f t="shared" si="324"/>
        <v>#REF!</v>
      </c>
      <c r="CO221" s="244">
        <v>220</v>
      </c>
      <c r="CP221" s="239" t="e">
        <f t="shared" si="325"/>
        <v>#REF!</v>
      </c>
      <c r="CQ221" s="239" t="e">
        <f>CP221+COUNTIF($CP$2:CP221,CP221)-1</f>
        <v>#REF!</v>
      </c>
      <c r="CR221" s="241" t="str">
        <f t="shared" si="295"/>
        <v>Turkey</v>
      </c>
      <c r="CS221" s="70" t="e">
        <f t="shared" si="326"/>
        <v>#REF!</v>
      </c>
      <c r="CT221" s="44" t="e">
        <f t="shared" si="296"/>
        <v>#REF!</v>
      </c>
      <c r="CU221" s="44" t="e">
        <f t="shared" si="297"/>
        <v>#REF!</v>
      </c>
      <c r="CV221" s="44" t="e">
        <f t="shared" si="298"/>
        <v>#REF!</v>
      </c>
      <c r="CW221" s="44" t="e">
        <f t="shared" si="299"/>
        <v>#REF!</v>
      </c>
      <c r="CX221" s="44" t="e">
        <f t="shared" si="300"/>
        <v>#REF!</v>
      </c>
      <c r="CY221" s="44" t="e">
        <f t="shared" si="301"/>
        <v>#REF!</v>
      </c>
      <c r="CZ221" s="44" t="e">
        <f t="shared" si="302"/>
        <v>#REF!</v>
      </c>
      <c r="DA221" s="44" t="e">
        <f t="shared" si="303"/>
        <v>#REF!</v>
      </c>
      <c r="DB221" s="44" t="e">
        <f t="shared" si="304"/>
        <v>#REF!</v>
      </c>
      <c r="DC221" s="44" t="e">
        <f t="shared" si="305"/>
        <v>#REF!</v>
      </c>
      <c r="DD221" s="44" t="e">
        <f t="shared" si="306"/>
        <v>#REF!</v>
      </c>
      <c r="DE221" s="44" t="e">
        <f t="shared" si="307"/>
        <v>#REF!</v>
      </c>
      <c r="DF221" s="44" t="e">
        <f t="shared" si="308"/>
        <v>#REF!</v>
      </c>
      <c r="DG221" s="44" t="e">
        <f t="shared" si="309"/>
        <v>#REF!</v>
      </c>
      <c r="DH221" s="44" t="e">
        <f t="shared" si="310"/>
        <v>#REF!</v>
      </c>
      <c r="DI221" s="44" t="e">
        <f t="shared" si="311"/>
        <v>#REF!</v>
      </c>
      <c r="DJ221" s="44" t="e">
        <f t="shared" si="312"/>
        <v>#REF!</v>
      </c>
      <c r="DK221" s="44" t="e">
        <f t="shared" si="313"/>
        <v>#REF!</v>
      </c>
      <c r="DL221" s="44" t="e">
        <f t="shared" si="314"/>
        <v>#REF!</v>
      </c>
      <c r="DM221" s="44" t="e">
        <f t="shared" si="315"/>
        <v>#REF!</v>
      </c>
      <c r="DN221" s="44" t="e">
        <f t="shared" si="316"/>
        <v>#REF!</v>
      </c>
      <c r="DO221" s="44" t="e">
        <f t="shared" si="317"/>
        <v>#REF!</v>
      </c>
      <c r="DP221" s="44" t="e">
        <f t="shared" si="318"/>
        <v>#REF!</v>
      </c>
      <c r="DQ221" s="44" t="e">
        <f t="shared" si="319"/>
        <v>#REF!</v>
      </c>
    </row>
    <row r="222" spans="1:121">
      <c r="A222" s="239">
        <v>221</v>
      </c>
      <c r="B222" s="364" t="e">
        <f t="shared" si="320"/>
        <v>#REF!</v>
      </c>
      <c r="C222" s="365" t="e">
        <f>B222+COUNTIF(B$2:$B222,B222)-1</f>
        <v>#REF!</v>
      </c>
      <c r="D222" s="366" t="str">
        <f>Tables!AI222</f>
        <v>Turkmenistan</v>
      </c>
      <c r="E222" s="367" t="e">
        <f t="shared" si="321"/>
        <v>#REF!</v>
      </c>
      <c r="F222" s="46">
        <f>SUMIFS('Portfolio Allocation'!C$12:C$111,'Portfolio Allocation'!$A$12:$A$111,'Graph Tables'!$D222)</f>
        <v>0</v>
      </c>
      <c r="G222" s="46">
        <f>SUMIFS('Portfolio Allocation'!D$12:D$111,'Portfolio Allocation'!$A$12:$A$111,'Graph Tables'!$D222)</f>
        <v>0</v>
      </c>
      <c r="H222" s="46">
        <f>SUMIFS('Portfolio Allocation'!E$12:E$111,'Portfolio Allocation'!$A$12:$A$111,'Graph Tables'!$D222)</f>
        <v>0</v>
      </c>
      <c r="I222" s="46">
        <f>SUMIFS('Portfolio Allocation'!F$12:F$111,'Portfolio Allocation'!$A$12:$A$111,'Graph Tables'!$D222)</f>
        <v>0</v>
      </c>
      <c r="J222" s="46">
        <f>SUMIFS('Portfolio Allocation'!G$12:G$111,'Portfolio Allocation'!$A$12:$A$111,'Graph Tables'!$D222)</f>
        <v>0</v>
      </c>
      <c r="K222" s="46">
        <f>SUMIFS('Portfolio Allocation'!H$12:H$111,'Portfolio Allocation'!$A$12:$A$111,'Graph Tables'!$D222)</f>
        <v>0</v>
      </c>
      <c r="L222" s="46">
        <f>SUMIFS('Portfolio Allocation'!I$12:I$111,'Portfolio Allocation'!$A$12:$A$111,'Graph Tables'!$D222)</f>
        <v>0</v>
      </c>
      <c r="M222" s="46">
        <f>SUMIFS('Portfolio Allocation'!J$12:J$111,'Portfolio Allocation'!$A$12:$A$111,'Graph Tables'!$D222)</f>
        <v>0</v>
      </c>
      <c r="N222" s="46">
        <f>SUMIFS('Portfolio Allocation'!K$12:K$111,'Portfolio Allocation'!$A$12:$A$111,'Graph Tables'!$D222)</f>
        <v>0</v>
      </c>
      <c r="O222" s="46">
        <f>SUMIFS('Portfolio Allocation'!L$12:L$111,'Portfolio Allocation'!$A$12:$A$111,'Graph Tables'!$D222)</f>
        <v>0</v>
      </c>
      <c r="P222" s="46">
        <f>SUMIFS('Portfolio Allocation'!M$12:M$111,'Portfolio Allocation'!$A$12:$A$111,'Graph Tables'!$D222)</f>
        <v>0</v>
      </c>
      <c r="Q222" s="46" t="e">
        <f>SUMIFS('Portfolio Allocation'!#REF!,'Portfolio Allocation'!$A$12:$A$111,'Graph Tables'!$D222)</f>
        <v>#REF!</v>
      </c>
      <c r="R222" s="46">
        <f>SUMIFS('Portfolio Allocation'!Q$12:Q$111,'Portfolio Allocation'!$A$12:$A$111,'Graph Tables'!$D222)</f>
        <v>0</v>
      </c>
      <c r="S222" s="46">
        <f>SUMIFS('Portfolio Allocation'!R$12:R$111,'Portfolio Allocation'!$A$12:$A$111,'Graph Tables'!$D222)</f>
        <v>0</v>
      </c>
      <c r="T222" s="46">
        <f>SUMIFS('Portfolio Allocation'!S$12:S$111,'Portfolio Allocation'!$A$12:$A$111,'Graph Tables'!$D222)</f>
        <v>0</v>
      </c>
      <c r="U222" s="46">
        <f>SUMIFS('Portfolio Allocation'!T$12:T$111,'Portfolio Allocation'!$A$12:$A$111,'Graph Tables'!$D222)</f>
        <v>0</v>
      </c>
      <c r="V222" s="46">
        <f>SUMIFS('Portfolio Allocation'!U$12:U$111,'Portfolio Allocation'!$A$12:$A$111,'Graph Tables'!$D222)</f>
        <v>0</v>
      </c>
      <c r="W222" s="46">
        <f>SUMIFS('Portfolio Allocation'!V$12:V$111,'Portfolio Allocation'!$A$12:$A$111,'Graph Tables'!$D222)</f>
        <v>0</v>
      </c>
      <c r="X222" s="46">
        <f>SUMIFS('Portfolio Allocation'!W$12:W$111,'Portfolio Allocation'!$A$12:$A$111,'Graph Tables'!$D222)</f>
        <v>0</v>
      </c>
      <c r="Y222" s="46">
        <f>SUMIFS('Portfolio Allocation'!X$12:X$111,'Portfolio Allocation'!$A$12:$A$111,'Graph Tables'!$D222)</f>
        <v>0</v>
      </c>
      <c r="Z222" s="46">
        <f>SUMIFS('Portfolio Allocation'!Y$12:Y$111,'Portfolio Allocation'!$A$12:$A$111,'Graph Tables'!$D222)</f>
        <v>0</v>
      </c>
      <c r="AA222" s="46">
        <f>SUMIFS('Portfolio Allocation'!Z$12:Z$111,'Portfolio Allocation'!$A$12:$A$111,'Graph Tables'!$D222)</f>
        <v>0</v>
      </c>
      <c r="AB222" s="46">
        <f>SUMIFS('Portfolio Allocation'!AA$12:AA$111,'Portfolio Allocation'!$A$12:$A$111,'Graph Tables'!$D222)</f>
        <v>0</v>
      </c>
      <c r="AC222" s="46">
        <f>SUMIFS('Portfolio Allocation'!AD$12:AD$111,'Portfolio Allocation'!$A$12:$A$111,'Graph Tables'!$D222)</f>
        <v>0</v>
      </c>
      <c r="AD222" s="46"/>
      <c r="AH222" s="46"/>
      <c r="AI222" s="239" t="e">
        <f t="shared" si="322"/>
        <v>#REF!</v>
      </c>
      <c r="AJ222" s="239" t="e">
        <f>AI222+COUNTIF(AI$2:$AI222,AI222)-1</f>
        <v>#REF!</v>
      </c>
      <c r="AK222" s="241" t="str">
        <f t="shared" si="270"/>
        <v>Turkmenistan</v>
      </c>
      <c r="AL222" s="70" t="e">
        <f t="shared" si="323"/>
        <v>#REF!</v>
      </c>
      <c r="AM222" s="44" t="e">
        <f t="shared" si="271"/>
        <v>#REF!</v>
      </c>
      <c r="AN222" s="44" t="e">
        <f t="shared" si="272"/>
        <v>#REF!</v>
      </c>
      <c r="AO222" s="44" t="e">
        <f t="shared" si="273"/>
        <v>#REF!</v>
      </c>
      <c r="AP222" s="44" t="e">
        <f t="shared" si="274"/>
        <v>#REF!</v>
      </c>
      <c r="AQ222" s="44" t="e">
        <f t="shared" si="275"/>
        <v>#REF!</v>
      </c>
      <c r="AR222" s="44" t="e">
        <f t="shared" si="276"/>
        <v>#REF!</v>
      </c>
      <c r="AS222" s="44" t="e">
        <f t="shared" si="277"/>
        <v>#REF!</v>
      </c>
      <c r="AT222" s="44" t="e">
        <f t="shared" si="278"/>
        <v>#REF!</v>
      </c>
      <c r="AU222" s="44" t="e">
        <f t="shared" si="279"/>
        <v>#REF!</v>
      </c>
      <c r="AV222" s="44" t="e">
        <f t="shared" si="280"/>
        <v>#REF!</v>
      </c>
      <c r="AW222" s="44" t="e">
        <f t="shared" si="281"/>
        <v>#REF!</v>
      </c>
      <c r="AX222" s="44" t="e">
        <f t="shared" si="282"/>
        <v>#REF!</v>
      </c>
      <c r="AY222" s="44" t="e">
        <f t="shared" si="283"/>
        <v>#REF!</v>
      </c>
      <c r="AZ222" s="44" t="e">
        <f t="shared" si="284"/>
        <v>#REF!</v>
      </c>
      <c r="BA222" s="44" t="e">
        <f t="shared" si="285"/>
        <v>#REF!</v>
      </c>
      <c r="BB222" s="44" t="e">
        <f t="shared" si="286"/>
        <v>#REF!</v>
      </c>
      <c r="BC222" s="44" t="e">
        <f t="shared" si="287"/>
        <v>#REF!</v>
      </c>
      <c r="BD222" s="44" t="e">
        <f t="shared" si="288"/>
        <v>#REF!</v>
      </c>
      <c r="BE222" s="44" t="e">
        <f t="shared" si="289"/>
        <v>#REF!</v>
      </c>
      <c r="BF222" s="44" t="e">
        <f t="shared" si="290"/>
        <v>#REF!</v>
      </c>
      <c r="BG222" s="44" t="e">
        <f t="shared" si="291"/>
        <v>#REF!</v>
      </c>
      <c r="BH222" s="44" t="e">
        <f t="shared" si="292"/>
        <v>#REF!</v>
      </c>
      <c r="BI222" s="44" t="e">
        <f t="shared" si="293"/>
        <v>#REF!</v>
      </c>
      <c r="BJ222" s="44" t="e">
        <f t="shared" si="294"/>
        <v>#REF!</v>
      </c>
      <c r="BK222" s="44"/>
      <c r="CN222" s="244" t="e">
        <f t="shared" si="324"/>
        <v>#REF!</v>
      </c>
      <c r="CO222" s="244">
        <v>221</v>
      </c>
      <c r="CP222" s="239" t="e">
        <f t="shared" si="325"/>
        <v>#REF!</v>
      </c>
      <c r="CQ222" s="239" t="e">
        <f>CP222+COUNTIF($CP$2:CP222,CP222)-1</f>
        <v>#REF!</v>
      </c>
      <c r="CR222" s="241" t="str">
        <f t="shared" si="295"/>
        <v>Turkmenistan</v>
      </c>
      <c r="CS222" s="70" t="e">
        <f t="shared" si="326"/>
        <v>#REF!</v>
      </c>
      <c r="CT222" s="44" t="e">
        <f t="shared" si="296"/>
        <v>#REF!</v>
      </c>
      <c r="CU222" s="44" t="e">
        <f t="shared" si="297"/>
        <v>#REF!</v>
      </c>
      <c r="CV222" s="44" t="e">
        <f t="shared" si="298"/>
        <v>#REF!</v>
      </c>
      <c r="CW222" s="44" t="e">
        <f t="shared" si="299"/>
        <v>#REF!</v>
      </c>
      <c r="CX222" s="44" t="e">
        <f t="shared" si="300"/>
        <v>#REF!</v>
      </c>
      <c r="CY222" s="44" t="e">
        <f t="shared" si="301"/>
        <v>#REF!</v>
      </c>
      <c r="CZ222" s="44" t="e">
        <f t="shared" si="302"/>
        <v>#REF!</v>
      </c>
      <c r="DA222" s="44" t="e">
        <f t="shared" si="303"/>
        <v>#REF!</v>
      </c>
      <c r="DB222" s="44" t="e">
        <f t="shared" si="304"/>
        <v>#REF!</v>
      </c>
      <c r="DC222" s="44" t="e">
        <f t="shared" si="305"/>
        <v>#REF!</v>
      </c>
      <c r="DD222" s="44" t="e">
        <f t="shared" si="306"/>
        <v>#REF!</v>
      </c>
      <c r="DE222" s="44" t="e">
        <f t="shared" si="307"/>
        <v>#REF!</v>
      </c>
      <c r="DF222" s="44" t="e">
        <f t="shared" si="308"/>
        <v>#REF!</v>
      </c>
      <c r="DG222" s="44" t="e">
        <f t="shared" si="309"/>
        <v>#REF!</v>
      </c>
      <c r="DH222" s="44" t="e">
        <f t="shared" si="310"/>
        <v>#REF!</v>
      </c>
      <c r="DI222" s="44" t="e">
        <f t="shared" si="311"/>
        <v>#REF!</v>
      </c>
      <c r="DJ222" s="44" t="e">
        <f t="shared" si="312"/>
        <v>#REF!</v>
      </c>
      <c r="DK222" s="44" t="e">
        <f t="shared" si="313"/>
        <v>#REF!</v>
      </c>
      <c r="DL222" s="44" t="e">
        <f t="shared" si="314"/>
        <v>#REF!</v>
      </c>
      <c r="DM222" s="44" t="e">
        <f t="shared" si="315"/>
        <v>#REF!</v>
      </c>
      <c r="DN222" s="44" t="e">
        <f t="shared" si="316"/>
        <v>#REF!</v>
      </c>
      <c r="DO222" s="44" t="e">
        <f t="shared" si="317"/>
        <v>#REF!</v>
      </c>
      <c r="DP222" s="44" t="e">
        <f t="shared" si="318"/>
        <v>#REF!</v>
      </c>
      <c r="DQ222" s="44" t="e">
        <f t="shared" si="319"/>
        <v>#REF!</v>
      </c>
    </row>
    <row r="223" spans="1:121">
      <c r="A223" s="239">
        <v>222</v>
      </c>
      <c r="B223" s="364" t="e">
        <f t="shared" si="320"/>
        <v>#REF!</v>
      </c>
      <c r="C223" s="365" t="e">
        <f>B223+COUNTIF(B$2:$B223,B223)-1</f>
        <v>#REF!</v>
      </c>
      <c r="D223" s="366" t="str">
        <f>Tables!AI223</f>
        <v>Turks and Caicos Islands</v>
      </c>
      <c r="E223" s="367" t="e">
        <f t="shared" si="321"/>
        <v>#REF!</v>
      </c>
      <c r="F223" s="46">
        <f>SUMIFS('Portfolio Allocation'!C$12:C$111,'Portfolio Allocation'!$A$12:$A$111,'Graph Tables'!$D223)</f>
        <v>0</v>
      </c>
      <c r="G223" s="46">
        <f>SUMIFS('Portfolio Allocation'!D$12:D$111,'Portfolio Allocation'!$A$12:$A$111,'Graph Tables'!$D223)</f>
        <v>0</v>
      </c>
      <c r="H223" s="46">
        <f>SUMIFS('Portfolio Allocation'!E$12:E$111,'Portfolio Allocation'!$A$12:$A$111,'Graph Tables'!$D223)</f>
        <v>0</v>
      </c>
      <c r="I223" s="46">
        <f>SUMIFS('Portfolio Allocation'!F$12:F$111,'Portfolio Allocation'!$A$12:$A$111,'Graph Tables'!$D223)</f>
        <v>0</v>
      </c>
      <c r="J223" s="46">
        <f>SUMIFS('Portfolio Allocation'!G$12:G$111,'Portfolio Allocation'!$A$12:$A$111,'Graph Tables'!$D223)</f>
        <v>0</v>
      </c>
      <c r="K223" s="46">
        <f>SUMIFS('Portfolio Allocation'!H$12:H$111,'Portfolio Allocation'!$A$12:$A$111,'Graph Tables'!$D223)</f>
        <v>0</v>
      </c>
      <c r="L223" s="46">
        <f>SUMIFS('Portfolio Allocation'!I$12:I$111,'Portfolio Allocation'!$A$12:$A$111,'Graph Tables'!$D223)</f>
        <v>0</v>
      </c>
      <c r="M223" s="46">
        <f>SUMIFS('Portfolio Allocation'!J$12:J$111,'Portfolio Allocation'!$A$12:$A$111,'Graph Tables'!$D223)</f>
        <v>0</v>
      </c>
      <c r="N223" s="46">
        <f>SUMIFS('Portfolio Allocation'!K$12:K$111,'Portfolio Allocation'!$A$12:$A$111,'Graph Tables'!$D223)</f>
        <v>0</v>
      </c>
      <c r="O223" s="46">
        <f>SUMIFS('Portfolio Allocation'!L$12:L$111,'Portfolio Allocation'!$A$12:$A$111,'Graph Tables'!$D223)</f>
        <v>0</v>
      </c>
      <c r="P223" s="46">
        <f>SUMIFS('Portfolio Allocation'!M$12:M$111,'Portfolio Allocation'!$A$12:$A$111,'Graph Tables'!$D223)</f>
        <v>0</v>
      </c>
      <c r="Q223" s="46" t="e">
        <f>SUMIFS('Portfolio Allocation'!#REF!,'Portfolio Allocation'!$A$12:$A$111,'Graph Tables'!$D223)</f>
        <v>#REF!</v>
      </c>
      <c r="R223" s="46">
        <f>SUMIFS('Portfolio Allocation'!Q$12:Q$111,'Portfolio Allocation'!$A$12:$A$111,'Graph Tables'!$D223)</f>
        <v>0</v>
      </c>
      <c r="S223" s="46">
        <f>SUMIFS('Portfolio Allocation'!R$12:R$111,'Portfolio Allocation'!$A$12:$A$111,'Graph Tables'!$D223)</f>
        <v>0</v>
      </c>
      <c r="T223" s="46">
        <f>SUMIFS('Portfolio Allocation'!S$12:S$111,'Portfolio Allocation'!$A$12:$A$111,'Graph Tables'!$D223)</f>
        <v>0</v>
      </c>
      <c r="U223" s="46">
        <f>SUMIFS('Portfolio Allocation'!T$12:T$111,'Portfolio Allocation'!$A$12:$A$111,'Graph Tables'!$D223)</f>
        <v>0</v>
      </c>
      <c r="V223" s="46">
        <f>SUMIFS('Portfolio Allocation'!U$12:U$111,'Portfolio Allocation'!$A$12:$A$111,'Graph Tables'!$D223)</f>
        <v>0</v>
      </c>
      <c r="W223" s="46">
        <f>SUMIFS('Portfolio Allocation'!V$12:V$111,'Portfolio Allocation'!$A$12:$A$111,'Graph Tables'!$D223)</f>
        <v>0</v>
      </c>
      <c r="X223" s="46">
        <f>SUMIFS('Portfolio Allocation'!W$12:W$111,'Portfolio Allocation'!$A$12:$A$111,'Graph Tables'!$D223)</f>
        <v>0</v>
      </c>
      <c r="Y223" s="46">
        <f>SUMIFS('Portfolio Allocation'!X$12:X$111,'Portfolio Allocation'!$A$12:$A$111,'Graph Tables'!$D223)</f>
        <v>0</v>
      </c>
      <c r="Z223" s="46">
        <f>SUMIFS('Portfolio Allocation'!Y$12:Y$111,'Portfolio Allocation'!$A$12:$A$111,'Graph Tables'!$D223)</f>
        <v>0</v>
      </c>
      <c r="AA223" s="46">
        <f>SUMIFS('Portfolio Allocation'!Z$12:Z$111,'Portfolio Allocation'!$A$12:$A$111,'Graph Tables'!$D223)</f>
        <v>0</v>
      </c>
      <c r="AB223" s="46">
        <f>SUMIFS('Portfolio Allocation'!AA$12:AA$111,'Portfolio Allocation'!$A$12:$A$111,'Graph Tables'!$D223)</f>
        <v>0</v>
      </c>
      <c r="AC223" s="46">
        <f>SUMIFS('Portfolio Allocation'!AD$12:AD$111,'Portfolio Allocation'!$A$12:$A$111,'Graph Tables'!$D223)</f>
        <v>0</v>
      </c>
      <c r="AD223" s="46"/>
      <c r="AH223" s="46"/>
      <c r="AI223" s="239" t="e">
        <f t="shared" si="322"/>
        <v>#REF!</v>
      </c>
      <c r="AJ223" s="239" t="e">
        <f>AI223+COUNTIF(AI$2:$AI223,AI223)-1</f>
        <v>#REF!</v>
      </c>
      <c r="AK223" s="241" t="str">
        <f t="shared" si="270"/>
        <v>Turks and Caicos Islands</v>
      </c>
      <c r="AL223" s="70" t="e">
        <f t="shared" si="323"/>
        <v>#REF!</v>
      </c>
      <c r="AM223" s="44" t="e">
        <f t="shared" si="271"/>
        <v>#REF!</v>
      </c>
      <c r="AN223" s="44" t="e">
        <f t="shared" si="272"/>
        <v>#REF!</v>
      </c>
      <c r="AO223" s="44" t="e">
        <f t="shared" si="273"/>
        <v>#REF!</v>
      </c>
      <c r="AP223" s="44" t="e">
        <f t="shared" si="274"/>
        <v>#REF!</v>
      </c>
      <c r="AQ223" s="44" t="e">
        <f t="shared" si="275"/>
        <v>#REF!</v>
      </c>
      <c r="AR223" s="44" t="e">
        <f t="shared" si="276"/>
        <v>#REF!</v>
      </c>
      <c r="AS223" s="44" t="e">
        <f t="shared" si="277"/>
        <v>#REF!</v>
      </c>
      <c r="AT223" s="44" t="e">
        <f t="shared" si="278"/>
        <v>#REF!</v>
      </c>
      <c r="AU223" s="44" t="e">
        <f t="shared" si="279"/>
        <v>#REF!</v>
      </c>
      <c r="AV223" s="44" t="e">
        <f t="shared" si="280"/>
        <v>#REF!</v>
      </c>
      <c r="AW223" s="44" t="e">
        <f t="shared" si="281"/>
        <v>#REF!</v>
      </c>
      <c r="AX223" s="44" t="e">
        <f t="shared" si="282"/>
        <v>#REF!</v>
      </c>
      <c r="AY223" s="44" t="e">
        <f t="shared" si="283"/>
        <v>#REF!</v>
      </c>
      <c r="AZ223" s="44" t="e">
        <f t="shared" si="284"/>
        <v>#REF!</v>
      </c>
      <c r="BA223" s="44" t="e">
        <f t="shared" si="285"/>
        <v>#REF!</v>
      </c>
      <c r="BB223" s="44" t="e">
        <f t="shared" si="286"/>
        <v>#REF!</v>
      </c>
      <c r="BC223" s="44" t="e">
        <f t="shared" si="287"/>
        <v>#REF!</v>
      </c>
      <c r="BD223" s="44" t="e">
        <f t="shared" si="288"/>
        <v>#REF!</v>
      </c>
      <c r="BE223" s="44" t="e">
        <f t="shared" si="289"/>
        <v>#REF!</v>
      </c>
      <c r="BF223" s="44" t="e">
        <f t="shared" si="290"/>
        <v>#REF!</v>
      </c>
      <c r="BG223" s="44" t="e">
        <f t="shared" si="291"/>
        <v>#REF!</v>
      </c>
      <c r="BH223" s="44" t="e">
        <f t="shared" si="292"/>
        <v>#REF!</v>
      </c>
      <c r="BI223" s="44" t="e">
        <f t="shared" si="293"/>
        <v>#REF!</v>
      </c>
      <c r="BJ223" s="44" t="e">
        <f t="shared" si="294"/>
        <v>#REF!</v>
      </c>
      <c r="BK223" s="44"/>
      <c r="CN223" s="244" t="e">
        <f t="shared" si="324"/>
        <v>#REF!</v>
      </c>
      <c r="CO223" s="244">
        <v>222</v>
      </c>
      <c r="CP223" s="239" t="e">
        <f t="shared" si="325"/>
        <v>#REF!</v>
      </c>
      <c r="CQ223" s="239" t="e">
        <f>CP223+COUNTIF($CP$2:CP223,CP223)-1</f>
        <v>#REF!</v>
      </c>
      <c r="CR223" s="241" t="str">
        <f t="shared" si="295"/>
        <v>Turks and Caicos Islands</v>
      </c>
      <c r="CS223" s="70" t="e">
        <f t="shared" si="326"/>
        <v>#REF!</v>
      </c>
      <c r="CT223" s="44" t="e">
        <f t="shared" si="296"/>
        <v>#REF!</v>
      </c>
      <c r="CU223" s="44" t="e">
        <f t="shared" si="297"/>
        <v>#REF!</v>
      </c>
      <c r="CV223" s="44" t="e">
        <f t="shared" si="298"/>
        <v>#REF!</v>
      </c>
      <c r="CW223" s="44" t="e">
        <f t="shared" si="299"/>
        <v>#REF!</v>
      </c>
      <c r="CX223" s="44" t="e">
        <f t="shared" si="300"/>
        <v>#REF!</v>
      </c>
      <c r="CY223" s="44" t="e">
        <f t="shared" si="301"/>
        <v>#REF!</v>
      </c>
      <c r="CZ223" s="44" t="e">
        <f t="shared" si="302"/>
        <v>#REF!</v>
      </c>
      <c r="DA223" s="44" t="e">
        <f t="shared" si="303"/>
        <v>#REF!</v>
      </c>
      <c r="DB223" s="44" t="e">
        <f t="shared" si="304"/>
        <v>#REF!</v>
      </c>
      <c r="DC223" s="44" t="e">
        <f t="shared" si="305"/>
        <v>#REF!</v>
      </c>
      <c r="DD223" s="44" t="e">
        <f t="shared" si="306"/>
        <v>#REF!</v>
      </c>
      <c r="DE223" s="44" t="e">
        <f t="shared" si="307"/>
        <v>#REF!</v>
      </c>
      <c r="DF223" s="44" t="e">
        <f t="shared" si="308"/>
        <v>#REF!</v>
      </c>
      <c r="DG223" s="44" t="e">
        <f t="shared" si="309"/>
        <v>#REF!</v>
      </c>
      <c r="DH223" s="44" t="e">
        <f t="shared" si="310"/>
        <v>#REF!</v>
      </c>
      <c r="DI223" s="44" t="e">
        <f t="shared" si="311"/>
        <v>#REF!</v>
      </c>
      <c r="DJ223" s="44" t="e">
        <f t="shared" si="312"/>
        <v>#REF!</v>
      </c>
      <c r="DK223" s="44" t="e">
        <f t="shared" si="313"/>
        <v>#REF!</v>
      </c>
      <c r="DL223" s="44" t="e">
        <f t="shared" si="314"/>
        <v>#REF!</v>
      </c>
      <c r="DM223" s="44" t="e">
        <f t="shared" si="315"/>
        <v>#REF!</v>
      </c>
      <c r="DN223" s="44" t="e">
        <f t="shared" si="316"/>
        <v>#REF!</v>
      </c>
      <c r="DO223" s="44" t="e">
        <f t="shared" si="317"/>
        <v>#REF!</v>
      </c>
      <c r="DP223" s="44" t="e">
        <f t="shared" si="318"/>
        <v>#REF!</v>
      </c>
      <c r="DQ223" s="44" t="e">
        <f t="shared" si="319"/>
        <v>#REF!</v>
      </c>
    </row>
    <row r="224" spans="1:121">
      <c r="A224" s="239">
        <v>223</v>
      </c>
      <c r="B224" s="364" t="e">
        <f t="shared" si="320"/>
        <v>#REF!</v>
      </c>
      <c r="C224" s="365" t="e">
        <f>B224+COUNTIF(B$2:$B224,B224)-1</f>
        <v>#REF!</v>
      </c>
      <c r="D224" s="366" t="str">
        <f>Tables!AI224</f>
        <v>Tuvalu</v>
      </c>
      <c r="E224" s="367" t="e">
        <f t="shared" si="321"/>
        <v>#REF!</v>
      </c>
      <c r="F224" s="46">
        <f>SUMIFS('Portfolio Allocation'!C$12:C$111,'Portfolio Allocation'!$A$12:$A$111,'Graph Tables'!$D224)</f>
        <v>0</v>
      </c>
      <c r="G224" s="46">
        <f>SUMIFS('Portfolio Allocation'!D$12:D$111,'Portfolio Allocation'!$A$12:$A$111,'Graph Tables'!$D224)</f>
        <v>0</v>
      </c>
      <c r="H224" s="46">
        <f>SUMIFS('Portfolio Allocation'!E$12:E$111,'Portfolio Allocation'!$A$12:$A$111,'Graph Tables'!$D224)</f>
        <v>0</v>
      </c>
      <c r="I224" s="46">
        <f>SUMIFS('Portfolio Allocation'!F$12:F$111,'Portfolio Allocation'!$A$12:$A$111,'Graph Tables'!$D224)</f>
        <v>0</v>
      </c>
      <c r="J224" s="46">
        <f>SUMIFS('Portfolio Allocation'!G$12:G$111,'Portfolio Allocation'!$A$12:$A$111,'Graph Tables'!$D224)</f>
        <v>0</v>
      </c>
      <c r="K224" s="46">
        <f>SUMIFS('Portfolio Allocation'!H$12:H$111,'Portfolio Allocation'!$A$12:$A$111,'Graph Tables'!$D224)</f>
        <v>0</v>
      </c>
      <c r="L224" s="46">
        <f>SUMIFS('Portfolio Allocation'!I$12:I$111,'Portfolio Allocation'!$A$12:$A$111,'Graph Tables'!$D224)</f>
        <v>0</v>
      </c>
      <c r="M224" s="46">
        <f>SUMIFS('Portfolio Allocation'!J$12:J$111,'Portfolio Allocation'!$A$12:$A$111,'Graph Tables'!$D224)</f>
        <v>0</v>
      </c>
      <c r="N224" s="46">
        <f>SUMIFS('Portfolio Allocation'!K$12:K$111,'Portfolio Allocation'!$A$12:$A$111,'Graph Tables'!$D224)</f>
        <v>0</v>
      </c>
      <c r="O224" s="46">
        <f>SUMIFS('Portfolio Allocation'!L$12:L$111,'Portfolio Allocation'!$A$12:$A$111,'Graph Tables'!$D224)</f>
        <v>0</v>
      </c>
      <c r="P224" s="46">
        <f>SUMIFS('Portfolio Allocation'!M$12:M$111,'Portfolio Allocation'!$A$12:$A$111,'Graph Tables'!$D224)</f>
        <v>0</v>
      </c>
      <c r="Q224" s="46" t="e">
        <f>SUMIFS('Portfolio Allocation'!#REF!,'Portfolio Allocation'!$A$12:$A$111,'Graph Tables'!$D224)</f>
        <v>#REF!</v>
      </c>
      <c r="R224" s="46">
        <f>SUMIFS('Portfolio Allocation'!Q$12:Q$111,'Portfolio Allocation'!$A$12:$A$111,'Graph Tables'!$D224)</f>
        <v>0</v>
      </c>
      <c r="S224" s="46">
        <f>SUMIFS('Portfolio Allocation'!R$12:R$111,'Portfolio Allocation'!$A$12:$A$111,'Graph Tables'!$D224)</f>
        <v>0</v>
      </c>
      <c r="T224" s="46">
        <f>SUMIFS('Portfolio Allocation'!S$12:S$111,'Portfolio Allocation'!$A$12:$A$111,'Graph Tables'!$D224)</f>
        <v>0</v>
      </c>
      <c r="U224" s="46">
        <f>SUMIFS('Portfolio Allocation'!T$12:T$111,'Portfolio Allocation'!$A$12:$A$111,'Graph Tables'!$D224)</f>
        <v>0</v>
      </c>
      <c r="V224" s="46">
        <f>SUMIFS('Portfolio Allocation'!U$12:U$111,'Portfolio Allocation'!$A$12:$A$111,'Graph Tables'!$D224)</f>
        <v>0</v>
      </c>
      <c r="W224" s="46">
        <f>SUMIFS('Portfolio Allocation'!V$12:V$111,'Portfolio Allocation'!$A$12:$A$111,'Graph Tables'!$D224)</f>
        <v>0</v>
      </c>
      <c r="X224" s="46">
        <f>SUMIFS('Portfolio Allocation'!W$12:W$111,'Portfolio Allocation'!$A$12:$A$111,'Graph Tables'!$D224)</f>
        <v>0</v>
      </c>
      <c r="Y224" s="46">
        <f>SUMIFS('Portfolio Allocation'!X$12:X$111,'Portfolio Allocation'!$A$12:$A$111,'Graph Tables'!$D224)</f>
        <v>0</v>
      </c>
      <c r="Z224" s="46">
        <f>SUMIFS('Portfolio Allocation'!Y$12:Y$111,'Portfolio Allocation'!$A$12:$A$111,'Graph Tables'!$D224)</f>
        <v>0</v>
      </c>
      <c r="AA224" s="46">
        <f>SUMIFS('Portfolio Allocation'!Z$12:Z$111,'Portfolio Allocation'!$A$12:$A$111,'Graph Tables'!$D224)</f>
        <v>0</v>
      </c>
      <c r="AB224" s="46">
        <f>SUMIFS('Portfolio Allocation'!AA$12:AA$111,'Portfolio Allocation'!$A$12:$A$111,'Graph Tables'!$D224)</f>
        <v>0</v>
      </c>
      <c r="AC224" s="46">
        <f>SUMIFS('Portfolio Allocation'!AD$12:AD$111,'Portfolio Allocation'!$A$12:$A$111,'Graph Tables'!$D224)</f>
        <v>0</v>
      </c>
      <c r="AD224" s="46"/>
      <c r="AH224" s="46"/>
      <c r="AI224" s="239" t="e">
        <f t="shared" si="322"/>
        <v>#REF!</v>
      </c>
      <c r="AJ224" s="239" t="e">
        <f>AI224+COUNTIF(AI$2:$AI224,AI224)-1</f>
        <v>#REF!</v>
      </c>
      <c r="AK224" s="241" t="str">
        <f t="shared" si="270"/>
        <v>Tuvalu</v>
      </c>
      <c r="AL224" s="70" t="e">
        <f t="shared" si="323"/>
        <v>#REF!</v>
      </c>
      <c r="AM224" s="44" t="e">
        <f t="shared" si="271"/>
        <v>#REF!</v>
      </c>
      <c r="AN224" s="44" t="e">
        <f t="shared" si="272"/>
        <v>#REF!</v>
      </c>
      <c r="AO224" s="44" t="e">
        <f t="shared" si="273"/>
        <v>#REF!</v>
      </c>
      <c r="AP224" s="44" t="e">
        <f t="shared" si="274"/>
        <v>#REF!</v>
      </c>
      <c r="AQ224" s="44" t="e">
        <f t="shared" si="275"/>
        <v>#REF!</v>
      </c>
      <c r="AR224" s="44" t="e">
        <f t="shared" si="276"/>
        <v>#REF!</v>
      </c>
      <c r="AS224" s="44" t="e">
        <f t="shared" si="277"/>
        <v>#REF!</v>
      </c>
      <c r="AT224" s="44" t="e">
        <f t="shared" si="278"/>
        <v>#REF!</v>
      </c>
      <c r="AU224" s="44" t="e">
        <f t="shared" si="279"/>
        <v>#REF!</v>
      </c>
      <c r="AV224" s="44" t="e">
        <f t="shared" si="280"/>
        <v>#REF!</v>
      </c>
      <c r="AW224" s="44" t="e">
        <f t="shared" si="281"/>
        <v>#REF!</v>
      </c>
      <c r="AX224" s="44" t="e">
        <f t="shared" si="282"/>
        <v>#REF!</v>
      </c>
      <c r="AY224" s="44" t="e">
        <f t="shared" si="283"/>
        <v>#REF!</v>
      </c>
      <c r="AZ224" s="44" t="e">
        <f t="shared" si="284"/>
        <v>#REF!</v>
      </c>
      <c r="BA224" s="44" t="e">
        <f t="shared" si="285"/>
        <v>#REF!</v>
      </c>
      <c r="BB224" s="44" t="e">
        <f t="shared" si="286"/>
        <v>#REF!</v>
      </c>
      <c r="BC224" s="44" t="e">
        <f t="shared" si="287"/>
        <v>#REF!</v>
      </c>
      <c r="BD224" s="44" t="e">
        <f t="shared" si="288"/>
        <v>#REF!</v>
      </c>
      <c r="BE224" s="44" t="e">
        <f t="shared" si="289"/>
        <v>#REF!</v>
      </c>
      <c r="BF224" s="44" t="e">
        <f t="shared" si="290"/>
        <v>#REF!</v>
      </c>
      <c r="BG224" s="44" t="e">
        <f t="shared" si="291"/>
        <v>#REF!</v>
      </c>
      <c r="BH224" s="44" t="e">
        <f t="shared" si="292"/>
        <v>#REF!</v>
      </c>
      <c r="BI224" s="44" t="e">
        <f t="shared" si="293"/>
        <v>#REF!</v>
      </c>
      <c r="BJ224" s="44" t="e">
        <f t="shared" si="294"/>
        <v>#REF!</v>
      </c>
      <c r="BK224" s="44"/>
      <c r="CN224" s="244" t="e">
        <f t="shared" si="324"/>
        <v>#REF!</v>
      </c>
      <c r="CO224" s="244">
        <v>223</v>
      </c>
      <c r="CP224" s="239" t="e">
        <f t="shared" si="325"/>
        <v>#REF!</v>
      </c>
      <c r="CQ224" s="239" t="e">
        <f>CP224+COUNTIF($CP$2:CP224,CP224)-1</f>
        <v>#REF!</v>
      </c>
      <c r="CR224" s="241" t="str">
        <f t="shared" si="295"/>
        <v>Tuvalu</v>
      </c>
      <c r="CS224" s="70" t="e">
        <f t="shared" si="326"/>
        <v>#REF!</v>
      </c>
      <c r="CT224" s="44" t="e">
        <f t="shared" si="296"/>
        <v>#REF!</v>
      </c>
      <c r="CU224" s="44" t="e">
        <f t="shared" si="297"/>
        <v>#REF!</v>
      </c>
      <c r="CV224" s="44" t="e">
        <f t="shared" si="298"/>
        <v>#REF!</v>
      </c>
      <c r="CW224" s="44" t="e">
        <f t="shared" si="299"/>
        <v>#REF!</v>
      </c>
      <c r="CX224" s="44" t="e">
        <f t="shared" si="300"/>
        <v>#REF!</v>
      </c>
      <c r="CY224" s="44" t="e">
        <f t="shared" si="301"/>
        <v>#REF!</v>
      </c>
      <c r="CZ224" s="44" t="e">
        <f t="shared" si="302"/>
        <v>#REF!</v>
      </c>
      <c r="DA224" s="44" t="e">
        <f t="shared" si="303"/>
        <v>#REF!</v>
      </c>
      <c r="DB224" s="44" t="e">
        <f t="shared" si="304"/>
        <v>#REF!</v>
      </c>
      <c r="DC224" s="44" t="e">
        <f t="shared" si="305"/>
        <v>#REF!</v>
      </c>
      <c r="DD224" s="44" t="e">
        <f t="shared" si="306"/>
        <v>#REF!</v>
      </c>
      <c r="DE224" s="44" t="e">
        <f t="shared" si="307"/>
        <v>#REF!</v>
      </c>
      <c r="DF224" s="44" t="e">
        <f t="shared" si="308"/>
        <v>#REF!</v>
      </c>
      <c r="DG224" s="44" t="e">
        <f t="shared" si="309"/>
        <v>#REF!</v>
      </c>
      <c r="DH224" s="44" t="e">
        <f t="shared" si="310"/>
        <v>#REF!</v>
      </c>
      <c r="DI224" s="44" t="e">
        <f t="shared" si="311"/>
        <v>#REF!</v>
      </c>
      <c r="DJ224" s="44" t="e">
        <f t="shared" si="312"/>
        <v>#REF!</v>
      </c>
      <c r="DK224" s="44" t="e">
        <f t="shared" si="313"/>
        <v>#REF!</v>
      </c>
      <c r="DL224" s="44" t="e">
        <f t="shared" si="314"/>
        <v>#REF!</v>
      </c>
      <c r="DM224" s="44" t="e">
        <f t="shared" si="315"/>
        <v>#REF!</v>
      </c>
      <c r="DN224" s="44" t="e">
        <f t="shared" si="316"/>
        <v>#REF!</v>
      </c>
      <c r="DO224" s="44" t="e">
        <f t="shared" si="317"/>
        <v>#REF!</v>
      </c>
      <c r="DP224" s="44" t="e">
        <f t="shared" si="318"/>
        <v>#REF!</v>
      </c>
      <c r="DQ224" s="44" t="e">
        <f t="shared" si="319"/>
        <v>#REF!</v>
      </c>
    </row>
    <row r="225" spans="1:121">
      <c r="A225" s="239">
        <v>224</v>
      </c>
      <c r="B225" s="364" t="e">
        <f t="shared" si="320"/>
        <v>#REF!</v>
      </c>
      <c r="C225" s="365" t="e">
        <f>B225+COUNTIF(B$2:$B225,B225)-1</f>
        <v>#REF!</v>
      </c>
      <c r="D225" s="366" t="str">
        <f>Tables!AI225</f>
        <v>Uganda</v>
      </c>
      <c r="E225" s="367" t="e">
        <f t="shared" si="321"/>
        <v>#REF!</v>
      </c>
      <c r="F225" s="46">
        <f>SUMIFS('Portfolio Allocation'!C$12:C$111,'Portfolio Allocation'!$A$12:$A$111,'Graph Tables'!$D225)</f>
        <v>0</v>
      </c>
      <c r="G225" s="46">
        <f>SUMIFS('Portfolio Allocation'!D$12:D$111,'Portfolio Allocation'!$A$12:$A$111,'Graph Tables'!$D225)</f>
        <v>0</v>
      </c>
      <c r="H225" s="46">
        <f>SUMIFS('Portfolio Allocation'!E$12:E$111,'Portfolio Allocation'!$A$12:$A$111,'Graph Tables'!$D225)</f>
        <v>0</v>
      </c>
      <c r="I225" s="46">
        <f>SUMIFS('Portfolio Allocation'!F$12:F$111,'Portfolio Allocation'!$A$12:$A$111,'Graph Tables'!$D225)</f>
        <v>0</v>
      </c>
      <c r="J225" s="46">
        <f>SUMIFS('Portfolio Allocation'!G$12:G$111,'Portfolio Allocation'!$A$12:$A$111,'Graph Tables'!$D225)</f>
        <v>0</v>
      </c>
      <c r="K225" s="46">
        <f>SUMIFS('Portfolio Allocation'!H$12:H$111,'Portfolio Allocation'!$A$12:$A$111,'Graph Tables'!$D225)</f>
        <v>0</v>
      </c>
      <c r="L225" s="46">
        <f>SUMIFS('Portfolio Allocation'!I$12:I$111,'Portfolio Allocation'!$A$12:$A$111,'Graph Tables'!$D225)</f>
        <v>0</v>
      </c>
      <c r="M225" s="46">
        <f>SUMIFS('Portfolio Allocation'!J$12:J$111,'Portfolio Allocation'!$A$12:$A$111,'Graph Tables'!$D225)</f>
        <v>0</v>
      </c>
      <c r="N225" s="46">
        <f>SUMIFS('Portfolio Allocation'!K$12:K$111,'Portfolio Allocation'!$A$12:$A$111,'Graph Tables'!$D225)</f>
        <v>0</v>
      </c>
      <c r="O225" s="46">
        <f>SUMIFS('Portfolio Allocation'!L$12:L$111,'Portfolio Allocation'!$A$12:$A$111,'Graph Tables'!$D225)</f>
        <v>0</v>
      </c>
      <c r="P225" s="46">
        <f>SUMIFS('Portfolio Allocation'!M$12:M$111,'Portfolio Allocation'!$A$12:$A$111,'Graph Tables'!$D225)</f>
        <v>0</v>
      </c>
      <c r="Q225" s="46" t="e">
        <f>SUMIFS('Portfolio Allocation'!#REF!,'Portfolio Allocation'!$A$12:$A$111,'Graph Tables'!$D225)</f>
        <v>#REF!</v>
      </c>
      <c r="R225" s="46">
        <f>SUMIFS('Portfolio Allocation'!Q$12:Q$111,'Portfolio Allocation'!$A$12:$A$111,'Graph Tables'!$D225)</f>
        <v>0</v>
      </c>
      <c r="S225" s="46">
        <f>SUMIFS('Portfolio Allocation'!R$12:R$111,'Portfolio Allocation'!$A$12:$A$111,'Graph Tables'!$D225)</f>
        <v>0</v>
      </c>
      <c r="T225" s="46">
        <f>SUMIFS('Portfolio Allocation'!S$12:S$111,'Portfolio Allocation'!$A$12:$A$111,'Graph Tables'!$D225)</f>
        <v>0</v>
      </c>
      <c r="U225" s="46">
        <f>SUMIFS('Portfolio Allocation'!T$12:T$111,'Portfolio Allocation'!$A$12:$A$111,'Graph Tables'!$D225)</f>
        <v>0</v>
      </c>
      <c r="V225" s="46">
        <f>SUMIFS('Portfolio Allocation'!U$12:U$111,'Portfolio Allocation'!$A$12:$A$111,'Graph Tables'!$D225)</f>
        <v>0</v>
      </c>
      <c r="W225" s="46">
        <f>SUMIFS('Portfolio Allocation'!V$12:V$111,'Portfolio Allocation'!$A$12:$A$111,'Graph Tables'!$D225)</f>
        <v>0</v>
      </c>
      <c r="X225" s="46">
        <f>SUMIFS('Portfolio Allocation'!W$12:W$111,'Portfolio Allocation'!$A$12:$A$111,'Graph Tables'!$D225)</f>
        <v>0</v>
      </c>
      <c r="Y225" s="46">
        <f>SUMIFS('Portfolio Allocation'!X$12:X$111,'Portfolio Allocation'!$A$12:$A$111,'Graph Tables'!$D225)</f>
        <v>0</v>
      </c>
      <c r="Z225" s="46">
        <f>SUMIFS('Portfolio Allocation'!Y$12:Y$111,'Portfolio Allocation'!$A$12:$A$111,'Graph Tables'!$D225)</f>
        <v>0</v>
      </c>
      <c r="AA225" s="46">
        <f>SUMIFS('Portfolio Allocation'!Z$12:Z$111,'Portfolio Allocation'!$A$12:$A$111,'Graph Tables'!$D225)</f>
        <v>0</v>
      </c>
      <c r="AB225" s="46">
        <f>SUMIFS('Portfolio Allocation'!AA$12:AA$111,'Portfolio Allocation'!$A$12:$A$111,'Graph Tables'!$D225)</f>
        <v>0</v>
      </c>
      <c r="AC225" s="46">
        <f>SUMIFS('Portfolio Allocation'!AD$12:AD$111,'Portfolio Allocation'!$A$12:$A$111,'Graph Tables'!$D225)</f>
        <v>0</v>
      </c>
      <c r="AD225" s="46"/>
      <c r="AH225" s="46"/>
      <c r="AI225" s="239" t="e">
        <f t="shared" si="322"/>
        <v>#REF!</v>
      </c>
      <c r="AJ225" s="239" t="e">
        <f>AI225+COUNTIF(AI$2:$AI225,AI225)-1</f>
        <v>#REF!</v>
      </c>
      <c r="AK225" s="241" t="str">
        <f t="shared" si="270"/>
        <v>Uganda</v>
      </c>
      <c r="AL225" s="70" t="e">
        <f t="shared" si="323"/>
        <v>#REF!</v>
      </c>
      <c r="AM225" s="44" t="e">
        <f t="shared" si="271"/>
        <v>#REF!</v>
      </c>
      <c r="AN225" s="44" t="e">
        <f t="shared" si="272"/>
        <v>#REF!</v>
      </c>
      <c r="AO225" s="44" t="e">
        <f t="shared" si="273"/>
        <v>#REF!</v>
      </c>
      <c r="AP225" s="44" t="e">
        <f t="shared" si="274"/>
        <v>#REF!</v>
      </c>
      <c r="AQ225" s="44" t="e">
        <f t="shared" si="275"/>
        <v>#REF!</v>
      </c>
      <c r="AR225" s="44" t="e">
        <f t="shared" si="276"/>
        <v>#REF!</v>
      </c>
      <c r="AS225" s="44" t="e">
        <f t="shared" si="277"/>
        <v>#REF!</v>
      </c>
      <c r="AT225" s="44" t="e">
        <f t="shared" si="278"/>
        <v>#REF!</v>
      </c>
      <c r="AU225" s="44" t="e">
        <f t="shared" si="279"/>
        <v>#REF!</v>
      </c>
      <c r="AV225" s="44" t="e">
        <f t="shared" si="280"/>
        <v>#REF!</v>
      </c>
      <c r="AW225" s="44" t="e">
        <f t="shared" si="281"/>
        <v>#REF!</v>
      </c>
      <c r="AX225" s="44" t="e">
        <f t="shared" si="282"/>
        <v>#REF!</v>
      </c>
      <c r="AY225" s="44" t="e">
        <f t="shared" si="283"/>
        <v>#REF!</v>
      </c>
      <c r="AZ225" s="44" t="e">
        <f t="shared" si="284"/>
        <v>#REF!</v>
      </c>
      <c r="BA225" s="44" t="e">
        <f t="shared" si="285"/>
        <v>#REF!</v>
      </c>
      <c r="BB225" s="44" t="e">
        <f t="shared" si="286"/>
        <v>#REF!</v>
      </c>
      <c r="BC225" s="44" t="e">
        <f t="shared" si="287"/>
        <v>#REF!</v>
      </c>
      <c r="BD225" s="44" t="e">
        <f t="shared" si="288"/>
        <v>#REF!</v>
      </c>
      <c r="BE225" s="44" t="e">
        <f t="shared" si="289"/>
        <v>#REF!</v>
      </c>
      <c r="BF225" s="44" t="e">
        <f t="shared" si="290"/>
        <v>#REF!</v>
      </c>
      <c r="BG225" s="44" t="e">
        <f t="shared" si="291"/>
        <v>#REF!</v>
      </c>
      <c r="BH225" s="44" t="e">
        <f t="shared" si="292"/>
        <v>#REF!</v>
      </c>
      <c r="BI225" s="44" t="e">
        <f t="shared" si="293"/>
        <v>#REF!</v>
      </c>
      <c r="BJ225" s="44" t="e">
        <f t="shared" si="294"/>
        <v>#REF!</v>
      </c>
      <c r="BK225" s="44"/>
      <c r="CN225" s="244" t="e">
        <f t="shared" si="324"/>
        <v>#REF!</v>
      </c>
      <c r="CO225" s="244">
        <v>224</v>
      </c>
      <c r="CP225" s="239" t="e">
        <f t="shared" si="325"/>
        <v>#REF!</v>
      </c>
      <c r="CQ225" s="239" t="e">
        <f>CP225+COUNTIF($CP$2:CP225,CP225)-1</f>
        <v>#REF!</v>
      </c>
      <c r="CR225" s="241" t="str">
        <f t="shared" si="295"/>
        <v>Uganda</v>
      </c>
      <c r="CS225" s="70" t="e">
        <f t="shared" si="326"/>
        <v>#REF!</v>
      </c>
      <c r="CT225" s="44" t="e">
        <f t="shared" si="296"/>
        <v>#REF!</v>
      </c>
      <c r="CU225" s="44" t="e">
        <f t="shared" si="297"/>
        <v>#REF!</v>
      </c>
      <c r="CV225" s="44" t="e">
        <f t="shared" si="298"/>
        <v>#REF!</v>
      </c>
      <c r="CW225" s="44" t="e">
        <f t="shared" si="299"/>
        <v>#REF!</v>
      </c>
      <c r="CX225" s="44" t="e">
        <f t="shared" si="300"/>
        <v>#REF!</v>
      </c>
      <c r="CY225" s="44" t="e">
        <f t="shared" si="301"/>
        <v>#REF!</v>
      </c>
      <c r="CZ225" s="44" t="e">
        <f t="shared" si="302"/>
        <v>#REF!</v>
      </c>
      <c r="DA225" s="44" t="e">
        <f t="shared" si="303"/>
        <v>#REF!</v>
      </c>
      <c r="DB225" s="44" t="e">
        <f t="shared" si="304"/>
        <v>#REF!</v>
      </c>
      <c r="DC225" s="44" t="e">
        <f t="shared" si="305"/>
        <v>#REF!</v>
      </c>
      <c r="DD225" s="44" t="e">
        <f t="shared" si="306"/>
        <v>#REF!</v>
      </c>
      <c r="DE225" s="44" t="e">
        <f t="shared" si="307"/>
        <v>#REF!</v>
      </c>
      <c r="DF225" s="44" t="e">
        <f t="shared" si="308"/>
        <v>#REF!</v>
      </c>
      <c r="DG225" s="44" t="e">
        <f t="shared" si="309"/>
        <v>#REF!</v>
      </c>
      <c r="DH225" s="44" t="e">
        <f t="shared" si="310"/>
        <v>#REF!</v>
      </c>
      <c r="DI225" s="44" t="e">
        <f t="shared" si="311"/>
        <v>#REF!</v>
      </c>
      <c r="DJ225" s="44" t="e">
        <f t="shared" si="312"/>
        <v>#REF!</v>
      </c>
      <c r="DK225" s="44" t="e">
        <f t="shared" si="313"/>
        <v>#REF!</v>
      </c>
      <c r="DL225" s="44" t="e">
        <f t="shared" si="314"/>
        <v>#REF!</v>
      </c>
      <c r="DM225" s="44" t="e">
        <f t="shared" si="315"/>
        <v>#REF!</v>
      </c>
      <c r="DN225" s="44" t="e">
        <f t="shared" si="316"/>
        <v>#REF!</v>
      </c>
      <c r="DO225" s="44" t="e">
        <f t="shared" si="317"/>
        <v>#REF!</v>
      </c>
      <c r="DP225" s="44" t="e">
        <f t="shared" si="318"/>
        <v>#REF!</v>
      </c>
      <c r="DQ225" s="44" t="e">
        <f t="shared" si="319"/>
        <v>#REF!</v>
      </c>
    </row>
    <row r="226" spans="1:121">
      <c r="A226" s="239">
        <v>225</v>
      </c>
      <c r="B226" s="364" t="e">
        <f t="shared" si="320"/>
        <v>#REF!</v>
      </c>
      <c r="C226" s="365" t="e">
        <f>B226+COUNTIF(B$2:$B226,B226)-1</f>
        <v>#REF!</v>
      </c>
      <c r="D226" s="366" t="str">
        <f>Tables!AI226</f>
        <v>Ukraine</v>
      </c>
      <c r="E226" s="367" t="e">
        <f t="shared" si="321"/>
        <v>#REF!</v>
      </c>
      <c r="F226" s="46">
        <f>SUMIFS('Portfolio Allocation'!C$12:C$111,'Portfolio Allocation'!$A$12:$A$111,'Graph Tables'!$D226)</f>
        <v>0</v>
      </c>
      <c r="G226" s="46">
        <f>SUMIFS('Portfolio Allocation'!D$12:D$111,'Portfolio Allocation'!$A$12:$A$111,'Graph Tables'!$D226)</f>
        <v>0</v>
      </c>
      <c r="H226" s="46">
        <f>SUMIFS('Portfolio Allocation'!E$12:E$111,'Portfolio Allocation'!$A$12:$A$111,'Graph Tables'!$D226)</f>
        <v>0</v>
      </c>
      <c r="I226" s="46">
        <f>SUMIFS('Portfolio Allocation'!F$12:F$111,'Portfolio Allocation'!$A$12:$A$111,'Graph Tables'!$D226)</f>
        <v>0</v>
      </c>
      <c r="J226" s="46">
        <f>SUMIFS('Portfolio Allocation'!G$12:G$111,'Portfolio Allocation'!$A$12:$A$111,'Graph Tables'!$D226)</f>
        <v>0</v>
      </c>
      <c r="K226" s="46">
        <f>SUMIFS('Portfolio Allocation'!H$12:H$111,'Portfolio Allocation'!$A$12:$A$111,'Graph Tables'!$D226)</f>
        <v>0</v>
      </c>
      <c r="L226" s="46">
        <f>SUMIFS('Portfolio Allocation'!I$12:I$111,'Portfolio Allocation'!$A$12:$A$111,'Graph Tables'!$D226)</f>
        <v>0</v>
      </c>
      <c r="M226" s="46">
        <f>SUMIFS('Portfolio Allocation'!J$12:J$111,'Portfolio Allocation'!$A$12:$A$111,'Graph Tables'!$D226)</f>
        <v>0</v>
      </c>
      <c r="N226" s="46">
        <f>SUMIFS('Portfolio Allocation'!K$12:K$111,'Portfolio Allocation'!$A$12:$A$111,'Graph Tables'!$D226)</f>
        <v>0</v>
      </c>
      <c r="O226" s="46">
        <f>SUMIFS('Portfolio Allocation'!L$12:L$111,'Portfolio Allocation'!$A$12:$A$111,'Graph Tables'!$D226)</f>
        <v>0</v>
      </c>
      <c r="P226" s="46">
        <f>SUMIFS('Portfolio Allocation'!M$12:M$111,'Portfolio Allocation'!$A$12:$A$111,'Graph Tables'!$D226)</f>
        <v>0</v>
      </c>
      <c r="Q226" s="46" t="e">
        <f>SUMIFS('Portfolio Allocation'!#REF!,'Portfolio Allocation'!$A$12:$A$111,'Graph Tables'!$D226)</f>
        <v>#REF!</v>
      </c>
      <c r="R226" s="46">
        <f>SUMIFS('Portfolio Allocation'!Q$12:Q$111,'Portfolio Allocation'!$A$12:$A$111,'Graph Tables'!$D226)</f>
        <v>0</v>
      </c>
      <c r="S226" s="46">
        <f>SUMIFS('Portfolio Allocation'!R$12:R$111,'Portfolio Allocation'!$A$12:$A$111,'Graph Tables'!$D226)</f>
        <v>0</v>
      </c>
      <c r="T226" s="46">
        <f>SUMIFS('Portfolio Allocation'!S$12:S$111,'Portfolio Allocation'!$A$12:$A$111,'Graph Tables'!$D226)</f>
        <v>0</v>
      </c>
      <c r="U226" s="46">
        <f>SUMIFS('Portfolio Allocation'!T$12:T$111,'Portfolio Allocation'!$A$12:$A$111,'Graph Tables'!$D226)</f>
        <v>0</v>
      </c>
      <c r="V226" s="46">
        <f>SUMIFS('Portfolio Allocation'!U$12:U$111,'Portfolio Allocation'!$A$12:$A$111,'Graph Tables'!$D226)</f>
        <v>0</v>
      </c>
      <c r="W226" s="46">
        <f>SUMIFS('Portfolio Allocation'!V$12:V$111,'Portfolio Allocation'!$A$12:$A$111,'Graph Tables'!$D226)</f>
        <v>0</v>
      </c>
      <c r="X226" s="46">
        <f>SUMIFS('Portfolio Allocation'!W$12:W$111,'Portfolio Allocation'!$A$12:$A$111,'Graph Tables'!$D226)</f>
        <v>0</v>
      </c>
      <c r="Y226" s="46">
        <f>SUMIFS('Portfolio Allocation'!X$12:X$111,'Portfolio Allocation'!$A$12:$A$111,'Graph Tables'!$D226)</f>
        <v>0</v>
      </c>
      <c r="Z226" s="46">
        <f>SUMIFS('Portfolio Allocation'!Y$12:Y$111,'Portfolio Allocation'!$A$12:$A$111,'Graph Tables'!$D226)</f>
        <v>0</v>
      </c>
      <c r="AA226" s="46">
        <f>SUMIFS('Portfolio Allocation'!Z$12:Z$111,'Portfolio Allocation'!$A$12:$A$111,'Graph Tables'!$D226)</f>
        <v>0</v>
      </c>
      <c r="AB226" s="46">
        <f>SUMIFS('Portfolio Allocation'!AA$12:AA$111,'Portfolio Allocation'!$A$12:$A$111,'Graph Tables'!$D226)</f>
        <v>0</v>
      </c>
      <c r="AC226" s="46">
        <f>SUMIFS('Portfolio Allocation'!AD$12:AD$111,'Portfolio Allocation'!$A$12:$A$111,'Graph Tables'!$D226)</f>
        <v>0</v>
      </c>
      <c r="AD226" s="46"/>
      <c r="AH226" s="46"/>
      <c r="AI226" s="239" t="e">
        <f t="shared" si="322"/>
        <v>#REF!</v>
      </c>
      <c r="AJ226" s="239" t="e">
        <f>AI226+COUNTIF(AI$2:$AI226,AI226)-1</f>
        <v>#REF!</v>
      </c>
      <c r="AK226" s="241" t="str">
        <f t="shared" si="270"/>
        <v>Ukraine</v>
      </c>
      <c r="AL226" s="70" t="e">
        <f t="shared" si="323"/>
        <v>#REF!</v>
      </c>
      <c r="AM226" s="44" t="e">
        <f t="shared" si="271"/>
        <v>#REF!</v>
      </c>
      <c r="AN226" s="44" t="e">
        <f t="shared" si="272"/>
        <v>#REF!</v>
      </c>
      <c r="AO226" s="44" t="e">
        <f t="shared" si="273"/>
        <v>#REF!</v>
      </c>
      <c r="AP226" s="44" t="e">
        <f t="shared" si="274"/>
        <v>#REF!</v>
      </c>
      <c r="AQ226" s="44" t="e">
        <f t="shared" si="275"/>
        <v>#REF!</v>
      </c>
      <c r="AR226" s="44" t="e">
        <f t="shared" si="276"/>
        <v>#REF!</v>
      </c>
      <c r="AS226" s="44" t="e">
        <f t="shared" si="277"/>
        <v>#REF!</v>
      </c>
      <c r="AT226" s="44" t="e">
        <f t="shared" si="278"/>
        <v>#REF!</v>
      </c>
      <c r="AU226" s="44" t="e">
        <f t="shared" si="279"/>
        <v>#REF!</v>
      </c>
      <c r="AV226" s="44" t="e">
        <f t="shared" si="280"/>
        <v>#REF!</v>
      </c>
      <c r="AW226" s="44" t="e">
        <f t="shared" si="281"/>
        <v>#REF!</v>
      </c>
      <c r="AX226" s="44" t="e">
        <f t="shared" si="282"/>
        <v>#REF!</v>
      </c>
      <c r="AY226" s="44" t="e">
        <f t="shared" si="283"/>
        <v>#REF!</v>
      </c>
      <c r="AZ226" s="44" t="e">
        <f t="shared" si="284"/>
        <v>#REF!</v>
      </c>
      <c r="BA226" s="44" t="e">
        <f t="shared" si="285"/>
        <v>#REF!</v>
      </c>
      <c r="BB226" s="44" t="e">
        <f t="shared" si="286"/>
        <v>#REF!</v>
      </c>
      <c r="BC226" s="44" t="e">
        <f t="shared" si="287"/>
        <v>#REF!</v>
      </c>
      <c r="BD226" s="44" t="e">
        <f t="shared" si="288"/>
        <v>#REF!</v>
      </c>
      <c r="BE226" s="44" t="e">
        <f t="shared" si="289"/>
        <v>#REF!</v>
      </c>
      <c r="BF226" s="44" t="e">
        <f t="shared" si="290"/>
        <v>#REF!</v>
      </c>
      <c r="BG226" s="44" t="e">
        <f t="shared" si="291"/>
        <v>#REF!</v>
      </c>
      <c r="BH226" s="44" t="e">
        <f t="shared" si="292"/>
        <v>#REF!</v>
      </c>
      <c r="BI226" s="44" t="e">
        <f t="shared" si="293"/>
        <v>#REF!</v>
      </c>
      <c r="BJ226" s="44" t="e">
        <f t="shared" si="294"/>
        <v>#REF!</v>
      </c>
      <c r="BK226" s="44"/>
      <c r="CN226" s="244" t="e">
        <f t="shared" si="324"/>
        <v>#REF!</v>
      </c>
      <c r="CO226" s="244">
        <v>225</v>
      </c>
      <c r="CP226" s="239" t="e">
        <f t="shared" si="325"/>
        <v>#REF!</v>
      </c>
      <c r="CQ226" s="239" t="e">
        <f>CP226+COUNTIF($CP$2:CP226,CP226)-1</f>
        <v>#REF!</v>
      </c>
      <c r="CR226" s="241" t="str">
        <f t="shared" si="295"/>
        <v>Ukraine</v>
      </c>
      <c r="CS226" s="70" t="e">
        <f t="shared" si="326"/>
        <v>#REF!</v>
      </c>
      <c r="CT226" s="44" t="e">
        <f t="shared" si="296"/>
        <v>#REF!</v>
      </c>
      <c r="CU226" s="44" t="e">
        <f t="shared" si="297"/>
        <v>#REF!</v>
      </c>
      <c r="CV226" s="44" t="e">
        <f t="shared" si="298"/>
        <v>#REF!</v>
      </c>
      <c r="CW226" s="44" t="e">
        <f t="shared" si="299"/>
        <v>#REF!</v>
      </c>
      <c r="CX226" s="44" t="e">
        <f t="shared" si="300"/>
        <v>#REF!</v>
      </c>
      <c r="CY226" s="44" t="e">
        <f t="shared" si="301"/>
        <v>#REF!</v>
      </c>
      <c r="CZ226" s="44" t="e">
        <f t="shared" si="302"/>
        <v>#REF!</v>
      </c>
      <c r="DA226" s="44" t="e">
        <f t="shared" si="303"/>
        <v>#REF!</v>
      </c>
      <c r="DB226" s="44" t="e">
        <f t="shared" si="304"/>
        <v>#REF!</v>
      </c>
      <c r="DC226" s="44" t="e">
        <f t="shared" si="305"/>
        <v>#REF!</v>
      </c>
      <c r="DD226" s="44" t="e">
        <f t="shared" si="306"/>
        <v>#REF!</v>
      </c>
      <c r="DE226" s="44" t="e">
        <f t="shared" si="307"/>
        <v>#REF!</v>
      </c>
      <c r="DF226" s="44" t="e">
        <f t="shared" si="308"/>
        <v>#REF!</v>
      </c>
      <c r="DG226" s="44" t="e">
        <f t="shared" si="309"/>
        <v>#REF!</v>
      </c>
      <c r="DH226" s="44" t="e">
        <f t="shared" si="310"/>
        <v>#REF!</v>
      </c>
      <c r="DI226" s="44" t="e">
        <f t="shared" si="311"/>
        <v>#REF!</v>
      </c>
      <c r="DJ226" s="44" t="e">
        <f t="shared" si="312"/>
        <v>#REF!</v>
      </c>
      <c r="DK226" s="44" t="e">
        <f t="shared" si="313"/>
        <v>#REF!</v>
      </c>
      <c r="DL226" s="44" t="e">
        <f t="shared" si="314"/>
        <v>#REF!</v>
      </c>
      <c r="DM226" s="44" t="e">
        <f t="shared" si="315"/>
        <v>#REF!</v>
      </c>
      <c r="DN226" s="44" t="e">
        <f t="shared" si="316"/>
        <v>#REF!</v>
      </c>
      <c r="DO226" s="44" t="e">
        <f t="shared" si="317"/>
        <v>#REF!</v>
      </c>
      <c r="DP226" s="44" t="e">
        <f t="shared" si="318"/>
        <v>#REF!</v>
      </c>
      <c r="DQ226" s="44" t="e">
        <f t="shared" si="319"/>
        <v>#REF!</v>
      </c>
    </row>
    <row r="227" spans="1:121">
      <c r="A227" s="239">
        <v>226</v>
      </c>
      <c r="B227" s="364" t="e">
        <f t="shared" si="320"/>
        <v>#REF!</v>
      </c>
      <c r="C227" s="365" t="e">
        <f>B227+COUNTIF(B$2:$B227,B227)-1</f>
        <v>#REF!</v>
      </c>
      <c r="D227" s="366" t="str">
        <f>Tables!AI227</f>
        <v>United Arab Emirates</v>
      </c>
      <c r="E227" s="367" t="e">
        <f t="shared" si="321"/>
        <v>#REF!</v>
      </c>
      <c r="F227" s="46">
        <f>SUMIFS('Portfolio Allocation'!C$12:C$111,'Portfolio Allocation'!$A$12:$A$111,'Graph Tables'!$D227)</f>
        <v>0</v>
      </c>
      <c r="G227" s="46">
        <f>SUMIFS('Portfolio Allocation'!D$12:D$111,'Portfolio Allocation'!$A$12:$A$111,'Graph Tables'!$D227)</f>
        <v>0</v>
      </c>
      <c r="H227" s="46">
        <f>SUMIFS('Portfolio Allocation'!E$12:E$111,'Portfolio Allocation'!$A$12:$A$111,'Graph Tables'!$D227)</f>
        <v>0</v>
      </c>
      <c r="I227" s="46">
        <f>SUMIFS('Portfolio Allocation'!F$12:F$111,'Portfolio Allocation'!$A$12:$A$111,'Graph Tables'!$D227)</f>
        <v>0</v>
      </c>
      <c r="J227" s="46">
        <f>SUMIFS('Portfolio Allocation'!G$12:G$111,'Portfolio Allocation'!$A$12:$A$111,'Graph Tables'!$D227)</f>
        <v>0</v>
      </c>
      <c r="K227" s="46">
        <f>SUMIFS('Portfolio Allocation'!H$12:H$111,'Portfolio Allocation'!$A$12:$A$111,'Graph Tables'!$D227)</f>
        <v>0</v>
      </c>
      <c r="L227" s="46">
        <f>SUMIFS('Portfolio Allocation'!I$12:I$111,'Portfolio Allocation'!$A$12:$A$111,'Graph Tables'!$D227)</f>
        <v>0</v>
      </c>
      <c r="M227" s="46">
        <f>SUMIFS('Portfolio Allocation'!J$12:J$111,'Portfolio Allocation'!$A$12:$A$111,'Graph Tables'!$D227)</f>
        <v>0</v>
      </c>
      <c r="N227" s="46">
        <f>SUMIFS('Portfolio Allocation'!K$12:K$111,'Portfolio Allocation'!$A$12:$A$111,'Graph Tables'!$D227)</f>
        <v>0</v>
      </c>
      <c r="O227" s="46">
        <f>SUMIFS('Portfolio Allocation'!L$12:L$111,'Portfolio Allocation'!$A$12:$A$111,'Graph Tables'!$D227)</f>
        <v>0</v>
      </c>
      <c r="P227" s="46">
        <f>SUMIFS('Portfolio Allocation'!M$12:M$111,'Portfolio Allocation'!$A$12:$A$111,'Graph Tables'!$D227)</f>
        <v>0</v>
      </c>
      <c r="Q227" s="46" t="e">
        <f>SUMIFS('Portfolio Allocation'!#REF!,'Portfolio Allocation'!$A$12:$A$111,'Graph Tables'!$D227)</f>
        <v>#REF!</v>
      </c>
      <c r="R227" s="46">
        <f>SUMIFS('Portfolio Allocation'!Q$12:Q$111,'Portfolio Allocation'!$A$12:$A$111,'Graph Tables'!$D227)</f>
        <v>0</v>
      </c>
      <c r="S227" s="46">
        <f>SUMIFS('Portfolio Allocation'!R$12:R$111,'Portfolio Allocation'!$A$12:$A$111,'Graph Tables'!$D227)</f>
        <v>0</v>
      </c>
      <c r="T227" s="46">
        <f>SUMIFS('Portfolio Allocation'!S$12:S$111,'Portfolio Allocation'!$A$12:$A$111,'Graph Tables'!$D227)</f>
        <v>0</v>
      </c>
      <c r="U227" s="46">
        <f>SUMIFS('Portfolio Allocation'!T$12:T$111,'Portfolio Allocation'!$A$12:$A$111,'Graph Tables'!$D227)</f>
        <v>0</v>
      </c>
      <c r="V227" s="46">
        <f>SUMIFS('Portfolio Allocation'!U$12:U$111,'Portfolio Allocation'!$A$12:$A$111,'Graph Tables'!$D227)</f>
        <v>0</v>
      </c>
      <c r="W227" s="46">
        <f>SUMIFS('Portfolio Allocation'!V$12:V$111,'Portfolio Allocation'!$A$12:$A$111,'Graph Tables'!$D227)</f>
        <v>0</v>
      </c>
      <c r="X227" s="46">
        <f>SUMIFS('Portfolio Allocation'!W$12:W$111,'Portfolio Allocation'!$A$12:$A$111,'Graph Tables'!$D227)</f>
        <v>0</v>
      </c>
      <c r="Y227" s="46">
        <f>SUMIFS('Portfolio Allocation'!X$12:X$111,'Portfolio Allocation'!$A$12:$A$111,'Graph Tables'!$D227)</f>
        <v>0</v>
      </c>
      <c r="Z227" s="46">
        <f>SUMIFS('Portfolio Allocation'!Y$12:Y$111,'Portfolio Allocation'!$A$12:$A$111,'Graph Tables'!$D227)</f>
        <v>0</v>
      </c>
      <c r="AA227" s="46">
        <f>SUMIFS('Portfolio Allocation'!Z$12:Z$111,'Portfolio Allocation'!$A$12:$A$111,'Graph Tables'!$D227)</f>
        <v>0</v>
      </c>
      <c r="AB227" s="46">
        <f>SUMIFS('Portfolio Allocation'!AA$12:AA$111,'Portfolio Allocation'!$A$12:$A$111,'Graph Tables'!$D227)</f>
        <v>0</v>
      </c>
      <c r="AC227" s="46">
        <f>SUMIFS('Portfolio Allocation'!AD$12:AD$111,'Portfolio Allocation'!$A$12:$A$111,'Graph Tables'!$D227)</f>
        <v>0</v>
      </c>
      <c r="AD227" s="46"/>
      <c r="AH227" s="46"/>
      <c r="AI227" s="239" t="e">
        <f t="shared" si="322"/>
        <v>#REF!</v>
      </c>
      <c r="AJ227" s="239" t="e">
        <f>AI227+COUNTIF(AI$2:$AI227,AI227)-1</f>
        <v>#REF!</v>
      </c>
      <c r="AK227" s="241" t="str">
        <f t="shared" si="270"/>
        <v>United Arab Emirates</v>
      </c>
      <c r="AL227" s="70" t="e">
        <f t="shared" si="323"/>
        <v>#REF!</v>
      </c>
      <c r="AM227" s="44" t="e">
        <f t="shared" si="271"/>
        <v>#REF!</v>
      </c>
      <c r="AN227" s="44" t="e">
        <f t="shared" si="272"/>
        <v>#REF!</v>
      </c>
      <c r="AO227" s="44" t="e">
        <f t="shared" si="273"/>
        <v>#REF!</v>
      </c>
      <c r="AP227" s="44" t="e">
        <f t="shared" si="274"/>
        <v>#REF!</v>
      </c>
      <c r="AQ227" s="44" t="e">
        <f t="shared" si="275"/>
        <v>#REF!</v>
      </c>
      <c r="AR227" s="44" t="e">
        <f t="shared" si="276"/>
        <v>#REF!</v>
      </c>
      <c r="AS227" s="44" t="e">
        <f t="shared" si="277"/>
        <v>#REF!</v>
      </c>
      <c r="AT227" s="44" t="e">
        <f t="shared" si="278"/>
        <v>#REF!</v>
      </c>
      <c r="AU227" s="44" t="e">
        <f t="shared" si="279"/>
        <v>#REF!</v>
      </c>
      <c r="AV227" s="44" t="e">
        <f t="shared" si="280"/>
        <v>#REF!</v>
      </c>
      <c r="AW227" s="44" t="e">
        <f t="shared" si="281"/>
        <v>#REF!</v>
      </c>
      <c r="AX227" s="44" t="e">
        <f t="shared" si="282"/>
        <v>#REF!</v>
      </c>
      <c r="AY227" s="44" t="e">
        <f t="shared" si="283"/>
        <v>#REF!</v>
      </c>
      <c r="AZ227" s="44" t="e">
        <f t="shared" si="284"/>
        <v>#REF!</v>
      </c>
      <c r="BA227" s="44" t="e">
        <f t="shared" si="285"/>
        <v>#REF!</v>
      </c>
      <c r="BB227" s="44" t="e">
        <f t="shared" si="286"/>
        <v>#REF!</v>
      </c>
      <c r="BC227" s="44" t="e">
        <f t="shared" si="287"/>
        <v>#REF!</v>
      </c>
      <c r="BD227" s="44" t="e">
        <f t="shared" si="288"/>
        <v>#REF!</v>
      </c>
      <c r="BE227" s="44" t="e">
        <f t="shared" si="289"/>
        <v>#REF!</v>
      </c>
      <c r="BF227" s="44" t="e">
        <f t="shared" si="290"/>
        <v>#REF!</v>
      </c>
      <c r="BG227" s="44" t="e">
        <f t="shared" si="291"/>
        <v>#REF!</v>
      </c>
      <c r="BH227" s="44" t="e">
        <f t="shared" si="292"/>
        <v>#REF!</v>
      </c>
      <c r="BI227" s="44" t="e">
        <f t="shared" si="293"/>
        <v>#REF!</v>
      </c>
      <c r="BJ227" s="44" t="e">
        <f t="shared" si="294"/>
        <v>#REF!</v>
      </c>
      <c r="BK227" s="44"/>
      <c r="CN227" s="244" t="e">
        <f t="shared" si="324"/>
        <v>#REF!</v>
      </c>
      <c r="CO227" s="244">
        <v>226</v>
      </c>
      <c r="CP227" s="239" t="e">
        <f t="shared" si="325"/>
        <v>#REF!</v>
      </c>
      <c r="CQ227" s="239" t="e">
        <f>CP227+COUNTIF($CP$2:CP227,CP227)-1</f>
        <v>#REF!</v>
      </c>
      <c r="CR227" s="241" t="str">
        <f t="shared" si="295"/>
        <v>United Arab Emirates</v>
      </c>
      <c r="CS227" s="70" t="e">
        <f t="shared" si="326"/>
        <v>#REF!</v>
      </c>
      <c r="CT227" s="44" t="e">
        <f t="shared" si="296"/>
        <v>#REF!</v>
      </c>
      <c r="CU227" s="44" t="e">
        <f t="shared" si="297"/>
        <v>#REF!</v>
      </c>
      <c r="CV227" s="44" t="e">
        <f t="shared" si="298"/>
        <v>#REF!</v>
      </c>
      <c r="CW227" s="44" t="e">
        <f t="shared" si="299"/>
        <v>#REF!</v>
      </c>
      <c r="CX227" s="44" t="e">
        <f t="shared" si="300"/>
        <v>#REF!</v>
      </c>
      <c r="CY227" s="44" t="e">
        <f t="shared" si="301"/>
        <v>#REF!</v>
      </c>
      <c r="CZ227" s="44" t="e">
        <f t="shared" si="302"/>
        <v>#REF!</v>
      </c>
      <c r="DA227" s="44" t="e">
        <f t="shared" si="303"/>
        <v>#REF!</v>
      </c>
      <c r="DB227" s="44" t="e">
        <f t="shared" si="304"/>
        <v>#REF!</v>
      </c>
      <c r="DC227" s="44" t="e">
        <f t="shared" si="305"/>
        <v>#REF!</v>
      </c>
      <c r="DD227" s="44" t="e">
        <f t="shared" si="306"/>
        <v>#REF!</v>
      </c>
      <c r="DE227" s="44" t="e">
        <f t="shared" si="307"/>
        <v>#REF!</v>
      </c>
      <c r="DF227" s="44" t="e">
        <f t="shared" si="308"/>
        <v>#REF!</v>
      </c>
      <c r="DG227" s="44" t="e">
        <f t="shared" si="309"/>
        <v>#REF!</v>
      </c>
      <c r="DH227" s="44" t="e">
        <f t="shared" si="310"/>
        <v>#REF!</v>
      </c>
      <c r="DI227" s="44" t="e">
        <f t="shared" si="311"/>
        <v>#REF!</v>
      </c>
      <c r="DJ227" s="44" t="e">
        <f t="shared" si="312"/>
        <v>#REF!</v>
      </c>
      <c r="DK227" s="44" t="e">
        <f t="shared" si="313"/>
        <v>#REF!</v>
      </c>
      <c r="DL227" s="44" t="e">
        <f t="shared" si="314"/>
        <v>#REF!</v>
      </c>
      <c r="DM227" s="44" t="e">
        <f t="shared" si="315"/>
        <v>#REF!</v>
      </c>
      <c r="DN227" s="44" t="e">
        <f t="shared" si="316"/>
        <v>#REF!</v>
      </c>
      <c r="DO227" s="44" t="e">
        <f t="shared" si="317"/>
        <v>#REF!</v>
      </c>
      <c r="DP227" s="44" t="e">
        <f t="shared" si="318"/>
        <v>#REF!</v>
      </c>
      <c r="DQ227" s="44" t="e">
        <f t="shared" si="319"/>
        <v>#REF!</v>
      </c>
    </row>
    <row r="228" spans="1:121">
      <c r="A228" s="239">
        <v>227</v>
      </c>
      <c r="B228" s="364" t="e">
        <f t="shared" si="320"/>
        <v>#REF!</v>
      </c>
      <c r="C228" s="365" t="e">
        <f>B228+COUNTIF(B$2:$B228,B228)-1</f>
        <v>#REF!</v>
      </c>
      <c r="D228" s="366" t="str">
        <f>Tables!AI228</f>
        <v>United Kingdom</v>
      </c>
      <c r="E228" s="367" t="e">
        <f t="shared" si="321"/>
        <v>#REF!</v>
      </c>
      <c r="F228" s="46">
        <f>SUMIFS('Portfolio Allocation'!C$12:C$111,'Portfolio Allocation'!$A$12:$A$111,'Graph Tables'!$D228)</f>
        <v>0</v>
      </c>
      <c r="G228" s="46">
        <f>SUMIFS('Portfolio Allocation'!D$12:D$111,'Portfolio Allocation'!$A$12:$A$111,'Graph Tables'!$D228)</f>
        <v>0</v>
      </c>
      <c r="H228" s="46">
        <f>SUMIFS('Portfolio Allocation'!E$12:E$111,'Portfolio Allocation'!$A$12:$A$111,'Graph Tables'!$D228)</f>
        <v>0</v>
      </c>
      <c r="I228" s="46">
        <f>SUMIFS('Portfolio Allocation'!F$12:F$111,'Portfolio Allocation'!$A$12:$A$111,'Graph Tables'!$D228)</f>
        <v>0</v>
      </c>
      <c r="J228" s="46">
        <f>SUMIFS('Portfolio Allocation'!G$12:G$111,'Portfolio Allocation'!$A$12:$A$111,'Graph Tables'!$D228)</f>
        <v>0</v>
      </c>
      <c r="K228" s="46">
        <f>SUMIFS('Portfolio Allocation'!H$12:H$111,'Portfolio Allocation'!$A$12:$A$111,'Graph Tables'!$D228)</f>
        <v>0</v>
      </c>
      <c r="L228" s="46">
        <f>SUMIFS('Portfolio Allocation'!I$12:I$111,'Portfolio Allocation'!$A$12:$A$111,'Graph Tables'!$D228)</f>
        <v>0</v>
      </c>
      <c r="M228" s="46">
        <f>SUMIFS('Portfolio Allocation'!J$12:J$111,'Portfolio Allocation'!$A$12:$A$111,'Graph Tables'!$D228)</f>
        <v>0</v>
      </c>
      <c r="N228" s="46">
        <f>SUMIFS('Portfolio Allocation'!K$12:K$111,'Portfolio Allocation'!$A$12:$A$111,'Graph Tables'!$D228)</f>
        <v>0</v>
      </c>
      <c r="O228" s="46">
        <f>SUMIFS('Portfolio Allocation'!L$12:L$111,'Portfolio Allocation'!$A$12:$A$111,'Graph Tables'!$D228)</f>
        <v>0</v>
      </c>
      <c r="P228" s="46">
        <f>SUMIFS('Portfolio Allocation'!M$12:M$111,'Portfolio Allocation'!$A$12:$A$111,'Graph Tables'!$D228)</f>
        <v>0</v>
      </c>
      <c r="Q228" s="46" t="e">
        <f>SUMIFS('Portfolio Allocation'!#REF!,'Portfolio Allocation'!$A$12:$A$111,'Graph Tables'!$D228)</f>
        <v>#REF!</v>
      </c>
      <c r="R228" s="46">
        <f>SUMIFS('Portfolio Allocation'!Q$12:Q$111,'Portfolio Allocation'!$A$12:$A$111,'Graph Tables'!$D228)</f>
        <v>0</v>
      </c>
      <c r="S228" s="46">
        <f>SUMIFS('Portfolio Allocation'!R$12:R$111,'Portfolio Allocation'!$A$12:$A$111,'Graph Tables'!$D228)</f>
        <v>0</v>
      </c>
      <c r="T228" s="46">
        <f>SUMIFS('Portfolio Allocation'!S$12:S$111,'Portfolio Allocation'!$A$12:$A$111,'Graph Tables'!$D228)</f>
        <v>0</v>
      </c>
      <c r="U228" s="46">
        <f>SUMIFS('Portfolio Allocation'!T$12:T$111,'Portfolio Allocation'!$A$12:$A$111,'Graph Tables'!$D228)</f>
        <v>0</v>
      </c>
      <c r="V228" s="46">
        <f>SUMIFS('Portfolio Allocation'!U$12:U$111,'Portfolio Allocation'!$A$12:$A$111,'Graph Tables'!$D228)</f>
        <v>0</v>
      </c>
      <c r="W228" s="46">
        <f>SUMIFS('Portfolio Allocation'!V$12:V$111,'Portfolio Allocation'!$A$12:$A$111,'Graph Tables'!$D228)</f>
        <v>0</v>
      </c>
      <c r="X228" s="46">
        <f>SUMIFS('Portfolio Allocation'!W$12:W$111,'Portfolio Allocation'!$A$12:$A$111,'Graph Tables'!$D228)</f>
        <v>0</v>
      </c>
      <c r="Y228" s="46">
        <f>SUMIFS('Portfolio Allocation'!X$12:X$111,'Portfolio Allocation'!$A$12:$A$111,'Graph Tables'!$D228)</f>
        <v>0</v>
      </c>
      <c r="Z228" s="46">
        <f>SUMIFS('Portfolio Allocation'!Y$12:Y$111,'Portfolio Allocation'!$A$12:$A$111,'Graph Tables'!$D228)</f>
        <v>0</v>
      </c>
      <c r="AA228" s="46">
        <f>SUMIFS('Portfolio Allocation'!Z$12:Z$111,'Portfolio Allocation'!$A$12:$A$111,'Graph Tables'!$D228)</f>
        <v>0</v>
      </c>
      <c r="AB228" s="46">
        <f>SUMIFS('Portfolio Allocation'!AA$12:AA$111,'Portfolio Allocation'!$A$12:$A$111,'Graph Tables'!$D228)</f>
        <v>0</v>
      </c>
      <c r="AC228" s="46">
        <f>SUMIFS('Portfolio Allocation'!AD$12:AD$111,'Portfolio Allocation'!$A$12:$A$111,'Graph Tables'!$D228)</f>
        <v>0</v>
      </c>
      <c r="AD228" s="46"/>
      <c r="AH228" s="46"/>
      <c r="AI228" s="239" t="e">
        <f t="shared" si="322"/>
        <v>#REF!</v>
      </c>
      <c r="AJ228" s="239" t="e">
        <f>AI228+COUNTIF(AI$2:$AI228,AI228)-1</f>
        <v>#REF!</v>
      </c>
      <c r="AK228" s="241" t="str">
        <f t="shared" si="270"/>
        <v>United Kingdom</v>
      </c>
      <c r="AL228" s="70" t="e">
        <f t="shared" si="323"/>
        <v>#REF!</v>
      </c>
      <c r="AM228" s="44" t="e">
        <f t="shared" si="271"/>
        <v>#REF!</v>
      </c>
      <c r="AN228" s="44" t="e">
        <f t="shared" si="272"/>
        <v>#REF!</v>
      </c>
      <c r="AO228" s="44" t="e">
        <f t="shared" si="273"/>
        <v>#REF!</v>
      </c>
      <c r="AP228" s="44" t="e">
        <f t="shared" si="274"/>
        <v>#REF!</v>
      </c>
      <c r="AQ228" s="44" t="e">
        <f t="shared" si="275"/>
        <v>#REF!</v>
      </c>
      <c r="AR228" s="44" t="e">
        <f t="shared" si="276"/>
        <v>#REF!</v>
      </c>
      <c r="AS228" s="44" t="e">
        <f t="shared" si="277"/>
        <v>#REF!</v>
      </c>
      <c r="AT228" s="44" t="e">
        <f t="shared" si="278"/>
        <v>#REF!</v>
      </c>
      <c r="AU228" s="44" t="e">
        <f t="shared" si="279"/>
        <v>#REF!</v>
      </c>
      <c r="AV228" s="44" t="e">
        <f t="shared" si="280"/>
        <v>#REF!</v>
      </c>
      <c r="AW228" s="44" t="e">
        <f t="shared" si="281"/>
        <v>#REF!</v>
      </c>
      <c r="AX228" s="44" t="e">
        <f t="shared" si="282"/>
        <v>#REF!</v>
      </c>
      <c r="AY228" s="44" t="e">
        <f t="shared" si="283"/>
        <v>#REF!</v>
      </c>
      <c r="AZ228" s="44" t="e">
        <f t="shared" si="284"/>
        <v>#REF!</v>
      </c>
      <c r="BA228" s="44" t="e">
        <f t="shared" si="285"/>
        <v>#REF!</v>
      </c>
      <c r="BB228" s="44" t="e">
        <f t="shared" si="286"/>
        <v>#REF!</v>
      </c>
      <c r="BC228" s="44" t="e">
        <f t="shared" si="287"/>
        <v>#REF!</v>
      </c>
      <c r="BD228" s="44" t="e">
        <f t="shared" si="288"/>
        <v>#REF!</v>
      </c>
      <c r="BE228" s="44" t="e">
        <f t="shared" si="289"/>
        <v>#REF!</v>
      </c>
      <c r="BF228" s="44" t="e">
        <f t="shared" si="290"/>
        <v>#REF!</v>
      </c>
      <c r="BG228" s="44" t="e">
        <f t="shared" si="291"/>
        <v>#REF!</v>
      </c>
      <c r="BH228" s="44" t="e">
        <f t="shared" si="292"/>
        <v>#REF!</v>
      </c>
      <c r="BI228" s="44" t="e">
        <f t="shared" si="293"/>
        <v>#REF!</v>
      </c>
      <c r="BJ228" s="44" t="e">
        <f t="shared" si="294"/>
        <v>#REF!</v>
      </c>
      <c r="BK228" s="44"/>
      <c r="CN228" s="244" t="e">
        <f t="shared" si="324"/>
        <v>#REF!</v>
      </c>
      <c r="CO228" s="244">
        <v>227</v>
      </c>
      <c r="CP228" s="239" t="e">
        <f t="shared" si="325"/>
        <v>#REF!</v>
      </c>
      <c r="CQ228" s="239" t="e">
        <f>CP228+COUNTIF($CP$2:CP228,CP228)-1</f>
        <v>#REF!</v>
      </c>
      <c r="CR228" s="241" t="str">
        <f t="shared" si="295"/>
        <v>United Kingdom</v>
      </c>
      <c r="CS228" s="70" t="e">
        <f t="shared" si="326"/>
        <v>#REF!</v>
      </c>
      <c r="CT228" s="44" t="e">
        <f t="shared" si="296"/>
        <v>#REF!</v>
      </c>
      <c r="CU228" s="44" t="e">
        <f t="shared" si="297"/>
        <v>#REF!</v>
      </c>
      <c r="CV228" s="44" t="e">
        <f t="shared" si="298"/>
        <v>#REF!</v>
      </c>
      <c r="CW228" s="44" t="e">
        <f t="shared" si="299"/>
        <v>#REF!</v>
      </c>
      <c r="CX228" s="44" t="e">
        <f t="shared" si="300"/>
        <v>#REF!</v>
      </c>
      <c r="CY228" s="44" t="e">
        <f t="shared" si="301"/>
        <v>#REF!</v>
      </c>
      <c r="CZ228" s="44" t="e">
        <f t="shared" si="302"/>
        <v>#REF!</v>
      </c>
      <c r="DA228" s="44" t="e">
        <f t="shared" si="303"/>
        <v>#REF!</v>
      </c>
      <c r="DB228" s="44" t="e">
        <f t="shared" si="304"/>
        <v>#REF!</v>
      </c>
      <c r="DC228" s="44" t="e">
        <f t="shared" si="305"/>
        <v>#REF!</v>
      </c>
      <c r="DD228" s="44" t="e">
        <f t="shared" si="306"/>
        <v>#REF!</v>
      </c>
      <c r="DE228" s="44" t="e">
        <f t="shared" si="307"/>
        <v>#REF!</v>
      </c>
      <c r="DF228" s="44" t="e">
        <f t="shared" si="308"/>
        <v>#REF!</v>
      </c>
      <c r="DG228" s="44" t="e">
        <f t="shared" si="309"/>
        <v>#REF!</v>
      </c>
      <c r="DH228" s="44" t="e">
        <f t="shared" si="310"/>
        <v>#REF!</v>
      </c>
      <c r="DI228" s="44" t="e">
        <f t="shared" si="311"/>
        <v>#REF!</v>
      </c>
      <c r="DJ228" s="44" t="e">
        <f t="shared" si="312"/>
        <v>#REF!</v>
      </c>
      <c r="DK228" s="44" t="e">
        <f t="shared" si="313"/>
        <v>#REF!</v>
      </c>
      <c r="DL228" s="44" t="e">
        <f t="shared" si="314"/>
        <v>#REF!</v>
      </c>
      <c r="DM228" s="44" t="e">
        <f t="shared" si="315"/>
        <v>#REF!</v>
      </c>
      <c r="DN228" s="44" t="e">
        <f t="shared" si="316"/>
        <v>#REF!</v>
      </c>
      <c r="DO228" s="44" t="e">
        <f t="shared" si="317"/>
        <v>#REF!</v>
      </c>
      <c r="DP228" s="44" t="e">
        <f t="shared" si="318"/>
        <v>#REF!</v>
      </c>
      <c r="DQ228" s="44" t="e">
        <f t="shared" si="319"/>
        <v>#REF!</v>
      </c>
    </row>
    <row r="229" spans="1:121">
      <c r="A229" s="239">
        <v>228</v>
      </c>
      <c r="B229" s="364" t="e">
        <f t="shared" si="320"/>
        <v>#REF!</v>
      </c>
      <c r="C229" s="365" t="e">
        <f>B229+COUNTIF(B$2:$B229,B229)-1</f>
        <v>#REF!</v>
      </c>
      <c r="D229" s="366" t="str">
        <f>Tables!AI229</f>
        <v>United States Minor Outlying Islands</v>
      </c>
      <c r="E229" s="367" t="e">
        <f t="shared" si="321"/>
        <v>#REF!</v>
      </c>
      <c r="F229" s="46">
        <f>SUMIFS('Portfolio Allocation'!C$12:C$111,'Portfolio Allocation'!$A$12:$A$111,'Graph Tables'!$D229)</f>
        <v>0</v>
      </c>
      <c r="G229" s="46">
        <f>SUMIFS('Portfolio Allocation'!D$12:D$111,'Portfolio Allocation'!$A$12:$A$111,'Graph Tables'!$D229)</f>
        <v>0</v>
      </c>
      <c r="H229" s="46">
        <f>SUMIFS('Portfolio Allocation'!E$12:E$111,'Portfolio Allocation'!$A$12:$A$111,'Graph Tables'!$D229)</f>
        <v>0</v>
      </c>
      <c r="I229" s="46">
        <f>SUMIFS('Portfolio Allocation'!F$12:F$111,'Portfolio Allocation'!$A$12:$A$111,'Graph Tables'!$D229)</f>
        <v>0</v>
      </c>
      <c r="J229" s="46">
        <f>SUMIFS('Portfolio Allocation'!G$12:G$111,'Portfolio Allocation'!$A$12:$A$111,'Graph Tables'!$D229)</f>
        <v>0</v>
      </c>
      <c r="K229" s="46">
        <f>SUMIFS('Portfolio Allocation'!H$12:H$111,'Portfolio Allocation'!$A$12:$A$111,'Graph Tables'!$D229)</f>
        <v>0</v>
      </c>
      <c r="L229" s="46">
        <f>SUMIFS('Portfolio Allocation'!I$12:I$111,'Portfolio Allocation'!$A$12:$A$111,'Graph Tables'!$D229)</f>
        <v>0</v>
      </c>
      <c r="M229" s="46">
        <f>SUMIFS('Portfolio Allocation'!J$12:J$111,'Portfolio Allocation'!$A$12:$A$111,'Graph Tables'!$D229)</f>
        <v>0</v>
      </c>
      <c r="N229" s="46">
        <f>SUMIFS('Portfolio Allocation'!K$12:K$111,'Portfolio Allocation'!$A$12:$A$111,'Graph Tables'!$D229)</f>
        <v>0</v>
      </c>
      <c r="O229" s="46">
        <f>SUMIFS('Portfolio Allocation'!L$12:L$111,'Portfolio Allocation'!$A$12:$A$111,'Graph Tables'!$D229)</f>
        <v>0</v>
      </c>
      <c r="P229" s="46">
        <f>SUMIFS('Portfolio Allocation'!M$12:M$111,'Portfolio Allocation'!$A$12:$A$111,'Graph Tables'!$D229)</f>
        <v>0</v>
      </c>
      <c r="Q229" s="46" t="e">
        <f>SUMIFS('Portfolio Allocation'!#REF!,'Portfolio Allocation'!$A$12:$A$111,'Graph Tables'!$D229)</f>
        <v>#REF!</v>
      </c>
      <c r="R229" s="46">
        <f>SUMIFS('Portfolio Allocation'!Q$12:Q$111,'Portfolio Allocation'!$A$12:$A$111,'Graph Tables'!$D229)</f>
        <v>0</v>
      </c>
      <c r="S229" s="46">
        <f>SUMIFS('Portfolio Allocation'!R$12:R$111,'Portfolio Allocation'!$A$12:$A$111,'Graph Tables'!$D229)</f>
        <v>0</v>
      </c>
      <c r="T229" s="46">
        <f>SUMIFS('Portfolio Allocation'!S$12:S$111,'Portfolio Allocation'!$A$12:$A$111,'Graph Tables'!$D229)</f>
        <v>0</v>
      </c>
      <c r="U229" s="46">
        <f>SUMIFS('Portfolio Allocation'!T$12:T$111,'Portfolio Allocation'!$A$12:$A$111,'Graph Tables'!$D229)</f>
        <v>0</v>
      </c>
      <c r="V229" s="46">
        <f>SUMIFS('Portfolio Allocation'!U$12:U$111,'Portfolio Allocation'!$A$12:$A$111,'Graph Tables'!$D229)</f>
        <v>0</v>
      </c>
      <c r="W229" s="46">
        <f>SUMIFS('Portfolio Allocation'!V$12:V$111,'Portfolio Allocation'!$A$12:$A$111,'Graph Tables'!$D229)</f>
        <v>0</v>
      </c>
      <c r="X229" s="46">
        <f>SUMIFS('Portfolio Allocation'!W$12:W$111,'Portfolio Allocation'!$A$12:$A$111,'Graph Tables'!$D229)</f>
        <v>0</v>
      </c>
      <c r="Y229" s="46">
        <f>SUMIFS('Portfolio Allocation'!X$12:X$111,'Portfolio Allocation'!$A$12:$A$111,'Graph Tables'!$D229)</f>
        <v>0</v>
      </c>
      <c r="Z229" s="46">
        <f>SUMIFS('Portfolio Allocation'!Y$12:Y$111,'Portfolio Allocation'!$A$12:$A$111,'Graph Tables'!$D229)</f>
        <v>0</v>
      </c>
      <c r="AA229" s="46">
        <f>SUMIFS('Portfolio Allocation'!Z$12:Z$111,'Portfolio Allocation'!$A$12:$A$111,'Graph Tables'!$D229)</f>
        <v>0</v>
      </c>
      <c r="AB229" s="46">
        <f>SUMIFS('Portfolio Allocation'!AA$12:AA$111,'Portfolio Allocation'!$A$12:$A$111,'Graph Tables'!$D229)</f>
        <v>0</v>
      </c>
      <c r="AC229" s="46">
        <f>SUMIFS('Portfolio Allocation'!AD$12:AD$111,'Portfolio Allocation'!$A$12:$A$111,'Graph Tables'!$D229)</f>
        <v>0</v>
      </c>
      <c r="AD229" s="46"/>
      <c r="AH229" s="46"/>
      <c r="AI229" s="239" t="e">
        <f t="shared" si="322"/>
        <v>#REF!</v>
      </c>
      <c r="AJ229" s="239" t="e">
        <f>AI229+COUNTIF(AI$2:$AI229,AI229)-1</f>
        <v>#REF!</v>
      </c>
      <c r="AK229" s="241" t="str">
        <f t="shared" si="270"/>
        <v>United States Minor Outlying Islands</v>
      </c>
      <c r="AL229" s="70" t="e">
        <f t="shared" si="323"/>
        <v>#REF!</v>
      </c>
      <c r="AM229" s="44" t="e">
        <f t="shared" si="271"/>
        <v>#REF!</v>
      </c>
      <c r="AN229" s="44" t="e">
        <f t="shared" si="272"/>
        <v>#REF!</v>
      </c>
      <c r="AO229" s="44" t="e">
        <f t="shared" si="273"/>
        <v>#REF!</v>
      </c>
      <c r="AP229" s="44" t="e">
        <f t="shared" si="274"/>
        <v>#REF!</v>
      </c>
      <c r="AQ229" s="44" t="e">
        <f t="shared" si="275"/>
        <v>#REF!</v>
      </c>
      <c r="AR229" s="44" t="e">
        <f t="shared" si="276"/>
        <v>#REF!</v>
      </c>
      <c r="AS229" s="44" t="e">
        <f t="shared" si="277"/>
        <v>#REF!</v>
      </c>
      <c r="AT229" s="44" t="e">
        <f t="shared" si="278"/>
        <v>#REF!</v>
      </c>
      <c r="AU229" s="44" t="e">
        <f t="shared" si="279"/>
        <v>#REF!</v>
      </c>
      <c r="AV229" s="44" t="e">
        <f t="shared" si="280"/>
        <v>#REF!</v>
      </c>
      <c r="AW229" s="44" t="e">
        <f t="shared" si="281"/>
        <v>#REF!</v>
      </c>
      <c r="AX229" s="44" t="e">
        <f t="shared" si="282"/>
        <v>#REF!</v>
      </c>
      <c r="AY229" s="44" t="e">
        <f t="shared" si="283"/>
        <v>#REF!</v>
      </c>
      <c r="AZ229" s="44" t="e">
        <f t="shared" si="284"/>
        <v>#REF!</v>
      </c>
      <c r="BA229" s="44" t="e">
        <f t="shared" si="285"/>
        <v>#REF!</v>
      </c>
      <c r="BB229" s="44" t="e">
        <f t="shared" si="286"/>
        <v>#REF!</v>
      </c>
      <c r="BC229" s="44" t="e">
        <f t="shared" si="287"/>
        <v>#REF!</v>
      </c>
      <c r="BD229" s="44" t="e">
        <f t="shared" si="288"/>
        <v>#REF!</v>
      </c>
      <c r="BE229" s="44" t="e">
        <f t="shared" si="289"/>
        <v>#REF!</v>
      </c>
      <c r="BF229" s="44" t="e">
        <f t="shared" si="290"/>
        <v>#REF!</v>
      </c>
      <c r="BG229" s="44" t="e">
        <f t="shared" si="291"/>
        <v>#REF!</v>
      </c>
      <c r="BH229" s="44" t="e">
        <f t="shared" si="292"/>
        <v>#REF!</v>
      </c>
      <c r="BI229" s="44" t="e">
        <f t="shared" si="293"/>
        <v>#REF!</v>
      </c>
      <c r="BJ229" s="44" t="e">
        <f t="shared" si="294"/>
        <v>#REF!</v>
      </c>
      <c r="BK229" s="44"/>
      <c r="CN229" s="244" t="e">
        <f t="shared" si="324"/>
        <v>#REF!</v>
      </c>
      <c r="CO229" s="244">
        <v>228</v>
      </c>
      <c r="CP229" s="239" t="e">
        <f t="shared" si="325"/>
        <v>#REF!</v>
      </c>
      <c r="CQ229" s="239" t="e">
        <f>CP229+COUNTIF($CP$2:CP229,CP229)-1</f>
        <v>#REF!</v>
      </c>
      <c r="CR229" s="241" t="str">
        <f t="shared" si="295"/>
        <v>United States Minor Outlying Islands</v>
      </c>
      <c r="CS229" s="70" t="e">
        <f t="shared" si="326"/>
        <v>#REF!</v>
      </c>
      <c r="CT229" s="44" t="e">
        <f t="shared" si="296"/>
        <v>#REF!</v>
      </c>
      <c r="CU229" s="44" t="e">
        <f t="shared" si="297"/>
        <v>#REF!</v>
      </c>
      <c r="CV229" s="44" t="e">
        <f t="shared" si="298"/>
        <v>#REF!</v>
      </c>
      <c r="CW229" s="44" t="e">
        <f t="shared" si="299"/>
        <v>#REF!</v>
      </c>
      <c r="CX229" s="44" t="e">
        <f t="shared" si="300"/>
        <v>#REF!</v>
      </c>
      <c r="CY229" s="44" t="e">
        <f t="shared" si="301"/>
        <v>#REF!</v>
      </c>
      <c r="CZ229" s="44" t="e">
        <f t="shared" si="302"/>
        <v>#REF!</v>
      </c>
      <c r="DA229" s="44" t="e">
        <f t="shared" si="303"/>
        <v>#REF!</v>
      </c>
      <c r="DB229" s="44" t="e">
        <f t="shared" si="304"/>
        <v>#REF!</v>
      </c>
      <c r="DC229" s="44" t="e">
        <f t="shared" si="305"/>
        <v>#REF!</v>
      </c>
      <c r="DD229" s="44" t="e">
        <f t="shared" si="306"/>
        <v>#REF!</v>
      </c>
      <c r="DE229" s="44" t="e">
        <f t="shared" si="307"/>
        <v>#REF!</v>
      </c>
      <c r="DF229" s="44" t="e">
        <f t="shared" si="308"/>
        <v>#REF!</v>
      </c>
      <c r="DG229" s="44" t="e">
        <f t="shared" si="309"/>
        <v>#REF!</v>
      </c>
      <c r="DH229" s="44" t="e">
        <f t="shared" si="310"/>
        <v>#REF!</v>
      </c>
      <c r="DI229" s="44" t="e">
        <f t="shared" si="311"/>
        <v>#REF!</v>
      </c>
      <c r="DJ229" s="44" t="e">
        <f t="shared" si="312"/>
        <v>#REF!</v>
      </c>
      <c r="DK229" s="44" t="e">
        <f t="shared" si="313"/>
        <v>#REF!</v>
      </c>
      <c r="DL229" s="44" t="e">
        <f t="shared" si="314"/>
        <v>#REF!</v>
      </c>
      <c r="DM229" s="44" t="e">
        <f t="shared" si="315"/>
        <v>#REF!</v>
      </c>
      <c r="DN229" s="44" t="e">
        <f t="shared" si="316"/>
        <v>#REF!</v>
      </c>
      <c r="DO229" s="44" t="e">
        <f t="shared" si="317"/>
        <v>#REF!</v>
      </c>
      <c r="DP229" s="44" t="e">
        <f t="shared" si="318"/>
        <v>#REF!</v>
      </c>
      <c r="DQ229" s="44" t="e">
        <f t="shared" si="319"/>
        <v>#REF!</v>
      </c>
    </row>
    <row r="230" spans="1:121">
      <c r="A230" s="239">
        <v>229</v>
      </c>
      <c r="B230" s="364" t="e">
        <f t="shared" si="320"/>
        <v>#REF!</v>
      </c>
      <c r="C230" s="365" t="e">
        <f>B230+COUNTIF(B$2:$B230,B230)-1</f>
        <v>#REF!</v>
      </c>
      <c r="D230" s="366" t="str">
        <f>Tables!AI230</f>
        <v>United States of America</v>
      </c>
      <c r="E230" s="367" t="e">
        <f t="shared" si="321"/>
        <v>#REF!</v>
      </c>
      <c r="F230" s="46">
        <f>SUMIFS('Portfolio Allocation'!C$12:C$111,'Portfolio Allocation'!$A$12:$A$111,'Graph Tables'!$D230)</f>
        <v>0</v>
      </c>
      <c r="G230" s="46">
        <f>SUMIFS('Portfolio Allocation'!D$12:D$111,'Portfolio Allocation'!$A$12:$A$111,'Graph Tables'!$D230)</f>
        <v>0</v>
      </c>
      <c r="H230" s="46">
        <f>SUMIFS('Portfolio Allocation'!E$12:E$111,'Portfolio Allocation'!$A$12:$A$111,'Graph Tables'!$D230)</f>
        <v>0</v>
      </c>
      <c r="I230" s="46">
        <f>SUMIFS('Portfolio Allocation'!F$12:F$111,'Portfolio Allocation'!$A$12:$A$111,'Graph Tables'!$D230)</f>
        <v>0</v>
      </c>
      <c r="J230" s="46">
        <f>SUMIFS('Portfolio Allocation'!G$12:G$111,'Portfolio Allocation'!$A$12:$A$111,'Graph Tables'!$D230)</f>
        <v>0</v>
      </c>
      <c r="K230" s="46">
        <f>SUMIFS('Portfolio Allocation'!H$12:H$111,'Portfolio Allocation'!$A$12:$A$111,'Graph Tables'!$D230)</f>
        <v>0</v>
      </c>
      <c r="L230" s="46">
        <f>SUMIFS('Portfolio Allocation'!I$12:I$111,'Portfolio Allocation'!$A$12:$A$111,'Graph Tables'!$D230)</f>
        <v>0</v>
      </c>
      <c r="M230" s="46">
        <f>SUMIFS('Portfolio Allocation'!J$12:J$111,'Portfolio Allocation'!$A$12:$A$111,'Graph Tables'!$D230)</f>
        <v>0</v>
      </c>
      <c r="N230" s="46">
        <f>SUMIFS('Portfolio Allocation'!K$12:K$111,'Portfolio Allocation'!$A$12:$A$111,'Graph Tables'!$D230)</f>
        <v>0</v>
      </c>
      <c r="O230" s="46">
        <f>SUMIFS('Portfolio Allocation'!L$12:L$111,'Portfolio Allocation'!$A$12:$A$111,'Graph Tables'!$D230)</f>
        <v>0</v>
      </c>
      <c r="P230" s="46">
        <f>SUMIFS('Portfolio Allocation'!M$12:M$111,'Portfolio Allocation'!$A$12:$A$111,'Graph Tables'!$D230)</f>
        <v>0</v>
      </c>
      <c r="Q230" s="46" t="e">
        <f>SUMIFS('Portfolio Allocation'!#REF!,'Portfolio Allocation'!$A$12:$A$111,'Graph Tables'!$D230)</f>
        <v>#REF!</v>
      </c>
      <c r="R230" s="46">
        <f>SUMIFS('Portfolio Allocation'!Q$12:Q$111,'Portfolio Allocation'!$A$12:$A$111,'Graph Tables'!$D230)</f>
        <v>0</v>
      </c>
      <c r="S230" s="46">
        <f>SUMIFS('Portfolio Allocation'!R$12:R$111,'Portfolio Allocation'!$A$12:$A$111,'Graph Tables'!$D230)</f>
        <v>0</v>
      </c>
      <c r="T230" s="46">
        <f>SUMIFS('Portfolio Allocation'!S$12:S$111,'Portfolio Allocation'!$A$12:$A$111,'Graph Tables'!$D230)</f>
        <v>0</v>
      </c>
      <c r="U230" s="46">
        <f>SUMIFS('Portfolio Allocation'!T$12:T$111,'Portfolio Allocation'!$A$12:$A$111,'Graph Tables'!$D230)</f>
        <v>0</v>
      </c>
      <c r="V230" s="46">
        <f>SUMIFS('Portfolio Allocation'!U$12:U$111,'Portfolio Allocation'!$A$12:$A$111,'Graph Tables'!$D230)</f>
        <v>0</v>
      </c>
      <c r="W230" s="46">
        <f>SUMIFS('Portfolio Allocation'!V$12:V$111,'Portfolio Allocation'!$A$12:$A$111,'Graph Tables'!$D230)</f>
        <v>0</v>
      </c>
      <c r="X230" s="46">
        <f>SUMIFS('Portfolio Allocation'!W$12:W$111,'Portfolio Allocation'!$A$12:$A$111,'Graph Tables'!$D230)</f>
        <v>0</v>
      </c>
      <c r="Y230" s="46">
        <f>SUMIFS('Portfolio Allocation'!X$12:X$111,'Portfolio Allocation'!$A$12:$A$111,'Graph Tables'!$D230)</f>
        <v>0</v>
      </c>
      <c r="Z230" s="46">
        <f>SUMIFS('Portfolio Allocation'!Y$12:Y$111,'Portfolio Allocation'!$A$12:$A$111,'Graph Tables'!$D230)</f>
        <v>0</v>
      </c>
      <c r="AA230" s="46">
        <f>SUMIFS('Portfolio Allocation'!Z$12:Z$111,'Portfolio Allocation'!$A$12:$A$111,'Graph Tables'!$D230)</f>
        <v>0</v>
      </c>
      <c r="AB230" s="46">
        <f>SUMIFS('Portfolio Allocation'!AA$12:AA$111,'Portfolio Allocation'!$A$12:$A$111,'Graph Tables'!$D230)</f>
        <v>0</v>
      </c>
      <c r="AC230" s="46">
        <f>SUMIFS('Portfolio Allocation'!AD$12:AD$111,'Portfolio Allocation'!$A$12:$A$111,'Graph Tables'!$D230)</f>
        <v>0</v>
      </c>
      <c r="AD230" s="46"/>
      <c r="AH230" s="46"/>
      <c r="AI230" s="239" t="e">
        <f t="shared" si="322"/>
        <v>#REF!</v>
      </c>
      <c r="AJ230" s="239" t="e">
        <f>AI230+COUNTIF(AI$2:$AI230,AI230)-1</f>
        <v>#REF!</v>
      </c>
      <c r="AK230" s="241" t="str">
        <f t="shared" si="270"/>
        <v>United States of America</v>
      </c>
      <c r="AL230" s="70" t="e">
        <f t="shared" si="323"/>
        <v>#REF!</v>
      </c>
      <c r="AM230" s="44" t="e">
        <f t="shared" si="271"/>
        <v>#REF!</v>
      </c>
      <c r="AN230" s="44" t="e">
        <f t="shared" si="272"/>
        <v>#REF!</v>
      </c>
      <c r="AO230" s="44" t="e">
        <f t="shared" si="273"/>
        <v>#REF!</v>
      </c>
      <c r="AP230" s="44" t="e">
        <f t="shared" si="274"/>
        <v>#REF!</v>
      </c>
      <c r="AQ230" s="44" t="e">
        <f t="shared" si="275"/>
        <v>#REF!</v>
      </c>
      <c r="AR230" s="44" t="e">
        <f t="shared" si="276"/>
        <v>#REF!</v>
      </c>
      <c r="AS230" s="44" t="e">
        <f t="shared" si="277"/>
        <v>#REF!</v>
      </c>
      <c r="AT230" s="44" t="e">
        <f t="shared" si="278"/>
        <v>#REF!</v>
      </c>
      <c r="AU230" s="44" t="e">
        <f t="shared" si="279"/>
        <v>#REF!</v>
      </c>
      <c r="AV230" s="44" t="e">
        <f t="shared" si="280"/>
        <v>#REF!</v>
      </c>
      <c r="AW230" s="44" t="e">
        <f t="shared" si="281"/>
        <v>#REF!</v>
      </c>
      <c r="AX230" s="44" t="e">
        <f t="shared" si="282"/>
        <v>#REF!</v>
      </c>
      <c r="AY230" s="44" t="e">
        <f t="shared" si="283"/>
        <v>#REF!</v>
      </c>
      <c r="AZ230" s="44" t="e">
        <f t="shared" si="284"/>
        <v>#REF!</v>
      </c>
      <c r="BA230" s="44" t="e">
        <f t="shared" si="285"/>
        <v>#REF!</v>
      </c>
      <c r="BB230" s="44" t="e">
        <f t="shared" si="286"/>
        <v>#REF!</v>
      </c>
      <c r="BC230" s="44" t="e">
        <f t="shared" si="287"/>
        <v>#REF!</v>
      </c>
      <c r="BD230" s="44" t="e">
        <f t="shared" si="288"/>
        <v>#REF!</v>
      </c>
      <c r="BE230" s="44" t="e">
        <f t="shared" si="289"/>
        <v>#REF!</v>
      </c>
      <c r="BF230" s="44" t="e">
        <f t="shared" si="290"/>
        <v>#REF!</v>
      </c>
      <c r="BG230" s="44" t="e">
        <f t="shared" si="291"/>
        <v>#REF!</v>
      </c>
      <c r="BH230" s="44" t="e">
        <f t="shared" si="292"/>
        <v>#REF!</v>
      </c>
      <c r="BI230" s="44" t="e">
        <f t="shared" si="293"/>
        <v>#REF!</v>
      </c>
      <c r="BJ230" s="44" t="e">
        <f t="shared" si="294"/>
        <v>#REF!</v>
      </c>
      <c r="BK230" s="44"/>
      <c r="CN230" s="244" t="e">
        <f t="shared" si="324"/>
        <v>#REF!</v>
      </c>
      <c r="CO230" s="244">
        <v>229</v>
      </c>
      <c r="CP230" s="239" t="e">
        <f t="shared" si="325"/>
        <v>#REF!</v>
      </c>
      <c r="CQ230" s="239" t="e">
        <f>CP230+COUNTIF($CP$2:CP230,CP230)-1</f>
        <v>#REF!</v>
      </c>
      <c r="CR230" s="241" t="str">
        <f t="shared" si="295"/>
        <v>United States of America</v>
      </c>
      <c r="CS230" s="70" t="e">
        <f t="shared" si="326"/>
        <v>#REF!</v>
      </c>
      <c r="CT230" s="44" t="e">
        <f t="shared" si="296"/>
        <v>#REF!</v>
      </c>
      <c r="CU230" s="44" t="e">
        <f t="shared" si="297"/>
        <v>#REF!</v>
      </c>
      <c r="CV230" s="44" t="e">
        <f t="shared" si="298"/>
        <v>#REF!</v>
      </c>
      <c r="CW230" s="44" t="e">
        <f t="shared" si="299"/>
        <v>#REF!</v>
      </c>
      <c r="CX230" s="44" t="e">
        <f t="shared" si="300"/>
        <v>#REF!</v>
      </c>
      <c r="CY230" s="44" t="e">
        <f t="shared" si="301"/>
        <v>#REF!</v>
      </c>
      <c r="CZ230" s="44" t="e">
        <f t="shared" si="302"/>
        <v>#REF!</v>
      </c>
      <c r="DA230" s="44" t="e">
        <f t="shared" si="303"/>
        <v>#REF!</v>
      </c>
      <c r="DB230" s="44" t="e">
        <f t="shared" si="304"/>
        <v>#REF!</v>
      </c>
      <c r="DC230" s="44" t="e">
        <f t="shared" si="305"/>
        <v>#REF!</v>
      </c>
      <c r="DD230" s="44" t="e">
        <f t="shared" si="306"/>
        <v>#REF!</v>
      </c>
      <c r="DE230" s="44" t="e">
        <f t="shared" si="307"/>
        <v>#REF!</v>
      </c>
      <c r="DF230" s="44" t="e">
        <f t="shared" si="308"/>
        <v>#REF!</v>
      </c>
      <c r="DG230" s="44" t="e">
        <f t="shared" si="309"/>
        <v>#REF!</v>
      </c>
      <c r="DH230" s="44" t="e">
        <f t="shared" si="310"/>
        <v>#REF!</v>
      </c>
      <c r="DI230" s="44" t="e">
        <f t="shared" si="311"/>
        <v>#REF!</v>
      </c>
      <c r="DJ230" s="44" t="e">
        <f t="shared" si="312"/>
        <v>#REF!</v>
      </c>
      <c r="DK230" s="44" t="e">
        <f t="shared" si="313"/>
        <v>#REF!</v>
      </c>
      <c r="DL230" s="44" t="e">
        <f t="shared" si="314"/>
        <v>#REF!</v>
      </c>
      <c r="DM230" s="44" t="e">
        <f t="shared" si="315"/>
        <v>#REF!</v>
      </c>
      <c r="DN230" s="44" t="e">
        <f t="shared" si="316"/>
        <v>#REF!</v>
      </c>
      <c r="DO230" s="44" t="e">
        <f t="shared" si="317"/>
        <v>#REF!</v>
      </c>
      <c r="DP230" s="44" t="e">
        <f t="shared" si="318"/>
        <v>#REF!</v>
      </c>
      <c r="DQ230" s="44" t="e">
        <f t="shared" si="319"/>
        <v>#REF!</v>
      </c>
    </row>
    <row r="231" spans="1:121">
      <c r="A231" s="239">
        <v>230</v>
      </c>
      <c r="B231" s="364" t="e">
        <f t="shared" si="320"/>
        <v>#REF!</v>
      </c>
      <c r="C231" s="365" t="e">
        <f>B231+COUNTIF(B$2:$B231,B231)-1</f>
        <v>#REF!</v>
      </c>
      <c r="D231" s="366" t="str">
        <f>Tables!AI231</f>
        <v>Uruguay</v>
      </c>
      <c r="E231" s="367" t="e">
        <f t="shared" si="321"/>
        <v>#REF!</v>
      </c>
      <c r="F231" s="46">
        <f>SUMIFS('Portfolio Allocation'!C$12:C$111,'Portfolio Allocation'!$A$12:$A$111,'Graph Tables'!$D231)</f>
        <v>0</v>
      </c>
      <c r="G231" s="46">
        <f>SUMIFS('Portfolio Allocation'!D$12:D$111,'Portfolio Allocation'!$A$12:$A$111,'Graph Tables'!$D231)</f>
        <v>0</v>
      </c>
      <c r="H231" s="46">
        <f>SUMIFS('Portfolio Allocation'!E$12:E$111,'Portfolio Allocation'!$A$12:$A$111,'Graph Tables'!$D231)</f>
        <v>0</v>
      </c>
      <c r="I231" s="46">
        <f>SUMIFS('Portfolio Allocation'!F$12:F$111,'Portfolio Allocation'!$A$12:$A$111,'Graph Tables'!$D231)</f>
        <v>0</v>
      </c>
      <c r="J231" s="46">
        <f>SUMIFS('Portfolio Allocation'!G$12:G$111,'Portfolio Allocation'!$A$12:$A$111,'Graph Tables'!$D231)</f>
        <v>0</v>
      </c>
      <c r="K231" s="46">
        <f>SUMIFS('Portfolio Allocation'!H$12:H$111,'Portfolio Allocation'!$A$12:$A$111,'Graph Tables'!$D231)</f>
        <v>0</v>
      </c>
      <c r="L231" s="46">
        <f>SUMIFS('Portfolio Allocation'!I$12:I$111,'Portfolio Allocation'!$A$12:$A$111,'Graph Tables'!$D231)</f>
        <v>0</v>
      </c>
      <c r="M231" s="46">
        <f>SUMIFS('Portfolio Allocation'!J$12:J$111,'Portfolio Allocation'!$A$12:$A$111,'Graph Tables'!$D231)</f>
        <v>0</v>
      </c>
      <c r="N231" s="46">
        <f>SUMIFS('Portfolio Allocation'!K$12:K$111,'Portfolio Allocation'!$A$12:$A$111,'Graph Tables'!$D231)</f>
        <v>0</v>
      </c>
      <c r="O231" s="46">
        <f>SUMIFS('Portfolio Allocation'!L$12:L$111,'Portfolio Allocation'!$A$12:$A$111,'Graph Tables'!$D231)</f>
        <v>0</v>
      </c>
      <c r="P231" s="46">
        <f>SUMIFS('Portfolio Allocation'!M$12:M$111,'Portfolio Allocation'!$A$12:$A$111,'Graph Tables'!$D231)</f>
        <v>0</v>
      </c>
      <c r="Q231" s="46" t="e">
        <f>SUMIFS('Portfolio Allocation'!#REF!,'Portfolio Allocation'!$A$12:$A$111,'Graph Tables'!$D231)</f>
        <v>#REF!</v>
      </c>
      <c r="R231" s="46">
        <f>SUMIFS('Portfolio Allocation'!Q$12:Q$111,'Portfolio Allocation'!$A$12:$A$111,'Graph Tables'!$D231)</f>
        <v>0</v>
      </c>
      <c r="S231" s="46">
        <f>SUMIFS('Portfolio Allocation'!R$12:R$111,'Portfolio Allocation'!$A$12:$A$111,'Graph Tables'!$D231)</f>
        <v>0</v>
      </c>
      <c r="T231" s="46">
        <f>SUMIFS('Portfolio Allocation'!S$12:S$111,'Portfolio Allocation'!$A$12:$A$111,'Graph Tables'!$D231)</f>
        <v>0</v>
      </c>
      <c r="U231" s="46">
        <f>SUMIFS('Portfolio Allocation'!T$12:T$111,'Portfolio Allocation'!$A$12:$A$111,'Graph Tables'!$D231)</f>
        <v>0</v>
      </c>
      <c r="V231" s="46">
        <f>SUMIFS('Portfolio Allocation'!U$12:U$111,'Portfolio Allocation'!$A$12:$A$111,'Graph Tables'!$D231)</f>
        <v>0</v>
      </c>
      <c r="W231" s="46">
        <f>SUMIFS('Portfolio Allocation'!V$12:V$111,'Portfolio Allocation'!$A$12:$A$111,'Graph Tables'!$D231)</f>
        <v>0</v>
      </c>
      <c r="X231" s="46">
        <f>SUMIFS('Portfolio Allocation'!W$12:W$111,'Portfolio Allocation'!$A$12:$A$111,'Graph Tables'!$D231)</f>
        <v>0</v>
      </c>
      <c r="Y231" s="46">
        <f>SUMIFS('Portfolio Allocation'!X$12:X$111,'Portfolio Allocation'!$A$12:$A$111,'Graph Tables'!$D231)</f>
        <v>0</v>
      </c>
      <c r="Z231" s="46">
        <f>SUMIFS('Portfolio Allocation'!Y$12:Y$111,'Portfolio Allocation'!$A$12:$A$111,'Graph Tables'!$D231)</f>
        <v>0</v>
      </c>
      <c r="AA231" s="46">
        <f>SUMIFS('Portfolio Allocation'!Z$12:Z$111,'Portfolio Allocation'!$A$12:$A$111,'Graph Tables'!$D231)</f>
        <v>0</v>
      </c>
      <c r="AB231" s="46">
        <f>SUMIFS('Portfolio Allocation'!AA$12:AA$111,'Portfolio Allocation'!$A$12:$A$111,'Graph Tables'!$D231)</f>
        <v>0</v>
      </c>
      <c r="AC231" s="46">
        <f>SUMIFS('Portfolio Allocation'!AD$12:AD$111,'Portfolio Allocation'!$A$12:$A$111,'Graph Tables'!$D231)</f>
        <v>0</v>
      </c>
      <c r="AD231" s="46"/>
      <c r="AH231" s="46"/>
      <c r="AI231" s="239" t="e">
        <f t="shared" si="322"/>
        <v>#REF!</v>
      </c>
      <c r="AJ231" s="239" t="e">
        <f>AI231+COUNTIF(AI$2:$AI231,AI231)-1</f>
        <v>#REF!</v>
      </c>
      <c r="AK231" s="241" t="str">
        <f t="shared" si="270"/>
        <v>Uruguay</v>
      </c>
      <c r="AL231" s="70" t="e">
        <f t="shared" si="323"/>
        <v>#REF!</v>
      </c>
      <c r="AM231" s="44" t="e">
        <f t="shared" si="271"/>
        <v>#REF!</v>
      </c>
      <c r="AN231" s="44" t="e">
        <f t="shared" si="272"/>
        <v>#REF!</v>
      </c>
      <c r="AO231" s="44" t="e">
        <f t="shared" si="273"/>
        <v>#REF!</v>
      </c>
      <c r="AP231" s="44" t="e">
        <f t="shared" si="274"/>
        <v>#REF!</v>
      </c>
      <c r="AQ231" s="44" t="e">
        <f t="shared" si="275"/>
        <v>#REF!</v>
      </c>
      <c r="AR231" s="44" t="e">
        <f t="shared" si="276"/>
        <v>#REF!</v>
      </c>
      <c r="AS231" s="44" t="e">
        <f t="shared" si="277"/>
        <v>#REF!</v>
      </c>
      <c r="AT231" s="44" t="e">
        <f t="shared" si="278"/>
        <v>#REF!</v>
      </c>
      <c r="AU231" s="44" t="e">
        <f t="shared" si="279"/>
        <v>#REF!</v>
      </c>
      <c r="AV231" s="44" t="e">
        <f t="shared" si="280"/>
        <v>#REF!</v>
      </c>
      <c r="AW231" s="44" t="e">
        <f t="shared" si="281"/>
        <v>#REF!</v>
      </c>
      <c r="AX231" s="44" t="e">
        <f t="shared" si="282"/>
        <v>#REF!</v>
      </c>
      <c r="AY231" s="44" t="e">
        <f t="shared" si="283"/>
        <v>#REF!</v>
      </c>
      <c r="AZ231" s="44" t="e">
        <f t="shared" si="284"/>
        <v>#REF!</v>
      </c>
      <c r="BA231" s="44" t="e">
        <f t="shared" si="285"/>
        <v>#REF!</v>
      </c>
      <c r="BB231" s="44" t="e">
        <f t="shared" si="286"/>
        <v>#REF!</v>
      </c>
      <c r="BC231" s="44" t="e">
        <f t="shared" si="287"/>
        <v>#REF!</v>
      </c>
      <c r="BD231" s="44" t="e">
        <f t="shared" si="288"/>
        <v>#REF!</v>
      </c>
      <c r="BE231" s="44" t="e">
        <f t="shared" si="289"/>
        <v>#REF!</v>
      </c>
      <c r="BF231" s="44" t="e">
        <f t="shared" si="290"/>
        <v>#REF!</v>
      </c>
      <c r="BG231" s="44" t="e">
        <f t="shared" si="291"/>
        <v>#REF!</v>
      </c>
      <c r="BH231" s="44" t="e">
        <f t="shared" si="292"/>
        <v>#REF!</v>
      </c>
      <c r="BI231" s="44" t="e">
        <f t="shared" si="293"/>
        <v>#REF!</v>
      </c>
      <c r="BJ231" s="44" t="e">
        <f t="shared" si="294"/>
        <v>#REF!</v>
      </c>
      <c r="BK231" s="44"/>
      <c r="CN231" s="244" t="e">
        <f t="shared" si="324"/>
        <v>#REF!</v>
      </c>
      <c r="CO231" s="244">
        <v>230</v>
      </c>
      <c r="CP231" s="239" t="e">
        <f t="shared" si="325"/>
        <v>#REF!</v>
      </c>
      <c r="CQ231" s="239" t="e">
        <f>CP231+COUNTIF($CP$2:CP231,CP231)-1</f>
        <v>#REF!</v>
      </c>
      <c r="CR231" s="241" t="str">
        <f t="shared" si="295"/>
        <v>Uruguay</v>
      </c>
      <c r="CS231" s="70" t="e">
        <f t="shared" si="326"/>
        <v>#REF!</v>
      </c>
      <c r="CT231" s="44" t="e">
        <f t="shared" si="296"/>
        <v>#REF!</v>
      </c>
      <c r="CU231" s="44" t="e">
        <f t="shared" si="297"/>
        <v>#REF!</v>
      </c>
      <c r="CV231" s="44" t="e">
        <f t="shared" si="298"/>
        <v>#REF!</v>
      </c>
      <c r="CW231" s="44" t="e">
        <f t="shared" si="299"/>
        <v>#REF!</v>
      </c>
      <c r="CX231" s="44" t="e">
        <f t="shared" si="300"/>
        <v>#REF!</v>
      </c>
      <c r="CY231" s="44" t="e">
        <f t="shared" si="301"/>
        <v>#REF!</v>
      </c>
      <c r="CZ231" s="44" t="e">
        <f t="shared" si="302"/>
        <v>#REF!</v>
      </c>
      <c r="DA231" s="44" t="e">
        <f t="shared" si="303"/>
        <v>#REF!</v>
      </c>
      <c r="DB231" s="44" t="e">
        <f t="shared" si="304"/>
        <v>#REF!</v>
      </c>
      <c r="DC231" s="44" t="e">
        <f t="shared" si="305"/>
        <v>#REF!</v>
      </c>
      <c r="DD231" s="44" t="e">
        <f t="shared" si="306"/>
        <v>#REF!</v>
      </c>
      <c r="DE231" s="44" t="e">
        <f t="shared" si="307"/>
        <v>#REF!</v>
      </c>
      <c r="DF231" s="44" t="e">
        <f t="shared" si="308"/>
        <v>#REF!</v>
      </c>
      <c r="DG231" s="44" t="e">
        <f t="shared" si="309"/>
        <v>#REF!</v>
      </c>
      <c r="DH231" s="44" t="e">
        <f t="shared" si="310"/>
        <v>#REF!</v>
      </c>
      <c r="DI231" s="44" t="e">
        <f t="shared" si="311"/>
        <v>#REF!</v>
      </c>
      <c r="DJ231" s="44" t="e">
        <f t="shared" si="312"/>
        <v>#REF!</v>
      </c>
      <c r="DK231" s="44" t="e">
        <f t="shared" si="313"/>
        <v>#REF!</v>
      </c>
      <c r="DL231" s="44" t="e">
        <f t="shared" si="314"/>
        <v>#REF!</v>
      </c>
      <c r="DM231" s="44" t="e">
        <f t="shared" si="315"/>
        <v>#REF!</v>
      </c>
      <c r="DN231" s="44" t="e">
        <f t="shared" si="316"/>
        <v>#REF!</v>
      </c>
      <c r="DO231" s="44" t="e">
        <f t="shared" si="317"/>
        <v>#REF!</v>
      </c>
      <c r="DP231" s="44" t="e">
        <f t="shared" si="318"/>
        <v>#REF!</v>
      </c>
      <c r="DQ231" s="44" t="e">
        <f t="shared" si="319"/>
        <v>#REF!</v>
      </c>
    </row>
    <row r="232" spans="1:121">
      <c r="A232" s="239">
        <v>231</v>
      </c>
      <c r="B232" s="364" t="e">
        <f t="shared" si="320"/>
        <v>#REF!</v>
      </c>
      <c r="C232" s="365" t="e">
        <f>B232+COUNTIF(B$2:$B232,B232)-1</f>
        <v>#REF!</v>
      </c>
      <c r="D232" s="366" t="str">
        <f>Tables!AI232</f>
        <v>US Virgin Islands</v>
      </c>
      <c r="E232" s="367" t="e">
        <f t="shared" si="321"/>
        <v>#REF!</v>
      </c>
      <c r="F232" s="46">
        <f>SUMIFS('Portfolio Allocation'!C$12:C$111,'Portfolio Allocation'!$A$12:$A$111,'Graph Tables'!$D232)</f>
        <v>0</v>
      </c>
      <c r="G232" s="46">
        <f>SUMIFS('Portfolio Allocation'!D$12:D$111,'Portfolio Allocation'!$A$12:$A$111,'Graph Tables'!$D232)</f>
        <v>0</v>
      </c>
      <c r="H232" s="46">
        <f>SUMIFS('Portfolio Allocation'!E$12:E$111,'Portfolio Allocation'!$A$12:$A$111,'Graph Tables'!$D232)</f>
        <v>0</v>
      </c>
      <c r="I232" s="46">
        <f>SUMIFS('Portfolio Allocation'!F$12:F$111,'Portfolio Allocation'!$A$12:$A$111,'Graph Tables'!$D232)</f>
        <v>0</v>
      </c>
      <c r="J232" s="46">
        <f>SUMIFS('Portfolio Allocation'!G$12:G$111,'Portfolio Allocation'!$A$12:$A$111,'Graph Tables'!$D232)</f>
        <v>0</v>
      </c>
      <c r="K232" s="46">
        <f>SUMIFS('Portfolio Allocation'!H$12:H$111,'Portfolio Allocation'!$A$12:$A$111,'Graph Tables'!$D232)</f>
        <v>0</v>
      </c>
      <c r="L232" s="46">
        <f>SUMIFS('Portfolio Allocation'!I$12:I$111,'Portfolio Allocation'!$A$12:$A$111,'Graph Tables'!$D232)</f>
        <v>0</v>
      </c>
      <c r="M232" s="46">
        <f>SUMIFS('Portfolio Allocation'!J$12:J$111,'Portfolio Allocation'!$A$12:$A$111,'Graph Tables'!$D232)</f>
        <v>0</v>
      </c>
      <c r="N232" s="46">
        <f>SUMIFS('Portfolio Allocation'!K$12:K$111,'Portfolio Allocation'!$A$12:$A$111,'Graph Tables'!$D232)</f>
        <v>0</v>
      </c>
      <c r="O232" s="46">
        <f>SUMIFS('Portfolio Allocation'!L$12:L$111,'Portfolio Allocation'!$A$12:$A$111,'Graph Tables'!$D232)</f>
        <v>0</v>
      </c>
      <c r="P232" s="46">
        <f>SUMIFS('Portfolio Allocation'!M$12:M$111,'Portfolio Allocation'!$A$12:$A$111,'Graph Tables'!$D232)</f>
        <v>0</v>
      </c>
      <c r="Q232" s="46" t="e">
        <f>SUMIFS('Portfolio Allocation'!#REF!,'Portfolio Allocation'!$A$12:$A$111,'Graph Tables'!$D232)</f>
        <v>#REF!</v>
      </c>
      <c r="R232" s="46">
        <f>SUMIFS('Portfolio Allocation'!Q$12:Q$111,'Portfolio Allocation'!$A$12:$A$111,'Graph Tables'!$D232)</f>
        <v>0</v>
      </c>
      <c r="S232" s="46">
        <f>SUMIFS('Portfolio Allocation'!R$12:R$111,'Portfolio Allocation'!$A$12:$A$111,'Graph Tables'!$D232)</f>
        <v>0</v>
      </c>
      <c r="T232" s="46">
        <f>SUMIFS('Portfolio Allocation'!S$12:S$111,'Portfolio Allocation'!$A$12:$A$111,'Graph Tables'!$D232)</f>
        <v>0</v>
      </c>
      <c r="U232" s="46">
        <f>SUMIFS('Portfolio Allocation'!T$12:T$111,'Portfolio Allocation'!$A$12:$A$111,'Graph Tables'!$D232)</f>
        <v>0</v>
      </c>
      <c r="V232" s="46">
        <f>SUMIFS('Portfolio Allocation'!U$12:U$111,'Portfolio Allocation'!$A$12:$A$111,'Graph Tables'!$D232)</f>
        <v>0</v>
      </c>
      <c r="W232" s="46">
        <f>SUMIFS('Portfolio Allocation'!V$12:V$111,'Portfolio Allocation'!$A$12:$A$111,'Graph Tables'!$D232)</f>
        <v>0</v>
      </c>
      <c r="X232" s="46">
        <f>SUMIFS('Portfolio Allocation'!W$12:W$111,'Portfolio Allocation'!$A$12:$A$111,'Graph Tables'!$D232)</f>
        <v>0</v>
      </c>
      <c r="Y232" s="46">
        <f>SUMIFS('Portfolio Allocation'!X$12:X$111,'Portfolio Allocation'!$A$12:$A$111,'Graph Tables'!$D232)</f>
        <v>0</v>
      </c>
      <c r="Z232" s="46">
        <f>SUMIFS('Portfolio Allocation'!Y$12:Y$111,'Portfolio Allocation'!$A$12:$A$111,'Graph Tables'!$D232)</f>
        <v>0</v>
      </c>
      <c r="AA232" s="46">
        <f>SUMIFS('Portfolio Allocation'!Z$12:Z$111,'Portfolio Allocation'!$A$12:$A$111,'Graph Tables'!$D232)</f>
        <v>0</v>
      </c>
      <c r="AB232" s="46">
        <f>SUMIFS('Portfolio Allocation'!AA$12:AA$111,'Portfolio Allocation'!$A$12:$A$111,'Graph Tables'!$D232)</f>
        <v>0</v>
      </c>
      <c r="AC232" s="46">
        <f>SUMIFS('Portfolio Allocation'!AD$12:AD$111,'Portfolio Allocation'!$A$12:$A$111,'Graph Tables'!$D232)</f>
        <v>0</v>
      </c>
      <c r="AD232" s="46"/>
      <c r="AH232" s="46"/>
      <c r="AI232" s="239" t="e">
        <f t="shared" si="322"/>
        <v>#REF!</v>
      </c>
      <c r="AJ232" s="239" t="e">
        <f>AI232+COUNTIF(AI$2:$AI232,AI232)-1</f>
        <v>#REF!</v>
      </c>
      <c r="AK232" s="241" t="str">
        <f t="shared" si="270"/>
        <v>US Virgin Islands</v>
      </c>
      <c r="AL232" s="70" t="e">
        <f t="shared" si="323"/>
        <v>#REF!</v>
      </c>
      <c r="AM232" s="44" t="e">
        <f t="shared" si="271"/>
        <v>#REF!</v>
      </c>
      <c r="AN232" s="44" t="e">
        <f t="shared" si="272"/>
        <v>#REF!</v>
      </c>
      <c r="AO232" s="44" t="e">
        <f t="shared" si="273"/>
        <v>#REF!</v>
      </c>
      <c r="AP232" s="44" t="e">
        <f t="shared" si="274"/>
        <v>#REF!</v>
      </c>
      <c r="AQ232" s="44" t="e">
        <f t="shared" si="275"/>
        <v>#REF!</v>
      </c>
      <c r="AR232" s="44" t="e">
        <f t="shared" si="276"/>
        <v>#REF!</v>
      </c>
      <c r="AS232" s="44" t="e">
        <f t="shared" si="277"/>
        <v>#REF!</v>
      </c>
      <c r="AT232" s="44" t="e">
        <f t="shared" si="278"/>
        <v>#REF!</v>
      </c>
      <c r="AU232" s="44" t="e">
        <f t="shared" si="279"/>
        <v>#REF!</v>
      </c>
      <c r="AV232" s="44" t="e">
        <f t="shared" si="280"/>
        <v>#REF!</v>
      </c>
      <c r="AW232" s="44" t="e">
        <f t="shared" si="281"/>
        <v>#REF!</v>
      </c>
      <c r="AX232" s="44" t="e">
        <f t="shared" si="282"/>
        <v>#REF!</v>
      </c>
      <c r="AY232" s="44" t="e">
        <f t="shared" si="283"/>
        <v>#REF!</v>
      </c>
      <c r="AZ232" s="44" t="e">
        <f t="shared" si="284"/>
        <v>#REF!</v>
      </c>
      <c r="BA232" s="44" t="e">
        <f t="shared" si="285"/>
        <v>#REF!</v>
      </c>
      <c r="BB232" s="44" t="e">
        <f t="shared" si="286"/>
        <v>#REF!</v>
      </c>
      <c r="BC232" s="44" t="e">
        <f t="shared" si="287"/>
        <v>#REF!</v>
      </c>
      <c r="BD232" s="44" t="e">
        <f t="shared" si="288"/>
        <v>#REF!</v>
      </c>
      <c r="BE232" s="44" t="e">
        <f t="shared" si="289"/>
        <v>#REF!</v>
      </c>
      <c r="BF232" s="44" t="e">
        <f t="shared" si="290"/>
        <v>#REF!</v>
      </c>
      <c r="BG232" s="44" t="e">
        <f t="shared" si="291"/>
        <v>#REF!</v>
      </c>
      <c r="BH232" s="44" t="e">
        <f t="shared" si="292"/>
        <v>#REF!</v>
      </c>
      <c r="BI232" s="44" t="e">
        <f t="shared" si="293"/>
        <v>#REF!</v>
      </c>
      <c r="BJ232" s="44" t="e">
        <f t="shared" si="294"/>
        <v>#REF!</v>
      </c>
      <c r="BK232" s="44"/>
      <c r="CN232" s="244" t="e">
        <f t="shared" si="324"/>
        <v>#REF!</v>
      </c>
      <c r="CO232" s="244">
        <v>231</v>
      </c>
      <c r="CP232" s="239" t="e">
        <f t="shared" si="325"/>
        <v>#REF!</v>
      </c>
      <c r="CQ232" s="239" t="e">
        <f>CP232+COUNTIF($CP$2:CP232,CP232)-1</f>
        <v>#REF!</v>
      </c>
      <c r="CR232" s="241" t="str">
        <f t="shared" si="295"/>
        <v>US Virgin Islands</v>
      </c>
      <c r="CS232" s="70" t="e">
        <f t="shared" si="326"/>
        <v>#REF!</v>
      </c>
      <c r="CT232" s="44" t="e">
        <f t="shared" si="296"/>
        <v>#REF!</v>
      </c>
      <c r="CU232" s="44" t="e">
        <f t="shared" si="297"/>
        <v>#REF!</v>
      </c>
      <c r="CV232" s="44" t="e">
        <f t="shared" si="298"/>
        <v>#REF!</v>
      </c>
      <c r="CW232" s="44" t="e">
        <f t="shared" si="299"/>
        <v>#REF!</v>
      </c>
      <c r="CX232" s="44" t="e">
        <f t="shared" si="300"/>
        <v>#REF!</v>
      </c>
      <c r="CY232" s="44" t="e">
        <f t="shared" si="301"/>
        <v>#REF!</v>
      </c>
      <c r="CZ232" s="44" t="e">
        <f t="shared" si="302"/>
        <v>#REF!</v>
      </c>
      <c r="DA232" s="44" t="e">
        <f t="shared" si="303"/>
        <v>#REF!</v>
      </c>
      <c r="DB232" s="44" t="e">
        <f t="shared" si="304"/>
        <v>#REF!</v>
      </c>
      <c r="DC232" s="44" t="e">
        <f t="shared" si="305"/>
        <v>#REF!</v>
      </c>
      <c r="DD232" s="44" t="e">
        <f t="shared" si="306"/>
        <v>#REF!</v>
      </c>
      <c r="DE232" s="44" t="e">
        <f t="shared" si="307"/>
        <v>#REF!</v>
      </c>
      <c r="DF232" s="44" t="e">
        <f t="shared" si="308"/>
        <v>#REF!</v>
      </c>
      <c r="DG232" s="44" t="e">
        <f t="shared" si="309"/>
        <v>#REF!</v>
      </c>
      <c r="DH232" s="44" t="e">
        <f t="shared" si="310"/>
        <v>#REF!</v>
      </c>
      <c r="DI232" s="44" t="e">
        <f t="shared" si="311"/>
        <v>#REF!</v>
      </c>
      <c r="DJ232" s="44" t="e">
        <f t="shared" si="312"/>
        <v>#REF!</v>
      </c>
      <c r="DK232" s="44" t="e">
        <f t="shared" si="313"/>
        <v>#REF!</v>
      </c>
      <c r="DL232" s="44" t="e">
        <f t="shared" si="314"/>
        <v>#REF!</v>
      </c>
      <c r="DM232" s="44" t="e">
        <f t="shared" si="315"/>
        <v>#REF!</v>
      </c>
      <c r="DN232" s="44" t="e">
        <f t="shared" si="316"/>
        <v>#REF!</v>
      </c>
      <c r="DO232" s="44" t="e">
        <f t="shared" si="317"/>
        <v>#REF!</v>
      </c>
      <c r="DP232" s="44" t="e">
        <f t="shared" si="318"/>
        <v>#REF!</v>
      </c>
      <c r="DQ232" s="44" t="e">
        <f t="shared" si="319"/>
        <v>#REF!</v>
      </c>
    </row>
    <row r="233" spans="1:121">
      <c r="A233" s="239">
        <v>232</v>
      </c>
      <c r="B233" s="364" t="e">
        <f t="shared" si="320"/>
        <v>#REF!</v>
      </c>
      <c r="C233" s="365" t="e">
        <f>B233+COUNTIF(B$2:$B233,B233)-1</f>
        <v>#REF!</v>
      </c>
      <c r="D233" s="366" t="str">
        <f>Tables!AI233</f>
        <v>Uzbekistan</v>
      </c>
      <c r="E233" s="367" t="e">
        <f t="shared" si="321"/>
        <v>#REF!</v>
      </c>
      <c r="F233" s="46">
        <f>SUMIFS('Portfolio Allocation'!C$12:C$111,'Portfolio Allocation'!$A$12:$A$111,'Graph Tables'!$D233)</f>
        <v>0</v>
      </c>
      <c r="G233" s="46">
        <f>SUMIFS('Portfolio Allocation'!D$12:D$111,'Portfolio Allocation'!$A$12:$A$111,'Graph Tables'!$D233)</f>
        <v>0</v>
      </c>
      <c r="H233" s="46">
        <f>SUMIFS('Portfolio Allocation'!E$12:E$111,'Portfolio Allocation'!$A$12:$A$111,'Graph Tables'!$D233)</f>
        <v>0</v>
      </c>
      <c r="I233" s="46">
        <f>SUMIFS('Portfolio Allocation'!F$12:F$111,'Portfolio Allocation'!$A$12:$A$111,'Graph Tables'!$D233)</f>
        <v>0</v>
      </c>
      <c r="J233" s="46">
        <f>SUMIFS('Portfolio Allocation'!G$12:G$111,'Portfolio Allocation'!$A$12:$A$111,'Graph Tables'!$D233)</f>
        <v>0</v>
      </c>
      <c r="K233" s="46">
        <f>SUMIFS('Portfolio Allocation'!H$12:H$111,'Portfolio Allocation'!$A$12:$A$111,'Graph Tables'!$D233)</f>
        <v>0</v>
      </c>
      <c r="L233" s="46">
        <f>SUMIFS('Portfolio Allocation'!I$12:I$111,'Portfolio Allocation'!$A$12:$A$111,'Graph Tables'!$D233)</f>
        <v>0</v>
      </c>
      <c r="M233" s="46">
        <f>SUMIFS('Portfolio Allocation'!J$12:J$111,'Portfolio Allocation'!$A$12:$A$111,'Graph Tables'!$D233)</f>
        <v>0</v>
      </c>
      <c r="N233" s="46">
        <f>SUMIFS('Portfolio Allocation'!K$12:K$111,'Portfolio Allocation'!$A$12:$A$111,'Graph Tables'!$D233)</f>
        <v>0</v>
      </c>
      <c r="O233" s="46">
        <f>SUMIFS('Portfolio Allocation'!L$12:L$111,'Portfolio Allocation'!$A$12:$A$111,'Graph Tables'!$D233)</f>
        <v>0</v>
      </c>
      <c r="P233" s="46">
        <f>SUMIFS('Portfolio Allocation'!M$12:M$111,'Portfolio Allocation'!$A$12:$A$111,'Graph Tables'!$D233)</f>
        <v>0</v>
      </c>
      <c r="Q233" s="46" t="e">
        <f>SUMIFS('Portfolio Allocation'!#REF!,'Portfolio Allocation'!$A$12:$A$111,'Graph Tables'!$D233)</f>
        <v>#REF!</v>
      </c>
      <c r="R233" s="46">
        <f>SUMIFS('Portfolio Allocation'!Q$12:Q$111,'Portfolio Allocation'!$A$12:$A$111,'Graph Tables'!$D233)</f>
        <v>0</v>
      </c>
      <c r="S233" s="46">
        <f>SUMIFS('Portfolio Allocation'!R$12:R$111,'Portfolio Allocation'!$A$12:$A$111,'Graph Tables'!$D233)</f>
        <v>0</v>
      </c>
      <c r="T233" s="46">
        <f>SUMIFS('Portfolio Allocation'!S$12:S$111,'Portfolio Allocation'!$A$12:$A$111,'Graph Tables'!$D233)</f>
        <v>0</v>
      </c>
      <c r="U233" s="46">
        <f>SUMIFS('Portfolio Allocation'!T$12:T$111,'Portfolio Allocation'!$A$12:$A$111,'Graph Tables'!$D233)</f>
        <v>0</v>
      </c>
      <c r="V233" s="46">
        <f>SUMIFS('Portfolio Allocation'!U$12:U$111,'Portfolio Allocation'!$A$12:$A$111,'Graph Tables'!$D233)</f>
        <v>0</v>
      </c>
      <c r="W233" s="46">
        <f>SUMIFS('Portfolio Allocation'!V$12:V$111,'Portfolio Allocation'!$A$12:$A$111,'Graph Tables'!$D233)</f>
        <v>0</v>
      </c>
      <c r="X233" s="46">
        <f>SUMIFS('Portfolio Allocation'!W$12:W$111,'Portfolio Allocation'!$A$12:$A$111,'Graph Tables'!$D233)</f>
        <v>0</v>
      </c>
      <c r="Y233" s="46">
        <f>SUMIFS('Portfolio Allocation'!X$12:X$111,'Portfolio Allocation'!$A$12:$A$111,'Graph Tables'!$D233)</f>
        <v>0</v>
      </c>
      <c r="Z233" s="46">
        <f>SUMIFS('Portfolio Allocation'!Y$12:Y$111,'Portfolio Allocation'!$A$12:$A$111,'Graph Tables'!$D233)</f>
        <v>0</v>
      </c>
      <c r="AA233" s="46">
        <f>SUMIFS('Portfolio Allocation'!Z$12:Z$111,'Portfolio Allocation'!$A$12:$A$111,'Graph Tables'!$D233)</f>
        <v>0</v>
      </c>
      <c r="AB233" s="46">
        <f>SUMIFS('Portfolio Allocation'!AA$12:AA$111,'Portfolio Allocation'!$A$12:$A$111,'Graph Tables'!$D233)</f>
        <v>0</v>
      </c>
      <c r="AC233" s="46">
        <f>SUMIFS('Portfolio Allocation'!AD$12:AD$111,'Portfolio Allocation'!$A$12:$A$111,'Graph Tables'!$D233)</f>
        <v>0</v>
      </c>
      <c r="AD233" s="46"/>
      <c r="AH233" s="46"/>
      <c r="AI233" s="239" t="e">
        <f t="shared" si="322"/>
        <v>#REF!</v>
      </c>
      <c r="AJ233" s="239" t="e">
        <f>AI233+COUNTIF(AI$2:$AI233,AI233)-1</f>
        <v>#REF!</v>
      </c>
      <c r="AK233" s="241" t="str">
        <f t="shared" si="270"/>
        <v>Uzbekistan</v>
      </c>
      <c r="AL233" s="70" t="e">
        <f t="shared" si="323"/>
        <v>#REF!</v>
      </c>
      <c r="AM233" s="44" t="e">
        <f t="shared" si="271"/>
        <v>#REF!</v>
      </c>
      <c r="AN233" s="44" t="e">
        <f t="shared" si="272"/>
        <v>#REF!</v>
      </c>
      <c r="AO233" s="44" t="e">
        <f t="shared" si="273"/>
        <v>#REF!</v>
      </c>
      <c r="AP233" s="44" t="e">
        <f t="shared" si="274"/>
        <v>#REF!</v>
      </c>
      <c r="AQ233" s="44" t="e">
        <f t="shared" si="275"/>
        <v>#REF!</v>
      </c>
      <c r="AR233" s="44" t="e">
        <f t="shared" si="276"/>
        <v>#REF!</v>
      </c>
      <c r="AS233" s="44" t="e">
        <f t="shared" si="277"/>
        <v>#REF!</v>
      </c>
      <c r="AT233" s="44" t="e">
        <f t="shared" si="278"/>
        <v>#REF!</v>
      </c>
      <c r="AU233" s="44" t="e">
        <f t="shared" si="279"/>
        <v>#REF!</v>
      </c>
      <c r="AV233" s="44" t="e">
        <f t="shared" si="280"/>
        <v>#REF!</v>
      </c>
      <c r="AW233" s="44" t="e">
        <f t="shared" si="281"/>
        <v>#REF!</v>
      </c>
      <c r="AX233" s="44" t="e">
        <f t="shared" si="282"/>
        <v>#REF!</v>
      </c>
      <c r="AY233" s="44" t="e">
        <f t="shared" si="283"/>
        <v>#REF!</v>
      </c>
      <c r="AZ233" s="44" t="e">
        <f t="shared" si="284"/>
        <v>#REF!</v>
      </c>
      <c r="BA233" s="44" t="e">
        <f t="shared" si="285"/>
        <v>#REF!</v>
      </c>
      <c r="BB233" s="44" t="e">
        <f t="shared" si="286"/>
        <v>#REF!</v>
      </c>
      <c r="BC233" s="44" t="e">
        <f t="shared" si="287"/>
        <v>#REF!</v>
      </c>
      <c r="BD233" s="44" t="e">
        <f t="shared" si="288"/>
        <v>#REF!</v>
      </c>
      <c r="BE233" s="44" t="e">
        <f t="shared" si="289"/>
        <v>#REF!</v>
      </c>
      <c r="BF233" s="44" t="e">
        <f t="shared" si="290"/>
        <v>#REF!</v>
      </c>
      <c r="BG233" s="44" t="e">
        <f t="shared" si="291"/>
        <v>#REF!</v>
      </c>
      <c r="BH233" s="44" t="e">
        <f t="shared" si="292"/>
        <v>#REF!</v>
      </c>
      <c r="BI233" s="44" t="e">
        <f t="shared" si="293"/>
        <v>#REF!</v>
      </c>
      <c r="BJ233" s="44" t="e">
        <f t="shared" si="294"/>
        <v>#REF!</v>
      </c>
      <c r="BK233" s="44"/>
      <c r="CN233" s="244" t="e">
        <f t="shared" si="324"/>
        <v>#REF!</v>
      </c>
      <c r="CO233" s="244">
        <v>232</v>
      </c>
      <c r="CP233" s="239" t="e">
        <f t="shared" si="325"/>
        <v>#REF!</v>
      </c>
      <c r="CQ233" s="239" t="e">
        <f>CP233+COUNTIF($CP$2:CP233,CP233)-1</f>
        <v>#REF!</v>
      </c>
      <c r="CR233" s="241" t="str">
        <f t="shared" si="295"/>
        <v>Uzbekistan</v>
      </c>
      <c r="CS233" s="70" t="e">
        <f t="shared" si="326"/>
        <v>#REF!</v>
      </c>
      <c r="CT233" s="44" t="e">
        <f t="shared" si="296"/>
        <v>#REF!</v>
      </c>
      <c r="CU233" s="44" t="e">
        <f t="shared" si="297"/>
        <v>#REF!</v>
      </c>
      <c r="CV233" s="44" t="e">
        <f t="shared" si="298"/>
        <v>#REF!</v>
      </c>
      <c r="CW233" s="44" t="e">
        <f t="shared" si="299"/>
        <v>#REF!</v>
      </c>
      <c r="CX233" s="44" t="e">
        <f t="shared" si="300"/>
        <v>#REF!</v>
      </c>
      <c r="CY233" s="44" t="e">
        <f t="shared" si="301"/>
        <v>#REF!</v>
      </c>
      <c r="CZ233" s="44" t="e">
        <f t="shared" si="302"/>
        <v>#REF!</v>
      </c>
      <c r="DA233" s="44" t="e">
        <f t="shared" si="303"/>
        <v>#REF!</v>
      </c>
      <c r="DB233" s="44" t="e">
        <f t="shared" si="304"/>
        <v>#REF!</v>
      </c>
      <c r="DC233" s="44" t="e">
        <f t="shared" si="305"/>
        <v>#REF!</v>
      </c>
      <c r="DD233" s="44" t="e">
        <f t="shared" si="306"/>
        <v>#REF!</v>
      </c>
      <c r="DE233" s="44" t="e">
        <f t="shared" si="307"/>
        <v>#REF!</v>
      </c>
      <c r="DF233" s="44" t="e">
        <f t="shared" si="308"/>
        <v>#REF!</v>
      </c>
      <c r="DG233" s="44" t="e">
        <f t="shared" si="309"/>
        <v>#REF!</v>
      </c>
      <c r="DH233" s="44" t="e">
        <f t="shared" si="310"/>
        <v>#REF!</v>
      </c>
      <c r="DI233" s="44" t="e">
        <f t="shared" si="311"/>
        <v>#REF!</v>
      </c>
      <c r="DJ233" s="44" t="e">
        <f t="shared" si="312"/>
        <v>#REF!</v>
      </c>
      <c r="DK233" s="44" t="e">
        <f t="shared" si="313"/>
        <v>#REF!</v>
      </c>
      <c r="DL233" s="44" t="e">
        <f t="shared" si="314"/>
        <v>#REF!</v>
      </c>
      <c r="DM233" s="44" t="e">
        <f t="shared" si="315"/>
        <v>#REF!</v>
      </c>
      <c r="DN233" s="44" t="e">
        <f t="shared" si="316"/>
        <v>#REF!</v>
      </c>
      <c r="DO233" s="44" t="e">
        <f t="shared" si="317"/>
        <v>#REF!</v>
      </c>
      <c r="DP233" s="44" t="e">
        <f t="shared" si="318"/>
        <v>#REF!</v>
      </c>
      <c r="DQ233" s="44" t="e">
        <f t="shared" si="319"/>
        <v>#REF!</v>
      </c>
    </row>
    <row r="234" spans="1:121">
      <c r="A234" s="239">
        <v>233</v>
      </c>
      <c r="B234" s="364" t="e">
        <f t="shared" si="320"/>
        <v>#REF!</v>
      </c>
      <c r="C234" s="365" t="e">
        <f>B234+COUNTIF(B$2:$B234,B234)-1</f>
        <v>#REF!</v>
      </c>
      <c r="D234" s="366" t="str">
        <f>Tables!AI234</f>
        <v>Vanuatu</v>
      </c>
      <c r="E234" s="367" t="e">
        <f t="shared" si="321"/>
        <v>#REF!</v>
      </c>
      <c r="F234" s="46">
        <f>SUMIFS('Portfolio Allocation'!C$12:C$111,'Portfolio Allocation'!$A$12:$A$111,'Graph Tables'!$D234)</f>
        <v>0</v>
      </c>
      <c r="G234" s="46">
        <f>SUMIFS('Portfolio Allocation'!D$12:D$111,'Portfolio Allocation'!$A$12:$A$111,'Graph Tables'!$D234)</f>
        <v>0</v>
      </c>
      <c r="H234" s="46">
        <f>SUMIFS('Portfolio Allocation'!E$12:E$111,'Portfolio Allocation'!$A$12:$A$111,'Graph Tables'!$D234)</f>
        <v>0</v>
      </c>
      <c r="I234" s="46">
        <f>SUMIFS('Portfolio Allocation'!F$12:F$111,'Portfolio Allocation'!$A$12:$A$111,'Graph Tables'!$D234)</f>
        <v>0</v>
      </c>
      <c r="J234" s="46">
        <f>SUMIFS('Portfolio Allocation'!G$12:G$111,'Portfolio Allocation'!$A$12:$A$111,'Graph Tables'!$D234)</f>
        <v>0</v>
      </c>
      <c r="K234" s="46">
        <f>SUMIFS('Portfolio Allocation'!H$12:H$111,'Portfolio Allocation'!$A$12:$A$111,'Graph Tables'!$D234)</f>
        <v>0</v>
      </c>
      <c r="L234" s="46">
        <f>SUMIFS('Portfolio Allocation'!I$12:I$111,'Portfolio Allocation'!$A$12:$A$111,'Graph Tables'!$D234)</f>
        <v>0</v>
      </c>
      <c r="M234" s="46">
        <f>SUMIFS('Portfolio Allocation'!J$12:J$111,'Portfolio Allocation'!$A$12:$A$111,'Graph Tables'!$D234)</f>
        <v>0</v>
      </c>
      <c r="N234" s="46">
        <f>SUMIFS('Portfolio Allocation'!K$12:K$111,'Portfolio Allocation'!$A$12:$A$111,'Graph Tables'!$D234)</f>
        <v>0</v>
      </c>
      <c r="O234" s="46">
        <f>SUMIFS('Portfolio Allocation'!L$12:L$111,'Portfolio Allocation'!$A$12:$A$111,'Graph Tables'!$D234)</f>
        <v>0</v>
      </c>
      <c r="P234" s="46">
        <f>SUMIFS('Portfolio Allocation'!M$12:M$111,'Portfolio Allocation'!$A$12:$A$111,'Graph Tables'!$D234)</f>
        <v>0</v>
      </c>
      <c r="Q234" s="46" t="e">
        <f>SUMIFS('Portfolio Allocation'!#REF!,'Portfolio Allocation'!$A$12:$A$111,'Graph Tables'!$D234)</f>
        <v>#REF!</v>
      </c>
      <c r="R234" s="46">
        <f>SUMIFS('Portfolio Allocation'!Q$12:Q$111,'Portfolio Allocation'!$A$12:$A$111,'Graph Tables'!$D234)</f>
        <v>0</v>
      </c>
      <c r="S234" s="46">
        <f>SUMIFS('Portfolio Allocation'!R$12:R$111,'Portfolio Allocation'!$A$12:$A$111,'Graph Tables'!$D234)</f>
        <v>0</v>
      </c>
      <c r="T234" s="46">
        <f>SUMIFS('Portfolio Allocation'!S$12:S$111,'Portfolio Allocation'!$A$12:$A$111,'Graph Tables'!$D234)</f>
        <v>0</v>
      </c>
      <c r="U234" s="46">
        <f>SUMIFS('Portfolio Allocation'!T$12:T$111,'Portfolio Allocation'!$A$12:$A$111,'Graph Tables'!$D234)</f>
        <v>0</v>
      </c>
      <c r="V234" s="46">
        <f>SUMIFS('Portfolio Allocation'!U$12:U$111,'Portfolio Allocation'!$A$12:$A$111,'Graph Tables'!$D234)</f>
        <v>0</v>
      </c>
      <c r="W234" s="46">
        <f>SUMIFS('Portfolio Allocation'!V$12:V$111,'Portfolio Allocation'!$A$12:$A$111,'Graph Tables'!$D234)</f>
        <v>0</v>
      </c>
      <c r="X234" s="46">
        <f>SUMIFS('Portfolio Allocation'!W$12:W$111,'Portfolio Allocation'!$A$12:$A$111,'Graph Tables'!$D234)</f>
        <v>0</v>
      </c>
      <c r="Y234" s="46">
        <f>SUMIFS('Portfolio Allocation'!X$12:X$111,'Portfolio Allocation'!$A$12:$A$111,'Graph Tables'!$D234)</f>
        <v>0</v>
      </c>
      <c r="Z234" s="46">
        <f>SUMIFS('Portfolio Allocation'!Y$12:Y$111,'Portfolio Allocation'!$A$12:$A$111,'Graph Tables'!$D234)</f>
        <v>0</v>
      </c>
      <c r="AA234" s="46">
        <f>SUMIFS('Portfolio Allocation'!Z$12:Z$111,'Portfolio Allocation'!$A$12:$A$111,'Graph Tables'!$D234)</f>
        <v>0</v>
      </c>
      <c r="AB234" s="46">
        <f>SUMIFS('Portfolio Allocation'!AA$12:AA$111,'Portfolio Allocation'!$A$12:$A$111,'Graph Tables'!$D234)</f>
        <v>0</v>
      </c>
      <c r="AC234" s="46">
        <f>SUMIFS('Portfolio Allocation'!AD$12:AD$111,'Portfolio Allocation'!$A$12:$A$111,'Graph Tables'!$D234)</f>
        <v>0</v>
      </c>
      <c r="AD234" s="46"/>
      <c r="AH234" s="46"/>
      <c r="AI234" s="239" t="e">
        <f t="shared" si="322"/>
        <v>#REF!</v>
      </c>
      <c r="AJ234" s="239" t="e">
        <f>AI234+COUNTIF(AI$2:$AI234,AI234)-1</f>
        <v>#REF!</v>
      </c>
      <c r="AK234" s="241" t="str">
        <f t="shared" si="270"/>
        <v>Vanuatu</v>
      </c>
      <c r="AL234" s="70" t="e">
        <f t="shared" si="323"/>
        <v>#REF!</v>
      </c>
      <c r="AM234" s="44" t="e">
        <f t="shared" si="271"/>
        <v>#REF!</v>
      </c>
      <c r="AN234" s="44" t="e">
        <f t="shared" si="272"/>
        <v>#REF!</v>
      </c>
      <c r="AO234" s="44" t="e">
        <f t="shared" si="273"/>
        <v>#REF!</v>
      </c>
      <c r="AP234" s="44" t="e">
        <f t="shared" si="274"/>
        <v>#REF!</v>
      </c>
      <c r="AQ234" s="44" t="e">
        <f t="shared" si="275"/>
        <v>#REF!</v>
      </c>
      <c r="AR234" s="44" t="e">
        <f t="shared" si="276"/>
        <v>#REF!</v>
      </c>
      <c r="AS234" s="44" t="e">
        <f t="shared" si="277"/>
        <v>#REF!</v>
      </c>
      <c r="AT234" s="44" t="e">
        <f t="shared" si="278"/>
        <v>#REF!</v>
      </c>
      <c r="AU234" s="44" t="e">
        <f t="shared" si="279"/>
        <v>#REF!</v>
      </c>
      <c r="AV234" s="44" t="e">
        <f t="shared" si="280"/>
        <v>#REF!</v>
      </c>
      <c r="AW234" s="44" t="e">
        <f t="shared" si="281"/>
        <v>#REF!</v>
      </c>
      <c r="AX234" s="44" t="e">
        <f t="shared" si="282"/>
        <v>#REF!</v>
      </c>
      <c r="AY234" s="44" t="e">
        <f t="shared" si="283"/>
        <v>#REF!</v>
      </c>
      <c r="AZ234" s="44" t="e">
        <f t="shared" si="284"/>
        <v>#REF!</v>
      </c>
      <c r="BA234" s="44" t="e">
        <f t="shared" si="285"/>
        <v>#REF!</v>
      </c>
      <c r="BB234" s="44" t="e">
        <f t="shared" si="286"/>
        <v>#REF!</v>
      </c>
      <c r="BC234" s="44" t="e">
        <f t="shared" si="287"/>
        <v>#REF!</v>
      </c>
      <c r="BD234" s="44" t="e">
        <f t="shared" si="288"/>
        <v>#REF!</v>
      </c>
      <c r="BE234" s="44" t="e">
        <f t="shared" si="289"/>
        <v>#REF!</v>
      </c>
      <c r="BF234" s="44" t="e">
        <f t="shared" si="290"/>
        <v>#REF!</v>
      </c>
      <c r="BG234" s="44" t="e">
        <f t="shared" si="291"/>
        <v>#REF!</v>
      </c>
      <c r="BH234" s="44" t="e">
        <f t="shared" si="292"/>
        <v>#REF!</v>
      </c>
      <c r="BI234" s="44" t="e">
        <f t="shared" si="293"/>
        <v>#REF!</v>
      </c>
      <c r="BJ234" s="44" t="e">
        <f t="shared" si="294"/>
        <v>#REF!</v>
      </c>
      <c r="BK234" s="44"/>
      <c r="CN234" s="244" t="e">
        <f t="shared" si="324"/>
        <v>#REF!</v>
      </c>
      <c r="CO234" s="244">
        <v>233</v>
      </c>
      <c r="CP234" s="239" t="e">
        <f t="shared" si="325"/>
        <v>#REF!</v>
      </c>
      <c r="CQ234" s="239" t="e">
        <f>CP234+COUNTIF($CP$2:CP234,CP234)-1</f>
        <v>#REF!</v>
      </c>
      <c r="CR234" s="241" t="str">
        <f t="shared" si="295"/>
        <v>Vanuatu</v>
      </c>
      <c r="CS234" s="70" t="e">
        <f t="shared" si="326"/>
        <v>#REF!</v>
      </c>
      <c r="CT234" s="44" t="e">
        <f t="shared" si="296"/>
        <v>#REF!</v>
      </c>
      <c r="CU234" s="44" t="e">
        <f t="shared" si="297"/>
        <v>#REF!</v>
      </c>
      <c r="CV234" s="44" t="e">
        <f t="shared" si="298"/>
        <v>#REF!</v>
      </c>
      <c r="CW234" s="44" t="e">
        <f t="shared" si="299"/>
        <v>#REF!</v>
      </c>
      <c r="CX234" s="44" t="e">
        <f t="shared" si="300"/>
        <v>#REF!</v>
      </c>
      <c r="CY234" s="44" t="e">
        <f t="shared" si="301"/>
        <v>#REF!</v>
      </c>
      <c r="CZ234" s="44" t="e">
        <f t="shared" si="302"/>
        <v>#REF!</v>
      </c>
      <c r="DA234" s="44" t="e">
        <f t="shared" si="303"/>
        <v>#REF!</v>
      </c>
      <c r="DB234" s="44" t="e">
        <f t="shared" si="304"/>
        <v>#REF!</v>
      </c>
      <c r="DC234" s="44" t="e">
        <f t="shared" si="305"/>
        <v>#REF!</v>
      </c>
      <c r="DD234" s="44" t="e">
        <f t="shared" si="306"/>
        <v>#REF!</v>
      </c>
      <c r="DE234" s="44" t="e">
        <f t="shared" si="307"/>
        <v>#REF!</v>
      </c>
      <c r="DF234" s="44" t="e">
        <f t="shared" si="308"/>
        <v>#REF!</v>
      </c>
      <c r="DG234" s="44" t="e">
        <f t="shared" si="309"/>
        <v>#REF!</v>
      </c>
      <c r="DH234" s="44" t="e">
        <f t="shared" si="310"/>
        <v>#REF!</v>
      </c>
      <c r="DI234" s="44" t="e">
        <f t="shared" si="311"/>
        <v>#REF!</v>
      </c>
      <c r="DJ234" s="44" t="e">
        <f t="shared" si="312"/>
        <v>#REF!</v>
      </c>
      <c r="DK234" s="44" t="e">
        <f t="shared" si="313"/>
        <v>#REF!</v>
      </c>
      <c r="DL234" s="44" t="e">
        <f t="shared" si="314"/>
        <v>#REF!</v>
      </c>
      <c r="DM234" s="44" t="e">
        <f t="shared" si="315"/>
        <v>#REF!</v>
      </c>
      <c r="DN234" s="44" t="e">
        <f t="shared" si="316"/>
        <v>#REF!</v>
      </c>
      <c r="DO234" s="44" t="e">
        <f t="shared" si="317"/>
        <v>#REF!</v>
      </c>
      <c r="DP234" s="44" t="e">
        <f t="shared" si="318"/>
        <v>#REF!</v>
      </c>
      <c r="DQ234" s="44" t="e">
        <f t="shared" si="319"/>
        <v>#REF!</v>
      </c>
    </row>
    <row r="235" spans="1:121">
      <c r="A235" s="239">
        <v>234</v>
      </c>
      <c r="B235" s="364" t="e">
        <f t="shared" si="320"/>
        <v>#REF!</v>
      </c>
      <c r="C235" s="365" t="e">
        <f>B235+COUNTIF(B$2:$B235,B235)-1</f>
        <v>#REF!</v>
      </c>
      <c r="D235" s="366" t="str">
        <f>Tables!AI235</f>
        <v>Venezuela</v>
      </c>
      <c r="E235" s="367" t="e">
        <f t="shared" si="321"/>
        <v>#REF!</v>
      </c>
      <c r="F235" s="46">
        <f>SUMIFS('Portfolio Allocation'!C$12:C$111,'Portfolio Allocation'!$A$12:$A$111,'Graph Tables'!$D235)</f>
        <v>0</v>
      </c>
      <c r="G235" s="46">
        <f>SUMIFS('Portfolio Allocation'!D$12:D$111,'Portfolio Allocation'!$A$12:$A$111,'Graph Tables'!$D235)</f>
        <v>0</v>
      </c>
      <c r="H235" s="46">
        <f>SUMIFS('Portfolio Allocation'!E$12:E$111,'Portfolio Allocation'!$A$12:$A$111,'Graph Tables'!$D235)</f>
        <v>0</v>
      </c>
      <c r="I235" s="46">
        <f>SUMIFS('Portfolio Allocation'!F$12:F$111,'Portfolio Allocation'!$A$12:$A$111,'Graph Tables'!$D235)</f>
        <v>0</v>
      </c>
      <c r="J235" s="46">
        <f>SUMIFS('Portfolio Allocation'!G$12:G$111,'Portfolio Allocation'!$A$12:$A$111,'Graph Tables'!$D235)</f>
        <v>0</v>
      </c>
      <c r="K235" s="46">
        <f>SUMIFS('Portfolio Allocation'!H$12:H$111,'Portfolio Allocation'!$A$12:$A$111,'Graph Tables'!$D235)</f>
        <v>0</v>
      </c>
      <c r="L235" s="46">
        <f>SUMIFS('Portfolio Allocation'!I$12:I$111,'Portfolio Allocation'!$A$12:$A$111,'Graph Tables'!$D235)</f>
        <v>0</v>
      </c>
      <c r="M235" s="46">
        <f>SUMIFS('Portfolio Allocation'!J$12:J$111,'Portfolio Allocation'!$A$12:$A$111,'Graph Tables'!$D235)</f>
        <v>0</v>
      </c>
      <c r="N235" s="46">
        <f>SUMIFS('Portfolio Allocation'!K$12:K$111,'Portfolio Allocation'!$A$12:$A$111,'Graph Tables'!$D235)</f>
        <v>0</v>
      </c>
      <c r="O235" s="46">
        <f>SUMIFS('Portfolio Allocation'!L$12:L$111,'Portfolio Allocation'!$A$12:$A$111,'Graph Tables'!$D235)</f>
        <v>0</v>
      </c>
      <c r="P235" s="46">
        <f>SUMIFS('Portfolio Allocation'!M$12:M$111,'Portfolio Allocation'!$A$12:$A$111,'Graph Tables'!$D235)</f>
        <v>0</v>
      </c>
      <c r="Q235" s="46" t="e">
        <f>SUMIFS('Portfolio Allocation'!#REF!,'Portfolio Allocation'!$A$12:$A$111,'Graph Tables'!$D235)</f>
        <v>#REF!</v>
      </c>
      <c r="R235" s="46">
        <f>SUMIFS('Portfolio Allocation'!Q$12:Q$111,'Portfolio Allocation'!$A$12:$A$111,'Graph Tables'!$D235)</f>
        <v>0</v>
      </c>
      <c r="S235" s="46">
        <f>SUMIFS('Portfolio Allocation'!R$12:R$111,'Portfolio Allocation'!$A$12:$A$111,'Graph Tables'!$D235)</f>
        <v>0</v>
      </c>
      <c r="T235" s="46">
        <f>SUMIFS('Portfolio Allocation'!S$12:S$111,'Portfolio Allocation'!$A$12:$A$111,'Graph Tables'!$D235)</f>
        <v>0</v>
      </c>
      <c r="U235" s="46">
        <f>SUMIFS('Portfolio Allocation'!T$12:T$111,'Portfolio Allocation'!$A$12:$A$111,'Graph Tables'!$D235)</f>
        <v>0</v>
      </c>
      <c r="V235" s="46">
        <f>SUMIFS('Portfolio Allocation'!U$12:U$111,'Portfolio Allocation'!$A$12:$A$111,'Graph Tables'!$D235)</f>
        <v>0</v>
      </c>
      <c r="W235" s="46">
        <f>SUMIFS('Portfolio Allocation'!V$12:V$111,'Portfolio Allocation'!$A$12:$A$111,'Graph Tables'!$D235)</f>
        <v>0</v>
      </c>
      <c r="X235" s="46">
        <f>SUMIFS('Portfolio Allocation'!W$12:W$111,'Portfolio Allocation'!$A$12:$A$111,'Graph Tables'!$D235)</f>
        <v>0</v>
      </c>
      <c r="Y235" s="46">
        <f>SUMIFS('Portfolio Allocation'!X$12:X$111,'Portfolio Allocation'!$A$12:$A$111,'Graph Tables'!$D235)</f>
        <v>0</v>
      </c>
      <c r="Z235" s="46">
        <f>SUMIFS('Portfolio Allocation'!Y$12:Y$111,'Portfolio Allocation'!$A$12:$A$111,'Graph Tables'!$D235)</f>
        <v>0</v>
      </c>
      <c r="AA235" s="46">
        <f>SUMIFS('Portfolio Allocation'!Z$12:Z$111,'Portfolio Allocation'!$A$12:$A$111,'Graph Tables'!$D235)</f>
        <v>0</v>
      </c>
      <c r="AB235" s="46">
        <f>SUMIFS('Portfolio Allocation'!AA$12:AA$111,'Portfolio Allocation'!$A$12:$A$111,'Graph Tables'!$D235)</f>
        <v>0</v>
      </c>
      <c r="AC235" s="46">
        <f>SUMIFS('Portfolio Allocation'!AD$12:AD$111,'Portfolio Allocation'!$A$12:$A$111,'Graph Tables'!$D235)</f>
        <v>0</v>
      </c>
      <c r="AD235" s="46"/>
      <c r="AH235" s="46"/>
      <c r="AI235" s="239" t="e">
        <f t="shared" si="322"/>
        <v>#REF!</v>
      </c>
      <c r="AJ235" s="239" t="e">
        <f>AI235+COUNTIF(AI$2:$AI235,AI235)-1</f>
        <v>#REF!</v>
      </c>
      <c r="AK235" s="241" t="str">
        <f t="shared" si="270"/>
        <v>Venezuela</v>
      </c>
      <c r="AL235" s="70" t="e">
        <f t="shared" si="323"/>
        <v>#REF!</v>
      </c>
      <c r="AM235" s="44" t="e">
        <f t="shared" si="271"/>
        <v>#REF!</v>
      </c>
      <c r="AN235" s="44" t="e">
        <f t="shared" si="272"/>
        <v>#REF!</v>
      </c>
      <c r="AO235" s="44" t="e">
        <f t="shared" si="273"/>
        <v>#REF!</v>
      </c>
      <c r="AP235" s="44" t="e">
        <f t="shared" si="274"/>
        <v>#REF!</v>
      </c>
      <c r="AQ235" s="44" t="e">
        <f t="shared" si="275"/>
        <v>#REF!</v>
      </c>
      <c r="AR235" s="44" t="e">
        <f t="shared" si="276"/>
        <v>#REF!</v>
      </c>
      <c r="AS235" s="44" t="e">
        <f t="shared" si="277"/>
        <v>#REF!</v>
      </c>
      <c r="AT235" s="44" t="e">
        <f t="shared" si="278"/>
        <v>#REF!</v>
      </c>
      <c r="AU235" s="44" t="e">
        <f t="shared" si="279"/>
        <v>#REF!</v>
      </c>
      <c r="AV235" s="44" t="e">
        <f t="shared" si="280"/>
        <v>#REF!</v>
      </c>
      <c r="AW235" s="44" t="e">
        <f t="shared" si="281"/>
        <v>#REF!</v>
      </c>
      <c r="AX235" s="44" t="e">
        <f t="shared" si="282"/>
        <v>#REF!</v>
      </c>
      <c r="AY235" s="44" t="e">
        <f t="shared" si="283"/>
        <v>#REF!</v>
      </c>
      <c r="AZ235" s="44" t="e">
        <f t="shared" si="284"/>
        <v>#REF!</v>
      </c>
      <c r="BA235" s="44" t="e">
        <f t="shared" si="285"/>
        <v>#REF!</v>
      </c>
      <c r="BB235" s="44" t="e">
        <f t="shared" si="286"/>
        <v>#REF!</v>
      </c>
      <c r="BC235" s="44" t="e">
        <f t="shared" si="287"/>
        <v>#REF!</v>
      </c>
      <c r="BD235" s="44" t="e">
        <f t="shared" si="288"/>
        <v>#REF!</v>
      </c>
      <c r="BE235" s="44" t="e">
        <f t="shared" si="289"/>
        <v>#REF!</v>
      </c>
      <c r="BF235" s="44" t="e">
        <f t="shared" si="290"/>
        <v>#REF!</v>
      </c>
      <c r="BG235" s="44" t="e">
        <f t="shared" si="291"/>
        <v>#REF!</v>
      </c>
      <c r="BH235" s="44" t="e">
        <f t="shared" si="292"/>
        <v>#REF!</v>
      </c>
      <c r="BI235" s="44" t="e">
        <f t="shared" si="293"/>
        <v>#REF!</v>
      </c>
      <c r="BJ235" s="44" t="e">
        <f t="shared" si="294"/>
        <v>#REF!</v>
      </c>
      <c r="BK235" s="44"/>
      <c r="CN235" s="244" t="e">
        <f t="shared" si="324"/>
        <v>#REF!</v>
      </c>
      <c r="CO235" s="244">
        <v>234</v>
      </c>
      <c r="CP235" s="239" t="e">
        <f t="shared" si="325"/>
        <v>#REF!</v>
      </c>
      <c r="CQ235" s="239" t="e">
        <f>CP235+COUNTIF($CP$2:CP235,CP235)-1</f>
        <v>#REF!</v>
      </c>
      <c r="CR235" s="241" t="str">
        <f t="shared" si="295"/>
        <v>Venezuela</v>
      </c>
      <c r="CS235" s="70" t="e">
        <f t="shared" si="326"/>
        <v>#REF!</v>
      </c>
      <c r="CT235" s="44" t="e">
        <f t="shared" si="296"/>
        <v>#REF!</v>
      </c>
      <c r="CU235" s="44" t="e">
        <f t="shared" si="297"/>
        <v>#REF!</v>
      </c>
      <c r="CV235" s="44" t="e">
        <f t="shared" si="298"/>
        <v>#REF!</v>
      </c>
      <c r="CW235" s="44" t="e">
        <f t="shared" si="299"/>
        <v>#REF!</v>
      </c>
      <c r="CX235" s="44" t="e">
        <f t="shared" si="300"/>
        <v>#REF!</v>
      </c>
      <c r="CY235" s="44" t="e">
        <f t="shared" si="301"/>
        <v>#REF!</v>
      </c>
      <c r="CZ235" s="44" t="e">
        <f t="shared" si="302"/>
        <v>#REF!</v>
      </c>
      <c r="DA235" s="44" t="e">
        <f t="shared" si="303"/>
        <v>#REF!</v>
      </c>
      <c r="DB235" s="44" t="e">
        <f t="shared" si="304"/>
        <v>#REF!</v>
      </c>
      <c r="DC235" s="44" t="e">
        <f t="shared" si="305"/>
        <v>#REF!</v>
      </c>
      <c r="DD235" s="44" t="e">
        <f t="shared" si="306"/>
        <v>#REF!</v>
      </c>
      <c r="DE235" s="44" t="e">
        <f t="shared" si="307"/>
        <v>#REF!</v>
      </c>
      <c r="DF235" s="44" t="e">
        <f t="shared" si="308"/>
        <v>#REF!</v>
      </c>
      <c r="DG235" s="44" t="e">
        <f t="shared" si="309"/>
        <v>#REF!</v>
      </c>
      <c r="DH235" s="44" t="e">
        <f t="shared" si="310"/>
        <v>#REF!</v>
      </c>
      <c r="DI235" s="44" t="e">
        <f t="shared" si="311"/>
        <v>#REF!</v>
      </c>
      <c r="DJ235" s="44" t="e">
        <f t="shared" si="312"/>
        <v>#REF!</v>
      </c>
      <c r="DK235" s="44" t="e">
        <f t="shared" si="313"/>
        <v>#REF!</v>
      </c>
      <c r="DL235" s="44" t="e">
        <f t="shared" si="314"/>
        <v>#REF!</v>
      </c>
      <c r="DM235" s="44" t="e">
        <f t="shared" si="315"/>
        <v>#REF!</v>
      </c>
      <c r="DN235" s="44" t="e">
        <f t="shared" si="316"/>
        <v>#REF!</v>
      </c>
      <c r="DO235" s="44" t="e">
        <f t="shared" si="317"/>
        <v>#REF!</v>
      </c>
      <c r="DP235" s="44" t="e">
        <f t="shared" si="318"/>
        <v>#REF!</v>
      </c>
      <c r="DQ235" s="44" t="e">
        <f t="shared" si="319"/>
        <v>#REF!</v>
      </c>
    </row>
    <row r="236" spans="1:121">
      <c r="A236" s="239">
        <v>235</v>
      </c>
      <c r="B236" s="364" t="e">
        <f t="shared" si="320"/>
        <v>#REF!</v>
      </c>
      <c r="C236" s="365" t="e">
        <f>B236+COUNTIF(B$2:$B236,B236)-1</f>
        <v>#REF!</v>
      </c>
      <c r="D236" s="366" t="str">
        <f>Tables!AI236</f>
        <v>Vietnam</v>
      </c>
      <c r="E236" s="367" t="e">
        <f t="shared" si="321"/>
        <v>#REF!</v>
      </c>
      <c r="F236" s="46">
        <f>SUMIFS('Portfolio Allocation'!C$12:C$111,'Portfolio Allocation'!$A$12:$A$111,'Graph Tables'!$D236)</f>
        <v>0</v>
      </c>
      <c r="G236" s="46">
        <f>SUMIFS('Portfolio Allocation'!D$12:D$111,'Portfolio Allocation'!$A$12:$A$111,'Graph Tables'!$D236)</f>
        <v>0</v>
      </c>
      <c r="H236" s="46">
        <f>SUMIFS('Portfolio Allocation'!E$12:E$111,'Portfolio Allocation'!$A$12:$A$111,'Graph Tables'!$D236)</f>
        <v>0</v>
      </c>
      <c r="I236" s="46">
        <f>SUMIFS('Portfolio Allocation'!F$12:F$111,'Portfolio Allocation'!$A$12:$A$111,'Graph Tables'!$D236)</f>
        <v>0</v>
      </c>
      <c r="J236" s="46">
        <f>SUMIFS('Portfolio Allocation'!G$12:G$111,'Portfolio Allocation'!$A$12:$A$111,'Graph Tables'!$D236)</f>
        <v>0</v>
      </c>
      <c r="K236" s="46">
        <f>SUMIFS('Portfolio Allocation'!H$12:H$111,'Portfolio Allocation'!$A$12:$A$111,'Graph Tables'!$D236)</f>
        <v>0</v>
      </c>
      <c r="L236" s="46">
        <f>SUMIFS('Portfolio Allocation'!I$12:I$111,'Portfolio Allocation'!$A$12:$A$111,'Graph Tables'!$D236)</f>
        <v>0</v>
      </c>
      <c r="M236" s="46">
        <f>SUMIFS('Portfolio Allocation'!J$12:J$111,'Portfolio Allocation'!$A$12:$A$111,'Graph Tables'!$D236)</f>
        <v>0</v>
      </c>
      <c r="N236" s="46">
        <f>SUMIFS('Portfolio Allocation'!K$12:K$111,'Portfolio Allocation'!$A$12:$A$111,'Graph Tables'!$D236)</f>
        <v>0</v>
      </c>
      <c r="O236" s="46">
        <f>SUMIFS('Portfolio Allocation'!L$12:L$111,'Portfolio Allocation'!$A$12:$A$111,'Graph Tables'!$D236)</f>
        <v>0</v>
      </c>
      <c r="P236" s="46">
        <f>SUMIFS('Portfolio Allocation'!M$12:M$111,'Portfolio Allocation'!$A$12:$A$111,'Graph Tables'!$D236)</f>
        <v>0</v>
      </c>
      <c r="Q236" s="46" t="e">
        <f>SUMIFS('Portfolio Allocation'!#REF!,'Portfolio Allocation'!$A$12:$A$111,'Graph Tables'!$D236)</f>
        <v>#REF!</v>
      </c>
      <c r="R236" s="46">
        <f>SUMIFS('Portfolio Allocation'!Q$12:Q$111,'Portfolio Allocation'!$A$12:$A$111,'Graph Tables'!$D236)</f>
        <v>0</v>
      </c>
      <c r="S236" s="46">
        <f>SUMIFS('Portfolio Allocation'!R$12:R$111,'Portfolio Allocation'!$A$12:$A$111,'Graph Tables'!$D236)</f>
        <v>0</v>
      </c>
      <c r="T236" s="46">
        <f>SUMIFS('Portfolio Allocation'!S$12:S$111,'Portfolio Allocation'!$A$12:$A$111,'Graph Tables'!$D236)</f>
        <v>0</v>
      </c>
      <c r="U236" s="46">
        <f>SUMIFS('Portfolio Allocation'!T$12:T$111,'Portfolio Allocation'!$A$12:$A$111,'Graph Tables'!$D236)</f>
        <v>0</v>
      </c>
      <c r="V236" s="46">
        <f>SUMIFS('Portfolio Allocation'!U$12:U$111,'Portfolio Allocation'!$A$12:$A$111,'Graph Tables'!$D236)</f>
        <v>0</v>
      </c>
      <c r="W236" s="46">
        <f>SUMIFS('Portfolio Allocation'!V$12:V$111,'Portfolio Allocation'!$A$12:$A$111,'Graph Tables'!$D236)</f>
        <v>0</v>
      </c>
      <c r="X236" s="46">
        <f>SUMIFS('Portfolio Allocation'!W$12:W$111,'Portfolio Allocation'!$A$12:$A$111,'Graph Tables'!$D236)</f>
        <v>0</v>
      </c>
      <c r="Y236" s="46">
        <f>SUMIFS('Portfolio Allocation'!X$12:X$111,'Portfolio Allocation'!$A$12:$A$111,'Graph Tables'!$D236)</f>
        <v>0</v>
      </c>
      <c r="Z236" s="46">
        <f>SUMIFS('Portfolio Allocation'!Y$12:Y$111,'Portfolio Allocation'!$A$12:$A$111,'Graph Tables'!$D236)</f>
        <v>0</v>
      </c>
      <c r="AA236" s="46">
        <f>SUMIFS('Portfolio Allocation'!Z$12:Z$111,'Portfolio Allocation'!$A$12:$A$111,'Graph Tables'!$D236)</f>
        <v>0</v>
      </c>
      <c r="AB236" s="46">
        <f>SUMIFS('Portfolio Allocation'!AA$12:AA$111,'Portfolio Allocation'!$A$12:$A$111,'Graph Tables'!$D236)</f>
        <v>0</v>
      </c>
      <c r="AC236" s="46">
        <f>SUMIFS('Portfolio Allocation'!AD$12:AD$111,'Portfolio Allocation'!$A$12:$A$111,'Graph Tables'!$D236)</f>
        <v>0</v>
      </c>
      <c r="AD236" s="46"/>
      <c r="AH236" s="46"/>
      <c r="AI236" s="239" t="e">
        <f t="shared" si="322"/>
        <v>#REF!</v>
      </c>
      <c r="AJ236" s="239" t="e">
        <f>AI236+COUNTIF(AI$2:$AI236,AI236)-1</f>
        <v>#REF!</v>
      </c>
      <c r="AK236" s="241" t="str">
        <f t="shared" si="270"/>
        <v>Vietnam</v>
      </c>
      <c r="AL236" s="70" t="e">
        <f t="shared" si="323"/>
        <v>#REF!</v>
      </c>
      <c r="AM236" s="44" t="e">
        <f t="shared" si="271"/>
        <v>#REF!</v>
      </c>
      <c r="AN236" s="44" t="e">
        <f t="shared" si="272"/>
        <v>#REF!</v>
      </c>
      <c r="AO236" s="44" t="e">
        <f t="shared" si="273"/>
        <v>#REF!</v>
      </c>
      <c r="AP236" s="44" t="e">
        <f t="shared" si="274"/>
        <v>#REF!</v>
      </c>
      <c r="AQ236" s="44" t="e">
        <f t="shared" si="275"/>
        <v>#REF!</v>
      </c>
      <c r="AR236" s="44" t="e">
        <f t="shared" si="276"/>
        <v>#REF!</v>
      </c>
      <c r="AS236" s="44" t="e">
        <f t="shared" si="277"/>
        <v>#REF!</v>
      </c>
      <c r="AT236" s="44" t="e">
        <f t="shared" si="278"/>
        <v>#REF!</v>
      </c>
      <c r="AU236" s="44" t="e">
        <f t="shared" si="279"/>
        <v>#REF!</v>
      </c>
      <c r="AV236" s="44" t="e">
        <f t="shared" si="280"/>
        <v>#REF!</v>
      </c>
      <c r="AW236" s="44" t="e">
        <f t="shared" si="281"/>
        <v>#REF!</v>
      </c>
      <c r="AX236" s="44" t="e">
        <f t="shared" si="282"/>
        <v>#REF!</v>
      </c>
      <c r="AY236" s="44" t="e">
        <f t="shared" si="283"/>
        <v>#REF!</v>
      </c>
      <c r="AZ236" s="44" t="e">
        <f t="shared" si="284"/>
        <v>#REF!</v>
      </c>
      <c r="BA236" s="44" t="e">
        <f t="shared" si="285"/>
        <v>#REF!</v>
      </c>
      <c r="BB236" s="44" t="e">
        <f t="shared" si="286"/>
        <v>#REF!</v>
      </c>
      <c r="BC236" s="44" t="e">
        <f t="shared" si="287"/>
        <v>#REF!</v>
      </c>
      <c r="BD236" s="44" t="e">
        <f t="shared" si="288"/>
        <v>#REF!</v>
      </c>
      <c r="BE236" s="44" t="e">
        <f t="shared" si="289"/>
        <v>#REF!</v>
      </c>
      <c r="BF236" s="44" t="e">
        <f t="shared" si="290"/>
        <v>#REF!</v>
      </c>
      <c r="BG236" s="44" t="e">
        <f t="shared" si="291"/>
        <v>#REF!</v>
      </c>
      <c r="BH236" s="44" t="e">
        <f t="shared" si="292"/>
        <v>#REF!</v>
      </c>
      <c r="BI236" s="44" t="e">
        <f t="shared" si="293"/>
        <v>#REF!</v>
      </c>
      <c r="BJ236" s="44" t="e">
        <f t="shared" si="294"/>
        <v>#REF!</v>
      </c>
      <c r="BK236" s="44"/>
      <c r="CN236" s="244" t="e">
        <f t="shared" si="324"/>
        <v>#REF!</v>
      </c>
      <c r="CO236" s="244">
        <v>235</v>
      </c>
      <c r="CP236" s="239" t="e">
        <f t="shared" si="325"/>
        <v>#REF!</v>
      </c>
      <c r="CQ236" s="239" t="e">
        <f>CP236+COUNTIF($CP$2:CP236,CP236)-1</f>
        <v>#REF!</v>
      </c>
      <c r="CR236" s="241" t="str">
        <f t="shared" si="295"/>
        <v>Vietnam</v>
      </c>
      <c r="CS236" s="70" t="e">
        <f t="shared" si="326"/>
        <v>#REF!</v>
      </c>
      <c r="CT236" s="44" t="e">
        <f t="shared" si="296"/>
        <v>#REF!</v>
      </c>
      <c r="CU236" s="44" t="e">
        <f t="shared" si="297"/>
        <v>#REF!</v>
      </c>
      <c r="CV236" s="44" t="e">
        <f t="shared" si="298"/>
        <v>#REF!</v>
      </c>
      <c r="CW236" s="44" t="e">
        <f t="shared" si="299"/>
        <v>#REF!</v>
      </c>
      <c r="CX236" s="44" t="e">
        <f t="shared" si="300"/>
        <v>#REF!</v>
      </c>
      <c r="CY236" s="44" t="e">
        <f t="shared" si="301"/>
        <v>#REF!</v>
      </c>
      <c r="CZ236" s="44" t="e">
        <f t="shared" si="302"/>
        <v>#REF!</v>
      </c>
      <c r="DA236" s="44" t="e">
        <f t="shared" si="303"/>
        <v>#REF!</v>
      </c>
      <c r="DB236" s="44" t="e">
        <f t="shared" si="304"/>
        <v>#REF!</v>
      </c>
      <c r="DC236" s="44" t="e">
        <f t="shared" si="305"/>
        <v>#REF!</v>
      </c>
      <c r="DD236" s="44" t="e">
        <f t="shared" si="306"/>
        <v>#REF!</v>
      </c>
      <c r="DE236" s="44" t="e">
        <f t="shared" si="307"/>
        <v>#REF!</v>
      </c>
      <c r="DF236" s="44" t="e">
        <f t="shared" si="308"/>
        <v>#REF!</v>
      </c>
      <c r="DG236" s="44" t="e">
        <f t="shared" si="309"/>
        <v>#REF!</v>
      </c>
      <c r="DH236" s="44" t="e">
        <f t="shared" si="310"/>
        <v>#REF!</v>
      </c>
      <c r="DI236" s="44" t="e">
        <f t="shared" si="311"/>
        <v>#REF!</v>
      </c>
      <c r="DJ236" s="44" t="e">
        <f t="shared" si="312"/>
        <v>#REF!</v>
      </c>
      <c r="DK236" s="44" t="e">
        <f t="shared" si="313"/>
        <v>#REF!</v>
      </c>
      <c r="DL236" s="44" t="e">
        <f t="shared" si="314"/>
        <v>#REF!</v>
      </c>
      <c r="DM236" s="44" t="e">
        <f t="shared" si="315"/>
        <v>#REF!</v>
      </c>
      <c r="DN236" s="44" t="e">
        <f t="shared" si="316"/>
        <v>#REF!</v>
      </c>
      <c r="DO236" s="44" t="e">
        <f t="shared" si="317"/>
        <v>#REF!</v>
      </c>
      <c r="DP236" s="44" t="e">
        <f t="shared" si="318"/>
        <v>#REF!</v>
      </c>
      <c r="DQ236" s="44" t="e">
        <f t="shared" si="319"/>
        <v>#REF!</v>
      </c>
    </row>
    <row r="237" spans="1:121">
      <c r="A237" s="239">
        <v>236</v>
      </c>
      <c r="B237" s="364" t="e">
        <f t="shared" si="320"/>
        <v>#REF!</v>
      </c>
      <c r="C237" s="365" t="e">
        <f>B237+COUNTIF(B$2:$B237,B237)-1</f>
        <v>#REF!</v>
      </c>
      <c r="D237" s="366" t="str">
        <f>Tables!AI237</f>
        <v>Wallis and Futuna Islands</v>
      </c>
      <c r="E237" s="367" t="e">
        <f t="shared" si="321"/>
        <v>#REF!</v>
      </c>
      <c r="F237" s="46">
        <f>SUMIFS('Portfolio Allocation'!C$12:C$111,'Portfolio Allocation'!$A$12:$A$111,'Graph Tables'!$D237)</f>
        <v>0</v>
      </c>
      <c r="G237" s="46">
        <f>SUMIFS('Portfolio Allocation'!D$12:D$111,'Portfolio Allocation'!$A$12:$A$111,'Graph Tables'!$D237)</f>
        <v>0</v>
      </c>
      <c r="H237" s="46">
        <f>SUMIFS('Portfolio Allocation'!E$12:E$111,'Portfolio Allocation'!$A$12:$A$111,'Graph Tables'!$D237)</f>
        <v>0</v>
      </c>
      <c r="I237" s="46">
        <f>SUMIFS('Portfolio Allocation'!F$12:F$111,'Portfolio Allocation'!$A$12:$A$111,'Graph Tables'!$D237)</f>
        <v>0</v>
      </c>
      <c r="J237" s="46">
        <f>SUMIFS('Portfolio Allocation'!G$12:G$111,'Portfolio Allocation'!$A$12:$A$111,'Graph Tables'!$D237)</f>
        <v>0</v>
      </c>
      <c r="K237" s="46">
        <f>SUMIFS('Portfolio Allocation'!H$12:H$111,'Portfolio Allocation'!$A$12:$A$111,'Graph Tables'!$D237)</f>
        <v>0</v>
      </c>
      <c r="L237" s="46">
        <f>SUMIFS('Portfolio Allocation'!I$12:I$111,'Portfolio Allocation'!$A$12:$A$111,'Graph Tables'!$D237)</f>
        <v>0</v>
      </c>
      <c r="M237" s="46">
        <f>SUMIFS('Portfolio Allocation'!J$12:J$111,'Portfolio Allocation'!$A$12:$A$111,'Graph Tables'!$D237)</f>
        <v>0</v>
      </c>
      <c r="N237" s="46">
        <f>SUMIFS('Portfolio Allocation'!K$12:K$111,'Portfolio Allocation'!$A$12:$A$111,'Graph Tables'!$D237)</f>
        <v>0</v>
      </c>
      <c r="O237" s="46">
        <f>SUMIFS('Portfolio Allocation'!L$12:L$111,'Portfolio Allocation'!$A$12:$A$111,'Graph Tables'!$D237)</f>
        <v>0</v>
      </c>
      <c r="P237" s="46">
        <f>SUMIFS('Portfolio Allocation'!M$12:M$111,'Portfolio Allocation'!$A$12:$A$111,'Graph Tables'!$D237)</f>
        <v>0</v>
      </c>
      <c r="Q237" s="46" t="e">
        <f>SUMIFS('Portfolio Allocation'!#REF!,'Portfolio Allocation'!$A$12:$A$111,'Graph Tables'!$D237)</f>
        <v>#REF!</v>
      </c>
      <c r="R237" s="46">
        <f>SUMIFS('Portfolio Allocation'!Q$12:Q$111,'Portfolio Allocation'!$A$12:$A$111,'Graph Tables'!$D237)</f>
        <v>0</v>
      </c>
      <c r="S237" s="46">
        <f>SUMIFS('Portfolio Allocation'!R$12:R$111,'Portfolio Allocation'!$A$12:$A$111,'Graph Tables'!$D237)</f>
        <v>0</v>
      </c>
      <c r="T237" s="46">
        <f>SUMIFS('Portfolio Allocation'!S$12:S$111,'Portfolio Allocation'!$A$12:$A$111,'Graph Tables'!$D237)</f>
        <v>0</v>
      </c>
      <c r="U237" s="46">
        <f>SUMIFS('Portfolio Allocation'!T$12:T$111,'Portfolio Allocation'!$A$12:$A$111,'Graph Tables'!$D237)</f>
        <v>0</v>
      </c>
      <c r="V237" s="46">
        <f>SUMIFS('Portfolio Allocation'!U$12:U$111,'Portfolio Allocation'!$A$12:$A$111,'Graph Tables'!$D237)</f>
        <v>0</v>
      </c>
      <c r="W237" s="46">
        <f>SUMIFS('Portfolio Allocation'!V$12:V$111,'Portfolio Allocation'!$A$12:$A$111,'Graph Tables'!$D237)</f>
        <v>0</v>
      </c>
      <c r="X237" s="46">
        <f>SUMIFS('Portfolio Allocation'!W$12:W$111,'Portfolio Allocation'!$A$12:$A$111,'Graph Tables'!$D237)</f>
        <v>0</v>
      </c>
      <c r="Y237" s="46">
        <f>SUMIFS('Portfolio Allocation'!X$12:X$111,'Portfolio Allocation'!$A$12:$A$111,'Graph Tables'!$D237)</f>
        <v>0</v>
      </c>
      <c r="Z237" s="46">
        <f>SUMIFS('Portfolio Allocation'!Y$12:Y$111,'Portfolio Allocation'!$A$12:$A$111,'Graph Tables'!$D237)</f>
        <v>0</v>
      </c>
      <c r="AA237" s="46">
        <f>SUMIFS('Portfolio Allocation'!Z$12:Z$111,'Portfolio Allocation'!$A$12:$A$111,'Graph Tables'!$D237)</f>
        <v>0</v>
      </c>
      <c r="AB237" s="46">
        <f>SUMIFS('Portfolio Allocation'!AA$12:AA$111,'Portfolio Allocation'!$A$12:$A$111,'Graph Tables'!$D237)</f>
        <v>0</v>
      </c>
      <c r="AC237" s="46">
        <f>SUMIFS('Portfolio Allocation'!AD$12:AD$111,'Portfolio Allocation'!$A$12:$A$111,'Graph Tables'!$D237)</f>
        <v>0</v>
      </c>
      <c r="AD237" s="46"/>
      <c r="AH237" s="46"/>
      <c r="AI237" s="239" t="e">
        <f t="shared" si="322"/>
        <v>#REF!</v>
      </c>
      <c r="AJ237" s="239" t="e">
        <f>AI237+COUNTIF(AI$2:$AI237,AI237)-1</f>
        <v>#REF!</v>
      </c>
      <c r="AK237" s="241" t="str">
        <f t="shared" si="270"/>
        <v>Wallis and Futuna Islands</v>
      </c>
      <c r="AL237" s="70" t="e">
        <f t="shared" si="323"/>
        <v>#REF!</v>
      </c>
      <c r="AM237" s="44" t="e">
        <f t="shared" si="271"/>
        <v>#REF!</v>
      </c>
      <c r="AN237" s="44" t="e">
        <f t="shared" si="272"/>
        <v>#REF!</v>
      </c>
      <c r="AO237" s="44" t="e">
        <f t="shared" si="273"/>
        <v>#REF!</v>
      </c>
      <c r="AP237" s="44" t="e">
        <f t="shared" si="274"/>
        <v>#REF!</v>
      </c>
      <c r="AQ237" s="44" t="e">
        <f t="shared" si="275"/>
        <v>#REF!</v>
      </c>
      <c r="AR237" s="44" t="e">
        <f t="shared" si="276"/>
        <v>#REF!</v>
      </c>
      <c r="AS237" s="44" t="e">
        <f t="shared" si="277"/>
        <v>#REF!</v>
      </c>
      <c r="AT237" s="44" t="e">
        <f t="shared" si="278"/>
        <v>#REF!</v>
      </c>
      <c r="AU237" s="44" t="e">
        <f t="shared" si="279"/>
        <v>#REF!</v>
      </c>
      <c r="AV237" s="44" t="e">
        <f t="shared" si="280"/>
        <v>#REF!</v>
      </c>
      <c r="AW237" s="44" t="e">
        <f t="shared" si="281"/>
        <v>#REF!</v>
      </c>
      <c r="AX237" s="44" t="e">
        <f t="shared" si="282"/>
        <v>#REF!</v>
      </c>
      <c r="AY237" s="44" t="e">
        <f t="shared" si="283"/>
        <v>#REF!</v>
      </c>
      <c r="AZ237" s="44" t="e">
        <f t="shared" si="284"/>
        <v>#REF!</v>
      </c>
      <c r="BA237" s="44" t="e">
        <f t="shared" si="285"/>
        <v>#REF!</v>
      </c>
      <c r="BB237" s="44" t="e">
        <f t="shared" si="286"/>
        <v>#REF!</v>
      </c>
      <c r="BC237" s="44" t="e">
        <f t="shared" si="287"/>
        <v>#REF!</v>
      </c>
      <c r="BD237" s="44" t="e">
        <f t="shared" si="288"/>
        <v>#REF!</v>
      </c>
      <c r="BE237" s="44" t="e">
        <f t="shared" si="289"/>
        <v>#REF!</v>
      </c>
      <c r="BF237" s="44" t="e">
        <f t="shared" si="290"/>
        <v>#REF!</v>
      </c>
      <c r="BG237" s="44" t="e">
        <f t="shared" si="291"/>
        <v>#REF!</v>
      </c>
      <c r="BH237" s="44" t="e">
        <f t="shared" si="292"/>
        <v>#REF!</v>
      </c>
      <c r="BI237" s="44" t="e">
        <f t="shared" si="293"/>
        <v>#REF!</v>
      </c>
      <c r="BJ237" s="44" t="e">
        <f t="shared" si="294"/>
        <v>#REF!</v>
      </c>
      <c r="BK237" s="44"/>
      <c r="CN237" s="244" t="e">
        <f t="shared" si="324"/>
        <v>#REF!</v>
      </c>
      <c r="CO237" s="244">
        <v>236</v>
      </c>
      <c r="CP237" s="239" t="e">
        <f t="shared" si="325"/>
        <v>#REF!</v>
      </c>
      <c r="CQ237" s="239" t="e">
        <f>CP237+COUNTIF($CP$2:CP237,CP237)-1</f>
        <v>#REF!</v>
      </c>
      <c r="CR237" s="241" t="str">
        <f t="shared" si="295"/>
        <v>Wallis and Futuna Islands</v>
      </c>
      <c r="CS237" s="70" t="e">
        <f t="shared" si="326"/>
        <v>#REF!</v>
      </c>
      <c r="CT237" s="44" t="e">
        <f t="shared" si="296"/>
        <v>#REF!</v>
      </c>
      <c r="CU237" s="44" t="e">
        <f t="shared" si="297"/>
        <v>#REF!</v>
      </c>
      <c r="CV237" s="44" t="e">
        <f t="shared" si="298"/>
        <v>#REF!</v>
      </c>
      <c r="CW237" s="44" t="e">
        <f t="shared" si="299"/>
        <v>#REF!</v>
      </c>
      <c r="CX237" s="44" t="e">
        <f t="shared" si="300"/>
        <v>#REF!</v>
      </c>
      <c r="CY237" s="44" t="e">
        <f t="shared" si="301"/>
        <v>#REF!</v>
      </c>
      <c r="CZ237" s="44" t="e">
        <f t="shared" si="302"/>
        <v>#REF!</v>
      </c>
      <c r="DA237" s="44" t="e">
        <f t="shared" si="303"/>
        <v>#REF!</v>
      </c>
      <c r="DB237" s="44" t="e">
        <f t="shared" si="304"/>
        <v>#REF!</v>
      </c>
      <c r="DC237" s="44" t="e">
        <f t="shared" si="305"/>
        <v>#REF!</v>
      </c>
      <c r="DD237" s="44" t="e">
        <f t="shared" si="306"/>
        <v>#REF!</v>
      </c>
      <c r="DE237" s="44" t="e">
        <f t="shared" si="307"/>
        <v>#REF!</v>
      </c>
      <c r="DF237" s="44" t="e">
        <f t="shared" si="308"/>
        <v>#REF!</v>
      </c>
      <c r="DG237" s="44" t="e">
        <f t="shared" si="309"/>
        <v>#REF!</v>
      </c>
      <c r="DH237" s="44" t="e">
        <f t="shared" si="310"/>
        <v>#REF!</v>
      </c>
      <c r="DI237" s="44" t="e">
        <f t="shared" si="311"/>
        <v>#REF!</v>
      </c>
      <c r="DJ237" s="44" t="e">
        <f t="shared" si="312"/>
        <v>#REF!</v>
      </c>
      <c r="DK237" s="44" t="e">
        <f t="shared" si="313"/>
        <v>#REF!</v>
      </c>
      <c r="DL237" s="44" t="e">
        <f t="shared" si="314"/>
        <v>#REF!</v>
      </c>
      <c r="DM237" s="44" t="e">
        <f t="shared" si="315"/>
        <v>#REF!</v>
      </c>
      <c r="DN237" s="44" t="e">
        <f t="shared" si="316"/>
        <v>#REF!</v>
      </c>
      <c r="DO237" s="44" t="e">
        <f t="shared" si="317"/>
        <v>#REF!</v>
      </c>
      <c r="DP237" s="44" t="e">
        <f t="shared" si="318"/>
        <v>#REF!</v>
      </c>
      <c r="DQ237" s="44" t="e">
        <f t="shared" si="319"/>
        <v>#REF!</v>
      </c>
    </row>
    <row r="238" spans="1:121">
      <c r="A238" s="239">
        <v>237</v>
      </c>
      <c r="B238" s="364" t="e">
        <f t="shared" si="320"/>
        <v>#REF!</v>
      </c>
      <c r="C238" s="365" t="e">
        <f>B238+COUNTIF(B$2:$B238,B238)-1</f>
        <v>#REF!</v>
      </c>
      <c r="D238" s="366" t="str">
        <f>Tables!AI238</f>
        <v>Western Sahara</v>
      </c>
      <c r="E238" s="367" t="e">
        <f t="shared" si="321"/>
        <v>#REF!</v>
      </c>
      <c r="F238" s="46">
        <f>SUMIFS('Portfolio Allocation'!C$12:C$111,'Portfolio Allocation'!$A$12:$A$111,'Graph Tables'!$D238)</f>
        <v>0</v>
      </c>
      <c r="G238" s="46">
        <f>SUMIFS('Portfolio Allocation'!D$12:D$111,'Portfolio Allocation'!$A$12:$A$111,'Graph Tables'!$D238)</f>
        <v>0</v>
      </c>
      <c r="H238" s="46">
        <f>SUMIFS('Portfolio Allocation'!E$12:E$111,'Portfolio Allocation'!$A$12:$A$111,'Graph Tables'!$D238)</f>
        <v>0</v>
      </c>
      <c r="I238" s="46">
        <f>SUMIFS('Portfolio Allocation'!F$12:F$111,'Portfolio Allocation'!$A$12:$A$111,'Graph Tables'!$D238)</f>
        <v>0</v>
      </c>
      <c r="J238" s="46">
        <f>SUMIFS('Portfolio Allocation'!G$12:G$111,'Portfolio Allocation'!$A$12:$A$111,'Graph Tables'!$D238)</f>
        <v>0</v>
      </c>
      <c r="K238" s="46">
        <f>SUMIFS('Portfolio Allocation'!H$12:H$111,'Portfolio Allocation'!$A$12:$A$111,'Graph Tables'!$D238)</f>
        <v>0</v>
      </c>
      <c r="L238" s="46">
        <f>SUMIFS('Portfolio Allocation'!I$12:I$111,'Portfolio Allocation'!$A$12:$A$111,'Graph Tables'!$D238)</f>
        <v>0</v>
      </c>
      <c r="M238" s="46">
        <f>SUMIFS('Portfolio Allocation'!J$12:J$111,'Portfolio Allocation'!$A$12:$A$111,'Graph Tables'!$D238)</f>
        <v>0</v>
      </c>
      <c r="N238" s="46">
        <f>SUMIFS('Portfolio Allocation'!K$12:K$111,'Portfolio Allocation'!$A$12:$A$111,'Graph Tables'!$D238)</f>
        <v>0</v>
      </c>
      <c r="O238" s="46">
        <f>SUMIFS('Portfolio Allocation'!L$12:L$111,'Portfolio Allocation'!$A$12:$A$111,'Graph Tables'!$D238)</f>
        <v>0</v>
      </c>
      <c r="P238" s="46">
        <f>SUMIFS('Portfolio Allocation'!M$12:M$111,'Portfolio Allocation'!$A$12:$A$111,'Graph Tables'!$D238)</f>
        <v>0</v>
      </c>
      <c r="Q238" s="46" t="e">
        <f>SUMIFS('Portfolio Allocation'!#REF!,'Portfolio Allocation'!$A$12:$A$111,'Graph Tables'!$D238)</f>
        <v>#REF!</v>
      </c>
      <c r="R238" s="46">
        <f>SUMIFS('Portfolio Allocation'!Q$12:Q$111,'Portfolio Allocation'!$A$12:$A$111,'Graph Tables'!$D238)</f>
        <v>0</v>
      </c>
      <c r="S238" s="46">
        <f>SUMIFS('Portfolio Allocation'!R$12:R$111,'Portfolio Allocation'!$A$12:$A$111,'Graph Tables'!$D238)</f>
        <v>0</v>
      </c>
      <c r="T238" s="46">
        <f>SUMIFS('Portfolio Allocation'!S$12:S$111,'Portfolio Allocation'!$A$12:$A$111,'Graph Tables'!$D238)</f>
        <v>0</v>
      </c>
      <c r="U238" s="46">
        <f>SUMIFS('Portfolio Allocation'!T$12:T$111,'Portfolio Allocation'!$A$12:$A$111,'Graph Tables'!$D238)</f>
        <v>0</v>
      </c>
      <c r="V238" s="46">
        <f>SUMIFS('Portfolio Allocation'!U$12:U$111,'Portfolio Allocation'!$A$12:$A$111,'Graph Tables'!$D238)</f>
        <v>0</v>
      </c>
      <c r="W238" s="46">
        <f>SUMIFS('Portfolio Allocation'!V$12:V$111,'Portfolio Allocation'!$A$12:$A$111,'Graph Tables'!$D238)</f>
        <v>0</v>
      </c>
      <c r="X238" s="46">
        <f>SUMIFS('Portfolio Allocation'!W$12:W$111,'Portfolio Allocation'!$A$12:$A$111,'Graph Tables'!$D238)</f>
        <v>0</v>
      </c>
      <c r="Y238" s="46">
        <f>SUMIFS('Portfolio Allocation'!X$12:X$111,'Portfolio Allocation'!$A$12:$A$111,'Graph Tables'!$D238)</f>
        <v>0</v>
      </c>
      <c r="Z238" s="46">
        <f>SUMIFS('Portfolio Allocation'!Y$12:Y$111,'Portfolio Allocation'!$A$12:$A$111,'Graph Tables'!$D238)</f>
        <v>0</v>
      </c>
      <c r="AA238" s="46">
        <f>SUMIFS('Portfolio Allocation'!Z$12:Z$111,'Portfolio Allocation'!$A$12:$A$111,'Graph Tables'!$D238)</f>
        <v>0</v>
      </c>
      <c r="AB238" s="46">
        <f>SUMIFS('Portfolio Allocation'!AA$12:AA$111,'Portfolio Allocation'!$A$12:$A$111,'Graph Tables'!$D238)</f>
        <v>0</v>
      </c>
      <c r="AC238" s="46">
        <f>SUMIFS('Portfolio Allocation'!AD$12:AD$111,'Portfolio Allocation'!$A$12:$A$111,'Graph Tables'!$D238)</f>
        <v>0</v>
      </c>
      <c r="AD238" s="46"/>
      <c r="AH238" s="46"/>
      <c r="AI238" s="239" t="e">
        <f t="shared" si="322"/>
        <v>#REF!</v>
      </c>
      <c r="AJ238" s="239" t="e">
        <f>AI238+COUNTIF(AI$2:$AI238,AI238)-1</f>
        <v>#REF!</v>
      </c>
      <c r="AK238" s="241" t="str">
        <f t="shared" si="270"/>
        <v>Western Sahara</v>
      </c>
      <c r="AL238" s="70" t="e">
        <f t="shared" si="323"/>
        <v>#REF!</v>
      </c>
      <c r="AM238" s="44" t="e">
        <f t="shared" si="271"/>
        <v>#REF!</v>
      </c>
      <c r="AN238" s="44" t="e">
        <f t="shared" si="272"/>
        <v>#REF!</v>
      </c>
      <c r="AO238" s="44" t="e">
        <f t="shared" si="273"/>
        <v>#REF!</v>
      </c>
      <c r="AP238" s="44" t="e">
        <f t="shared" si="274"/>
        <v>#REF!</v>
      </c>
      <c r="AQ238" s="44" t="e">
        <f t="shared" si="275"/>
        <v>#REF!</v>
      </c>
      <c r="AR238" s="44" t="e">
        <f t="shared" si="276"/>
        <v>#REF!</v>
      </c>
      <c r="AS238" s="44" t="e">
        <f t="shared" si="277"/>
        <v>#REF!</v>
      </c>
      <c r="AT238" s="44" t="e">
        <f t="shared" si="278"/>
        <v>#REF!</v>
      </c>
      <c r="AU238" s="44" t="e">
        <f t="shared" si="279"/>
        <v>#REF!</v>
      </c>
      <c r="AV238" s="44" t="e">
        <f t="shared" si="280"/>
        <v>#REF!</v>
      </c>
      <c r="AW238" s="44" t="e">
        <f t="shared" si="281"/>
        <v>#REF!</v>
      </c>
      <c r="AX238" s="44" t="e">
        <f t="shared" si="282"/>
        <v>#REF!</v>
      </c>
      <c r="AY238" s="44" t="e">
        <f t="shared" si="283"/>
        <v>#REF!</v>
      </c>
      <c r="AZ238" s="44" t="e">
        <f t="shared" si="284"/>
        <v>#REF!</v>
      </c>
      <c r="BA238" s="44" t="e">
        <f t="shared" si="285"/>
        <v>#REF!</v>
      </c>
      <c r="BB238" s="44" t="e">
        <f t="shared" si="286"/>
        <v>#REF!</v>
      </c>
      <c r="BC238" s="44" t="e">
        <f t="shared" si="287"/>
        <v>#REF!</v>
      </c>
      <c r="BD238" s="44" t="e">
        <f t="shared" si="288"/>
        <v>#REF!</v>
      </c>
      <c r="BE238" s="44" t="e">
        <f t="shared" si="289"/>
        <v>#REF!</v>
      </c>
      <c r="BF238" s="44" t="e">
        <f t="shared" si="290"/>
        <v>#REF!</v>
      </c>
      <c r="BG238" s="44" t="e">
        <f t="shared" si="291"/>
        <v>#REF!</v>
      </c>
      <c r="BH238" s="44" t="e">
        <f t="shared" si="292"/>
        <v>#REF!</v>
      </c>
      <c r="BI238" s="44" t="e">
        <f t="shared" si="293"/>
        <v>#REF!</v>
      </c>
      <c r="BJ238" s="44" t="e">
        <f t="shared" si="294"/>
        <v>#REF!</v>
      </c>
      <c r="BK238" s="44"/>
      <c r="CN238" s="244" t="e">
        <f t="shared" si="324"/>
        <v>#REF!</v>
      </c>
      <c r="CO238" s="244">
        <v>237</v>
      </c>
      <c r="CP238" s="239" t="e">
        <f t="shared" si="325"/>
        <v>#REF!</v>
      </c>
      <c r="CQ238" s="239" t="e">
        <f>CP238+COUNTIF($CP$2:CP238,CP238)-1</f>
        <v>#REF!</v>
      </c>
      <c r="CR238" s="241" t="str">
        <f t="shared" si="295"/>
        <v>Western Sahara</v>
      </c>
      <c r="CS238" s="70" t="e">
        <f t="shared" si="326"/>
        <v>#REF!</v>
      </c>
      <c r="CT238" s="44" t="e">
        <f t="shared" si="296"/>
        <v>#REF!</v>
      </c>
      <c r="CU238" s="44" t="e">
        <f t="shared" si="297"/>
        <v>#REF!</v>
      </c>
      <c r="CV238" s="44" t="e">
        <f t="shared" si="298"/>
        <v>#REF!</v>
      </c>
      <c r="CW238" s="44" t="e">
        <f t="shared" si="299"/>
        <v>#REF!</v>
      </c>
      <c r="CX238" s="44" t="e">
        <f t="shared" si="300"/>
        <v>#REF!</v>
      </c>
      <c r="CY238" s="44" t="e">
        <f t="shared" si="301"/>
        <v>#REF!</v>
      </c>
      <c r="CZ238" s="44" t="e">
        <f t="shared" si="302"/>
        <v>#REF!</v>
      </c>
      <c r="DA238" s="44" t="e">
        <f t="shared" si="303"/>
        <v>#REF!</v>
      </c>
      <c r="DB238" s="44" t="e">
        <f t="shared" si="304"/>
        <v>#REF!</v>
      </c>
      <c r="DC238" s="44" t="e">
        <f t="shared" si="305"/>
        <v>#REF!</v>
      </c>
      <c r="DD238" s="44" t="e">
        <f t="shared" si="306"/>
        <v>#REF!</v>
      </c>
      <c r="DE238" s="44" t="e">
        <f t="shared" si="307"/>
        <v>#REF!</v>
      </c>
      <c r="DF238" s="44" t="e">
        <f t="shared" si="308"/>
        <v>#REF!</v>
      </c>
      <c r="DG238" s="44" t="e">
        <f t="shared" si="309"/>
        <v>#REF!</v>
      </c>
      <c r="DH238" s="44" t="e">
        <f t="shared" si="310"/>
        <v>#REF!</v>
      </c>
      <c r="DI238" s="44" t="e">
        <f t="shared" si="311"/>
        <v>#REF!</v>
      </c>
      <c r="DJ238" s="44" t="e">
        <f t="shared" si="312"/>
        <v>#REF!</v>
      </c>
      <c r="DK238" s="44" t="e">
        <f t="shared" si="313"/>
        <v>#REF!</v>
      </c>
      <c r="DL238" s="44" t="e">
        <f t="shared" si="314"/>
        <v>#REF!</v>
      </c>
      <c r="DM238" s="44" t="e">
        <f t="shared" si="315"/>
        <v>#REF!</v>
      </c>
      <c r="DN238" s="44" t="e">
        <f t="shared" si="316"/>
        <v>#REF!</v>
      </c>
      <c r="DO238" s="44" t="e">
        <f t="shared" si="317"/>
        <v>#REF!</v>
      </c>
      <c r="DP238" s="44" t="e">
        <f t="shared" si="318"/>
        <v>#REF!</v>
      </c>
      <c r="DQ238" s="44" t="e">
        <f t="shared" si="319"/>
        <v>#REF!</v>
      </c>
    </row>
    <row r="239" spans="1:121">
      <c r="A239" s="239">
        <v>238</v>
      </c>
      <c r="B239" s="364" t="e">
        <f t="shared" si="320"/>
        <v>#REF!</v>
      </c>
      <c r="C239" s="365" t="e">
        <f>B239+COUNTIF(B$2:$B239,B239)-1</f>
        <v>#REF!</v>
      </c>
      <c r="D239" s="366" t="str">
        <f>Tables!AI239</f>
        <v>Yemen</v>
      </c>
      <c r="E239" s="367" t="e">
        <f t="shared" si="321"/>
        <v>#REF!</v>
      </c>
      <c r="F239" s="46">
        <f>SUMIFS('Portfolio Allocation'!C$12:C$111,'Portfolio Allocation'!$A$12:$A$111,'Graph Tables'!$D239)</f>
        <v>0</v>
      </c>
      <c r="G239" s="46">
        <f>SUMIFS('Portfolio Allocation'!D$12:D$111,'Portfolio Allocation'!$A$12:$A$111,'Graph Tables'!$D239)</f>
        <v>0</v>
      </c>
      <c r="H239" s="46">
        <f>SUMIFS('Portfolio Allocation'!E$12:E$111,'Portfolio Allocation'!$A$12:$A$111,'Graph Tables'!$D239)</f>
        <v>0</v>
      </c>
      <c r="I239" s="46">
        <f>SUMIFS('Portfolio Allocation'!F$12:F$111,'Portfolio Allocation'!$A$12:$A$111,'Graph Tables'!$D239)</f>
        <v>0</v>
      </c>
      <c r="J239" s="46">
        <f>SUMIFS('Portfolio Allocation'!G$12:G$111,'Portfolio Allocation'!$A$12:$A$111,'Graph Tables'!$D239)</f>
        <v>0</v>
      </c>
      <c r="K239" s="46">
        <f>SUMIFS('Portfolio Allocation'!H$12:H$111,'Portfolio Allocation'!$A$12:$A$111,'Graph Tables'!$D239)</f>
        <v>0</v>
      </c>
      <c r="L239" s="46">
        <f>SUMIFS('Portfolio Allocation'!I$12:I$111,'Portfolio Allocation'!$A$12:$A$111,'Graph Tables'!$D239)</f>
        <v>0</v>
      </c>
      <c r="M239" s="46">
        <f>SUMIFS('Portfolio Allocation'!J$12:J$111,'Portfolio Allocation'!$A$12:$A$111,'Graph Tables'!$D239)</f>
        <v>0</v>
      </c>
      <c r="N239" s="46">
        <f>SUMIFS('Portfolio Allocation'!K$12:K$111,'Portfolio Allocation'!$A$12:$A$111,'Graph Tables'!$D239)</f>
        <v>0</v>
      </c>
      <c r="O239" s="46">
        <f>SUMIFS('Portfolio Allocation'!L$12:L$111,'Portfolio Allocation'!$A$12:$A$111,'Graph Tables'!$D239)</f>
        <v>0</v>
      </c>
      <c r="P239" s="46">
        <f>SUMIFS('Portfolio Allocation'!M$12:M$111,'Portfolio Allocation'!$A$12:$A$111,'Graph Tables'!$D239)</f>
        <v>0</v>
      </c>
      <c r="Q239" s="46" t="e">
        <f>SUMIFS('Portfolio Allocation'!#REF!,'Portfolio Allocation'!$A$12:$A$111,'Graph Tables'!$D239)</f>
        <v>#REF!</v>
      </c>
      <c r="R239" s="46">
        <f>SUMIFS('Portfolio Allocation'!Q$12:Q$111,'Portfolio Allocation'!$A$12:$A$111,'Graph Tables'!$D239)</f>
        <v>0</v>
      </c>
      <c r="S239" s="46">
        <f>SUMIFS('Portfolio Allocation'!R$12:R$111,'Portfolio Allocation'!$A$12:$A$111,'Graph Tables'!$D239)</f>
        <v>0</v>
      </c>
      <c r="T239" s="46">
        <f>SUMIFS('Portfolio Allocation'!S$12:S$111,'Portfolio Allocation'!$A$12:$A$111,'Graph Tables'!$D239)</f>
        <v>0</v>
      </c>
      <c r="U239" s="46">
        <f>SUMIFS('Portfolio Allocation'!T$12:T$111,'Portfolio Allocation'!$A$12:$A$111,'Graph Tables'!$D239)</f>
        <v>0</v>
      </c>
      <c r="V239" s="46">
        <f>SUMIFS('Portfolio Allocation'!U$12:U$111,'Portfolio Allocation'!$A$12:$A$111,'Graph Tables'!$D239)</f>
        <v>0</v>
      </c>
      <c r="W239" s="46">
        <f>SUMIFS('Portfolio Allocation'!V$12:V$111,'Portfolio Allocation'!$A$12:$A$111,'Graph Tables'!$D239)</f>
        <v>0</v>
      </c>
      <c r="X239" s="46">
        <f>SUMIFS('Portfolio Allocation'!W$12:W$111,'Portfolio Allocation'!$A$12:$A$111,'Graph Tables'!$D239)</f>
        <v>0</v>
      </c>
      <c r="Y239" s="46">
        <f>SUMIFS('Portfolio Allocation'!X$12:X$111,'Portfolio Allocation'!$A$12:$A$111,'Graph Tables'!$D239)</f>
        <v>0</v>
      </c>
      <c r="Z239" s="46">
        <f>SUMIFS('Portfolio Allocation'!Y$12:Y$111,'Portfolio Allocation'!$A$12:$A$111,'Graph Tables'!$D239)</f>
        <v>0</v>
      </c>
      <c r="AA239" s="46">
        <f>SUMIFS('Portfolio Allocation'!Z$12:Z$111,'Portfolio Allocation'!$A$12:$A$111,'Graph Tables'!$D239)</f>
        <v>0</v>
      </c>
      <c r="AB239" s="46">
        <f>SUMIFS('Portfolio Allocation'!AA$12:AA$111,'Portfolio Allocation'!$A$12:$A$111,'Graph Tables'!$D239)</f>
        <v>0</v>
      </c>
      <c r="AC239" s="46">
        <f>SUMIFS('Portfolio Allocation'!AD$12:AD$111,'Portfolio Allocation'!$A$12:$A$111,'Graph Tables'!$D239)</f>
        <v>0</v>
      </c>
      <c r="AD239" s="46"/>
      <c r="AH239" s="46"/>
      <c r="AI239" s="239" t="e">
        <f t="shared" si="322"/>
        <v>#REF!</v>
      </c>
      <c r="AJ239" s="239" t="e">
        <f>AI239+COUNTIF(AI$2:$AI239,AI239)-1</f>
        <v>#REF!</v>
      </c>
      <c r="AK239" s="241" t="str">
        <f t="shared" si="270"/>
        <v>Yemen</v>
      </c>
      <c r="AL239" s="70" t="e">
        <f t="shared" si="323"/>
        <v>#REF!</v>
      </c>
      <c r="AM239" s="44" t="e">
        <f t="shared" si="271"/>
        <v>#REF!</v>
      </c>
      <c r="AN239" s="44" t="e">
        <f t="shared" si="272"/>
        <v>#REF!</v>
      </c>
      <c r="AO239" s="44" t="e">
        <f t="shared" si="273"/>
        <v>#REF!</v>
      </c>
      <c r="AP239" s="44" t="e">
        <f t="shared" si="274"/>
        <v>#REF!</v>
      </c>
      <c r="AQ239" s="44" t="e">
        <f t="shared" si="275"/>
        <v>#REF!</v>
      </c>
      <c r="AR239" s="44" t="e">
        <f t="shared" si="276"/>
        <v>#REF!</v>
      </c>
      <c r="AS239" s="44" t="e">
        <f t="shared" si="277"/>
        <v>#REF!</v>
      </c>
      <c r="AT239" s="44" t="e">
        <f t="shared" si="278"/>
        <v>#REF!</v>
      </c>
      <c r="AU239" s="44" t="e">
        <f t="shared" si="279"/>
        <v>#REF!</v>
      </c>
      <c r="AV239" s="44" t="e">
        <f t="shared" si="280"/>
        <v>#REF!</v>
      </c>
      <c r="AW239" s="44" t="e">
        <f t="shared" si="281"/>
        <v>#REF!</v>
      </c>
      <c r="AX239" s="44" t="e">
        <f t="shared" si="282"/>
        <v>#REF!</v>
      </c>
      <c r="AY239" s="44" t="e">
        <f t="shared" si="283"/>
        <v>#REF!</v>
      </c>
      <c r="AZ239" s="44" t="e">
        <f t="shared" si="284"/>
        <v>#REF!</v>
      </c>
      <c r="BA239" s="44" t="e">
        <f t="shared" si="285"/>
        <v>#REF!</v>
      </c>
      <c r="BB239" s="44" t="e">
        <f t="shared" si="286"/>
        <v>#REF!</v>
      </c>
      <c r="BC239" s="44" t="e">
        <f t="shared" si="287"/>
        <v>#REF!</v>
      </c>
      <c r="BD239" s="44" t="e">
        <f t="shared" si="288"/>
        <v>#REF!</v>
      </c>
      <c r="BE239" s="44" t="e">
        <f t="shared" si="289"/>
        <v>#REF!</v>
      </c>
      <c r="BF239" s="44" t="e">
        <f t="shared" si="290"/>
        <v>#REF!</v>
      </c>
      <c r="BG239" s="44" t="e">
        <f t="shared" si="291"/>
        <v>#REF!</v>
      </c>
      <c r="BH239" s="44" t="e">
        <f t="shared" si="292"/>
        <v>#REF!</v>
      </c>
      <c r="BI239" s="44" t="e">
        <f t="shared" si="293"/>
        <v>#REF!</v>
      </c>
      <c r="BJ239" s="44" t="e">
        <f t="shared" si="294"/>
        <v>#REF!</v>
      </c>
      <c r="BK239" s="44"/>
      <c r="CN239" s="244" t="e">
        <f t="shared" si="324"/>
        <v>#REF!</v>
      </c>
      <c r="CO239" s="244">
        <v>238</v>
      </c>
      <c r="CP239" s="239" t="e">
        <f t="shared" si="325"/>
        <v>#REF!</v>
      </c>
      <c r="CQ239" s="239" t="e">
        <f>CP239+COUNTIF($CP$2:CP239,CP239)-1</f>
        <v>#REF!</v>
      </c>
      <c r="CR239" s="241" t="str">
        <f t="shared" si="295"/>
        <v>Yemen</v>
      </c>
      <c r="CS239" s="70" t="e">
        <f t="shared" si="326"/>
        <v>#REF!</v>
      </c>
      <c r="CT239" s="44" t="e">
        <f t="shared" si="296"/>
        <v>#REF!</v>
      </c>
      <c r="CU239" s="44" t="e">
        <f t="shared" si="297"/>
        <v>#REF!</v>
      </c>
      <c r="CV239" s="44" t="e">
        <f t="shared" si="298"/>
        <v>#REF!</v>
      </c>
      <c r="CW239" s="44" t="e">
        <f t="shared" si="299"/>
        <v>#REF!</v>
      </c>
      <c r="CX239" s="44" t="e">
        <f t="shared" si="300"/>
        <v>#REF!</v>
      </c>
      <c r="CY239" s="44" t="e">
        <f t="shared" si="301"/>
        <v>#REF!</v>
      </c>
      <c r="CZ239" s="44" t="e">
        <f t="shared" si="302"/>
        <v>#REF!</v>
      </c>
      <c r="DA239" s="44" t="e">
        <f t="shared" si="303"/>
        <v>#REF!</v>
      </c>
      <c r="DB239" s="44" t="e">
        <f t="shared" si="304"/>
        <v>#REF!</v>
      </c>
      <c r="DC239" s="44" t="e">
        <f t="shared" si="305"/>
        <v>#REF!</v>
      </c>
      <c r="DD239" s="44" t="e">
        <f t="shared" si="306"/>
        <v>#REF!</v>
      </c>
      <c r="DE239" s="44" t="e">
        <f t="shared" si="307"/>
        <v>#REF!</v>
      </c>
      <c r="DF239" s="44" t="e">
        <f t="shared" si="308"/>
        <v>#REF!</v>
      </c>
      <c r="DG239" s="44" t="e">
        <f t="shared" si="309"/>
        <v>#REF!</v>
      </c>
      <c r="DH239" s="44" t="e">
        <f t="shared" si="310"/>
        <v>#REF!</v>
      </c>
      <c r="DI239" s="44" t="e">
        <f t="shared" si="311"/>
        <v>#REF!</v>
      </c>
      <c r="DJ239" s="44" t="e">
        <f t="shared" si="312"/>
        <v>#REF!</v>
      </c>
      <c r="DK239" s="44" t="e">
        <f t="shared" si="313"/>
        <v>#REF!</v>
      </c>
      <c r="DL239" s="44" t="e">
        <f t="shared" si="314"/>
        <v>#REF!</v>
      </c>
      <c r="DM239" s="44" t="e">
        <f t="shared" si="315"/>
        <v>#REF!</v>
      </c>
      <c r="DN239" s="44" t="e">
        <f t="shared" si="316"/>
        <v>#REF!</v>
      </c>
      <c r="DO239" s="44" t="e">
        <f t="shared" si="317"/>
        <v>#REF!</v>
      </c>
      <c r="DP239" s="44" t="e">
        <f t="shared" si="318"/>
        <v>#REF!</v>
      </c>
      <c r="DQ239" s="44" t="e">
        <f t="shared" si="319"/>
        <v>#REF!</v>
      </c>
    </row>
    <row r="240" spans="1:121">
      <c r="A240" s="239">
        <v>239</v>
      </c>
      <c r="B240" s="364" t="e">
        <f t="shared" si="320"/>
        <v>#REF!</v>
      </c>
      <c r="C240" s="365" t="e">
        <f>B240+COUNTIF(B$2:$B240,B240)-1</f>
        <v>#REF!</v>
      </c>
      <c r="D240" s="366" t="str">
        <f>Tables!AI240</f>
        <v>Zambia</v>
      </c>
      <c r="E240" s="367" t="e">
        <f t="shared" si="321"/>
        <v>#REF!</v>
      </c>
      <c r="F240" s="46">
        <f>SUMIFS('Portfolio Allocation'!C$12:C$111,'Portfolio Allocation'!$A$12:$A$111,'Graph Tables'!$D240)</f>
        <v>0</v>
      </c>
      <c r="G240" s="46">
        <f>SUMIFS('Portfolio Allocation'!D$12:D$111,'Portfolio Allocation'!$A$12:$A$111,'Graph Tables'!$D240)</f>
        <v>0</v>
      </c>
      <c r="H240" s="46">
        <f>SUMIFS('Portfolio Allocation'!E$12:E$111,'Portfolio Allocation'!$A$12:$A$111,'Graph Tables'!$D240)</f>
        <v>0</v>
      </c>
      <c r="I240" s="46">
        <f>SUMIFS('Portfolio Allocation'!F$12:F$111,'Portfolio Allocation'!$A$12:$A$111,'Graph Tables'!$D240)</f>
        <v>0</v>
      </c>
      <c r="J240" s="46">
        <f>SUMIFS('Portfolio Allocation'!G$12:G$111,'Portfolio Allocation'!$A$12:$A$111,'Graph Tables'!$D240)</f>
        <v>0</v>
      </c>
      <c r="K240" s="46">
        <f>SUMIFS('Portfolio Allocation'!H$12:H$111,'Portfolio Allocation'!$A$12:$A$111,'Graph Tables'!$D240)</f>
        <v>0</v>
      </c>
      <c r="L240" s="46">
        <f>SUMIFS('Portfolio Allocation'!I$12:I$111,'Portfolio Allocation'!$A$12:$A$111,'Graph Tables'!$D240)</f>
        <v>0</v>
      </c>
      <c r="M240" s="46">
        <f>SUMIFS('Portfolio Allocation'!J$12:J$111,'Portfolio Allocation'!$A$12:$A$111,'Graph Tables'!$D240)</f>
        <v>0</v>
      </c>
      <c r="N240" s="46">
        <f>SUMIFS('Portfolio Allocation'!K$12:K$111,'Portfolio Allocation'!$A$12:$A$111,'Graph Tables'!$D240)</f>
        <v>0</v>
      </c>
      <c r="O240" s="46">
        <f>SUMIFS('Portfolio Allocation'!L$12:L$111,'Portfolio Allocation'!$A$12:$A$111,'Graph Tables'!$D240)</f>
        <v>0</v>
      </c>
      <c r="P240" s="46">
        <f>SUMIFS('Portfolio Allocation'!M$12:M$111,'Portfolio Allocation'!$A$12:$A$111,'Graph Tables'!$D240)</f>
        <v>0</v>
      </c>
      <c r="Q240" s="46" t="e">
        <f>SUMIFS('Portfolio Allocation'!#REF!,'Portfolio Allocation'!$A$12:$A$111,'Graph Tables'!$D240)</f>
        <v>#REF!</v>
      </c>
      <c r="R240" s="46">
        <f>SUMIFS('Portfolio Allocation'!Q$12:Q$111,'Portfolio Allocation'!$A$12:$A$111,'Graph Tables'!$D240)</f>
        <v>0</v>
      </c>
      <c r="S240" s="46">
        <f>SUMIFS('Portfolio Allocation'!R$12:R$111,'Portfolio Allocation'!$A$12:$A$111,'Graph Tables'!$D240)</f>
        <v>0</v>
      </c>
      <c r="T240" s="46">
        <f>SUMIFS('Portfolio Allocation'!S$12:S$111,'Portfolio Allocation'!$A$12:$A$111,'Graph Tables'!$D240)</f>
        <v>0</v>
      </c>
      <c r="U240" s="46">
        <f>SUMIFS('Portfolio Allocation'!T$12:T$111,'Portfolio Allocation'!$A$12:$A$111,'Graph Tables'!$D240)</f>
        <v>0</v>
      </c>
      <c r="V240" s="46">
        <f>SUMIFS('Portfolio Allocation'!U$12:U$111,'Portfolio Allocation'!$A$12:$A$111,'Graph Tables'!$D240)</f>
        <v>0</v>
      </c>
      <c r="W240" s="46">
        <f>SUMIFS('Portfolio Allocation'!V$12:V$111,'Portfolio Allocation'!$A$12:$A$111,'Graph Tables'!$D240)</f>
        <v>0</v>
      </c>
      <c r="X240" s="46">
        <f>SUMIFS('Portfolio Allocation'!W$12:W$111,'Portfolio Allocation'!$A$12:$A$111,'Graph Tables'!$D240)</f>
        <v>0</v>
      </c>
      <c r="Y240" s="46">
        <f>SUMIFS('Portfolio Allocation'!X$12:X$111,'Portfolio Allocation'!$A$12:$A$111,'Graph Tables'!$D240)</f>
        <v>0</v>
      </c>
      <c r="Z240" s="46">
        <f>SUMIFS('Portfolio Allocation'!Y$12:Y$111,'Portfolio Allocation'!$A$12:$A$111,'Graph Tables'!$D240)</f>
        <v>0</v>
      </c>
      <c r="AA240" s="46">
        <f>SUMIFS('Portfolio Allocation'!Z$12:Z$111,'Portfolio Allocation'!$A$12:$A$111,'Graph Tables'!$D240)</f>
        <v>0</v>
      </c>
      <c r="AB240" s="46">
        <f>SUMIFS('Portfolio Allocation'!AA$12:AA$111,'Portfolio Allocation'!$A$12:$A$111,'Graph Tables'!$D240)</f>
        <v>0</v>
      </c>
      <c r="AC240" s="46">
        <f>SUMIFS('Portfolio Allocation'!AD$12:AD$111,'Portfolio Allocation'!$A$12:$A$111,'Graph Tables'!$D240)</f>
        <v>0</v>
      </c>
      <c r="AD240" s="46"/>
      <c r="AH240" s="46"/>
      <c r="AI240" s="239" t="e">
        <f t="shared" si="322"/>
        <v>#REF!</v>
      </c>
      <c r="AJ240" s="239" t="e">
        <f>AI240+COUNTIF(AI$2:$AI240,AI240)-1</f>
        <v>#REF!</v>
      </c>
      <c r="AK240" s="241" t="str">
        <f t="shared" si="270"/>
        <v>Zambia</v>
      </c>
      <c r="AL240" s="70" t="e">
        <f t="shared" si="323"/>
        <v>#REF!</v>
      </c>
      <c r="AM240" s="44" t="e">
        <f t="shared" si="271"/>
        <v>#REF!</v>
      </c>
      <c r="AN240" s="44" t="e">
        <f t="shared" si="272"/>
        <v>#REF!</v>
      </c>
      <c r="AO240" s="44" t="e">
        <f t="shared" si="273"/>
        <v>#REF!</v>
      </c>
      <c r="AP240" s="44" t="e">
        <f t="shared" si="274"/>
        <v>#REF!</v>
      </c>
      <c r="AQ240" s="44" t="e">
        <f t="shared" si="275"/>
        <v>#REF!</v>
      </c>
      <c r="AR240" s="44" t="e">
        <f t="shared" si="276"/>
        <v>#REF!</v>
      </c>
      <c r="AS240" s="44" t="e">
        <f t="shared" si="277"/>
        <v>#REF!</v>
      </c>
      <c r="AT240" s="44" t="e">
        <f t="shared" si="278"/>
        <v>#REF!</v>
      </c>
      <c r="AU240" s="44" t="e">
        <f t="shared" si="279"/>
        <v>#REF!</v>
      </c>
      <c r="AV240" s="44" t="e">
        <f t="shared" si="280"/>
        <v>#REF!</v>
      </c>
      <c r="AW240" s="44" t="e">
        <f t="shared" si="281"/>
        <v>#REF!</v>
      </c>
      <c r="AX240" s="44" t="e">
        <f t="shared" si="282"/>
        <v>#REF!</v>
      </c>
      <c r="AY240" s="44" t="e">
        <f t="shared" si="283"/>
        <v>#REF!</v>
      </c>
      <c r="AZ240" s="44" t="e">
        <f t="shared" si="284"/>
        <v>#REF!</v>
      </c>
      <c r="BA240" s="44" t="e">
        <f t="shared" si="285"/>
        <v>#REF!</v>
      </c>
      <c r="BB240" s="44" t="e">
        <f t="shared" si="286"/>
        <v>#REF!</v>
      </c>
      <c r="BC240" s="44" t="e">
        <f t="shared" si="287"/>
        <v>#REF!</v>
      </c>
      <c r="BD240" s="44" t="e">
        <f t="shared" si="288"/>
        <v>#REF!</v>
      </c>
      <c r="BE240" s="44" t="e">
        <f t="shared" si="289"/>
        <v>#REF!</v>
      </c>
      <c r="BF240" s="44" t="e">
        <f t="shared" si="290"/>
        <v>#REF!</v>
      </c>
      <c r="BG240" s="44" t="e">
        <f t="shared" si="291"/>
        <v>#REF!</v>
      </c>
      <c r="BH240" s="44" t="e">
        <f t="shared" si="292"/>
        <v>#REF!</v>
      </c>
      <c r="BI240" s="44" t="e">
        <f t="shared" si="293"/>
        <v>#REF!</v>
      </c>
      <c r="BJ240" s="44" t="e">
        <f t="shared" si="294"/>
        <v>#REF!</v>
      </c>
      <c r="BK240" s="44"/>
      <c r="CN240" s="244" t="e">
        <f t="shared" si="324"/>
        <v>#REF!</v>
      </c>
      <c r="CO240" s="244">
        <v>239</v>
      </c>
      <c r="CP240" s="239" t="e">
        <f t="shared" si="325"/>
        <v>#REF!</v>
      </c>
      <c r="CQ240" s="239" t="e">
        <f>CP240+COUNTIF($CP$2:CP240,CP240)-1</f>
        <v>#REF!</v>
      </c>
      <c r="CR240" s="241" t="str">
        <f t="shared" si="295"/>
        <v>Zambia</v>
      </c>
      <c r="CS240" s="70" t="e">
        <f>SUM(CT240:DQ240)</f>
        <v>#REF!</v>
      </c>
      <c r="CT240" s="44" t="e">
        <f t="shared" si="296"/>
        <v>#REF!</v>
      </c>
      <c r="CU240" s="44" t="e">
        <f t="shared" si="297"/>
        <v>#REF!</v>
      </c>
      <c r="CV240" s="44" t="e">
        <f t="shared" si="298"/>
        <v>#REF!</v>
      </c>
      <c r="CW240" s="44" t="e">
        <f t="shared" si="299"/>
        <v>#REF!</v>
      </c>
      <c r="CX240" s="44" t="e">
        <f t="shared" si="300"/>
        <v>#REF!</v>
      </c>
      <c r="CY240" s="44" t="e">
        <f t="shared" si="301"/>
        <v>#REF!</v>
      </c>
      <c r="CZ240" s="44" t="e">
        <f t="shared" si="302"/>
        <v>#REF!</v>
      </c>
      <c r="DA240" s="44" t="e">
        <f t="shared" si="303"/>
        <v>#REF!</v>
      </c>
      <c r="DB240" s="44" t="e">
        <f t="shared" si="304"/>
        <v>#REF!</v>
      </c>
      <c r="DC240" s="44" t="e">
        <f t="shared" si="305"/>
        <v>#REF!</v>
      </c>
      <c r="DD240" s="44" t="e">
        <f t="shared" si="306"/>
        <v>#REF!</v>
      </c>
      <c r="DE240" s="44" t="e">
        <f t="shared" si="307"/>
        <v>#REF!</v>
      </c>
      <c r="DF240" s="44" t="e">
        <f t="shared" si="308"/>
        <v>#REF!</v>
      </c>
      <c r="DG240" s="44" t="e">
        <f t="shared" si="309"/>
        <v>#REF!</v>
      </c>
      <c r="DH240" s="44" t="e">
        <f t="shared" si="310"/>
        <v>#REF!</v>
      </c>
      <c r="DI240" s="44" t="e">
        <f t="shared" si="311"/>
        <v>#REF!</v>
      </c>
      <c r="DJ240" s="44" t="e">
        <f t="shared" si="312"/>
        <v>#REF!</v>
      </c>
      <c r="DK240" s="44" t="e">
        <f t="shared" si="313"/>
        <v>#REF!</v>
      </c>
      <c r="DL240" s="44" t="e">
        <f t="shared" si="314"/>
        <v>#REF!</v>
      </c>
      <c r="DM240" s="44" t="e">
        <f t="shared" si="315"/>
        <v>#REF!</v>
      </c>
      <c r="DN240" s="44" t="e">
        <f t="shared" si="316"/>
        <v>#REF!</v>
      </c>
      <c r="DO240" s="44" t="e">
        <f t="shared" si="317"/>
        <v>#REF!</v>
      </c>
      <c r="DP240" s="44" t="e">
        <f t="shared" si="318"/>
        <v>#REF!</v>
      </c>
      <c r="DQ240" s="44" t="e">
        <f t="shared" si="319"/>
        <v>#REF!</v>
      </c>
    </row>
    <row r="241" spans="1:121">
      <c r="A241" s="239">
        <v>240</v>
      </c>
      <c r="B241" s="364" t="e">
        <f t="shared" si="320"/>
        <v>#REF!</v>
      </c>
      <c r="C241" s="365" t="e">
        <f>B241+COUNTIF(B$2:$B241,B241)-1</f>
        <v>#REF!</v>
      </c>
      <c r="D241" s="366" t="str">
        <f>Tables!AI241</f>
        <v>Zimbabwe</v>
      </c>
      <c r="E241" s="367" t="e">
        <f t="shared" si="321"/>
        <v>#REF!</v>
      </c>
      <c r="F241" s="46">
        <f>SUMIFS('Portfolio Allocation'!C$12:C$111,'Portfolio Allocation'!$A$12:$A$111,'Graph Tables'!$D241)</f>
        <v>0</v>
      </c>
      <c r="G241" s="46">
        <f>SUMIFS('Portfolio Allocation'!D$12:D$111,'Portfolio Allocation'!$A$12:$A$111,'Graph Tables'!$D241)</f>
        <v>0</v>
      </c>
      <c r="H241" s="46">
        <f>SUMIFS('Portfolio Allocation'!E$12:E$111,'Portfolio Allocation'!$A$12:$A$111,'Graph Tables'!$D241)</f>
        <v>0</v>
      </c>
      <c r="I241" s="46">
        <f>SUMIFS('Portfolio Allocation'!F$12:F$111,'Portfolio Allocation'!$A$12:$A$111,'Graph Tables'!$D241)</f>
        <v>0</v>
      </c>
      <c r="J241" s="46">
        <f>SUMIFS('Portfolio Allocation'!G$12:G$111,'Portfolio Allocation'!$A$12:$A$111,'Graph Tables'!$D241)</f>
        <v>0</v>
      </c>
      <c r="K241" s="46">
        <f>SUMIFS('Portfolio Allocation'!H$12:H$111,'Portfolio Allocation'!$A$12:$A$111,'Graph Tables'!$D241)</f>
        <v>0</v>
      </c>
      <c r="L241" s="46">
        <f>SUMIFS('Portfolio Allocation'!I$12:I$111,'Portfolio Allocation'!$A$12:$A$111,'Graph Tables'!$D241)</f>
        <v>0</v>
      </c>
      <c r="M241" s="46">
        <f>SUMIFS('Portfolio Allocation'!J$12:J$111,'Portfolio Allocation'!$A$12:$A$111,'Graph Tables'!$D241)</f>
        <v>0</v>
      </c>
      <c r="N241" s="46">
        <f>SUMIFS('Portfolio Allocation'!K$12:K$111,'Portfolio Allocation'!$A$12:$A$111,'Graph Tables'!$D241)</f>
        <v>0</v>
      </c>
      <c r="O241" s="46">
        <f>SUMIFS('Portfolio Allocation'!L$12:L$111,'Portfolio Allocation'!$A$12:$A$111,'Graph Tables'!$D241)</f>
        <v>0</v>
      </c>
      <c r="P241" s="46">
        <f>SUMIFS('Portfolio Allocation'!M$12:M$111,'Portfolio Allocation'!$A$12:$A$111,'Graph Tables'!$D241)</f>
        <v>0</v>
      </c>
      <c r="Q241" s="46" t="e">
        <f>SUMIFS('Portfolio Allocation'!#REF!,'Portfolio Allocation'!$A$12:$A$111,'Graph Tables'!$D241)</f>
        <v>#REF!</v>
      </c>
      <c r="R241" s="46">
        <f>SUMIFS('Portfolio Allocation'!Q$12:Q$111,'Portfolio Allocation'!$A$12:$A$111,'Graph Tables'!$D241)</f>
        <v>0</v>
      </c>
      <c r="S241" s="46">
        <f>SUMIFS('Portfolio Allocation'!R$12:R$111,'Portfolio Allocation'!$A$12:$A$111,'Graph Tables'!$D241)</f>
        <v>0</v>
      </c>
      <c r="T241" s="46">
        <f>SUMIFS('Portfolio Allocation'!S$12:S$111,'Portfolio Allocation'!$A$12:$A$111,'Graph Tables'!$D241)</f>
        <v>0</v>
      </c>
      <c r="U241" s="46">
        <f>SUMIFS('Portfolio Allocation'!T$12:T$111,'Portfolio Allocation'!$A$12:$A$111,'Graph Tables'!$D241)</f>
        <v>0</v>
      </c>
      <c r="V241" s="46">
        <f>SUMIFS('Portfolio Allocation'!U$12:U$111,'Portfolio Allocation'!$A$12:$A$111,'Graph Tables'!$D241)</f>
        <v>0</v>
      </c>
      <c r="W241" s="46">
        <f>SUMIFS('Portfolio Allocation'!V$12:V$111,'Portfolio Allocation'!$A$12:$A$111,'Graph Tables'!$D241)</f>
        <v>0</v>
      </c>
      <c r="X241" s="46">
        <f>SUMIFS('Portfolio Allocation'!W$12:W$111,'Portfolio Allocation'!$A$12:$A$111,'Graph Tables'!$D241)</f>
        <v>0</v>
      </c>
      <c r="Y241" s="46">
        <f>SUMIFS('Portfolio Allocation'!X$12:X$111,'Portfolio Allocation'!$A$12:$A$111,'Graph Tables'!$D241)</f>
        <v>0</v>
      </c>
      <c r="Z241" s="46">
        <f>SUMIFS('Portfolio Allocation'!Y$12:Y$111,'Portfolio Allocation'!$A$12:$A$111,'Graph Tables'!$D241)</f>
        <v>0</v>
      </c>
      <c r="AA241" s="46">
        <f>SUMIFS('Portfolio Allocation'!Z$12:Z$111,'Portfolio Allocation'!$A$12:$A$111,'Graph Tables'!$D241)</f>
        <v>0</v>
      </c>
      <c r="AB241" s="46">
        <f>SUMIFS('Portfolio Allocation'!AA$12:AA$111,'Portfolio Allocation'!$A$12:$A$111,'Graph Tables'!$D241)</f>
        <v>0</v>
      </c>
      <c r="AC241" s="46">
        <f>SUMIFS('Portfolio Allocation'!AD$12:AD$111,'Portfolio Allocation'!$A$12:$A$111,'Graph Tables'!$D241)</f>
        <v>0</v>
      </c>
      <c r="AD241" s="46"/>
      <c r="AH241" s="46"/>
      <c r="AI241" s="239" t="e">
        <f t="shared" si="322"/>
        <v>#REF!</v>
      </c>
      <c r="AJ241" s="239" t="e">
        <f>AI241+COUNTIF(AI$2:$AI241,AI241)-1</f>
        <v>#REF!</v>
      </c>
      <c r="AK241" s="241" t="str">
        <f t="shared" si="270"/>
        <v>Zimbabwe</v>
      </c>
      <c r="AL241" s="70" t="e">
        <f t="shared" si="323"/>
        <v>#REF!</v>
      </c>
      <c r="AM241" s="44" t="e">
        <f t="shared" si="271"/>
        <v>#REF!</v>
      </c>
      <c r="AN241" s="44" t="e">
        <f t="shared" si="272"/>
        <v>#REF!</v>
      </c>
      <c r="AO241" s="44" t="e">
        <f t="shared" si="273"/>
        <v>#REF!</v>
      </c>
      <c r="AP241" s="44" t="e">
        <f t="shared" si="274"/>
        <v>#REF!</v>
      </c>
      <c r="AQ241" s="44" t="e">
        <f t="shared" si="275"/>
        <v>#REF!</v>
      </c>
      <c r="AR241" s="44" t="e">
        <f t="shared" si="276"/>
        <v>#REF!</v>
      </c>
      <c r="AS241" s="44" t="e">
        <f t="shared" si="277"/>
        <v>#REF!</v>
      </c>
      <c r="AT241" s="44" t="e">
        <f t="shared" si="278"/>
        <v>#REF!</v>
      </c>
      <c r="AU241" s="44" t="e">
        <f t="shared" si="279"/>
        <v>#REF!</v>
      </c>
      <c r="AV241" s="44" t="e">
        <f t="shared" si="280"/>
        <v>#REF!</v>
      </c>
      <c r="AW241" s="44" t="e">
        <f t="shared" si="281"/>
        <v>#REF!</v>
      </c>
      <c r="AX241" s="44" t="e">
        <f t="shared" si="282"/>
        <v>#REF!</v>
      </c>
      <c r="AY241" s="44" t="e">
        <f t="shared" si="283"/>
        <v>#REF!</v>
      </c>
      <c r="AZ241" s="44" t="e">
        <f t="shared" si="284"/>
        <v>#REF!</v>
      </c>
      <c r="BA241" s="44" t="e">
        <f t="shared" si="285"/>
        <v>#REF!</v>
      </c>
      <c r="BB241" s="44" t="e">
        <f t="shared" si="286"/>
        <v>#REF!</v>
      </c>
      <c r="BC241" s="44" t="e">
        <f t="shared" si="287"/>
        <v>#REF!</v>
      </c>
      <c r="BD241" s="44" t="e">
        <f t="shared" si="288"/>
        <v>#REF!</v>
      </c>
      <c r="BE241" s="44" t="e">
        <f t="shared" si="289"/>
        <v>#REF!</v>
      </c>
      <c r="BF241" s="44" t="e">
        <f t="shared" si="290"/>
        <v>#REF!</v>
      </c>
      <c r="BG241" s="44" t="e">
        <f t="shared" si="291"/>
        <v>#REF!</v>
      </c>
      <c r="BH241" s="44" t="e">
        <f t="shared" si="292"/>
        <v>#REF!</v>
      </c>
      <c r="BI241" s="44" t="e">
        <f t="shared" si="293"/>
        <v>#REF!</v>
      </c>
      <c r="BJ241" s="44" t="e">
        <f t="shared" si="294"/>
        <v>#REF!</v>
      </c>
      <c r="BK241" s="44"/>
      <c r="CN241" s="244" t="e">
        <f t="shared" si="324"/>
        <v>#REF!</v>
      </c>
      <c r="CO241" s="244">
        <v>240</v>
      </c>
      <c r="CP241" s="239" t="e">
        <f t="shared" si="325"/>
        <v>#REF!</v>
      </c>
      <c r="CQ241" s="239" t="e">
        <f>CP241+COUNTIF($CP$2:CP241,CP241)-1</f>
        <v>#REF!</v>
      </c>
      <c r="CR241" s="241" t="str">
        <f t="shared" si="295"/>
        <v>Zimbabwe</v>
      </c>
      <c r="CS241" s="70" t="e">
        <f>SUM(CT241:DQ241)</f>
        <v>#REF!</v>
      </c>
      <c r="CT241" s="44" t="e">
        <f t="shared" si="296"/>
        <v>#REF!</v>
      </c>
      <c r="CU241" s="44" t="e">
        <f t="shared" si="297"/>
        <v>#REF!</v>
      </c>
      <c r="CV241" s="44" t="e">
        <f t="shared" si="298"/>
        <v>#REF!</v>
      </c>
      <c r="CW241" s="44" t="e">
        <f t="shared" si="299"/>
        <v>#REF!</v>
      </c>
      <c r="CX241" s="44" t="e">
        <f t="shared" si="300"/>
        <v>#REF!</v>
      </c>
      <c r="CY241" s="44" t="e">
        <f t="shared" si="301"/>
        <v>#REF!</v>
      </c>
      <c r="CZ241" s="44" t="e">
        <f t="shared" si="302"/>
        <v>#REF!</v>
      </c>
      <c r="DA241" s="44" t="e">
        <f t="shared" si="303"/>
        <v>#REF!</v>
      </c>
      <c r="DB241" s="44" t="e">
        <f t="shared" si="304"/>
        <v>#REF!</v>
      </c>
      <c r="DC241" s="44" t="e">
        <f t="shared" si="305"/>
        <v>#REF!</v>
      </c>
      <c r="DD241" s="44" t="e">
        <f t="shared" si="306"/>
        <v>#REF!</v>
      </c>
      <c r="DE241" s="44" t="e">
        <f t="shared" si="307"/>
        <v>#REF!</v>
      </c>
      <c r="DF241" s="44" t="e">
        <f t="shared" si="308"/>
        <v>#REF!</v>
      </c>
      <c r="DG241" s="44" t="e">
        <f t="shared" si="309"/>
        <v>#REF!</v>
      </c>
      <c r="DH241" s="44" t="e">
        <f t="shared" si="310"/>
        <v>#REF!</v>
      </c>
      <c r="DI241" s="44" t="e">
        <f t="shared" si="311"/>
        <v>#REF!</v>
      </c>
      <c r="DJ241" s="44" t="e">
        <f t="shared" si="312"/>
        <v>#REF!</v>
      </c>
      <c r="DK241" s="44" t="e">
        <f t="shared" si="313"/>
        <v>#REF!</v>
      </c>
      <c r="DL241" s="44" t="e">
        <f t="shared" si="314"/>
        <v>#REF!</v>
      </c>
      <c r="DM241" s="44" t="e">
        <f t="shared" si="315"/>
        <v>#REF!</v>
      </c>
      <c r="DN241" s="44" t="e">
        <f t="shared" si="316"/>
        <v>#REF!</v>
      </c>
      <c r="DO241" s="44" t="e">
        <f t="shared" si="317"/>
        <v>#REF!</v>
      </c>
      <c r="DP241" s="44" t="e">
        <f t="shared" si="318"/>
        <v>#REF!</v>
      </c>
      <c r="DQ241" s="44" t="e">
        <f t="shared" si="319"/>
        <v>#REF!</v>
      </c>
    </row>
    <row r="242" spans="1:121">
      <c r="AM242" s="44"/>
      <c r="AN242" s="44"/>
      <c r="AO242" s="44"/>
      <c r="AP242" s="44" t="e">
        <f t="shared" ref="AP242:BJ242" si="327">SUM(AP2:AP241)</f>
        <v>#REF!</v>
      </c>
      <c r="AQ242" s="44" t="e">
        <f t="shared" si="327"/>
        <v>#REF!</v>
      </c>
      <c r="AR242" s="44" t="e">
        <f t="shared" si="327"/>
        <v>#REF!</v>
      </c>
      <c r="AS242" s="44" t="e">
        <f t="shared" si="327"/>
        <v>#REF!</v>
      </c>
      <c r="AT242" s="44" t="e">
        <f t="shared" si="327"/>
        <v>#REF!</v>
      </c>
      <c r="AU242" s="44" t="e">
        <f t="shared" si="327"/>
        <v>#REF!</v>
      </c>
      <c r="AV242" s="44" t="e">
        <f t="shared" si="327"/>
        <v>#REF!</v>
      </c>
      <c r="AW242" s="44" t="e">
        <f t="shared" si="327"/>
        <v>#REF!</v>
      </c>
      <c r="AX242" s="44" t="e">
        <f t="shared" si="327"/>
        <v>#REF!</v>
      </c>
      <c r="AY242" s="44" t="e">
        <f t="shared" si="327"/>
        <v>#REF!</v>
      </c>
      <c r="AZ242" s="44" t="e">
        <f t="shared" si="327"/>
        <v>#REF!</v>
      </c>
      <c r="BA242" s="44" t="e">
        <f t="shared" si="327"/>
        <v>#REF!</v>
      </c>
      <c r="BB242" s="44" t="e">
        <f t="shared" si="327"/>
        <v>#REF!</v>
      </c>
      <c r="BC242" s="44" t="e">
        <f t="shared" si="327"/>
        <v>#REF!</v>
      </c>
      <c r="BD242" s="44" t="e">
        <f t="shared" si="327"/>
        <v>#REF!</v>
      </c>
      <c r="BE242" s="44" t="e">
        <f t="shared" si="327"/>
        <v>#REF!</v>
      </c>
      <c r="BF242" s="44" t="e">
        <f t="shared" si="327"/>
        <v>#REF!</v>
      </c>
      <c r="BG242" s="44" t="e">
        <f t="shared" si="327"/>
        <v>#REF!</v>
      </c>
      <c r="BH242" s="44" t="e">
        <f t="shared" si="327"/>
        <v>#REF!</v>
      </c>
      <c r="BI242" s="44" t="e">
        <f t="shared" si="327"/>
        <v>#REF!</v>
      </c>
      <c r="BJ242" s="44" t="e">
        <f t="shared" si="327"/>
        <v>#REF!</v>
      </c>
      <c r="BK242" s="44"/>
    </row>
    <row r="243" spans="1:121">
      <c r="D243" s="66" t="s">
        <v>1052</v>
      </c>
      <c r="F243" s="44">
        <f>SUM(F2:F241)</f>
        <v>0</v>
      </c>
      <c r="G243" s="44">
        <f t="shared" ref="G243:AC243" si="328">SUM(G2:G241)</f>
        <v>0</v>
      </c>
      <c r="H243" s="44">
        <f t="shared" si="328"/>
        <v>0</v>
      </c>
      <c r="I243" s="44">
        <f t="shared" si="328"/>
        <v>0</v>
      </c>
      <c r="J243" s="44">
        <f t="shared" si="328"/>
        <v>0</v>
      </c>
      <c r="K243" s="44">
        <f t="shared" si="328"/>
        <v>0</v>
      </c>
      <c r="L243" s="44">
        <f t="shared" si="328"/>
        <v>0</v>
      </c>
      <c r="M243" s="44">
        <f t="shared" si="328"/>
        <v>0</v>
      </c>
      <c r="N243" s="44">
        <f t="shared" si="328"/>
        <v>0</v>
      </c>
      <c r="O243" s="44">
        <f t="shared" si="328"/>
        <v>0</v>
      </c>
      <c r="P243" s="44">
        <f t="shared" si="328"/>
        <v>0</v>
      </c>
      <c r="Q243" s="44" t="e">
        <f t="shared" si="328"/>
        <v>#REF!</v>
      </c>
      <c r="R243" s="44">
        <f t="shared" si="328"/>
        <v>0</v>
      </c>
      <c r="S243" s="44">
        <f t="shared" si="328"/>
        <v>0</v>
      </c>
      <c r="T243" s="44">
        <f t="shared" si="328"/>
        <v>0</v>
      </c>
      <c r="U243" s="44">
        <f t="shared" si="328"/>
        <v>0</v>
      </c>
      <c r="V243" s="44">
        <f t="shared" si="328"/>
        <v>0</v>
      </c>
      <c r="W243" s="44">
        <f t="shared" si="328"/>
        <v>0</v>
      </c>
      <c r="X243" s="44">
        <f t="shared" si="328"/>
        <v>0</v>
      </c>
      <c r="Y243" s="44">
        <f t="shared" si="328"/>
        <v>0</v>
      </c>
      <c r="Z243" s="44">
        <f t="shared" si="328"/>
        <v>0</v>
      </c>
      <c r="AA243" s="44">
        <f t="shared" si="328"/>
        <v>0</v>
      </c>
      <c r="AB243" s="44">
        <f t="shared" si="328"/>
        <v>0</v>
      </c>
      <c r="AC243" s="44">
        <f t="shared" si="328"/>
        <v>0</v>
      </c>
      <c r="CT243" s="44" t="e">
        <f>SUM(CT2:CT241)</f>
        <v>#REF!</v>
      </c>
      <c r="CU243" s="44" t="e">
        <f t="shared" ref="CU243:DQ243" si="329">SUM(CU2:CU241)</f>
        <v>#REF!</v>
      </c>
      <c r="CV243" s="44" t="e">
        <f t="shared" si="329"/>
        <v>#REF!</v>
      </c>
      <c r="CW243" s="44" t="e">
        <f t="shared" si="329"/>
        <v>#REF!</v>
      </c>
      <c r="CX243" s="44" t="e">
        <f t="shared" si="329"/>
        <v>#REF!</v>
      </c>
      <c r="CY243" s="44" t="e">
        <f t="shared" si="329"/>
        <v>#REF!</v>
      </c>
      <c r="CZ243" s="44" t="e">
        <f t="shared" si="329"/>
        <v>#REF!</v>
      </c>
      <c r="DA243" s="44" t="e">
        <f t="shared" si="329"/>
        <v>#REF!</v>
      </c>
      <c r="DB243" s="44" t="e">
        <f t="shared" si="329"/>
        <v>#REF!</v>
      </c>
      <c r="DC243" s="44" t="e">
        <f t="shared" si="329"/>
        <v>#REF!</v>
      </c>
      <c r="DD243" s="44" t="e">
        <f t="shared" si="329"/>
        <v>#REF!</v>
      </c>
      <c r="DE243" s="44" t="e">
        <f t="shared" si="329"/>
        <v>#REF!</v>
      </c>
      <c r="DF243" s="44" t="e">
        <f t="shared" si="329"/>
        <v>#REF!</v>
      </c>
      <c r="DG243" s="44" t="e">
        <f t="shared" si="329"/>
        <v>#REF!</v>
      </c>
      <c r="DH243" s="44" t="e">
        <f t="shared" si="329"/>
        <v>#REF!</v>
      </c>
      <c r="DI243" s="44" t="e">
        <f t="shared" si="329"/>
        <v>#REF!</v>
      </c>
      <c r="DJ243" s="44" t="e">
        <f t="shared" si="329"/>
        <v>#REF!</v>
      </c>
      <c r="DK243" s="44" t="e">
        <f t="shared" si="329"/>
        <v>#REF!</v>
      </c>
      <c r="DL243" s="44" t="e">
        <f t="shared" si="329"/>
        <v>#REF!</v>
      </c>
      <c r="DM243" s="44" t="e">
        <f t="shared" si="329"/>
        <v>#REF!</v>
      </c>
      <c r="DN243" s="44" t="e">
        <f t="shared" si="329"/>
        <v>#REF!</v>
      </c>
      <c r="DO243" s="44" t="e">
        <f t="shared" si="329"/>
        <v>#REF!</v>
      </c>
      <c r="DP243" s="44" t="e">
        <f t="shared" si="329"/>
        <v>#REF!</v>
      </c>
      <c r="DQ243" s="44" t="e">
        <f t="shared" si="329"/>
        <v>#REF!</v>
      </c>
    </row>
  </sheetData>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5395" r:id="rId4" name="Drop Down 35">
              <controlPr locked="0" defaultSize="0" autoLine="0" autoPict="0">
                <anchor moveWithCells="1">
                  <from>
                    <xdr:col>159</xdr:col>
                    <xdr:colOff>0</xdr:colOff>
                    <xdr:row>9</xdr:row>
                    <xdr:rowOff>0</xdr:rowOff>
                  </from>
                  <to>
                    <xdr:col>160</xdr:col>
                    <xdr:colOff>0</xdr:colOff>
                    <xdr:row>10</xdr:row>
                    <xdr:rowOff>9525</xdr:rowOff>
                  </to>
                </anchor>
              </controlPr>
            </control>
          </mc:Choice>
        </mc:AlternateContent>
        <mc:AlternateContent xmlns:mc="http://schemas.openxmlformats.org/markup-compatibility/2006">
          <mc:Choice Requires="x14">
            <control shapeId="15396" r:id="rId5" name="Drop Down 36">
              <controlPr locked="0" defaultSize="0" autoLine="0" autoPict="0">
                <anchor moveWithCells="1">
                  <from>
                    <xdr:col>159</xdr:col>
                    <xdr:colOff>0</xdr:colOff>
                    <xdr:row>17</xdr:row>
                    <xdr:rowOff>0</xdr:rowOff>
                  </from>
                  <to>
                    <xdr:col>160</xdr:col>
                    <xdr:colOff>0</xdr:colOff>
                    <xdr:row>18</xdr:row>
                    <xdr:rowOff>9525</xdr:rowOff>
                  </to>
                </anchor>
              </controlPr>
            </control>
          </mc:Choice>
        </mc:AlternateContent>
        <mc:AlternateContent xmlns:mc="http://schemas.openxmlformats.org/markup-compatibility/2006">
          <mc:Choice Requires="x14">
            <control shapeId="15397" r:id="rId6" name="Drop Down 37">
              <controlPr locked="0" defaultSize="0" autoLine="0" autoPict="0">
                <anchor moveWithCells="1">
                  <from>
                    <xdr:col>159</xdr:col>
                    <xdr:colOff>0</xdr:colOff>
                    <xdr:row>25</xdr:row>
                    <xdr:rowOff>0</xdr:rowOff>
                  </from>
                  <to>
                    <xdr:col>160</xdr:col>
                    <xdr:colOff>0</xdr:colOff>
                    <xdr:row>26</xdr:row>
                    <xdr:rowOff>0</xdr:rowOff>
                  </to>
                </anchor>
              </controlPr>
            </control>
          </mc:Choice>
        </mc:AlternateContent>
        <mc:AlternateContent xmlns:mc="http://schemas.openxmlformats.org/markup-compatibility/2006">
          <mc:Choice Requires="x14">
            <control shapeId="15888" r:id="rId7" name="Drop Down 528">
              <controlPr locked="0" defaultSize="0" print="0" autoLine="0" autoPict="0">
                <anchor>
                  <from>
                    <xdr:col>134</xdr:col>
                    <xdr:colOff>9525</xdr:colOff>
                    <xdr:row>29</xdr:row>
                    <xdr:rowOff>19050</xdr:rowOff>
                  </from>
                  <to>
                    <xdr:col>137</xdr:col>
                    <xdr:colOff>333375</xdr:colOff>
                    <xdr:row>30</xdr:row>
                    <xdr:rowOff>38100</xdr:rowOff>
                  </to>
                </anchor>
              </controlPr>
            </control>
          </mc:Choice>
        </mc:AlternateContent>
        <mc:AlternateContent xmlns:mc="http://schemas.openxmlformats.org/markup-compatibility/2006">
          <mc:Choice Requires="x14">
            <control shapeId="15889" r:id="rId8" name="Drop Down 529">
              <controlPr locked="0" defaultSize="0" print="0" autoLine="0" autoPict="0">
                <anchor>
                  <from>
                    <xdr:col>145</xdr:col>
                    <xdr:colOff>9525</xdr:colOff>
                    <xdr:row>29</xdr:row>
                    <xdr:rowOff>19050</xdr:rowOff>
                  </from>
                  <to>
                    <xdr:col>146</xdr:col>
                    <xdr:colOff>66675</xdr:colOff>
                    <xdr:row>30</xdr:row>
                    <xdr:rowOff>57150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theme="1"/>
    <pageSetUpPr fitToPage="1"/>
  </sheetPr>
  <dimension ref="A1:BB241"/>
  <sheetViews>
    <sheetView showGridLines="0" showRowColHeaders="0" showZeros="0" zoomScaleNormal="100" workbookViewId="0">
      <pane ySplit="1" topLeftCell="A17" activePane="bottomLeft" state="frozen"/>
      <selection activeCell="FP10" sqref="FP10"/>
      <selection pane="bottomLeft" activeCell="A41" sqref="A41"/>
    </sheetView>
  </sheetViews>
  <sheetFormatPr defaultColWidth="9.140625" defaultRowHeight="11.25"/>
  <cols>
    <col min="1" max="1" width="31.7109375" style="28" customWidth="1"/>
    <col min="2" max="2" width="1.5703125" style="28" customWidth="1"/>
    <col min="3" max="3" width="14.28515625" style="28" bestFit="1" customWidth="1"/>
    <col min="4" max="4" width="1.42578125" style="28" customWidth="1"/>
    <col min="5" max="5" width="3.85546875" style="28" bestFit="1" customWidth="1"/>
    <col min="6" max="6" width="11.42578125" style="28" bestFit="1" customWidth="1"/>
    <col min="7" max="7" width="2.7109375" style="28" customWidth="1"/>
    <col min="8" max="8" width="26.85546875" style="28" bestFit="1" customWidth="1"/>
    <col min="9" max="9" width="4.5703125" style="28" bestFit="1" customWidth="1"/>
    <col min="10" max="10" width="2.7109375" style="28" customWidth="1"/>
    <col min="11" max="11" width="4.140625" style="28" customWidth="1"/>
    <col min="12" max="12" width="36.42578125" style="28" customWidth="1"/>
    <col min="13" max="13" width="2.7109375" style="28" customWidth="1"/>
    <col min="14" max="14" width="4" style="28" customWidth="1"/>
    <col min="15" max="15" width="15.7109375" style="28" customWidth="1"/>
    <col min="16" max="17" width="16.5703125" style="28" customWidth="1"/>
    <col min="18" max="18" width="2" style="28" customWidth="1"/>
    <col min="19" max="19" width="33.42578125" style="28" customWidth="1"/>
    <col min="20" max="20" width="13.42578125" style="28" customWidth="1"/>
    <col min="21" max="21" width="2.7109375" style="28" customWidth="1"/>
    <col min="22" max="22" width="5.7109375" style="35" customWidth="1"/>
    <col min="23" max="23" width="13.28515625" style="28" customWidth="1"/>
    <col min="24" max="24" width="2.28515625" style="28" customWidth="1"/>
    <col min="25" max="25" width="14.85546875" style="28" customWidth="1"/>
    <col min="26" max="26" width="3.28515625" style="28" customWidth="1"/>
    <col min="27" max="27" width="7.7109375" style="28" customWidth="1"/>
    <col min="28" max="28" width="13.28515625" style="28" customWidth="1"/>
    <col min="29" max="29" width="2.28515625" style="28" customWidth="1"/>
    <col min="30" max="30" width="3.28515625" style="28" customWidth="1"/>
    <col min="31" max="31" width="13.28515625" style="28" bestFit="1" customWidth="1"/>
    <col min="32" max="32" width="9.140625" style="28"/>
    <col min="33" max="33" width="3.42578125" style="28" customWidth="1"/>
    <col min="34" max="34" width="3.5703125" style="28" bestFit="1" customWidth="1"/>
    <col min="35" max="35" width="34.42578125" style="28" bestFit="1" customWidth="1"/>
    <col min="36" max="36" width="14.5703125" style="28" bestFit="1" customWidth="1"/>
    <col min="37" max="37" width="13.28515625" style="28" customWidth="1"/>
    <col min="38" max="39" width="5.7109375" style="28" bestFit="1" customWidth="1"/>
    <col min="40" max="40" width="4.42578125" style="28" customWidth="1"/>
    <col min="41" max="41" width="9.140625" style="28"/>
    <col min="42" max="42" width="7.140625" style="28" bestFit="1" customWidth="1"/>
    <col min="43" max="43" width="9.140625" style="341"/>
    <col min="44" max="44" width="9.140625" style="28"/>
    <col min="45" max="45" width="4" style="28" customWidth="1"/>
    <col min="46" max="49" width="9.140625" style="28"/>
    <col min="50" max="50" width="24.7109375" style="28" customWidth="1"/>
    <col min="51" max="51" width="9.140625" style="28"/>
    <col min="52" max="52" width="24.7109375" style="28" customWidth="1"/>
    <col min="53" max="16384" width="9.140625" style="28"/>
  </cols>
  <sheetData>
    <row r="1" spans="1:54" ht="18.75" customHeight="1">
      <c r="A1" s="5" t="s">
        <v>1053</v>
      </c>
      <c r="C1" s="36" t="s">
        <v>1054</v>
      </c>
      <c r="E1" s="5" t="s">
        <v>1055</v>
      </c>
      <c r="F1" s="37"/>
      <c r="H1" s="3"/>
      <c r="I1" s="3" t="s">
        <v>1056</v>
      </c>
      <c r="J1" s="265"/>
      <c r="K1" s="5" t="s">
        <v>1057</v>
      </c>
      <c r="L1" s="37"/>
      <c r="N1" s="2" t="s">
        <v>1058</v>
      </c>
      <c r="O1" s="3" t="s">
        <v>1059</v>
      </c>
      <c r="P1" s="4" t="s">
        <v>943</v>
      </c>
      <c r="Q1" s="4" t="s">
        <v>943</v>
      </c>
      <c r="S1" s="2" t="s">
        <v>1060</v>
      </c>
      <c r="T1" s="5" t="s">
        <v>1061</v>
      </c>
      <c r="U1" s="6"/>
      <c r="V1" s="6"/>
      <c r="W1" s="7"/>
      <c r="X1" s="8"/>
      <c r="Y1" s="2" t="s">
        <v>1062</v>
      </c>
      <c r="Z1" s="3"/>
      <c r="AA1" s="3"/>
      <c r="AB1" s="4"/>
      <c r="AC1" s="8"/>
      <c r="AE1" s="38" t="s">
        <v>1063</v>
      </c>
      <c r="AF1" s="37"/>
      <c r="AH1" s="43" t="s">
        <v>1064</v>
      </c>
      <c r="AI1" s="43" t="s">
        <v>972</v>
      </c>
      <c r="AJ1" s="43" t="s">
        <v>1065</v>
      </c>
      <c r="AK1" s="43" t="s">
        <v>1066</v>
      </c>
      <c r="AL1" s="43" t="s">
        <v>1067</v>
      </c>
      <c r="AM1" s="43" t="s">
        <v>1068</v>
      </c>
      <c r="AO1" s="2" t="s">
        <v>1069</v>
      </c>
      <c r="AP1" s="3" t="s">
        <v>1070</v>
      </c>
      <c r="AQ1" s="340" t="s">
        <v>1071</v>
      </c>
      <c r="AR1" s="4" t="s">
        <v>1072</v>
      </c>
      <c r="AT1" s="36" t="s">
        <v>1073</v>
      </c>
      <c r="AV1" s="36" t="s">
        <v>1074</v>
      </c>
      <c r="AX1" s="402" t="s">
        <v>974</v>
      </c>
      <c r="AZ1" s="403" t="s">
        <v>976</v>
      </c>
      <c r="BB1" s="403" t="s">
        <v>978</v>
      </c>
    </row>
    <row r="2" spans="1:54" ht="11.25" customHeight="1">
      <c r="A2" s="9" t="s">
        <v>1075</v>
      </c>
      <c r="C2" s="9" t="s">
        <v>1076</v>
      </c>
      <c r="E2" s="10">
        <v>0</v>
      </c>
      <c r="F2" s="11" t="s">
        <v>112</v>
      </c>
      <c r="H2" s="139" t="s">
        <v>1077</v>
      </c>
      <c r="I2" s="140" t="s">
        <v>1078</v>
      </c>
      <c r="K2" s="137" t="s">
        <v>2476</v>
      </c>
      <c r="L2" s="138" t="str">
        <f>CONCATENATE("Version ",$K$2," / ","Currency: ",$L$3)</f>
        <v>Version 4.0 - CONSULTATION TEMPLATE / Currency: Not specified</v>
      </c>
      <c r="N2" s="12">
        <v>101</v>
      </c>
      <c r="O2" s="13" t="s">
        <v>1079</v>
      </c>
      <c r="P2" s="13" t="s">
        <v>1080</v>
      </c>
      <c r="Q2" s="14" t="s">
        <v>1081</v>
      </c>
      <c r="S2" s="12" t="s">
        <v>1082</v>
      </c>
      <c r="T2" s="29" t="s">
        <v>1083</v>
      </c>
      <c r="U2" s="13"/>
      <c r="V2" s="39">
        <f>IF(T2&lt;&gt;"",VLOOKUP(T2,SCPa,2,FALSE),0)</f>
        <v>3</v>
      </c>
      <c r="W2" s="32" t="str">
        <f>VLOOKUP(V2,SCP,2,FALSE)</f>
        <v>Value Added</v>
      </c>
      <c r="X2" s="30"/>
      <c r="Y2" s="31">
        <f>'Key Vehicle Terms'!D18</f>
        <v>0</v>
      </c>
      <c r="Z2" s="13"/>
      <c r="AA2" s="39" t="e">
        <f>IF(Y2&lt;&gt;"",VLOOKUP(Y2,SCPa,2,FALSE),0)</f>
        <v>#N/A</v>
      </c>
      <c r="AB2" s="32" t="e">
        <f>VLOOKUP(AA2,SCP,2,FALSE)</f>
        <v>#N/A</v>
      </c>
      <c r="AC2" s="14"/>
      <c r="AE2" s="10" t="s">
        <v>112</v>
      </c>
      <c r="AF2" s="15">
        <v>0</v>
      </c>
      <c r="AH2" s="50">
        <v>999</v>
      </c>
      <c r="AI2" s="51" t="s">
        <v>56</v>
      </c>
      <c r="AJ2" s="51" t="s">
        <v>56</v>
      </c>
      <c r="AK2" s="51" t="s">
        <v>56</v>
      </c>
      <c r="AL2" s="51" t="s">
        <v>1084</v>
      </c>
      <c r="AM2" s="52" t="s">
        <v>1085</v>
      </c>
      <c r="AO2" s="50" t="s">
        <v>1086</v>
      </c>
      <c r="AP2" s="13">
        <v>2</v>
      </c>
      <c r="AQ2" s="60" t="s">
        <v>1087</v>
      </c>
      <c r="AR2" s="56" t="s">
        <v>1086</v>
      </c>
      <c r="AT2" s="204" t="s">
        <v>1088</v>
      </c>
      <c r="AV2" s="204">
        <v>2025</v>
      </c>
      <c r="AX2" s="400" t="s">
        <v>946</v>
      </c>
      <c r="AZ2" s="404"/>
      <c r="BB2" s="401" t="s">
        <v>2267</v>
      </c>
    </row>
    <row r="3" spans="1:54" ht="11.25" customHeight="1">
      <c r="A3" s="9" t="s">
        <v>962</v>
      </c>
      <c r="C3" s="16" t="s">
        <v>1089</v>
      </c>
      <c r="E3" s="10">
        <v>1</v>
      </c>
      <c r="F3" s="11" t="s">
        <v>1090</v>
      </c>
      <c r="H3" s="10" t="s">
        <v>1091</v>
      </c>
      <c r="I3" s="135" t="s">
        <v>1092</v>
      </c>
      <c r="L3" s="28" t="str">
        <f>IFERROR(VLOOKUP('Key Vehicle Terms'!D23,Currency,2,FALSE),"Not specified")</f>
        <v>Not specified</v>
      </c>
      <c r="N3" s="12">
        <v>102</v>
      </c>
      <c r="O3" s="13" t="s">
        <v>1093</v>
      </c>
      <c r="P3" s="13" t="s">
        <v>1080</v>
      </c>
      <c r="Q3" s="14" t="s">
        <v>1081</v>
      </c>
      <c r="S3" s="12" t="s">
        <v>1094</v>
      </c>
      <c r="T3" s="33" t="s">
        <v>112</v>
      </c>
      <c r="U3" s="13"/>
      <c r="V3" s="39">
        <f>IF(T3&lt;&gt;"",VLOOKUP(T3,SCPb,2,FALSE),0)</f>
        <v>0</v>
      </c>
      <c r="W3" s="32" t="str">
        <f>VLOOKUP(V3,SCP,2,FALSE)</f>
        <v>Not yet defined</v>
      </c>
      <c r="X3" s="30"/>
      <c r="Y3" s="31">
        <f>'Key Vehicle Terms'!D19</f>
        <v>0</v>
      </c>
      <c r="Z3" s="13"/>
      <c r="AA3" s="39" t="e">
        <f>IF(Y3&lt;&gt;"",VLOOKUP(Y3,SCPb,2,FALSE),0)</f>
        <v>#N/A</v>
      </c>
      <c r="AB3" s="32" t="e">
        <f>VLOOKUP(AA3,SCP,2,FALSE)</f>
        <v>#N/A</v>
      </c>
      <c r="AC3" s="14"/>
      <c r="AE3" s="10" t="s">
        <v>1095</v>
      </c>
      <c r="AF3" s="15">
        <v>1</v>
      </c>
      <c r="AH3" s="12">
        <v>4</v>
      </c>
      <c r="AI3" s="13" t="s">
        <v>1096</v>
      </c>
      <c r="AJ3" s="13" t="s">
        <v>1097</v>
      </c>
      <c r="AK3" s="13" t="s">
        <v>1097</v>
      </c>
      <c r="AL3" s="13" t="s">
        <v>964</v>
      </c>
      <c r="AM3" s="14" t="s">
        <v>1098</v>
      </c>
      <c r="AO3" s="12" t="s">
        <v>1099</v>
      </c>
      <c r="AP3" s="13">
        <v>3</v>
      </c>
      <c r="AQ3" s="57" t="s">
        <v>1100</v>
      </c>
      <c r="AR3" s="54" t="s">
        <v>1099</v>
      </c>
      <c r="AT3" s="205" t="s">
        <v>1101</v>
      </c>
      <c r="AV3" s="205">
        <v>2024</v>
      </c>
      <c r="AX3" s="400" t="s">
        <v>947</v>
      </c>
      <c r="AZ3" s="401" t="s">
        <v>2261</v>
      </c>
      <c r="BB3" s="401" t="s">
        <v>2268</v>
      </c>
    </row>
    <row r="4" spans="1:54" ht="11.25" customHeight="1">
      <c r="A4" s="9" t="s">
        <v>1102</v>
      </c>
      <c r="E4" s="10">
        <v>2</v>
      </c>
      <c r="F4" s="11" t="s">
        <v>1103</v>
      </c>
      <c r="H4" s="10" t="s">
        <v>1104</v>
      </c>
      <c r="I4" s="135" t="s">
        <v>1105</v>
      </c>
      <c r="L4" s="28" t="str">
        <f>CONCATENATE("Currency: ",L3)</f>
        <v>Currency: Not specified</v>
      </c>
      <c r="N4" s="12">
        <v>103</v>
      </c>
      <c r="O4" s="13" t="s">
        <v>1106</v>
      </c>
      <c r="P4" s="13" t="s">
        <v>1080</v>
      </c>
      <c r="Q4" s="14" t="s">
        <v>1081</v>
      </c>
      <c r="S4" s="12" t="s">
        <v>1107</v>
      </c>
      <c r="T4" s="33" t="s">
        <v>112</v>
      </c>
      <c r="U4" s="13"/>
      <c r="V4" s="39">
        <f>IF(T4&lt;&gt;"",VLOOKUP(T4,SCPd,2,FALSE),0)</f>
        <v>0</v>
      </c>
      <c r="W4" s="32" t="str">
        <f>VLOOKUP(V4,SCP,2,FALSE)</f>
        <v>Not yet defined</v>
      </c>
      <c r="X4" s="30"/>
      <c r="Y4" s="31">
        <f>'Key Vehicle Terms'!D21</f>
        <v>0</v>
      </c>
      <c r="Z4" s="13"/>
      <c r="AA4" s="39" t="e">
        <f>IF(Y4&lt;&gt;"",VLOOKUP(Y4,SCPd,2,FALSE),0)</f>
        <v>#N/A</v>
      </c>
      <c r="AB4" s="32" t="e">
        <f>VLOOKUP(AA4,SCP,2,FALSE)</f>
        <v>#N/A</v>
      </c>
      <c r="AC4" s="14"/>
      <c r="AE4" s="10" t="s">
        <v>1083</v>
      </c>
      <c r="AF4" s="15">
        <v>3</v>
      </c>
      <c r="AH4" s="12">
        <v>61</v>
      </c>
      <c r="AI4" s="13" t="s">
        <v>1108</v>
      </c>
      <c r="AJ4" s="13" t="s">
        <v>1109</v>
      </c>
      <c r="AK4" s="13" t="s">
        <v>1110</v>
      </c>
      <c r="AL4" s="13" t="s">
        <v>1111</v>
      </c>
      <c r="AM4" s="14" t="s">
        <v>1112</v>
      </c>
      <c r="AO4" s="12" t="s">
        <v>1113</v>
      </c>
      <c r="AP4" s="13">
        <v>4</v>
      </c>
      <c r="AQ4" s="57" t="s">
        <v>1114</v>
      </c>
      <c r="AR4" s="54" t="s">
        <v>1113</v>
      </c>
      <c r="AT4" s="205" t="s">
        <v>1115</v>
      </c>
      <c r="AV4" s="205">
        <v>2023</v>
      </c>
      <c r="AX4" s="400" t="s">
        <v>2257</v>
      </c>
      <c r="AZ4" s="401" t="s">
        <v>994</v>
      </c>
    </row>
    <row r="5" spans="1:54" ht="11.25" customHeight="1">
      <c r="A5" s="9" t="s">
        <v>1116</v>
      </c>
      <c r="C5" s="40" t="s">
        <v>1117</v>
      </c>
      <c r="E5" s="10">
        <v>3</v>
      </c>
      <c r="F5" s="11" t="s">
        <v>1118</v>
      </c>
      <c r="H5" s="10" t="s">
        <v>1119</v>
      </c>
      <c r="I5" s="135" t="s">
        <v>1120</v>
      </c>
      <c r="N5" s="12">
        <v>104</v>
      </c>
      <c r="O5" s="13" t="s">
        <v>1121</v>
      </c>
      <c r="P5" s="13" t="s">
        <v>1080</v>
      </c>
      <c r="Q5" s="14" t="s">
        <v>1081</v>
      </c>
      <c r="S5" s="12"/>
      <c r="T5" s="13"/>
      <c r="U5" s="13"/>
      <c r="V5" s="20"/>
      <c r="W5" s="13"/>
      <c r="X5" s="13"/>
      <c r="Y5" s="13"/>
      <c r="Z5" s="13"/>
      <c r="AA5" s="20"/>
      <c r="AB5" s="13"/>
      <c r="AC5" s="14"/>
      <c r="AE5" s="17" t="s">
        <v>1122</v>
      </c>
      <c r="AF5" s="18">
        <v>4</v>
      </c>
      <c r="AH5" s="12">
        <v>10</v>
      </c>
      <c r="AI5" s="13" t="s">
        <v>1123</v>
      </c>
      <c r="AJ5" s="13" t="s">
        <v>1124</v>
      </c>
      <c r="AK5" s="13" t="s">
        <v>1125</v>
      </c>
      <c r="AL5" s="13" t="s">
        <v>1126</v>
      </c>
      <c r="AM5" s="14" t="s">
        <v>1127</v>
      </c>
      <c r="AO5" s="12" t="s">
        <v>1128</v>
      </c>
      <c r="AP5" s="13">
        <v>5</v>
      </c>
      <c r="AQ5" s="57" t="s">
        <v>1129</v>
      </c>
      <c r="AR5" s="54" t="s">
        <v>1128</v>
      </c>
      <c r="AT5" s="205" t="s">
        <v>1130</v>
      </c>
      <c r="AV5" s="205">
        <v>2022</v>
      </c>
      <c r="AX5" s="400" t="s">
        <v>949</v>
      </c>
      <c r="AZ5" s="401" t="s">
        <v>2262</v>
      </c>
    </row>
    <row r="6" spans="1:54" ht="11.25" customHeight="1">
      <c r="A6" s="9" t="s">
        <v>1131</v>
      </c>
      <c r="C6" s="21" t="s">
        <v>1132</v>
      </c>
      <c r="E6" s="17">
        <v>4</v>
      </c>
      <c r="F6" s="19" t="s">
        <v>1133</v>
      </c>
      <c r="H6" s="10" t="s">
        <v>1134</v>
      </c>
      <c r="I6" s="135" t="s">
        <v>1135</v>
      </c>
      <c r="N6" s="12">
        <v>105</v>
      </c>
      <c r="O6" s="13" t="s">
        <v>1136</v>
      </c>
      <c r="P6" s="13" t="s">
        <v>1080</v>
      </c>
      <c r="Q6" s="14" t="s">
        <v>1081</v>
      </c>
      <c r="S6" s="12"/>
      <c r="T6" s="13" t="s">
        <v>1137</v>
      </c>
      <c r="U6" s="13"/>
      <c r="V6" s="39">
        <f>MAX(V2:V4)</f>
        <v>3</v>
      </c>
      <c r="W6" s="32" t="str">
        <f>VLOOKUP(V6,SCP,2,FALSE)</f>
        <v>Value Added</v>
      </c>
      <c r="X6" s="34"/>
      <c r="Y6" s="13" t="s">
        <v>1137</v>
      </c>
      <c r="Z6" s="13"/>
      <c r="AA6" s="39" t="e">
        <f>MAX(AA2:AA4)</f>
        <v>#N/A</v>
      </c>
      <c r="AB6" s="32" t="e">
        <f>VLOOKUP(AA6,SCP,2,FALSE)</f>
        <v>#N/A</v>
      </c>
      <c r="AC6" s="14"/>
      <c r="AH6" s="12">
        <v>5</v>
      </c>
      <c r="AI6" s="13" t="s">
        <v>1138</v>
      </c>
      <c r="AJ6" s="13" t="s">
        <v>1097</v>
      </c>
      <c r="AK6" s="13" t="s">
        <v>1097</v>
      </c>
      <c r="AL6" s="13" t="s">
        <v>1139</v>
      </c>
      <c r="AM6" s="14" t="s">
        <v>1140</v>
      </c>
      <c r="AO6" s="12" t="s">
        <v>1141</v>
      </c>
      <c r="AP6" s="13">
        <v>6</v>
      </c>
      <c r="AQ6" s="57">
        <v>200513</v>
      </c>
      <c r="AR6" s="54" t="str">
        <f>AO6</f>
        <v>FY 2005</v>
      </c>
      <c r="AT6" s="205" t="s">
        <v>1142</v>
      </c>
      <c r="AV6" s="205">
        <v>2021</v>
      </c>
      <c r="AX6" s="400" t="s">
        <v>951</v>
      </c>
      <c r="AZ6" s="401" t="s">
        <v>2263</v>
      </c>
    </row>
    <row r="7" spans="1:54" ht="11.25" customHeight="1">
      <c r="A7" s="9" t="s">
        <v>1143</v>
      </c>
      <c r="C7" s="9" t="s">
        <v>1144</v>
      </c>
      <c r="H7" s="10" t="s">
        <v>1145</v>
      </c>
      <c r="I7" s="135" t="s">
        <v>1146</v>
      </c>
      <c r="N7" s="12">
        <v>106</v>
      </c>
      <c r="O7" s="13" t="s">
        <v>1147</v>
      </c>
      <c r="P7" s="13" t="s">
        <v>1080</v>
      </c>
      <c r="Q7" s="14" t="s">
        <v>1081</v>
      </c>
      <c r="S7" s="12"/>
      <c r="T7" s="13"/>
      <c r="U7" s="13"/>
      <c r="V7" s="20"/>
      <c r="W7" s="13"/>
      <c r="X7" s="13"/>
      <c r="Y7" s="13"/>
      <c r="Z7" s="13"/>
      <c r="AA7" s="20"/>
      <c r="AB7" s="13"/>
      <c r="AC7" s="14"/>
      <c r="AE7" s="38" t="s">
        <v>1148</v>
      </c>
      <c r="AF7" s="37"/>
      <c r="AH7" s="12">
        <v>2</v>
      </c>
      <c r="AI7" s="13" t="s">
        <v>1149</v>
      </c>
      <c r="AJ7" s="13" t="s">
        <v>1150</v>
      </c>
      <c r="AK7" s="13" t="s">
        <v>1110</v>
      </c>
      <c r="AL7" s="13" t="s">
        <v>1151</v>
      </c>
      <c r="AM7" s="14" t="s">
        <v>1152</v>
      </c>
      <c r="AO7" s="12" t="s">
        <v>1153</v>
      </c>
      <c r="AP7" s="13">
        <v>7</v>
      </c>
      <c r="AQ7" s="57">
        <v>200514</v>
      </c>
      <c r="AR7" s="54" t="str">
        <f>AO7</f>
        <v>YTD 2005</v>
      </c>
      <c r="AT7" s="206" t="s">
        <v>1154</v>
      </c>
      <c r="AV7" s="205">
        <v>2020</v>
      </c>
      <c r="AX7" s="400" t="s">
        <v>2258</v>
      </c>
      <c r="AZ7" s="401" t="s">
        <v>2264</v>
      </c>
    </row>
    <row r="8" spans="1:54" ht="11.25" customHeight="1">
      <c r="A8" s="9" t="s">
        <v>1155</v>
      </c>
      <c r="C8" s="16" t="s">
        <v>1156</v>
      </c>
      <c r="H8" s="10" t="s">
        <v>1157</v>
      </c>
      <c r="I8" s="135" t="s">
        <v>1158</v>
      </c>
      <c r="N8" s="12">
        <v>107</v>
      </c>
      <c r="O8" s="13" t="s">
        <v>1159</v>
      </c>
      <c r="P8" s="13" t="s">
        <v>1080</v>
      </c>
      <c r="Q8" s="14" t="s">
        <v>1081</v>
      </c>
      <c r="S8" s="12" t="s">
        <v>1160</v>
      </c>
      <c r="T8" s="33" t="s">
        <v>112</v>
      </c>
      <c r="U8" s="13"/>
      <c r="V8" s="39">
        <f>IF(T8&lt;&gt;"",VLOOKUP(T8,SCPc,2,FALSE),0)</f>
        <v>0</v>
      </c>
      <c r="W8" s="32" t="str">
        <f>VLOOKUP(V8,SCP,2,FALSE)</f>
        <v>Not yet defined</v>
      </c>
      <c r="X8" s="30"/>
      <c r="Y8" s="31">
        <f>'Key Vehicle Terms'!D20</f>
        <v>0</v>
      </c>
      <c r="Z8" s="13"/>
      <c r="AA8" s="39" t="e">
        <f>IF(Y8&lt;&gt;"",VLOOKUP(Y8,SCPc,2,FALSE),0)</f>
        <v>#N/A</v>
      </c>
      <c r="AB8" s="32" t="e">
        <f>VLOOKUP(AA8,SCP,2,FALSE)</f>
        <v>#N/A</v>
      </c>
      <c r="AC8" s="14"/>
      <c r="AE8" s="10" t="s">
        <v>112</v>
      </c>
      <c r="AF8" s="15">
        <v>0</v>
      </c>
      <c r="AH8" s="12">
        <v>3</v>
      </c>
      <c r="AI8" s="13" t="s">
        <v>1161</v>
      </c>
      <c r="AJ8" s="13" t="s">
        <v>1162</v>
      </c>
      <c r="AK8" s="13" t="s">
        <v>1162</v>
      </c>
      <c r="AL8" s="13" t="s">
        <v>963</v>
      </c>
      <c r="AM8" s="14" t="s">
        <v>1163</v>
      </c>
      <c r="AO8" s="12" t="s">
        <v>1164</v>
      </c>
      <c r="AP8" s="13">
        <v>8</v>
      </c>
      <c r="AQ8" s="57" t="s">
        <v>1165</v>
      </c>
      <c r="AR8" s="54" t="s">
        <v>1164</v>
      </c>
      <c r="AV8" s="205">
        <f t="shared" ref="AV8:AV22" si="0">AV7-1</f>
        <v>2019</v>
      </c>
      <c r="AX8" s="400" t="s">
        <v>953</v>
      </c>
      <c r="AZ8" s="401" t="s">
        <v>2265</v>
      </c>
    </row>
    <row r="9" spans="1:54" ht="11.25" customHeight="1">
      <c r="A9" s="9" t="s">
        <v>1166</v>
      </c>
      <c r="H9" s="10" t="s">
        <v>1167</v>
      </c>
      <c r="I9" s="135" t="s">
        <v>1168</v>
      </c>
      <c r="N9" s="12">
        <v>108</v>
      </c>
      <c r="O9" s="13" t="s">
        <v>1169</v>
      </c>
      <c r="P9" s="13" t="s">
        <v>1080</v>
      </c>
      <c r="Q9" s="14" t="s">
        <v>1081</v>
      </c>
      <c r="S9" s="12"/>
      <c r="T9" s="13"/>
      <c r="U9" s="13"/>
      <c r="V9" s="20"/>
      <c r="W9" s="13"/>
      <c r="X9" s="13"/>
      <c r="Y9" s="13"/>
      <c r="Z9" s="13"/>
      <c r="AA9" s="20"/>
      <c r="AB9" s="13"/>
      <c r="AC9" s="14"/>
      <c r="AE9" s="10" t="s">
        <v>1170</v>
      </c>
      <c r="AF9" s="15">
        <v>1</v>
      </c>
      <c r="AH9" s="12">
        <v>11</v>
      </c>
      <c r="AI9" s="13" t="s">
        <v>1171</v>
      </c>
      <c r="AJ9" s="13" t="s">
        <v>1171</v>
      </c>
      <c r="AK9" s="13" t="s">
        <v>1171</v>
      </c>
      <c r="AL9" s="13" t="s">
        <v>965</v>
      </c>
      <c r="AM9" s="14" t="s">
        <v>1172</v>
      </c>
      <c r="AO9" s="12" t="s">
        <v>1173</v>
      </c>
      <c r="AP9" s="13">
        <v>9</v>
      </c>
      <c r="AQ9" s="57" t="s">
        <v>1174</v>
      </c>
      <c r="AR9" s="54" t="s">
        <v>1173</v>
      </c>
      <c r="AV9" s="205">
        <f t="shared" si="0"/>
        <v>2018</v>
      </c>
      <c r="AX9" s="400" t="s">
        <v>954</v>
      </c>
      <c r="AZ9" s="401" t="s">
        <v>2266</v>
      </c>
    </row>
    <row r="10" spans="1:54" ht="11.25" customHeight="1">
      <c r="A10" s="9" t="s">
        <v>1175</v>
      </c>
      <c r="C10" s="41" t="s">
        <v>1176</v>
      </c>
      <c r="H10" s="10" t="s">
        <v>1177</v>
      </c>
      <c r="I10" s="135" t="s">
        <v>1178</v>
      </c>
      <c r="N10" s="12">
        <v>109</v>
      </c>
      <c r="O10" s="13" t="s">
        <v>1179</v>
      </c>
      <c r="P10" s="13" t="s">
        <v>1080</v>
      </c>
      <c r="Q10" s="14" t="s">
        <v>1081</v>
      </c>
      <c r="S10" s="12"/>
      <c r="T10" s="13" t="s">
        <v>1180</v>
      </c>
      <c r="U10" s="13"/>
      <c r="V10" s="39">
        <f>IF(((V2&gt;0)*(V3&gt;0)*(V4&gt;0)*(V8&gt;0)=1),MAX(V6:V8),0)</f>
        <v>0</v>
      </c>
      <c r="W10" s="32" t="str">
        <f>VLOOKUP(V10,SCP,2,FALSE)</f>
        <v>Not yet defined</v>
      </c>
      <c r="X10" s="34"/>
      <c r="Y10" s="13" t="s">
        <v>1180</v>
      </c>
      <c r="Z10" s="13"/>
      <c r="AA10" s="39" t="e">
        <f>IF(((AA2&gt;0)*(AA3&gt;0)*(AA4&gt;0)*(AA8&gt;0)=1),MAX(AA6:AA8),0)</f>
        <v>#N/A</v>
      </c>
      <c r="AB10" s="32" t="e">
        <f>VLOOKUP(AA10,SCP,2,FALSE)</f>
        <v>#N/A</v>
      </c>
      <c r="AC10" s="14"/>
      <c r="AE10" s="10" t="s">
        <v>1181</v>
      </c>
      <c r="AF10" s="15">
        <v>3</v>
      </c>
      <c r="AH10" s="12">
        <v>13</v>
      </c>
      <c r="AI10" s="13" t="s">
        <v>1182</v>
      </c>
      <c r="AJ10" s="13" t="s">
        <v>1162</v>
      </c>
      <c r="AK10" s="13" t="s">
        <v>1162</v>
      </c>
      <c r="AL10" s="13" t="s">
        <v>962</v>
      </c>
      <c r="AM10" s="14" t="s">
        <v>1183</v>
      </c>
      <c r="AO10" s="12" t="s">
        <v>1184</v>
      </c>
      <c r="AP10" s="13">
        <v>10</v>
      </c>
      <c r="AQ10" s="57" t="s">
        <v>1185</v>
      </c>
      <c r="AR10" s="54" t="s">
        <v>1184</v>
      </c>
      <c r="AV10" s="205">
        <f t="shared" si="0"/>
        <v>2017</v>
      </c>
      <c r="AX10" s="400" t="s">
        <v>2259</v>
      </c>
    </row>
    <row r="11" spans="1:54" ht="11.25" customHeight="1">
      <c r="A11" s="9" t="s">
        <v>1186</v>
      </c>
      <c r="C11" s="9" t="s">
        <v>1187</v>
      </c>
      <c r="H11" s="10" t="s">
        <v>1188</v>
      </c>
      <c r="I11" s="135" t="s">
        <v>1189</v>
      </c>
      <c r="N11" s="12">
        <v>110</v>
      </c>
      <c r="O11" s="13" t="s">
        <v>1190</v>
      </c>
      <c r="P11" s="13" t="s">
        <v>1080</v>
      </c>
      <c r="Q11" s="14" t="s">
        <v>1081</v>
      </c>
      <c r="S11" s="22"/>
      <c r="T11" s="23"/>
      <c r="U11" s="23"/>
      <c r="V11" s="24"/>
      <c r="W11" s="23"/>
      <c r="X11" s="23"/>
      <c r="Y11" s="23"/>
      <c r="Z11" s="23"/>
      <c r="AA11" s="24"/>
      <c r="AB11" s="23"/>
      <c r="AC11" s="25"/>
      <c r="AE11" s="17" t="s">
        <v>1191</v>
      </c>
      <c r="AF11" s="18">
        <v>4</v>
      </c>
      <c r="AH11" s="12">
        <v>8</v>
      </c>
      <c r="AI11" s="13" t="s">
        <v>1192</v>
      </c>
      <c r="AJ11" s="13" t="s">
        <v>1162</v>
      </c>
      <c r="AK11" s="13" t="s">
        <v>1162</v>
      </c>
      <c r="AL11" s="13" t="s">
        <v>1193</v>
      </c>
      <c r="AM11" s="14" t="s">
        <v>1194</v>
      </c>
      <c r="AO11" s="12" t="s">
        <v>1195</v>
      </c>
      <c r="AP11" s="13">
        <v>11</v>
      </c>
      <c r="AQ11" s="57" t="s">
        <v>1196</v>
      </c>
      <c r="AR11" s="54" t="s">
        <v>1195</v>
      </c>
      <c r="AV11" s="205">
        <f t="shared" si="0"/>
        <v>2016</v>
      </c>
      <c r="AX11" s="400" t="s">
        <v>956</v>
      </c>
    </row>
    <row r="12" spans="1:54" ht="11.25" customHeight="1">
      <c r="A12" s="9" t="s">
        <v>1197</v>
      </c>
      <c r="C12" s="16" t="s">
        <v>1198</v>
      </c>
      <c r="H12" s="10" t="s">
        <v>1199</v>
      </c>
      <c r="I12" s="135" t="s">
        <v>1200</v>
      </c>
      <c r="N12" s="12">
        <v>111</v>
      </c>
      <c r="O12" s="13" t="s">
        <v>1201</v>
      </c>
      <c r="P12" s="13" t="s">
        <v>1080</v>
      </c>
      <c r="Q12" s="14" t="s">
        <v>1081</v>
      </c>
      <c r="AH12" s="12">
        <v>9</v>
      </c>
      <c r="AI12" s="13" t="s">
        <v>1202</v>
      </c>
      <c r="AJ12" s="13" t="s">
        <v>1097</v>
      </c>
      <c r="AK12" s="13" t="s">
        <v>1097</v>
      </c>
      <c r="AL12" s="13" t="s">
        <v>1203</v>
      </c>
      <c r="AM12" s="14" t="s">
        <v>1204</v>
      </c>
      <c r="AO12" s="12" t="s">
        <v>1205</v>
      </c>
      <c r="AP12" s="13">
        <v>12</v>
      </c>
      <c r="AQ12" s="57">
        <v>200613</v>
      </c>
      <c r="AR12" s="54" t="str">
        <f>AO12</f>
        <v>FY 2006</v>
      </c>
      <c r="AV12" s="205">
        <f t="shared" si="0"/>
        <v>2015</v>
      </c>
      <c r="AX12" s="400" t="s">
        <v>957</v>
      </c>
    </row>
    <row r="13" spans="1:54" ht="11.25" customHeight="1">
      <c r="A13" s="9" t="s">
        <v>1206</v>
      </c>
      <c r="H13" s="10" t="s">
        <v>1207</v>
      </c>
      <c r="I13" s="135" t="s">
        <v>1208</v>
      </c>
      <c r="N13" s="12">
        <v>112</v>
      </c>
      <c r="O13" s="13" t="s">
        <v>1209</v>
      </c>
      <c r="P13" s="13" t="s">
        <v>1080</v>
      </c>
      <c r="Q13" s="14" t="s">
        <v>1081</v>
      </c>
      <c r="AE13" s="38" t="s">
        <v>1210</v>
      </c>
      <c r="AF13" s="37"/>
      <c r="AH13" s="12">
        <v>1</v>
      </c>
      <c r="AI13" s="13" t="s">
        <v>1211</v>
      </c>
      <c r="AJ13" s="13" t="s">
        <v>1162</v>
      </c>
      <c r="AK13" s="13" t="s">
        <v>1162</v>
      </c>
      <c r="AL13" s="13" t="s">
        <v>1212</v>
      </c>
      <c r="AM13" s="14" t="s">
        <v>1213</v>
      </c>
      <c r="AO13" s="12" t="s">
        <v>1214</v>
      </c>
      <c r="AP13" s="13">
        <v>13</v>
      </c>
      <c r="AQ13" s="57">
        <v>200614</v>
      </c>
      <c r="AR13" s="54" t="str">
        <f>AO13</f>
        <v>YTD 2006</v>
      </c>
      <c r="AV13" s="205">
        <f t="shared" si="0"/>
        <v>2014</v>
      </c>
      <c r="AX13" s="400" t="s">
        <v>958</v>
      </c>
    </row>
    <row r="14" spans="1:54" ht="11.25" customHeight="1">
      <c r="A14" s="9" t="s">
        <v>1215</v>
      </c>
      <c r="C14" s="36" t="s">
        <v>1216</v>
      </c>
      <c r="H14" s="10" t="s">
        <v>1217</v>
      </c>
      <c r="I14" s="135" t="s">
        <v>1218</v>
      </c>
      <c r="N14" s="12">
        <v>113</v>
      </c>
      <c r="O14" s="13" t="s">
        <v>1219</v>
      </c>
      <c r="P14" s="13" t="s">
        <v>1080</v>
      </c>
      <c r="Q14" s="14" t="s">
        <v>1081</v>
      </c>
      <c r="AE14" s="10" t="s">
        <v>112</v>
      </c>
      <c r="AF14" s="15">
        <v>0</v>
      </c>
      <c r="AH14" s="12">
        <v>14</v>
      </c>
      <c r="AI14" s="13" t="s">
        <v>1220</v>
      </c>
      <c r="AJ14" s="13" t="s">
        <v>1124</v>
      </c>
      <c r="AK14" s="13" t="s">
        <v>1125</v>
      </c>
      <c r="AL14" s="13" t="s">
        <v>1221</v>
      </c>
      <c r="AM14" s="14" t="s">
        <v>1120</v>
      </c>
      <c r="AO14" s="12" t="s">
        <v>1222</v>
      </c>
      <c r="AP14" s="13">
        <v>14</v>
      </c>
      <c r="AQ14" s="57" t="s">
        <v>1223</v>
      </c>
      <c r="AR14" s="54" t="s">
        <v>1222</v>
      </c>
      <c r="AV14" s="205">
        <f t="shared" si="0"/>
        <v>2013</v>
      </c>
      <c r="AX14" s="400" t="s">
        <v>2232</v>
      </c>
    </row>
    <row r="15" spans="1:54" ht="12.75">
      <c r="A15" s="9" t="s">
        <v>1224</v>
      </c>
      <c r="C15" s="9" t="s">
        <v>1225</v>
      </c>
      <c r="H15" s="10" t="s">
        <v>1226</v>
      </c>
      <c r="I15" s="135" t="s">
        <v>1227</v>
      </c>
      <c r="N15" s="12">
        <v>114</v>
      </c>
      <c r="O15" s="13" t="s">
        <v>1228</v>
      </c>
      <c r="P15" s="13" t="s">
        <v>1080</v>
      </c>
      <c r="Q15" s="14" t="s">
        <v>1081</v>
      </c>
      <c r="AE15" s="10" t="s">
        <v>1229</v>
      </c>
      <c r="AF15" s="15">
        <v>1</v>
      </c>
      <c r="AH15" s="12">
        <v>15</v>
      </c>
      <c r="AI15" s="13" t="s">
        <v>1079</v>
      </c>
      <c r="AJ15" s="13" t="s">
        <v>1080</v>
      </c>
      <c r="AK15" s="13" t="s">
        <v>1080</v>
      </c>
      <c r="AL15" s="13" t="s">
        <v>1230</v>
      </c>
      <c r="AM15" s="14" t="s">
        <v>1231</v>
      </c>
      <c r="AO15" s="12" t="s">
        <v>1232</v>
      </c>
      <c r="AP15" s="13">
        <v>15</v>
      </c>
      <c r="AQ15" s="57" t="s">
        <v>1233</v>
      </c>
      <c r="AR15" s="54" t="s">
        <v>1232</v>
      </c>
      <c r="AV15" s="205">
        <f t="shared" si="0"/>
        <v>2012</v>
      </c>
      <c r="AX15" s="401" t="s">
        <v>2260</v>
      </c>
    </row>
    <row r="16" spans="1:54">
      <c r="A16" s="9" t="s">
        <v>1234</v>
      </c>
      <c r="C16" s="16" t="s">
        <v>1235</v>
      </c>
      <c r="H16" s="10" t="s">
        <v>1236</v>
      </c>
      <c r="I16" s="135" t="s">
        <v>1237</v>
      </c>
      <c r="N16" s="12">
        <v>115</v>
      </c>
      <c r="O16" s="13" t="s">
        <v>1238</v>
      </c>
      <c r="P16" s="13" t="s">
        <v>1080</v>
      </c>
      <c r="Q16" s="14" t="s">
        <v>1081</v>
      </c>
      <c r="AE16" s="17" t="s">
        <v>1239</v>
      </c>
      <c r="AF16" s="18">
        <v>3</v>
      </c>
      <c r="AH16" s="12">
        <v>16</v>
      </c>
      <c r="AI16" s="13" t="s">
        <v>1240</v>
      </c>
      <c r="AJ16" s="13" t="s">
        <v>1097</v>
      </c>
      <c r="AK16" s="13" t="s">
        <v>1097</v>
      </c>
      <c r="AL16" s="13" t="s">
        <v>1241</v>
      </c>
      <c r="AM16" s="14" t="s">
        <v>1242</v>
      </c>
      <c r="AO16" s="12" t="s">
        <v>1243</v>
      </c>
      <c r="AP16" s="13">
        <v>16</v>
      </c>
      <c r="AQ16" s="57" t="s">
        <v>1244</v>
      </c>
      <c r="AR16" s="54" t="s">
        <v>1243</v>
      </c>
      <c r="AV16" s="205">
        <f t="shared" si="0"/>
        <v>2011</v>
      </c>
    </row>
    <row r="17" spans="1:50" ht="12.75">
      <c r="A17" s="9" t="s">
        <v>1245</v>
      </c>
      <c r="H17" s="10" t="s">
        <v>1246</v>
      </c>
      <c r="I17" s="135" t="s">
        <v>1247</v>
      </c>
      <c r="N17" s="12">
        <v>201</v>
      </c>
      <c r="O17" s="13" t="s">
        <v>1248</v>
      </c>
      <c r="P17" s="13" t="s">
        <v>1097</v>
      </c>
      <c r="Q17" s="14" t="s">
        <v>1081</v>
      </c>
      <c r="AH17" s="12">
        <v>24</v>
      </c>
      <c r="AI17" s="13" t="s">
        <v>1249</v>
      </c>
      <c r="AJ17" s="13" t="s">
        <v>1162</v>
      </c>
      <c r="AK17" s="13" t="s">
        <v>1162</v>
      </c>
      <c r="AL17" s="13" t="s">
        <v>1250</v>
      </c>
      <c r="AM17" s="14" t="s">
        <v>1251</v>
      </c>
      <c r="AO17" s="12" t="s">
        <v>1252</v>
      </c>
      <c r="AP17" s="13">
        <v>17</v>
      </c>
      <c r="AQ17" s="57" t="s">
        <v>1253</v>
      </c>
      <c r="AR17" s="54" t="s">
        <v>1252</v>
      </c>
      <c r="AV17" s="205">
        <f t="shared" si="0"/>
        <v>2010</v>
      </c>
      <c r="AX17" s="403" t="s">
        <v>979</v>
      </c>
    </row>
    <row r="18" spans="1:50" ht="12.75">
      <c r="A18" s="9" t="s">
        <v>1254</v>
      </c>
      <c r="C18" s="442" t="s">
        <v>2331</v>
      </c>
      <c r="H18" s="10" t="s">
        <v>1255</v>
      </c>
      <c r="I18" s="135" t="s">
        <v>1256</v>
      </c>
      <c r="N18" s="12">
        <v>202</v>
      </c>
      <c r="O18" s="13" t="s">
        <v>1257</v>
      </c>
      <c r="P18" s="13" t="s">
        <v>1097</v>
      </c>
      <c r="Q18" s="14" t="s">
        <v>1081</v>
      </c>
      <c r="AE18" s="38" t="s">
        <v>1258</v>
      </c>
      <c r="AF18" s="37"/>
      <c r="AH18" s="12">
        <v>23</v>
      </c>
      <c r="AI18" s="13" t="s">
        <v>1259</v>
      </c>
      <c r="AJ18" s="13" t="s">
        <v>1260</v>
      </c>
      <c r="AK18" s="13" t="s">
        <v>1260</v>
      </c>
      <c r="AL18" s="13" t="s">
        <v>1261</v>
      </c>
      <c r="AM18" s="14" t="s">
        <v>1262</v>
      </c>
      <c r="AO18" s="12" t="s">
        <v>1263</v>
      </c>
      <c r="AP18" s="13">
        <v>18</v>
      </c>
      <c r="AQ18" s="57">
        <v>200713</v>
      </c>
      <c r="AR18" s="54" t="str">
        <f>AO18</f>
        <v>FY 2007</v>
      </c>
      <c r="AV18" s="205">
        <f t="shared" si="0"/>
        <v>2009</v>
      </c>
      <c r="AX18" s="401" t="s">
        <v>1478</v>
      </c>
    </row>
    <row r="19" spans="1:50" ht="12.75">
      <c r="A19" s="9" t="s">
        <v>1264</v>
      </c>
      <c r="C19" s="443" t="s">
        <v>2332</v>
      </c>
      <c r="H19" s="10" t="s">
        <v>1265</v>
      </c>
      <c r="I19" s="135" t="s">
        <v>1266</v>
      </c>
      <c r="N19" s="12">
        <v>203</v>
      </c>
      <c r="O19" s="13" t="s">
        <v>1267</v>
      </c>
      <c r="P19" s="13" t="s">
        <v>1097</v>
      </c>
      <c r="Q19" s="14" t="s">
        <v>1081</v>
      </c>
      <c r="AE19" s="10" t="s">
        <v>112</v>
      </c>
      <c r="AF19" s="15">
        <v>0</v>
      </c>
      <c r="AH19" s="12">
        <v>21</v>
      </c>
      <c r="AI19" s="13" t="s">
        <v>1268</v>
      </c>
      <c r="AJ19" s="13" t="s">
        <v>1125</v>
      </c>
      <c r="AK19" s="13" t="s">
        <v>1125</v>
      </c>
      <c r="AL19" s="13" t="s">
        <v>1269</v>
      </c>
      <c r="AM19" s="14" t="s">
        <v>1270</v>
      </c>
      <c r="AO19" s="12" t="s">
        <v>1271</v>
      </c>
      <c r="AP19" s="13">
        <v>19</v>
      </c>
      <c r="AQ19" s="57">
        <v>200714</v>
      </c>
      <c r="AR19" s="54" t="str">
        <f>AO19</f>
        <v>YTD 2007</v>
      </c>
      <c r="AV19" s="205">
        <f t="shared" si="0"/>
        <v>2008</v>
      </c>
      <c r="AX19" s="401" t="s">
        <v>1485</v>
      </c>
    </row>
    <row r="20" spans="1:50" ht="12.75">
      <c r="A20" s="9" t="s">
        <v>1272</v>
      </c>
      <c r="C20" s="443" t="s">
        <v>2333</v>
      </c>
      <c r="H20" s="10" t="s">
        <v>1273</v>
      </c>
      <c r="I20" s="135" t="s">
        <v>1274</v>
      </c>
      <c r="N20" s="12">
        <v>204</v>
      </c>
      <c r="O20" s="13" t="s">
        <v>1275</v>
      </c>
      <c r="P20" s="13" t="s">
        <v>1097</v>
      </c>
      <c r="Q20" s="14" t="s">
        <v>1081</v>
      </c>
      <c r="AE20" s="396" t="s">
        <v>2241</v>
      </c>
      <c r="AF20" s="397">
        <v>1</v>
      </c>
      <c r="AH20" s="12">
        <v>31</v>
      </c>
      <c r="AI20" s="13" t="s">
        <v>1276</v>
      </c>
      <c r="AJ20" s="13" t="s">
        <v>1162</v>
      </c>
      <c r="AK20" s="13" t="s">
        <v>1162</v>
      </c>
      <c r="AL20" s="13" t="s">
        <v>1277</v>
      </c>
      <c r="AM20" s="14" t="s">
        <v>1278</v>
      </c>
      <c r="AO20" s="12" t="s">
        <v>1279</v>
      </c>
      <c r="AP20" s="13">
        <v>20</v>
      </c>
      <c r="AQ20" s="57" t="s">
        <v>1280</v>
      </c>
      <c r="AR20" s="54" t="s">
        <v>1279</v>
      </c>
      <c r="AV20" s="205">
        <f t="shared" si="0"/>
        <v>2007</v>
      </c>
      <c r="AX20" s="401" t="s">
        <v>2269</v>
      </c>
    </row>
    <row r="21" spans="1:50">
      <c r="A21" s="9" t="s">
        <v>1281</v>
      </c>
      <c r="C21" s="443" t="s">
        <v>2334</v>
      </c>
      <c r="H21" s="10" t="s">
        <v>1282</v>
      </c>
      <c r="I21" s="135" t="s">
        <v>1283</v>
      </c>
      <c r="N21" s="12">
        <v>205</v>
      </c>
      <c r="O21" s="13" t="s">
        <v>1284</v>
      </c>
      <c r="P21" s="13" t="s">
        <v>1097</v>
      </c>
      <c r="Q21" s="14" t="s">
        <v>1081</v>
      </c>
      <c r="AE21" s="396" t="s">
        <v>2242</v>
      </c>
      <c r="AF21" s="397">
        <v>2</v>
      </c>
      <c r="AH21" s="12">
        <v>26</v>
      </c>
      <c r="AI21" s="13" t="s">
        <v>1285</v>
      </c>
      <c r="AJ21" s="13" t="s">
        <v>1125</v>
      </c>
      <c r="AK21" s="13" t="s">
        <v>1125</v>
      </c>
      <c r="AL21" s="13" t="s">
        <v>1286</v>
      </c>
      <c r="AM21" s="14" t="s">
        <v>1287</v>
      </c>
      <c r="AO21" s="12" t="s">
        <v>1288</v>
      </c>
      <c r="AP21" s="13">
        <v>21</v>
      </c>
      <c r="AQ21" s="57" t="s">
        <v>1289</v>
      </c>
      <c r="AR21" s="54" t="s">
        <v>1288</v>
      </c>
      <c r="AV21" s="206">
        <f t="shared" si="0"/>
        <v>2006</v>
      </c>
    </row>
    <row r="22" spans="1:50">
      <c r="A22" s="9" t="s">
        <v>1290</v>
      </c>
      <c r="C22" s="443" t="s">
        <v>960</v>
      </c>
      <c r="H22" s="10" t="s">
        <v>1291</v>
      </c>
      <c r="I22" s="135" t="s">
        <v>1292</v>
      </c>
      <c r="N22" s="12">
        <v>206</v>
      </c>
      <c r="O22" s="13" t="s">
        <v>1293</v>
      </c>
      <c r="P22" s="13" t="s">
        <v>1097</v>
      </c>
      <c r="Q22" s="14" t="s">
        <v>1081</v>
      </c>
      <c r="AE22" s="10" t="s">
        <v>1294</v>
      </c>
      <c r="AF22" s="15">
        <v>3</v>
      </c>
      <c r="AH22" s="12">
        <v>18</v>
      </c>
      <c r="AI22" s="13" t="s">
        <v>1093</v>
      </c>
      <c r="AJ22" s="13" t="s">
        <v>1080</v>
      </c>
      <c r="AK22" s="13" t="s">
        <v>1080</v>
      </c>
      <c r="AL22" s="13" t="s">
        <v>1295</v>
      </c>
      <c r="AM22" s="14" t="s">
        <v>1296</v>
      </c>
      <c r="AO22" s="12" t="s">
        <v>1297</v>
      </c>
      <c r="AP22" s="13">
        <v>22</v>
      </c>
      <c r="AQ22" s="57" t="s">
        <v>1298</v>
      </c>
      <c r="AR22" s="54" t="s">
        <v>1297</v>
      </c>
      <c r="AV22" s="206">
        <f t="shared" si="0"/>
        <v>2005</v>
      </c>
      <c r="AX22" s="493" t="s">
        <v>983</v>
      </c>
    </row>
    <row r="23" spans="1:50">
      <c r="A23" s="9" t="s">
        <v>1299</v>
      </c>
      <c r="H23" s="10" t="s">
        <v>1300</v>
      </c>
      <c r="I23" s="135" t="s">
        <v>1301</v>
      </c>
      <c r="N23" s="12">
        <v>207</v>
      </c>
      <c r="O23" s="13" t="s">
        <v>1302</v>
      </c>
      <c r="P23" s="13" t="s">
        <v>1097</v>
      </c>
      <c r="Q23" s="14" t="s">
        <v>1081</v>
      </c>
      <c r="AE23" s="17" t="s">
        <v>1303</v>
      </c>
      <c r="AF23" s="18">
        <v>4</v>
      </c>
      <c r="AH23" s="12">
        <v>27</v>
      </c>
      <c r="AI23" s="13" t="s">
        <v>1304</v>
      </c>
      <c r="AJ23" s="13" t="s">
        <v>1162</v>
      </c>
      <c r="AK23" s="13" t="s">
        <v>1162</v>
      </c>
      <c r="AL23" s="13" t="s">
        <v>1305</v>
      </c>
      <c r="AM23" s="14" t="s">
        <v>1306</v>
      </c>
      <c r="AO23" s="12" t="s">
        <v>1307</v>
      </c>
      <c r="AP23" s="13">
        <v>23</v>
      </c>
      <c r="AQ23" s="57" t="s">
        <v>1308</v>
      </c>
      <c r="AR23" s="54" t="s">
        <v>1307</v>
      </c>
      <c r="AX23" s="494"/>
    </row>
    <row r="24" spans="1:50" ht="12.75">
      <c r="A24" s="9" t="s">
        <v>1309</v>
      </c>
      <c r="H24" s="10" t="s">
        <v>1310</v>
      </c>
      <c r="I24" s="135" t="s">
        <v>1311</v>
      </c>
      <c r="N24" s="12">
        <v>208</v>
      </c>
      <c r="O24" s="13" t="s">
        <v>1312</v>
      </c>
      <c r="P24" s="13" t="s">
        <v>1097</v>
      </c>
      <c r="Q24" s="14" t="s">
        <v>1081</v>
      </c>
      <c r="AE24"/>
      <c r="AF24"/>
      <c r="AH24" s="12">
        <v>19</v>
      </c>
      <c r="AI24" s="13" t="s">
        <v>1313</v>
      </c>
      <c r="AJ24" s="13" t="s">
        <v>1150</v>
      </c>
      <c r="AK24" s="13" t="s">
        <v>1110</v>
      </c>
      <c r="AL24" s="13" t="s">
        <v>1314</v>
      </c>
      <c r="AM24" s="14" t="s">
        <v>1315</v>
      </c>
      <c r="AO24" s="12" t="s">
        <v>1316</v>
      </c>
      <c r="AP24" s="13">
        <v>24</v>
      </c>
      <c r="AQ24" s="57">
        <v>200813</v>
      </c>
      <c r="AR24" s="54" t="str">
        <f>AO24</f>
        <v>FY 2008</v>
      </c>
      <c r="AX24" s="401" t="s">
        <v>2270</v>
      </c>
    </row>
    <row r="25" spans="1:50" ht="12.75">
      <c r="A25" s="9" t="s">
        <v>1317</v>
      </c>
      <c r="H25" s="10" t="s">
        <v>1318</v>
      </c>
      <c r="I25" s="135" t="s">
        <v>1319</v>
      </c>
      <c r="N25" s="12">
        <v>209</v>
      </c>
      <c r="O25" s="13" t="s">
        <v>1320</v>
      </c>
      <c r="P25" s="13" t="s">
        <v>1097</v>
      </c>
      <c r="Q25" s="14" t="s">
        <v>1081</v>
      </c>
      <c r="AH25" s="12">
        <v>28</v>
      </c>
      <c r="AI25" s="13" t="s">
        <v>1321</v>
      </c>
      <c r="AJ25" s="13" t="s">
        <v>1162</v>
      </c>
      <c r="AK25" s="13" t="s">
        <v>1162</v>
      </c>
      <c r="AL25" s="13" t="s">
        <v>1322</v>
      </c>
      <c r="AM25" s="14" t="s">
        <v>1323</v>
      </c>
      <c r="AO25" s="12" t="s">
        <v>1324</v>
      </c>
      <c r="AP25" s="13">
        <v>25</v>
      </c>
      <c r="AQ25" s="57">
        <v>200814</v>
      </c>
      <c r="AR25" s="54" t="str">
        <f>AO25</f>
        <v>YTD 2008</v>
      </c>
      <c r="AX25" s="401" t="s">
        <v>2271</v>
      </c>
    </row>
    <row r="26" spans="1:50">
      <c r="A26" s="9" t="s">
        <v>1325</v>
      </c>
      <c r="H26" s="10" t="s">
        <v>1326</v>
      </c>
      <c r="I26" s="135" t="s">
        <v>1327</v>
      </c>
      <c r="N26" s="12">
        <v>210</v>
      </c>
      <c r="O26" s="13" t="s">
        <v>1328</v>
      </c>
      <c r="P26" s="13" t="s">
        <v>1097</v>
      </c>
      <c r="Q26" s="14" t="s">
        <v>1081</v>
      </c>
      <c r="AH26" s="12">
        <v>33</v>
      </c>
      <c r="AI26" s="13" t="s">
        <v>1329</v>
      </c>
      <c r="AJ26" s="13" t="s">
        <v>1125</v>
      </c>
      <c r="AK26" s="13" t="s">
        <v>1125</v>
      </c>
      <c r="AL26" s="13" t="s">
        <v>1330</v>
      </c>
      <c r="AM26" s="14" t="s">
        <v>1331</v>
      </c>
      <c r="AO26" s="12" t="s">
        <v>1332</v>
      </c>
      <c r="AP26" s="13">
        <v>26</v>
      </c>
      <c r="AQ26" s="57" t="s">
        <v>1333</v>
      </c>
      <c r="AR26" s="54" t="s">
        <v>1332</v>
      </c>
    </row>
    <row r="27" spans="1:50">
      <c r="A27" s="9" t="s">
        <v>1334</v>
      </c>
      <c r="H27" s="10" t="s">
        <v>1335</v>
      </c>
      <c r="I27" s="135" t="s">
        <v>1336</v>
      </c>
      <c r="N27" s="12">
        <v>211</v>
      </c>
      <c r="O27" s="13" t="s">
        <v>1337</v>
      </c>
      <c r="P27" s="13" t="s">
        <v>1097</v>
      </c>
      <c r="Q27" s="14" t="s">
        <v>1081</v>
      </c>
      <c r="AH27" s="12">
        <v>29</v>
      </c>
      <c r="AI27" s="13" t="s">
        <v>1338</v>
      </c>
      <c r="AJ27" s="13" t="s">
        <v>1162</v>
      </c>
      <c r="AK27" s="13" t="s">
        <v>1162</v>
      </c>
      <c r="AL27" s="13" t="s">
        <v>1339</v>
      </c>
      <c r="AM27" s="14" t="s">
        <v>1340</v>
      </c>
      <c r="AO27" s="12" t="s">
        <v>1341</v>
      </c>
      <c r="AP27" s="13">
        <v>27</v>
      </c>
      <c r="AQ27" s="57" t="s">
        <v>1342</v>
      </c>
      <c r="AR27" s="54" t="s">
        <v>1341</v>
      </c>
      <c r="AX27" s="405" t="s">
        <v>2166</v>
      </c>
    </row>
    <row r="28" spans="1:50">
      <c r="A28" s="9" t="s">
        <v>1343</v>
      </c>
      <c r="H28" s="10" t="s">
        <v>1344</v>
      </c>
      <c r="I28" s="135" t="s">
        <v>1345</v>
      </c>
      <c r="N28" s="12">
        <v>212</v>
      </c>
      <c r="O28" s="13" t="s">
        <v>1346</v>
      </c>
      <c r="P28" s="13" t="s">
        <v>1097</v>
      </c>
      <c r="Q28" s="14" t="s">
        <v>1081</v>
      </c>
      <c r="AH28" s="12">
        <v>25</v>
      </c>
      <c r="AI28" s="13" t="s">
        <v>1347</v>
      </c>
      <c r="AJ28" s="13" t="s">
        <v>1097</v>
      </c>
      <c r="AK28" s="13" t="s">
        <v>1097</v>
      </c>
      <c r="AL28" s="13" t="s">
        <v>1348</v>
      </c>
      <c r="AM28" s="14" t="s">
        <v>1349</v>
      </c>
      <c r="AO28" s="12" t="s">
        <v>1350</v>
      </c>
      <c r="AP28" s="13">
        <v>28</v>
      </c>
      <c r="AQ28" s="57" t="s">
        <v>1351</v>
      </c>
      <c r="AR28" s="54" t="s">
        <v>1350</v>
      </c>
      <c r="AX28" s="402" t="s">
        <v>2272</v>
      </c>
    </row>
    <row r="29" spans="1:50">
      <c r="A29" s="9" t="s">
        <v>1352</v>
      </c>
      <c r="H29" s="10" t="s">
        <v>1353</v>
      </c>
      <c r="I29" s="135" t="s">
        <v>1354</v>
      </c>
      <c r="N29" s="12">
        <v>213</v>
      </c>
      <c r="O29" s="13" t="s">
        <v>1355</v>
      </c>
      <c r="P29" s="13" t="s">
        <v>1097</v>
      </c>
      <c r="Q29" s="14" t="s">
        <v>1081</v>
      </c>
      <c r="AH29" s="12">
        <v>35</v>
      </c>
      <c r="AI29" s="13" t="s">
        <v>1356</v>
      </c>
      <c r="AJ29" s="13" t="s">
        <v>1150</v>
      </c>
      <c r="AK29" s="13" t="s">
        <v>1110</v>
      </c>
      <c r="AL29" s="13" t="s">
        <v>1357</v>
      </c>
      <c r="AM29" s="14" t="s">
        <v>1358</v>
      </c>
      <c r="AO29" s="12" t="s">
        <v>1359</v>
      </c>
      <c r="AP29" s="13">
        <v>29</v>
      </c>
      <c r="AQ29" s="57" t="s">
        <v>1360</v>
      </c>
      <c r="AR29" s="54" t="s">
        <v>1359</v>
      </c>
      <c r="AX29" s="402" t="s">
        <v>2274</v>
      </c>
    </row>
    <row r="30" spans="1:50">
      <c r="A30" s="9" t="s">
        <v>1361</v>
      </c>
      <c r="H30" s="10" t="s">
        <v>1362</v>
      </c>
      <c r="I30" s="135" t="s">
        <v>1363</v>
      </c>
      <c r="N30" s="12">
        <v>214</v>
      </c>
      <c r="O30" s="13" t="s">
        <v>1364</v>
      </c>
      <c r="P30" s="13" t="s">
        <v>1097</v>
      </c>
      <c r="Q30" s="14" t="s">
        <v>1081</v>
      </c>
      <c r="AH30" s="12">
        <v>34</v>
      </c>
      <c r="AI30" s="13" t="s">
        <v>1365</v>
      </c>
      <c r="AJ30" s="13" t="s">
        <v>960</v>
      </c>
      <c r="AK30" s="13" t="s">
        <v>960</v>
      </c>
      <c r="AL30" s="13" t="s">
        <v>1366</v>
      </c>
      <c r="AM30" s="14" t="s">
        <v>1367</v>
      </c>
      <c r="AO30" s="12" t="s">
        <v>1368</v>
      </c>
      <c r="AP30" s="13">
        <v>30</v>
      </c>
      <c r="AQ30" s="57">
        <v>200913</v>
      </c>
      <c r="AR30" s="54" t="str">
        <f>AO30</f>
        <v>FY 2009</v>
      </c>
      <c r="AX30" s="402" t="s">
        <v>2275</v>
      </c>
    </row>
    <row r="31" spans="1:50">
      <c r="A31" s="9" t="s">
        <v>1369</v>
      </c>
      <c r="H31" s="10" t="s">
        <v>1370</v>
      </c>
      <c r="I31" s="135" t="s">
        <v>1371</v>
      </c>
      <c r="N31" s="12">
        <v>215</v>
      </c>
      <c r="O31" s="13" t="s">
        <v>1372</v>
      </c>
      <c r="P31" s="13" t="s">
        <v>1097</v>
      </c>
      <c r="Q31" s="14" t="s">
        <v>1081</v>
      </c>
      <c r="AH31" s="12">
        <v>30</v>
      </c>
      <c r="AI31" s="13" t="s">
        <v>1373</v>
      </c>
      <c r="AJ31" s="13" t="s">
        <v>1162</v>
      </c>
      <c r="AK31" s="13" t="s">
        <v>1162</v>
      </c>
      <c r="AL31" s="13" t="s">
        <v>1374</v>
      </c>
      <c r="AM31" s="14" t="s">
        <v>1375</v>
      </c>
      <c r="AO31" s="12" t="s">
        <v>1376</v>
      </c>
      <c r="AP31" s="13">
        <v>31</v>
      </c>
      <c r="AQ31" s="57">
        <v>200914</v>
      </c>
      <c r="AR31" s="54" t="str">
        <f>AO31</f>
        <v>YTD 2009</v>
      </c>
      <c r="AX31" s="402" t="s">
        <v>2276</v>
      </c>
    </row>
    <row r="32" spans="1:50">
      <c r="A32" s="9" t="s">
        <v>1377</v>
      </c>
      <c r="H32" s="10" t="s">
        <v>1378</v>
      </c>
      <c r="I32" s="135" t="s">
        <v>1379</v>
      </c>
      <c r="N32" s="12">
        <v>301</v>
      </c>
      <c r="O32" s="13" t="s">
        <v>1220</v>
      </c>
      <c r="P32" s="13" t="s">
        <v>1125</v>
      </c>
      <c r="Q32" s="14" t="s">
        <v>1125</v>
      </c>
      <c r="AH32" s="12">
        <v>228</v>
      </c>
      <c r="AI32" s="13" t="s">
        <v>1380</v>
      </c>
      <c r="AJ32" s="13" t="s">
        <v>1162</v>
      </c>
      <c r="AK32" s="13" t="s">
        <v>1162</v>
      </c>
      <c r="AL32" s="13" t="s">
        <v>1381</v>
      </c>
      <c r="AM32" s="14" t="s">
        <v>1382</v>
      </c>
      <c r="AO32" s="12" t="s">
        <v>1383</v>
      </c>
      <c r="AP32" s="13">
        <v>32</v>
      </c>
      <c r="AQ32" s="57" t="s">
        <v>1384</v>
      </c>
      <c r="AR32" s="54" t="s">
        <v>1383</v>
      </c>
      <c r="AX32" s="402" t="s">
        <v>2273</v>
      </c>
    </row>
    <row r="33" spans="1:50">
      <c r="A33" s="9" t="s">
        <v>1385</v>
      </c>
      <c r="H33" s="10" t="s">
        <v>1386</v>
      </c>
      <c r="I33" s="135" t="s">
        <v>1387</v>
      </c>
      <c r="N33" s="12">
        <v>302</v>
      </c>
      <c r="O33" s="13" t="s">
        <v>1388</v>
      </c>
      <c r="P33" s="13" t="s">
        <v>1125</v>
      </c>
      <c r="Q33" s="14" t="s">
        <v>1125</v>
      </c>
      <c r="AH33" s="12">
        <v>32</v>
      </c>
      <c r="AI33" s="13" t="s">
        <v>1389</v>
      </c>
      <c r="AJ33" s="13" t="s">
        <v>1125</v>
      </c>
      <c r="AK33" s="13" t="s">
        <v>1125</v>
      </c>
      <c r="AL33" s="13" t="s">
        <v>1390</v>
      </c>
      <c r="AM33" s="14" t="s">
        <v>1391</v>
      </c>
      <c r="AO33" s="12" t="s">
        <v>1392</v>
      </c>
      <c r="AP33" s="13">
        <v>33</v>
      </c>
      <c r="AQ33" s="57" t="s">
        <v>1393</v>
      </c>
      <c r="AR33" s="54" t="s">
        <v>1392</v>
      </c>
    </row>
    <row r="34" spans="1:50">
      <c r="A34" s="9" t="s">
        <v>1394</v>
      </c>
      <c r="H34" s="10" t="s">
        <v>1395</v>
      </c>
      <c r="I34" s="135" t="s">
        <v>1396</v>
      </c>
      <c r="N34" s="12">
        <v>303</v>
      </c>
      <c r="O34" s="13" t="s">
        <v>1397</v>
      </c>
      <c r="P34" s="13" t="s">
        <v>1125</v>
      </c>
      <c r="Q34" s="14" t="s">
        <v>1125</v>
      </c>
      <c r="AH34" s="12">
        <v>22</v>
      </c>
      <c r="AI34" s="13" t="s">
        <v>1248</v>
      </c>
      <c r="AJ34" s="13" t="s">
        <v>1097</v>
      </c>
      <c r="AK34" s="13" t="s">
        <v>1097</v>
      </c>
      <c r="AL34" s="13" t="s">
        <v>1398</v>
      </c>
      <c r="AM34" s="14" t="s">
        <v>1399</v>
      </c>
      <c r="AO34" s="12" t="s">
        <v>1400</v>
      </c>
      <c r="AP34" s="13">
        <v>34</v>
      </c>
      <c r="AQ34" s="57" t="s">
        <v>1401</v>
      </c>
      <c r="AR34" s="54" t="s">
        <v>1400</v>
      </c>
      <c r="AX34" s="405" t="s">
        <v>2170</v>
      </c>
    </row>
    <row r="35" spans="1:50">
      <c r="A35" s="9" t="s">
        <v>1402</v>
      </c>
      <c r="H35" s="10" t="s">
        <v>1403</v>
      </c>
      <c r="I35" s="135" t="s">
        <v>1404</v>
      </c>
      <c r="N35" s="12">
        <v>304</v>
      </c>
      <c r="O35" s="13" t="s">
        <v>1405</v>
      </c>
      <c r="P35" s="13" t="s">
        <v>1125</v>
      </c>
      <c r="Q35" s="14" t="s">
        <v>1125</v>
      </c>
      <c r="AH35" s="12">
        <v>20</v>
      </c>
      <c r="AI35" s="13" t="s">
        <v>1406</v>
      </c>
      <c r="AJ35" s="13" t="s">
        <v>1150</v>
      </c>
      <c r="AK35" s="13" t="s">
        <v>1110</v>
      </c>
      <c r="AL35" s="13" t="s">
        <v>1407</v>
      </c>
      <c r="AM35" s="14" t="s">
        <v>1408</v>
      </c>
      <c r="AO35" s="12" t="s">
        <v>1409</v>
      </c>
      <c r="AP35" s="13">
        <v>35</v>
      </c>
      <c r="AQ35" s="57" t="s">
        <v>1410</v>
      </c>
      <c r="AR35" s="54" t="s">
        <v>1409</v>
      </c>
      <c r="AX35" s="402" t="s">
        <v>2277</v>
      </c>
    </row>
    <row r="36" spans="1:50">
      <c r="A36" s="9" t="s">
        <v>1411</v>
      </c>
      <c r="H36" s="17" t="s">
        <v>1412</v>
      </c>
      <c r="I36" s="136" t="s">
        <v>1413</v>
      </c>
      <c r="N36" s="12">
        <v>305</v>
      </c>
      <c r="O36" s="13" t="s">
        <v>1414</v>
      </c>
      <c r="P36" s="13" t="s">
        <v>1125</v>
      </c>
      <c r="Q36" s="14" t="s">
        <v>1125</v>
      </c>
      <c r="AH36" s="12">
        <v>17</v>
      </c>
      <c r="AI36" s="13" t="s">
        <v>1415</v>
      </c>
      <c r="AJ36" s="13" t="s">
        <v>1150</v>
      </c>
      <c r="AK36" s="13" t="s">
        <v>1110</v>
      </c>
      <c r="AL36" s="13" t="s">
        <v>1416</v>
      </c>
      <c r="AM36" s="14" t="s">
        <v>1417</v>
      </c>
      <c r="AO36" s="12" t="s">
        <v>1418</v>
      </c>
      <c r="AP36" s="13">
        <v>36</v>
      </c>
      <c r="AQ36" s="57">
        <v>201013</v>
      </c>
      <c r="AR36" s="54" t="str">
        <f>AO36</f>
        <v>FY 2010</v>
      </c>
      <c r="AX36" s="402" t="s">
        <v>2278</v>
      </c>
    </row>
    <row r="37" spans="1:50">
      <c r="A37" s="9" t="s">
        <v>1419</v>
      </c>
      <c r="N37" s="12">
        <v>306</v>
      </c>
      <c r="O37" s="13" t="s">
        <v>1420</v>
      </c>
      <c r="P37" s="13" t="s">
        <v>1125</v>
      </c>
      <c r="Q37" s="14" t="s">
        <v>1125</v>
      </c>
      <c r="AH37" s="12">
        <v>112</v>
      </c>
      <c r="AI37" s="13" t="s">
        <v>1388</v>
      </c>
      <c r="AJ37" s="13" t="s">
        <v>1125</v>
      </c>
      <c r="AK37" s="13" t="s">
        <v>1125</v>
      </c>
      <c r="AL37" s="13" t="s">
        <v>1421</v>
      </c>
      <c r="AM37" s="14" t="s">
        <v>1422</v>
      </c>
      <c r="AO37" s="12" t="s">
        <v>1423</v>
      </c>
      <c r="AP37" s="13">
        <v>37</v>
      </c>
      <c r="AQ37" s="57">
        <v>201013</v>
      </c>
      <c r="AR37" s="54" t="str">
        <f>AO37</f>
        <v>FY 2020</v>
      </c>
    </row>
    <row r="38" spans="1:50">
      <c r="A38" s="16" t="s">
        <v>1424</v>
      </c>
      <c r="N38" s="12">
        <v>307</v>
      </c>
      <c r="O38" s="13" t="s">
        <v>1425</v>
      </c>
      <c r="P38" s="13" t="s">
        <v>1125</v>
      </c>
      <c r="Q38" s="14" t="s">
        <v>1125</v>
      </c>
      <c r="AH38" s="12">
        <v>43</v>
      </c>
      <c r="AI38" s="13" t="s">
        <v>1426</v>
      </c>
      <c r="AJ38" s="13" t="s">
        <v>1150</v>
      </c>
      <c r="AK38" s="13" t="s">
        <v>1110</v>
      </c>
      <c r="AL38" s="13" t="s">
        <v>1427</v>
      </c>
      <c r="AM38" s="14" t="s">
        <v>1428</v>
      </c>
      <c r="AO38" s="12" t="s">
        <v>1429</v>
      </c>
      <c r="AP38" s="13">
        <v>38</v>
      </c>
      <c r="AQ38" s="57">
        <v>201014</v>
      </c>
      <c r="AR38" s="54" t="str">
        <f>AO38</f>
        <v>YTD 2010</v>
      </c>
    </row>
    <row r="39" spans="1:50">
      <c r="N39" s="12">
        <v>308</v>
      </c>
      <c r="O39" s="13" t="s">
        <v>1430</v>
      </c>
      <c r="P39" s="13" t="s">
        <v>1125</v>
      </c>
      <c r="Q39" s="14" t="s">
        <v>1125</v>
      </c>
      <c r="AH39" s="12">
        <v>37</v>
      </c>
      <c r="AI39" s="13" t="s">
        <v>1431</v>
      </c>
      <c r="AJ39" s="13" t="s">
        <v>1162</v>
      </c>
      <c r="AK39" s="13" t="s">
        <v>1162</v>
      </c>
      <c r="AL39" s="13" t="s">
        <v>1432</v>
      </c>
      <c r="AM39" s="14" t="s">
        <v>1433</v>
      </c>
      <c r="AO39" s="12" t="s">
        <v>1434</v>
      </c>
      <c r="AP39" s="13">
        <v>39</v>
      </c>
      <c r="AQ39" s="57" t="s">
        <v>1435</v>
      </c>
      <c r="AR39" s="54" t="s">
        <v>1434</v>
      </c>
    </row>
    <row r="40" spans="1:50">
      <c r="A40" s="36" t="s">
        <v>1436</v>
      </c>
      <c r="N40" s="12">
        <v>309</v>
      </c>
      <c r="O40" s="13" t="s">
        <v>1437</v>
      </c>
      <c r="P40" s="13" t="s">
        <v>1125</v>
      </c>
      <c r="Q40" s="14" t="s">
        <v>1125</v>
      </c>
      <c r="AH40" s="12">
        <v>49</v>
      </c>
      <c r="AI40" s="13" t="s">
        <v>1438</v>
      </c>
      <c r="AJ40" s="13" t="s">
        <v>1150</v>
      </c>
      <c r="AK40" s="13" t="s">
        <v>1110</v>
      </c>
      <c r="AL40" s="13" t="s">
        <v>1143</v>
      </c>
      <c r="AM40" s="14" t="s">
        <v>1439</v>
      </c>
      <c r="AO40" s="12" t="s">
        <v>1440</v>
      </c>
      <c r="AP40" s="13">
        <v>40</v>
      </c>
      <c r="AQ40" s="57" t="s">
        <v>1441</v>
      </c>
      <c r="AR40" s="54" t="s">
        <v>1440</v>
      </c>
    </row>
    <row r="41" spans="1:50">
      <c r="A41" s="11" t="s">
        <v>1442</v>
      </c>
      <c r="N41" s="12">
        <v>310</v>
      </c>
      <c r="O41" s="13" t="s">
        <v>1443</v>
      </c>
      <c r="P41" s="13" t="s">
        <v>1125</v>
      </c>
      <c r="Q41" s="14" t="s">
        <v>1125</v>
      </c>
      <c r="AH41" s="12">
        <v>53</v>
      </c>
      <c r="AI41" s="13" t="s">
        <v>1444</v>
      </c>
      <c r="AJ41" s="13" t="s">
        <v>1162</v>
      </c>
      <c r="AK41" s="13" t="s">
        <v>1162</v>
      </c>
      <c r="AL41" s="13" t="s">
        <v>1445</v>
      </c>
      <c r="AM41" s="14" t="s">
        <v>1446</v>
      </c>
      <c r="AO41" s="12" t="s">
        <v>1447</v>
      </c>
      <c r="AP41" s="13">
        <v>41</v>
      </c>
      <c r="AQ41" s="57" t="s">
        <v>1448</v>
      </c>
      <c r="AR41" s="54" t="s">
        <v>1447</v>
      </c>
    </row>
    <row r="42" spans="1:50">
      <c r="A42" s="9" t="s">
        <v>1118</v>
      </c>
      <c r="N42" s="12">
        <v>311</v>
      </c>
      <c r="O42" s="13" t="s">
        <v>1449</v>
      </c>
      <c r="P42" s="13" t="s">
        <v>1125</v>
      </c>
      <c r="Q42" s="14" t="s">
        <v>1125</v>
      </c>
      <c r="AH42" s="12">
        <v>36</v>
      </c>
      <c r="AI42" s="13" t="s">
        <v>1450</v>
      </c>
      <c r="AJ42" s="13" t="s">
        <v>1150</v>
      </c>
      <c r="AK42" s="13" t="s">
        <v>1110</v>
      </c>
      <c r="AL42" s="13" t="s">
        <v>1451</v>
      </c>
      <c r="AM42" s="14" t="s">
        <v>1452</v>
      </c>
      <c r="AO42" s="12" t="s">
        <v>1453</v>
      </c>
      <c r="AP42" s="13">
        <v>42</v>
      </c>
      <c r="AQ42" s="57" t="s">
        <v>1454</v>
      </c>
      <c r="AR42" s="54" t="s">
        <v>1453</v>
      </c>
    </row>
    <row r="43" spans="1:50">
      <c r="A43" s="9" t="s">
        <v>1455</v>
      </c>
      <c r="N43" s="12">
        <v>312</v>
      </c>
      <c r="O43" s="13" t="s">
        <v>1456</v>
      </c>
      <c r="P43" s="13" t="s">
        <v>1125</v>
      </c>
      <c r="Q43" s="14" t="s">
        <v>1125</v>
      </c>
      <c r="AH43" s="12">
        <v>205</v>
      </c>
      <c r="AI43" s="13" t="s">
        <v>1457</v>
      </c>
      <c r="AJ43" s="13" t="s">
        <v>1150</v>
      </c>
      <c r="AK43" s="13" t="s">
        <v>1110</v>
      </c>
      <c r="AL43" s="13" t="s">
        <v>1458</v>
      </c>
      <c r="AM43" s="14" t="s">
        <v>1459</v>
      </c>
      <c r="AO43" s="12" t="s">
        <v>1460</v>
      </c>
      <c r="AP43" s="13">
        <v>43</v>
      </c>
      <c r="AQ43" s="57">
        <v>201113</v>
      </c>
      <c r="AR43" s="54" t="str">
        <f>AO43</f>
        <v>FY 2011</v>
      </c>
    </row>
    <row r="44" spans="1:50">
      <c r="A44" s="16" t="s">
        <v>960</v>
      </c>
      <c r="N44" s="12">
        <v>313</v>
      </c>
      <c r="O44" s="13" t="s">
        <v>1461</v>
      </c>
      <c r="P44" s="13" t="s">
        <v>1125</v>
      </c>
      <c r="Q44" s="14" t="s">
        <v>1125</v>
      </c>
      <c r="AH44" s="12">
        <v>40</v>
      </c>
      <c r="AI44" s="13" t="s">
        <v>1462</v>
      </c>
      <c r="AJ44" s="13" t="s">
        <v>1162</v>
      </c>
      <c r="AK44" s="13" t="s">
        <v>1162</v>
      </c>
      <c r="AL44" s="13" t="s">
        <v>1463</v>
      </c>
      <c r="AM44" s="14" t="s">
        <v>1464</v>
      </c>
      <c r="AO44" s="12" t="s">
        <v>1465</v>
      </c>
      <c r="AP44" s="13">
        <v>44</v>
      </c>
      <c r="AQ44" s="57">
        <v>201114</v>
      </c>
      <c r="AR44" s="54" t="str">
        <f>AO44</f>
        <v>YTD 2011</v>
      </c>
    </row>
    <row r="45" spans="1:50">
      <c r="N45" s="12">
        <v>314</v>
      </c>
      <c r="O45" s="13" t="s">
        <v>1466</v>
      </c>
      <c r="P45" s="13" t="s">
        <v>1125</v>
      </c>
      <c r="Q45" s="14" t="s">
        <v>1125</v>
      </c>
      <c r="AH45" s="12">
        <v>41</v>
      </c>
      <c r="AI45" s="13" t="s">
        <v>1397</v>
      </c>
      <c r="AJ45" s="13" t="s">
        <v>1125</v>
      </c>
      <c r="AK45" s="13" t="s">
        <v>1125</v>
      </c>
      <c r="AL45" s="13" t="s">
        <v>1467</v>
      </c>
      <c r="AM45" s="14" t="s">
        <v>1468</v>
      </c>
      <c r="AO45" s="12" t="s">
        <v>1469</v>
      </c>
      <c r="AP45" s="13">
        <v>45</v>
      </c>
      <c r="AQ45" s="57" t="s">
        <v>1470</v>
      </c>
      <c r="AR45" s="54" t="s">
        <v>1469</v>
      </c>
    </row>
    <row r="46" spans="1:50">
      <c r="A46" s="5" t="s">
        <v>1471</v>
      </c>
      <c r="N46" s="12">
        <v>315</v>
      </c>
      <c r="O46" s="13" t="s">
        <v>1472</v>
      </c>
      <c r="P46" s="13" t="s">
        <v>1125</v>
      </c>
      <c r="Q46" s="14" t="s">
        <v>1125</v>
      </c>
      <c r="AH46" s="12">
        <v>52</v>
      </c>
      <c r="AI46" s="13" t="s">
        <v>1473</v>
      </c>
      <c r="AJ46" s="13" t="s">
        <v>960</v>
      </c>
      <c r="AK46" s="13" t="s">
        <v>960</v>
      </c>
      <c r="AL46" s="13" t="s">
        <v>1474</v>
      </c>
      <c r="AM46" s="14" t="s">
        <v>1475</v>
      </c>
      <c r="AO46" s="12" t="s">
        <v>1476</v>
      </c>
      <c r="AP46" s="13">
        <v>46</v>
      </c>
      <c r="AQ46" s="57" t="s">
        <v>1477</v>
      </c>
      <c r="AR46" s="54" t="s">
        <v>1476</v>
      </c>
    </row>
    <row r="47" spans="1:50">
      <c r="A47" s="26" t="s">
        <v>1478</v>
      </c>
      <c r="N47" s="12">
        <v>316</v>
      </c>
      <c r="O47" s="13" t="s">
        <v>1479</v>
      </c>
      <c r="P47" s="13" t="s">
        <v>1125</v>
      </c>
      <c r="Q47" s="14" t="s">
        <v>1125</v>
      </c>
      <c r="AH47" s="12">
        <v>38</v>
      </c>
      <c r="AI47" s="13" t="s">
        <v>1480</v>
      </c>
      <c r="AJ47" s="13" t="s">
        <v>960</v>
      </c>
      <c r="AK47" s="13" t="s">
        <v>960</v>
      </c>
      <c r="AL47" s="13" t="s">
        <v>1481</v>
      </c>
      <c r="AM47" s="14" t="s">
        <v>1482</v>
      </c>
      <c r="AO47" s="12" t="s">
        <v>1483</v>
      </c>
      <c r="AP47" s="13">
        <v>47</v>
      </c>
      <c r="AQ47" s="57" t="s">
        <v>1484</v>
      </c>
      <c r="AR47" s="54" t="s">
        <v>1483</v>
      </c>
    </row>
    <row r="48" spans="1:50">
      <c r="A48" s="26" t="s">
        <v>1485</v>
      </c>
      <c r="N48" s="12">
        <v>401</v>
      </c>
      <c r="O48" s="13" t="s">
        <v>1486</v>
      </c>
      <c r="P48" s="13" t="s">
        <v>1162</v>
      </c>
      <c r="Q48" s="14" t="s">
        <v>1162</v>
      </c>
      <c r="AH48" s="12">
        <v>47</v>
      </c>
      <c r="AI48" s="13" t="s">
        <v>1487</v>
      </c>
      <c r="AJ48" s="13" t="s">
        <v>1162</v>
      </c>
      <c r="AK48" s="13" t="s">
        <v>1162</v>
      </c>
      <c r="AL48" s="13" t="s">
        <v>1488</v>
      </c>
      <c r="AM48" s="14" t="s">
        <v>1489</v>
      </c>
      <c r="AO48" s="12" t="s">
        <v>1490</v>
      </c>
      <c r="AP48" s="13">
        <v>48</v>
      </c>
      <c r="AQ48" s="57" t="s">
        <v>1491</v>
      </c>
      <c r="AR48" s="54" t="s">
        <v>1490</v>
      </c>
    </row>
    <row r="49" spans="1:44">
      <c r="A49" s="26" t="s">
        <v>1492</v>
      </c>
      <c r="N49" s="12">
        <v>402</v>
      </c>
      <c r="O49" s="13" t="s">
        <v>1493</v>
      </c>
      <c r="P49" s="13" t="s">
        <v>1162</v>
      </c>
      <c r="Q49" s="14" t="s">
        <v>1162</v>
      </c>
      <c r="AH49" s="12">
        <v>48</v>
      </c>
      <c r="AI49" s="13" t="s">
        <v>1494</v>
      </c>
      <c r="AJ49" s="13" t="s">
        <v>1150</v>
      </c>
      <c r="AK49" s="13" t="s">
        <v>1110</v>
      </c>
      <c r="AL49" s="13" t="s">
        <v>1495</v>
      </c>
      <c r="AM49" s="14" t="s">
        <v>1496</v>
      </c>
      <c r="AO49" s="12" t="s">
        <v>1497</v>
      </c>
      <c r="AP49" s="13">
        <v>49</v>
      </c>
      <c r="AQ49" s="57">
        <v>201213</v>
      </c>
      <c r="AR49" s="54" t="str">
        <f>AO49</f>
        <v>FY 2012</v>
      </c>
    </row>
    <row r="50" spans="1:44">
      <c r="A50" s="26" t="s">
        <v>1498</v>
      </c>
      <c r="N50" s="12">
        <v>403</v>
      </c>
      <c r="O50" s="13" t="s">
        <v>1499</v>
      </c>
      <c r="P50" s="13" t="s">
        <v>1162</v>
      </c>
      <c r="Q50" s="14" t="s">
        <v>1162</v>
      </c>
      <c r="AH50" s="12">
        <v>44</v>
      </c>
      <c r="AI50" s="13" t="s">
        <v>1500</v>
      </c>
      <c r="AJ50" s="13" t="s">
        <v>1150</v>
      </c>
      <c r="AK50" s="13" t="s">
        <v>1110</v>
      </c>
      <c r="AL50" s="13" t="s">
        <v>1501</v>
      </c>
      <c r="AM50" s="14" t="s">
        <v>1502</v>
      </c>
      <c r="AO50" s="12" t="s">
        <v>1503</v>
      </c>
      <c r="AP50" s="13">
        <v>50</v>
      </c>
      <c r="AQ50" s="57">
        <v>201214</v>
      </c>
      <c r="AR50" s="54" t="str">
        <f>AO50</f>
        <v>YTD 2012</v>
      </c>
    </row>
    <row r="51" spans="1:44">
      <c r="A51" s="26" t="s">
        <v>1504</v>
      </c>
      <c r="N51" s="12">
        <v>404</v>
      </c>
      <c r="O51" s="13" t="s">
        <v>1505</v>
      </c>
      <c r="P51" s="13" t="s">
        <v>1162</v>
      </c>
      <c r="Q51" s="14" t="s">
        <v>1162</v>
      </c>
      <c r="AH51" s="12">
        <v>45</v>
      </c>
      <c r="AI51" s="13" t="s">
        <v>1500</v>
      </c>
      <c r="AJ51" s="13" t="s">
        <v>1150</v>
      </c>
      <c r="AK51" s="13" t="s">
        <v>1110</v>
      </c>
      <c r="AL51" s="13" t="s">
        <v>1506</v>
      </c>
      <c r="AM51" s="14" t="s">
        <v>1507</v>
      </c>
      <c r="AO51" s="12" t="s">
        <v>1508</v>
      </c>
      <c r="AP51" s="13">
        <v>51</v>
      </c>
      <c r="AQ51" s="57" t="s">
        <v>1509</v>
      </c>
      <c r="AR51" s="54" t="s">
        <v>1508</v>
      </c>
    </row>
    <row r="52" spans="1:44">
      <c r="A52" s="26" t="s">
        <v>1510</v>
      </c>
      <c r="N52" s="12">
        <v>405</v>
      </c>
      <c r="O52" s="13" t="s">
        <v>1511</v>
      </c>
      <c r="P52" s="13" t="s">
        <v>1162</v>
      </c>
      <c r="Q52" s="14" t="s">
        <v>1162</v>
      </c>
      <c r="AH52" s="12">
        <v>46</v>
      </c>
      <c r="AI52" s="13" t="s">
        <v>1512</v>
      </c>
      <c r="AJ52" s="13" t="s">
        <v>1124</v>
      </c>
      <c r="AK52" s="13" t="s">
        <v>1125</v>
      </c>
      <c r="AL52" s="13" t="s">
        <v>1513</v>
      </c>
      <c r="AM52" s="14" t="s">
        <v>1514</v>
      </c>
      <c r="AO52" s="12" t="s">
        <v>1515</v>
      </c>
      <c r="AP52" s="13">
        <v>52</v>
      </c>
      <c r="AQ52" s="57" t="s">
        <v>1516</v>
      </c>
      <c r="AR52" s="54" t="s">
        <v>1515</v>
      </c>
    </row>
    <row r="53" spans="1:44">
      <c r="A53" s="27" t="s">
        <v>960</v>
      </c>
      <c r="N53" s="12">
        <v>406</v>
      </c>
      <c r="O53" s="13" t="s">
        <v>1517</v>
      </c>
      <c r="P53" s="13" t="s">
        <v>1162</v>
      </c>
      <c r="Q53" s="14" t="s">
        <v>1162</v>
      </c>
      <c r="AH53" s="12">
        <v>50</v>
      </c>
      <c r="AI53" s="13" t="s">
        <v>1518</v>
      </c>
      <c r="AJ53" s="13" t="s">
        <v>1162</v>
      </c>
      <c r="AK53" s="13" t="s">
        <v>1162</v>
      </c>
      <c r="AL53" s="13" t="s">
        <v>1519</v>
      </c>
      <c r="AM53" s="14" t="s">
        <v>1520</v>
      </c>
      <c r="AO53" s="12" t="s">
        <v>1521</v>
      </c>
      <c r="AP53" s="13">
        <v>53</v>
      </c>
      <c r="AQ53" s="57" t="s">
        <v>1522</v>
      </c>
      <c r="AR53" s="54" t="s">
        <v>1521</v>
      </c>
    </row>
    <row r="54" spans="1:44">
      <c r="N54" s="12">
        <v>407</v>
      </c>
      <c r="O54" s="13" t="s">
        <v>1523</v>
      </c>
      <c r="P54" s="13" t="s">
        <v>1162</v>
      </c>
      <c r="Q54" s="14" t="s">
        <v>1162</v>
      </c>
      <c r="AH54" s="12">
        <v>42</v>
      </c>
      <c r="AI54" s="13" t="s">
        <v>1524</v>
      </c>
      <c r="AJ54" s="13" t="s">
        <v>1150</v>
      </c>
      <c r="AK54" s="13" t="s">
        <v>1110</v>
      </c>
      <c r="AL54" s="13" t="s">
        <v>1525</v>
      </c>
      <c r="AM54" s="14" t="s">
        <v>1526</v>
      </c>
      <c r="AO54" s="12" t="s">
        <v>1527</v>
      </c>
      <c r="AP54" s="13">
        <v>54</v>
      </c>
      <c r="AQ54" s="57" t="s">
        <v>1528</v>
      </c>
      <c r="AR54" s="54" t="s">
        <v>1527</v>
      </c>
    </row>
    <row r="55" spans="1:44">
      <c r="A55" s="36" t="s">
        <v>117</v>
      </c>
      <c r="N55" s="12">
        <v>408</v>
      </c>
      <c r="O55" s="13" t="s">
        <v>1529</v>
      </c>
      <c r="P55" s="13" t="s">
        <v>1162</v>
      </c>
      <c r="Q55" s="14" t="s">
        <v>1162</v>
      </c>
      <c r="AH55" s="12">
        <v>238</v>
      </c>
      <c r="AI55" s="13" t="s">
        <v>1530</v>
      </c>
      <c r="AJ55" s="13" t="s">
        <v>1097</v>
      </c>
      <c r="AK55" s="13" t="s">
        <v>1097</v>
      </c>
      <c r="AL55" s="13" t="s">
        <v>1531</v>
      </c>
      <c r="AM55" s="14" t="s">
        <v>1532</v>
      </c>
      <c r="AO55" s="12" t="s">
        <v>1533</v>
      </c>
      <c r="AP55" s="13">
        <v>55</v>
      </c>
      <c r="AQ55" s="57">
        <v>201313</v>
      </c>
      <c r="AR55" s="54" t="str">
        <f>AO55</f>
        <v>FY 2013</v>
      </c>
    </row>
    <row r="56" spans="1:44">
      <c r="A56" s="21" t="s">
        <v>1534</v>
      </c>
      <c r="N56" s="12">
        <v>409</v>
      </c>
      <c r="O56" s="13" t="s">
        <v>1431</v>
      </c>
      <c r="P56" s="13" t="s">
        <v>1162</v>
      </c>
      <c r="Q56" s="14" t="s">
        <v>1162</v>
      </c>
      <c r="AH56" s="12">
        <v>51</v>
      </c>
      <c r="AI56" s="13" t="s">
        <v>1535</v>
      </c>
      <c r="AJ56" s="13" t="s">
        <v>1162</v>
      </c>
      <c r="AK56" s="13" t="s">
        <v>1162</v>
      </c>
      <c r="AL56" s="13" t="s">
        <v>1536</v>
      </c>
      <c r="AM56" s="14" t="s">
        <v>1537</v>
      </c>
      <c r="AO56" s="12" t="s">
        <v>1538</v>
      </c>
      <c r="AP56" s="13">
        <v>56</v>
      </c>
      <c r="AQ56" s="57">
        <v>201314</v>
      </c>
      <c r="AR56" s="54" t="str">
        <f>AO56</f>
        <v>YTD 2013</v>
      </c>
    </row>
    <row r="57" spans="1:44">
      <c r="A57" s="9" t="s">
        <v>1539</v>
      </c>
      <c r="N57" s="12">
        <v>410</v>
      </c>
      <c r="O57" s="13" t="s">
        <v>1540</v>
      </c>
      <c r="P57" s="13" t="s">
        <v>1162</v>
      </c>
      <c r="Q57" s="14" t="s">
        <v>1162</v>
      </c>
      <c r="AH57" s="12">
        <v>54</v>
      </c>
      <c r="AI57" s="13" t="s">
        <v>1541</v>
      </c>
      <c r="AJ57" s="13" t="s">
        <v>1080</v>
      </c>
      <c r="AK57" s="13" t="s">
        <v>1080</v>
      </c>
      <c r="AL57" s="13" t="s">
        <v>1542</v>
      </c>
      <c r="AM57" s="14" t="s">
        <v>1543</v>
      </c>
      <c r="AO57" s="12" t="s">
        <v>1544</v>
      </c>
      <c r="AP57" s="13">
        <v>57</v>
      </c>
      <c r="AQ57" s="57" t="s">
        <v>1545</v>
      </c>
      <c r="AR57" s="54" t="s">
        <v>1544</v>
      </c>
    </row>
    <row r="58" spans="1:44">
      <c r="A58" s="9" t="s">
        <v>1546</v>
      </c>
      <c r="N58" s="12">
        <v>411</v>
      </c>
      <c r="O58" s="13" t="s">
        <v>1547</v>
      </c>
      <c r="P58" s="13" t="s">
        <v>1162</v>
      </c>
      <c r="Q58" s="14" t="s">
        <v>1162</v>
      </c>
      <c r="AH58" s="12">
        <v>55</v>
      </c>
      <c r="AI58" s="13" t="s">
        <v>1257</v>
      </c>
      <c r="AJ58" s="13" t="s">
        <v>1097</v>
      </c>
      <c r="AK58" s="13" t="s">
        <v>1097</v>
      </c>
      <c r="AL58" s="13" t="s">
        <v>1548</v>
      </c>
      <c r="AM58" s="14" t="s">
        <v>1549</v>
      </c>
      <c r="AO58" s="12" t="s">
        <v>1550</v>
      </c>
      <c r="AP58" s="13">
        <v>58</v>
      </c>
      <c r="AQ58" s="57" t="s">
        <v>1551</v>
      </c>
      <c r="AR58" s="54" t="s">
        <v>1550</v>
      </c>
    </row>
    <row r="59" spans="1:44">
      <c r="A59" s="9" t="s">
        <v>1552</v>
      </c>
      <c r="N59" s="12">
        <v>412</v>
      </c>
      <c r="O59" s="13" t="s">
        <v>1373</v>
      </c>
      <c r="P59" s="13" t="s">
        <v>1162</v>
      </c>
      <c r="Q59" s="14" t="s">
        <v>1162</v>
      </c>
      <c r="AH59" s="12">
        <v>59</v>
      </c>
      <c r="AI59" s="13" t="s">
        <v>1267</v>
      </c>
      <c r="AJ59" s="13" t="s">
        <v>1097</v>
      </c>
      <c r="AK59" s="13" t="s">
        <v>1097</v>
      </c>
      <c r="AL59" s="13" t="s">
        <v>1553</v>
      </c>
      <c r="AM59" s="14" t="s">
        <v>1554</v>
      </c>
      <c r="AO59" s="12" t="s">
        <v>1555</v>
      </c>
      <c r="AP59" s="13">
        <v>59</v>
      </c>
      <c r="AQ59" s="57" t="s">
        <v>1556</v>
      </c>
      <c r="AR59" s="54" t="s">
        <v>1555</v>
      </c>
    </row>
    <row r="60" spans="1:44">
      <c r="A60" s="9" t="s">
        <v>1557</v>
      </c>
      <c r="N60" s="12">
        <v>413</v>
      </c>
      <c r="O60" s="13" t="s">
        <v>1192</v>
      </c>
      <c r="P60" s="13" t="s">
        <v>1162</v>
      </c>
      <c r="Q60" s="14" t="s">
        <v>1162</v>
      </c>
      <c r="AH60" s="12">
        <v>57</v>
      </c>
      <c r="AI60" s="13" t="s">
        <v>1558</v>
      </c>
      <c r="AJ60" s="13" t="s">
        <v>1150</v>
      </c>
      <c r="AK60" s="13" t="s">
        <v>1110</v>
      </c>
      <c r="AL60" s="13" t="s">
        <v>1559</v>
      </c>
      <c r="AM60" s="14" t="s">
        <v>1560</v>
      </c>
      <c r="AO60" s="12" t="s">
        <v>1561</v>
      </c>
      <c r="AP60" s="13">
        <v>60</v>
      </c>
      <c r="AQ60" s="57" t="s">
        <v>1562</v>
      </c>
      <c r="AR60" s="54" t="s">
        <v>1561</v>
      </c>
    </row>
    <row r="61" spans="1:44">
      <c r="A61" s="9" t="s">
        <v>1563</v>
      </c>
      <c r="N61" s="12">
        <v>414</v>
      </c>
      <c r="O61" s="13" t="s">
        <v>1564</v>
      </c>
      <c r="P61" s="13" t="s">
        <v>1162</v>
      </c>
      <c r="Q61" s="14" t="s">
        <v>1162</v>
      </c>
      <c r="AH61" s="12">
        <v>58</v>
      </c>
      <c r="AI61" s="13" t="s">
        <v>1565</v>
      </c>
      <c r="AJ61" s="13" t="s">
        <v>1162</v>
      </c>
      <c r="AK61" s="13" t="s">
        <v>1162</v>
      </c>
      <c r="AL61" s="13" t="s">
        <v>1566</v>
      </c>
      <c r="AM61" s="14" t="s">
        <v>1567</v>
      </c>
      <c r="AO61" s="12" t="s">
        <v>1568</v>
      </c>
      <c r="AP61" s="13">
        <v>61</v>
      </c>
      <c r="AQ61" s="57">
        <v>201413</v>
      </c>
      <c r="AR61" s="54" t="str">
        <f>AO61</f>
        <v>FY 2014</v>
      </c>
    </row>
    <row r="62" spans="1:44">
      <c r="A62" s="9" t="s">
        <v>1569</v>
      </c>
      <c r="N62" s="12">
        <v>415</v>
      </c>
      <c r="O62" s="13" t="s">
        <v>1570</v>
      </c>
      <c r="P62" s="13" t="s">
        <v>1162</v>
      </c>
      <c r="Q62" s="14" t="s">
        <v>1162</v>
      </c>
      <c r="AH62" s="12">
        <v>60</v>
      </c>
      <c r="AI62" s="13" t="s">
        <v>1571</v>
      </c>
      <c r="AJ62" s="13" t="s">
        <v>1162</v>
      </c>
      <c r="AK62" s="13" t="s">
        <v>1162</v>
      </c>
      <c r="AL62" s="13" t="s">
        <v>1572</v>
      </c>
      <c r="AM62" s="14" t="s">
        <v>1573</v>
      </c>
      <c r="AO62" s="12" t="s">
        <v>1574</v>
      </c>
      <c r="AP62" s="13">
        <v>62</v>
      </c>
      <c r="AQ62" s="57">
        <v>201414</v>
      </c>
      <c r="AR62" s="54" t="str">
        <f>AO62</f>
        <v>YTD 2014</v>
      </c>
    </row>
    <row r="63" spans="1:44">
      <c r="A63" s="9" t="s">
        <v>1575</v>
      </c>
      <c r="N63" s="22">
        <v>501</v>
      </c>
      <c r="O63" s="23" t="s">
        <v>960</v>
      </c>
      <c r="P63" s="23"/>
      <c r="Q63" s="25"/>
      <c r="AH63" s="12">
        <v>62</v>
      </c>
      <c r="AI63" s="13" t="s">
        <v>1576</v>
      </c>
      <c r="AJ63" s="13" t="s">
        <v>1162</v>
      </c>
      <c r="AK63" s="13" t="s">
        <v>1162</v>
      </c>
      <c r="AL63" s="13" t="s">
        <v>1577</v>
      </c>
      <c r="AM63" s="14" t="s">
        <v>1578</v>
      </c>
      <c r="AO63" s="12" t="s">
        <v>1579</v>
      </c>
      <c r="AP63" s="13">
        <v>63</v>
      </c>
      <c r="AQ63" s="57" t="s">
        <v>1580</v>
      </c>
      <c r="AR63" s="54" t="s">
        <v>1579</v>
      </c>
    </row>
    <row r="64" spans="1:44">
      <c r="A64" s="9" t="s">
        <v>1581</v>
      </c>
      <c r="AH64" s="12">
        <v>63</v>
      </c>
      <c r="AI64" s="13" t="s">
        <v>1582</v>
      </c>
      <c r="AJ64" s="13" t="s">
        <v>1109</v>
      </c>
      <c r="AK64" s="13" t="s">
        <v>1110</v>
      </c>
      <c r="AL64" s="13" t="s">
        <v>1583</v>
      </c>
      <c r="AM64" s="14" t="s">
        <v>1584</v>
      </c>
      <c r="AO64" s="12" t="s">
        <v>1585</v>
      </c>
      <c r="AP64" s="13">
        <v>64</v>
      </c>
      <c r="AQ64" s="57" t="s">
        <v>1586</v>
      </c>
      <c r="AR64" s="54" t="s">
        <v>1585</v>
      </c>
    </row>
    <row r="65" spans="1:44">
      <c r="A65" s="9" t="s">
        <v>1587</v>
      </c>
      <c r="AH65" s="12">
        <v>192</v>
      </c>
      <c r="AI65" s="13" t="s">
        <v>1588</v>
      </c>
      <c r="AJ65" s="13" t="s">
        <v>1162</v>
      </c>
      <c r="AK65" s="13" t="s">
        <v>1162</v>
      </c>
      <c r="AL65" s="13" t="s">
        <v>1589</v>
      </c>
      <c r="AM65" s="14" t="s">
        <v>1590</v>
      </c>
      <c r="AO65" s="12" t="s">
        <v>1591</v>
      </c>
      <c r="AP65" s="13">
        <v>65</v>
      </c>
      <c r="AQ65" s="57" t="s">
        <v>1592</v>
      </c>
      <c r="AR65" s="54" t="s">
        <v>1591</v>
      </c>
    </row>
    <row r="66" spans="1:44">
      <c r="A66" s="9" t="s">
        <v>1593</v>
      </c>
      <c r="AH66" s="12">
        <v>84</v>
      </c>
      <c r="AI66" s="13" t="s">
        <v>1594</v>
      </c>
      <c r="AJ66" s="13" t="s">
        <v>1150</v>
      </c>
      <c r="AK66" s="13" t="s">
        <v>1110</v>
      </c>
      <c r="AL66" s="13" t="s">
        <v>1595</v>
      </c>
      <c r="AM66" s="14" t="s">
        <v>1596</v>
      </c>
      <c r="AO66" s="12" t="s">
        <v>1597</v>
      </c>
      <c r="AP66" s="13">
        <v>66</v>
      </c>
      <c r="AQ66" s="57" t="s">
        <v>1598</v>
      </c>
      <c r="AR66" s="54" t="s">
        <v>1597</v>
      </c>
    </row>
    <row r="67" spans="1:44">
      <c r="A67" s="16" t="s">
        <v>1599</v>
      </c>
      <c r="AH67" s="12">
        <v>64</v>
      </c>
      <c r="AI67" s="13" t="s">
        <v>1600</v>
      </c>
      <c r="AJ67" s="13" t="s">
        <v>1150</v>
      </c>
      <c r="AK67" s="13" t="s">
        <v>1110</v>
      </c>
      <c r="AL67" s="13" t="s">
        <v>1601</v>
      </c>
      <c r="AM67" s="14" t="s">
        <v>1602</v>
      </c>
      <c r="AO67" s="12" t="s">
        <v>1603</v>
      </c>
      <c r="AP67" s="13">
        <v>67</v>
      </c>
      <c r="AQ67" s="57">
        <v>201513</v>
      </c>
      <c r="AR67" s="54" t="str">
        <f>AO67</f>
        <v>FY 2015</v>
      </c>
    </row>
    <row r="68" spans="1:44">
      <c r="AH68" s="12">
        <v>67</v>
      </c>
      <c r="AI68" s="13" t="s">
        <v>1106</v>
      </c>
      <c r="AJ68" s="13" t="s">
        <v>1080</v>
      </c>
      <c r="AK68" s="13" t="s">
        <v>1080</v>
      </c>
      <c r="AL68" s="13" t="s">
        <v>1604</v>
      </c>
      <c r="AM68" s="14" t="s">
        <v>1605</v>
      </c>
      <c r="AO68" s="12" t="s">
        <v>1606</v>
      </c>
      <c r="AP68" s="13">
        <v>68</v>
      </c>
      <c r="AQ68" s="57">
        <v>201514</v>
      </c>
      <c r="AR68" s="54" t="str">
        <f>AO68</f>
        <v>YTD 2015</v>
      </c>
    </row>
    <row r="69" spans="1:44">
      <c r="AH69" s="12">
        <v>68</v>
      </c>
      <c r="AI69" s="13" t="s">
        <v>1607</v>
      </c>
      <c r="AJ69" s="13" t="s">
        <v>1150</v>
      </c>
      <c r="AK69" s="13" t="s">
        <v>1110</v>
      </c>
      <c r="AL69" s="13" t="s">
        <v>1608</v>
      </c>
      <c r="AM69" s="14" t="s">
        <v>1609</v>
      </c>
      <c r="AO69" s="12" t="s">
        <v>1610</v>
      </c>
      <c r="AP69" s="13">
        <v>69</v>
      </c>
      <c r="AQ69" s="57" t="s">
        <v>1611</v>
      </c>
      <c r="AR69" s="54" t="s">
        <v>1610</v>
      </c>
    </row>
    <row r="70" spans="1:44">
      <c r="AH70" s="12">
        <v>73</v>
      </c>
      <c r="AI70" s="13" t="s">
        <v>1612</v>
      </c>
      <c r="AJ70" s="13" t="s">
        <v>960</v>
      </c>
      <c r="AK70" s="13" t="s">
        <v>960</v>
      </c>
      <c r="AL70" s="13" t="s">
        <v>1613</v>
      </c>
      <c r="AM70" s="14" t="s">
        <v>1614</v>
      </c>
      <c r="AO70" s="12" t="s">
        <v>1615</v>
      </c>
      <c r="AP70" s="13">
        <v>70</v>
      </c>
      <c r="AQ70" s="57" t="s">
        <v>1616</v>
      </c>
      <c r="AR70" s="54" t="s">
        <v>1615</v>
      </c>
    </row>
    <row r="71" spans="1:44">
      <c r="AH71" s="12">
        <v>71</v>
      </c>
      <c r="AI71" s="13" t="s">
        <v>1617</v>
      </c>
      <c r="AJ71" s="13" t="s">
        <v>1162</v>
      </c>
      <c r="AK71" s="13" t="s">
        <v>1162</v>
      </c>
      <c r="AL71" s="13" t="s">
        <v>1618</v>
      </c>
      <c r="AM71" s="14" t="s">
        <v>1619</v>
      </c>
      <c r="AO71" s="12" t="s">
        <v>1620</v>
      </c>
      <c r="AP71" s="13">
        <v>71</v>
      </c>
      <c r="AQ71" s="57" t="s">
        <v>1621</v>
      </c>
      <c r="AR71" s="54" t="s">
        <v>1620</v>
      </c>
    </row>
    <row r="72" spans="1:44">
      <c r="AH72" s="12">
        <v>70</v>
      </c>
      <c r="AI72" s="13" t="s">
        <v>1622</v>
      </c>
      <c r="AJ72" s="13" t="s">
        <v>1124</v>
      </c>
      <c r="AK72" s="13" t="s">
        <v>1125</v>
      </c>
      <c r="AL72" s="13" t="s">
        <v>1623</v>
      </c>
      <c r="AM72" s="14" t="s">
        <v>1624</v>
      </c>
      <c r="AO72" s="12" t="s">
        <v>1625</v>
      </c>
      <c r="AP72" s="13">
        <v>72</v>
      </c>
      <c r="AQ72" s="57" t="s">
        <v>1626</v>
      </c>
      <c r="AR72" s="54" t="s">
        <v>1625</v>
      </c>
    </row>
    <row r="73" spans="1:44">
      <c r="AH73" s="12">
        <v>69</v>
      </c>
      <c r="AI73" s="13" t="s">
        <v>1121</v>
      </c>
      <c r="AJ73" s="13" t="s">
        <v>1080</v>
      </c>
      <c r="AK73" s="13" t="s">
        <v>1080</v>
      </c>
      <c r="AL73" s="13" t="s">
        <v>1627</v>
      </c>
      <c r="AM73" s="14" t="s">
        <v>1628</v>
      </c>
      <c r="AO73" s="12" t="s">
        <v>1629</v>
      </c>
      <c r="AP73" s="13">
        <v>73</v>
      </c>
      <c r="AQ73" s="57">
        <v>201613</v>
      </c>
      <c r="AR73" s="54" t="str">
        <f>AO73</f>
        <v>FY 2016</v>
      </c>
    </row>
    <row r="74" spans="1:44">
      <c r="AH74" s="12">
        <v>72</v>
      </c>
      <c r="AI74" s="13" t="s">
        <v>1136</v>
      </c>
      <c r="AJ74" s="13" t="s">
        <v>1080</v>
      </c>
      <c r="AK74" s="13" t="s">
        <v>1080</v>
      </c>
      <c r="AL74" s="13" t="s">
        <v>1630</v>
      </c>
      <c r="AM74" s="14" t="s">
        <v>1631</v>
      </c>
      <c r="AO74" s="12" t="s">
        <v>1632</v>
      </c>
      <c r="AP74" s="13">
        <v>74</v>
      </c>
      <c r="AQ74" s="57">
        <v>201614</v>
      </c>
      <c r="AR74" s="54" t="str">
        <f>AO74</f>
        <v>YTD 2016</v>
      </c>
    </row>
    <row r="75" spans="1:44">
      <c r="AH75" s="12">
        <v>89</v>
      </c>
      <c r="AI75" s="13" t="s">
        <v>1633</v>
      </c>
      <c r="AJ75" s="13" t="s">
        <v>1162</v>
      </c>
      <c r="AK75" s="13" t="s">
        <v>1162</v>
      </c>
      <c r="AL75" s="13" t="s">
        <v>1634</v>
      </c>
      <c r="AM75" s="14" t="s">
        <v>1635</v>
      </c>
      <c r="AO75" s="12" t="s">
        <v>1636</v>
      </c>
      <c r="AP75" s="13">
        <v>75</v>
      </c>
      <c r="AQ75" s="57" t="s">
        <v>1637</v>
      </c>
      <c r="AR75" s="54" t="s">
        <v>1636</v>
      </c>
    </row>
    <row r="76" spans="1:44">
      <c r="AH76" s="12">
        <v>176</v>
      </c>
      <c r="AI76" s="13" t="s">
        <v>1638</v>
      </c>
      <c r="AJ76" s="13" t="s">
        <v>1124</v>
      </c>
      <c r="AK76" s="13" t="s">
        <v>1125</v>
      </c>
      <c r="AL76" s="13" t="s">
        <v>1639</v>
      </c>
      <c r="AM76" s="14" t="s">
        <v>1640</v>
      </c>
      <c r="AO76" s="12" t="s">
        <v>1641</v>
      </c>
      <c r="AP76" s="13">
        <v>76</v>
      </c>
      <c r="AQ76" s="57" t="s">
        <v>1642</v>
      </c>
      <c r="AR76" s="54" t="s">
        <v>1641</v>
      </c>
    </row>
    <row r="77" spans="1:44">
      <c r="AH77" s="12">
        <v>12</v>
      </c>
      <c r="AI77" s="13" t="s">
        <v>1643</v>
      </c>
      <c r="AJ77" s="13" t="s">
        <v>1150</v>
      </c>
      <c r="AK77" s="13" t="s">
        <v>1110</v>
      </c>
      <c r="AL77" s="13" t="s">
        <v>1644</v>
      </c>
      <c r="AM77" s="14" t="s">
        <v>1645</v>
      </c>
      <c r="AO77" s="12" t="s">
        <v>1646</v>
      </c>
      <c r="AP77" s="13">
        <v>77</v>
      </c>
      <c r="AQ77" s="57" t="s">
        <v>1647</v>
      </c>
      <c r="AR77" s="54" t="s">
        <v>1646</v>
      </c>
    </row>
    <row r="78" spans="1:44">
      <c r="AH78" s="12">
        <v>75</v>
      </c>
      <c r="AI78" s="13" t="s">
        <v>1648</v>
      </c>
      <c r="AJ78" s="13" t="s">
        <v>1150</v>
      </c>
      <c r="AK78" s="13" t="s">
        <v>1110</v>
      </c>
      <c r="AL78" s="13" t="s">
        <v>1649</v>
      </c>
      <c r="AM78" s="14" t="s">
        <v>1650</v>
      </c>
      <c r="AO78" s="12" t="s">
        <v>1651</v>
      </c>
      <c r="AP78" s="13">
        <v>78</v>
      </c>
      <c r="AQ78" s="57" t="s">
        <v>1652</v>
      </c>
      <c r="AR78" s="54" t="s">
        <v>1651</v>
      </c>
    </row>
    <row r="79" spans="1:44">
      <c r="AH79" s="12">
        <v>82</v>
      </c>
      <c r="AI79" s="13" t="s">
        <v>1653</v>
      </c>
      <c r="AJ79" s="13" t="s">
        <v>1150</v>
      </c>
      <c r="AK79" s="13" t="s">
        <v>1110</v>
      </c>
      <c r="AL79" s="13" t="s">
        <v>1654</v>
      </c>
      <c r="AM79" s="14" t="s">
        <v>1655</v>
      </c>
      <c r="AO79" s="12" t="s">
        <v>1656</v>
      </c>
      <c r="AP79" s="13">
        <v>79</v>
      </c>
      <c r="AQ79" s="57">
        <v>201713</v>
      </c>
      <c r="AR79" s="54" t="str">
        <f>AO79</f>
        <v>FY 2017</v>
      </c>
    </row>
    <row r="80" spans="1:44">
      <c r="AH80" s="12">
        <v>77</v>
      </c>
      <c r="AI80" s="13" t="s">
        <v>1657</v>
      </c>
      <c r="AJ80" s="13" t="s">
        <v>1097</v>
      </c>
      <c r="AK80" s="13" t="s">
        <v>1097</v>
      </c>
      <c r="AL80" s="13" t="s">
        <v>1658</v>
      </c>
      <c r="AM80" s="14" t="s">
        <v>1659</v>
      </c>
      <c r="AO80" s="12" t="s">
        <v>1660</v>
      </c>
      <c r="AP80" s="13">
        <v>80</v>
      </c>
      <c r="AQ80" s="57">
        <v>201714</v>
      </c>
      <c r="AR80" s="54" t="s">
        <v>1660</v>
      </c>
    </row>
    <row r="81" spans="11:44">
      <c r="AH81" s="12">
        <v>56</v>
      </c>
      <c r="AI81" s="13" t="s">
        <v>1147</v>
      </c>
      <c r="AJ81" s="13" t="s">
        <v>1080</v>
      </c>
      <c r="AK81" s="13" t="s">
        <v>1080</v>
      </c>
      <c r="AL81" s="13" t="s">
        <v>1661</v>
      </c>
      <c r="AM81" s="14" t="s">
        <v>1662</v>
      </c>
      <c r="AO81" s="12" t="s">
        <v>1663</v>
      </c>
      <c r="AP81" s="13">
        <v>81</v>
      </c>
      <c r="AQ81" s="57">
        <v>201801</v>
      </c>
      <c r="AR81" s="54" t="s">
        <v>1663</v>
      </c>
    </row>
    <row r="82" spans="11:44">
      <c r="AH82" s="12">
        <v>78</v>
      </c>
      <c r="AI82" s="13" t="s">
        <v>1664</v>
      </c>
      <c r="AJ82" s="13" t="s">
        <v>1150</v>
      </c>
      <c r="AK82" s="13" t="s">
        <v>1110</v>
      </c>
      <c r="AL82" s="13" t="s">
        <v>1665</v>
      </c>
      <c r="AM82" s="14" t="s">
        <v>1666</v>
      </c>
      <c r="AO82" s="12" t="s">
        <v>1667</v>
      </c>
      <c r="AP82" s="13">
        <v>82</v>
      </c>
      <c r="AQ82" s="57">
        <v>201802</v>
      </c>
      <c r="AR82" s="54" t="s">
        <v>1667</v>
      </c>
    </row>
    <row r="83" spans="11:44">
      <c r="AH83" s="12">
        <v>79</v>
      </c>
      <c r="AI83" s="13" t="s">
        <v>1668</v>
      </c>
      <c r="AJ83" s="13" t="s">
        <v>1097</v>
      </c>
      <c r="AK83" s="13" t="s">
        <v>1097</v>
      </c>
      <c r="AL83" s="13" t="s">
        <v>1669</v>
      </c>
      <c r="AM83" s="14" t="s">
        <v>1670</v>
      </c>
      <c r="AO83" s="12" t="s">
        <v>1671</v>
      </c>
      <c r="AP83" s="13">
        <v>83</v>
      </c>
      <c r="AQ83" s="57">
        <v>201803</v>
      </c>
      <c r="AR83" s="54" t="s">
        <v>1671</v>
      </c>
    </row>
    <row r="84" spans="11:44">
      <c r="AH84" s="12">
        <v>85</v>
      </c>
      <c r="AI84" s="13" t="s">
        <v>1159</v>
      </c>
      <c r="AJ84" s="13" t="s">
        <v>1080</v>
      </c>
      <c r="AK84" s="13" t="s">
        <v>1080</v>
      </c>
      <c r="AL84" s="13" t="s">
        <v>1672</v>
      </c>
      <c r="AM84" s="14" t="s">
        <v>1673</v>
      </c>
      <c r="AO84" s="12" t="s">
        <v>1674</v>
      </c>
      <c r="AP84" s="13">
        <v>84</v>
      </c>
      <c r="AQ84" s="57">
        <v>201804</v>
      </c>
      <c r="AR84" s="54" t="s">
        <v>1674</v>
      </c>
    </row>
    <row r="85" spans="11:44">
      <c r="K85" s="42"/>
      <c r="AH85" s="12">
        <v>87</v>
      </c>
      <c r="AI85" s="13" t="s">
        <v>1675</v>
      </c>
      <c r="AJ85" s="13" t="s">
        <v>1162</v>
      </c>
      <c r="AK85" s="13" t="s">
        <v>1162</v>
      </c>
      <c r="AL85" s="13" t="s">
        <v>1676</v>
      </c>
      <c r="AM85" s="14" t="s">
        <v>1677</v>
      </c>
      <c r="AO85" s="12" t="s">
        <v>1678</v>
      </c>
      <c r="AP85" s="13">
        <v>85</v>
      </c>
      <c r="AQ85" s="57">
        <v>201813</v>
      </c>
      <c r="AR85" s="54" t="str">
        <f>AO85</f>
        <v>FY 2018</v>
      </c>
    </row>
    <row r="86" spans="11:44">
      <c r="AH86" s="12">
        <v>86</v>
      </c>
      <c r="AI86" s="13" t="s">
        <v>1679</v>
      </c>
      <c r="AJ86" s="13" t="s">
        <v>1162</v>
      </c>
      <c r="AK86" s="13" t="s">
        <v>1162</v>
      </c>
      <c r="AL86" s="13" t="s">
        <v>1680</v>
      </c>
      <c r="AM86" s="14" t="s">
        <v>1681</v>
      </c>
      <c r="AO86" s="12" t="s">
        <v>1682</v>
      </c>
      <c r="AP86" s="13">
        <v>86</v>
      </c>
      <c r="AQ86" s="57">
        <v>201814</v>
      </c>
      <c r="AR86" s="54" t="str">
        <f>AO86</f>
        <v>YTD 2018</v>
      </c>
    </row>
    <row r="87" spans="11:44">
      <c r="AH87" s="12">
        <v>81</v>
      </c>
      <c r="AI87" s="13" t="s">
        <v>1683</v>
      </c>
      <c r="AJ87" s="13" t="s">
        <v>1162</v>
      </c>
      <c r="AK87" s="13" t="s">
        <v>1162</v>
      </c>
      <c r="AL87" s="13" t="s">
        <v>1684</v>
      </c>
      <c r="AM87" s="14" t="s">
        <v>1685</v>
      </c>
      <c r="AO87" s="12" t="s">
        <v>1686</v>
      </c>
      <c r="AP87" s="13">
        <v>87</v>
      </c>
      <c r="AQ87" s="57">
        <v>201901</v>
      </c>
      <c r="AR87" s="54" t="s">
        <v>1686</v>
      </c>
    </row>
    <row r="88" spans="11:44">
      <c r="K88" s="42"/>
      <c r="AH88" s="12">
        <v>90</v>
      </c>
      <c r="AI88" s="13" t="s">
        <v>1687</v>
      </c>
      <c r="AJ88" s="13" t="s">
        <v>1124</v>
      </c>
      <c r="AK88" s="13" t="s">
        <v>1125</v>
      </c>
      <c r="AL88" s="13" t="s">
        <v>1688</v>
      </c>
      <c r="AM88" s="14" t="s">
        <v>1689</v>
      </c>
      <c r="AO88" s="12" t="s">
        <v>1690</v>
      </c>
      <c r="AP88" s="13">
        <v>88</v>
      </c>
      <c r="AQ88" s="57">
        <v>201902</v>
      </c>
      <c r="AR88" s="54" t="s">
        <v>1690</v>
      </c>
    </row>
    <row r="89" spans="11:44">
      <c r="AH89" s="12">
        <v>88</v>
      </c>
      <c r="AI89" s="13" t="s">
        <v>1691</v>
      </c>
      <c r="AJ89" s="13" t="s">
        <v>1162</v>
      </c>
      <c r="AK89" s="13" t="s">
        <v>1162</v>
      </c>
      <c r="AL89" s="13" t="s">
        <v>1692</v>
      </c>
      <c r="AM89" s="14" t="s">
        <v>1693</v>
      </c>
      <c r="AO89" s="12" t="s">
        <v>1694</v>
      </c>
      <c r="AP89" s="13">
        <v>89</v>
      </c>
      <c r="AQ89" s="57">
        <v>201903</v>
      </c>
      <c r="AR89" s="54" t="s">
        <v>1694</v>
      </c>
    </row>
    <row r="90" spans="11:44">
      <c r="AH90" s="12">
        <v>239</v>
      </c>
      <c r="AI90" s="13" t="s">
        <v>1695</v>
      </c>
      <c r="AJ90" s="13" t="s">
        <v>1097</v>
      </c>
      <c r="AK90" s="13" t="s">
        <v>1097</v>
      </c>
      <c r="AL90" s="13" t="s">
        <v>1696</v>
      </c>
      <c r="AM90" s="14" t="s">
        <v>1697</v>
      </c>
      <c r="AO90" s="12" t="s">
        <v>1698</v>
      </c>
      <c r="AP90" s="13">
        <v>90</v>
      </c>
      <c r="AQ90" s="57">
        <v>201904</v>
      </c>
      <c r="AR90" s="54" t="s">
        <v>1698</v>
      </c>
    </row>
    <row r="91" spans="11:44">
      <c r="AH91" s="12">
        <v>80</v>
      </c>
      <c r="AI91" s="13" t="s">
        <v>1699</v>
      </c>
      <c r="AJ91" s="13" t="s">
        <v>1150</v>
      </c>
      <c r="AK91" s="13" t="s">
        <v>1110</v>
      </c>
      <c r="AL91" s="13" t="s">
        <v>1700</v>
      </c>
      <c r="AM91" s="14" t="s">
        <v>1701</v>
      </c>
      <c r="AO91" s="12" t="s">
        <v>1702</v>
      </c>
      <c r="AP91" s="13">
        <v>91</v>
      </c>
      <c r="AQ91" s="57">
        <v>201913</v>
      </c>
      <c r="AR91" s="54" t="str">
        <f>AO91</f>
        <v>FY 2019</v>
      </c>
    </row>
    <row r="92" spans="11:44">
      <c r="AH92" s="12">
        <v>83</v>
      </c>
      <c r="AI92" s="13" t="s">
        <v>1703</v>
      </c>
      <c r="AJ92" s="13" t="s">
        <v>1150</v>
      </c>
      <c r="AK92" s="13" t="s">
        <v>1110</v>
      </c>
      <c r="AL92" s="13" t="s">
        <v>1704</v>
      </c>
      <c r="AM92" s="14" t="s">
        <v>1705</v>
      </c>
      <c r="AO92" s="12" t="s">
        <v>1706</v>
      </c>
      <c r="AP92" s="13">
        <v>92</v>
      </c>
      <c r="AQ92" s="57">
        <v>201914</v>
      </c>
      <c r="AR92" s="54" t="str">
        <f>AO92</f>
        <v>YTD 2019</v>
      </c>
    </row>
    <row r="93" spans="11:44">
      <c r="AH93" s="12">
        <v>91</v>
      </c>
      <c r="AI93" s="13" t="s">
        <v>1707</v>
      </c>
      <c r="AJ93" s="13" t="s">
        <v>1162</v>
      </c>
      <c r="AK93" s="13" t="s">
        <v>1162</v>
      </c>
      <c r="AL93" s="13" t="s">
        <v>1708</v>
      </c>
      <c r="AM93" s="14" t="s">
        <v>1709</v>
      </c>
      <c r="AO93" s="12" t="s">
        <v>1710</v>
      </c>
      <c r="AP93" s="13">
        <v>93</v>
      </c>
      <c r="AQ93" s="57">
        <v>202001</v>
      </c>
      <c r="AR93" s="54" t="s">
        <v>1710</v>
      </c>
    </row>
    <row r="94" spans="11:44">
      <c r="AH94" s="12">
        <v>95</v>
      </c>
      <c r="AI94" s="13" t="s">
        <v>1711</v>
      </c>
      <c r="AJ94" s="13" t="s">
        <v>1162</v>
      </c>
      <c r="AK94" s="13" t="s">
        <v>1162</v>
      </c>
      <c r="AL94" s="13" t="s">
        <v>1712</v>
      </c>
      <c r="AM94" s="14" t="s">
        <v>1713</v>
      </c>
      <c r="AO94" s="12" t="s">
        <v>1714</v>
      </c>
      <c r="AP94" s="13">
        <v>94</v>
      </c>
      <c r="AQ94" s="57">
        <v>202002</v>
      </c>
      <c r="AR94" s="54" t="s">
        <v>1714</v>
      </c>
    </row>
    <row r="95" spans="11:44">
      <c r="AH95" s="12">
        <v>93</v>
      </c>
      <c r="AI95" s="13" t="s">
        <v>1715</v>
      </c>
      <c r="AJ95" s="13" t="s">
        <v>1171</v>
      </c>
      <c r="AK95" s="13" t="s">
        <v>1171</v>
      </c>
      <c r="AL95" s="13" t="s">
        <v>1716</v>
      </c>
      <c r="AM95" s="14" t="s">
        <v>1717</v>
      </c>
      <c r="AO95" s="12" t="s">
        <v>1718</v>
      </c>
      <c r="AP95" s="13">
        <v>95</v>
      </c>
      <c r="AQ95" s="57">
        <v>202003</v>
      </c>
      <c r="AR95" s="54" t="s">
        <v>1718</v>
      </c>
    </row>
    <row r="96" spans="11:44">
      <c r="AH96" s="12">
        <v>225</v>
      </c>
      <c r="AI96" s="13" t="s">
        <v>1719</v>
      </c>
      <c r="AJ96" s="13" t="s">
        <v>1080</v>
      </c>
      <c r="AK96" s="13" t="s">
        <v>1080</v>
      </c>
      <c r="AL96" s="13" t="s">
        <v>1720</v>
      </c>
      <c r="AM96" s="14" t="s">
        <v>1721</v>
      </c>
      <c r="AO96" s="12" t="s">
        <v>1722</v>
      </c>
      <c r="AP96" s="13">
        <v>96</v>
      </c>
      <c r="AQ96" s="57">
        <v>202004</v>
      </c>
      <c r="AR96" s="54" t="s">
        <v>1722</v>
      </c>
    </row>
    <row r="97" spans="34:44">
      <c r="AH97" s="12">
        <v>94</v>
      </c>
      <c r="AI97" s="13" t="s">
        <v>1723</v>
      </c>
      <c r="AJ97" s="13" t="s">
        <v>1162</v>
      </c>
      <c r="AK97" s="13" t="s">
        <v>1162</v>
      </c>
      <c r="AL97" s="13" t="s">
        <v>1724</v>
      </c>
      <c r="AM97" s="14" t="s">
        <v>1725</v>
      </c>
      <c r="AO97" s="12" t="s">
        <v>1423</v>
      </c>
      <c r="AP97" s="13">
        <v>97</v>
      </c>
      <c r="AQ97" s="57">
        <v>202005</v>
      </c>
      <c r="AR97" s="54" t="s">
        <v>1423</v>
      </c>
    </row>
    <row r="98" spans="34:44">
      <c r="AH98" s="12">
        <v>92</v>
      </c>
      <c r="AI98" s="13" t="s">
        <v>1405</v>
      </c>
      <c r="AJ98" s="13" t="s">
        <v>1125</v>
      </c>
      <c r="AK98" s="13" t="s">
        <v>1125</v>
      </c>
      <c r="AL98" s="13" t="s">
        <v>1726</v>
      </c>
      <c r="AM98" s="14" t="s">
        <v>1727</v>
      </c>
      <c r="AO98" s="12" t="s">
        <v>1728</v>
      </c>
      <c r="AP98" s="13">
        <v>98</v>
      </c>
      <c r="AQ98" s="57">
        <v>202006</v>
      </c>
      <c r="AR98" s="54" t="str">
        <f>AO98</f>
        <v>YTD 2020</v>
      </c>
    </row>
    <row r="99" spans="34:44">
      <c r="AH99" s="12">
        <v>96</v>
      </c>
      <c r="AI99" s="13" t="s">
        <v>1275</v>
      </c>
      <c r="AJ99" s="13" t="s">
        <v>1097</v>
      </c>
      <c r="AK99" s="13" t="s">
        <v>1097</v>
      </c>
      <c r="AL99" s="13" t="s">
        <v>1729</v>
      </c>
      <c r="AM99" s="14" t="s">
        <v>1730</v>
      </c>
      <c r="AO99" s="12" t="s">
        <v>1731</v>
      </c>
      <c r="AP99" s="13">
        <v>99</v>
      </c>
      <c r="AQ99" s="57">
        <v>202007</v>
      </c>
      <c r="AR99" s="54" t="s">
        <v>1731</v>
      </c>
    </row>
    <row r="100" spans="34:44">
      <c r="AH100" s="12">
        <v>102</v>
      </c>
      <c r="AI100" s="13" t="s">
        <v>1732</v>
      </c>
      <c r="AJ100" s="13" t="s">
        <v>1097</v>
      </c>
      <c r="AK100" s="13" t="s">
        <v>1097</v>
      </c>
      <c r="AL100" s="13" t="s">
        <v>1733</v>
      </c>
      <c r="AM100" s="14" t="s">
        <v>1734</v>
      </c>
      <c r="AO100" s="12" t="s">
        <v>1735</v>
      </c>
      <c r="AP100" s="13">
        <v>100</v>
      </c>
      <c r="AQ100" s="57">
        <v>202008</v>
      </c>
      <c r="AR100" s="54" t="s">
        <v>1735</v>
      </c>
    </row>
    <row r="101" spans="34:44">
      <c r="AH101" s="12">
        <v>98</v>
      </c>
      <c r="AI101" s="13" t="s">
        <v>1414</v>
      </c>
      <c r="AJ101" s="13" t="s">
        <v>1125</v>
      </c>
      <c r="AK101" s="13" t="s">
        <v>1125</v>
      </c>
      <c r="AL101" s="13" t="s">
        <v>1736</v>
      </c>
      <c r="AM101" s="14" t="s">
        <v>1737</v>
      </c>
      <c r="AO101" s="12" t="s">
        <v>1738</v>
      </c>
      <c r="AP101" s="13">
        <v>101</v>
      </c>
      <c r="AQ101" s="57">
        <v>202009</v>
      </c>
      <c r="AR101" s="54" t="s">
        <v>1738</v>
      </c>
    </row>
    <row r="102" spans="34:44">
      <c r="AH102" s="12">
        <v>97</v>
      </c>
      <c r="AI102" s="13" t="s">
        <v>1420</v>
      </c>
      <c r="AJ102" s="13" t="s">
        <v>1125</v>
      </c>
      <c r="AK102" s="13" t="s">
        <v>1125</v>
      </c>
      <c r="AL102" s="13" t="s">
        <v>988</v>
      </c>
      <c r="AM102" s="14" t="s">
        <v>1739</v>
      </c>
      <c r="AO102" s="12" t="s">
        <v>1740</v>
      </c>
      <c r="AP102" s="13">
        <v>102</v>
      </c>
      <c r="AQ102" s="57">
        <v>202010</v>
      </c>
      <c r="AR102" s="54" t="s">
        <v>1740</v>
      </c>
    </row>
    <row r="103" spans="34:44">
      <c r="AH103" s="12">
        <v>100</v>
      </c>
      <c r="AI103" s="13" t="s">
        <v>1741</v>
      </c>
      <c r="AJ103" s="13" t="s">
        <v>1125</v>
      </c>
      <c r="AK103" s="13" t="s">
        <v>1125</v>
      </c>
      <c r="AL103" s="13" t="s">
        <v>1742</v>
      </c>
      <c r="AM103" s="14" t="s">
        <v>1743</v>
      </c>
      <c r="AO103" s="12" t="s">
        <v>1744</v>
      </c>
      <c r="AP103" s="13">
        <v>103</v>
      </c>
      <c r="AQ103" s="57">
        <v>202011</v>
      </c>
      <c r="AR103" s="54" t="s">
        <v>1744</v>
      </c>
    </row>
    <row r="104" spans="34:44">
      <c r="AH104" s="12">
        <v>101</v>
      </c>
      <c r="AI104" s="13" t="s">
        <v>1745</v>
      </c>
      <c r="AJ104" s="13" t="s">
        <v>1260</v>
      </c>
      <c r="AK104" s="13" t="s">
        <v>1260</v>
      </c>
      <c r="AL104" s="13" t="s">
        <v>1746</v>
      </c>
      <c r="AM104" s="14" t="s">
        <v>1747</v>
      </c>
      <c r="AO104" s="12" t="s">
        <v>1748</v>
      </c>
      <c r="AP104" s="13">
        <v>104</v>
      </c>
      <c r="AQ104" s="57">
        <v>202012</v>
      </c>
      <c r="AR104" s="54" t="s">
        <v>1748</v>
      </c>
    </row>
    <row r="105" spans="34:44">
      <c r="AH105" s="12">
        <v>99</v>
      </c>
      <c r="AI105" s="13" t="s">
        <v>1169</v>
      </c>
      <c r="AJ105" s="13" t="s">
        <v>1080</v>
      </c>
      <c r="AK105" s="13" t="s">
        <v>1080</v>
      </c>
      <c r="AL105" s="13" t="s">
        <v>1749</v>
      </c>
      <c r="AM105" s="14" t="s">
        <v>1750</v>
      </c>
      <c r="AO105" s="12" t="s">
        <v>1751</v>
      </c>
      <c r="AP105" s="13">
        <v>105</v>
      </c>
      <c r="AQ105" s="57">
        <v>202013</v>
      </c>
      <c r="AR105" s="54" t="s">
        <v>1751</v>
      </c>
    </row>
    <row r="106" spans="34:44">
      <c r="AH106" s="12">
        <v>103</v>
      </c>
      <c r="AI106" s="13" t="s">
        <v>1752</v>
      </c>
      <c r="AJ106" s="13" t="s">
        <v>1260</v>
      </c>
      <c r="AK106" s="13" t="s">
        <v>1260</v>
      </c>
      <c r="AL106" s="13" t="s">
        <v>1753</v>
      </c>
      <c r="AM106" s="14" t="s">
        <v>1754</v>
      </c>
      <c r="AO106" s="12" t="s">
        <v>1755</v>
      </c>
      <c r="AP106" s="13">
        <v>106</v>
      </c>
      <c r="AQ106" s="57">
        <v>202014</v>
      </c>
      <c r="AR106" s="54" t="s">
        <v>1755</v>
      </c>
    </row>
    <row r="107" spans="34:44">
      <c r="AH107" s="12">
        <v>104</v>
      </c>
      <c r="AI107" s="13" t="s">
        <v>1179</v>
      </c>
      <c r="AJ107" s="13" t="s">
        <v>1080</v>
      </c>
      <c r="AK107" s="13" t="s">
        <v>1080</v>
      </c>
      <c r="AL107" s="13" t="s">
        <v>1756</v>
      </c>
      <c r="AM107" s="14" t="s">
        <v>1757</v>
      </c>
      <c r="AO107" s="12" t="s">
        <v>1758</v>
      </c>
      <c r="AP107" s="13">
        <v>107</v>
      </c>
      <c r="AQ107" s="57">
        <v>202015</v>
      </c>
      <c r="AR107" s="54" t="s">
        <v>1758</v>
      </c>
    </row>
    <row r="108" spans="34:44">
      <c r="AH108" s="12">
        <v>105</v>
      </c>
      <c r="AI108" s="13" t="s">
        <v>1759</v>
      </c>
      <c r="AJ108" s="13" t="s">
        <v>1162</v>
      </c>
      <c r="AK108" s="13" t="s">
        <v>1162</v>
      </c>
      <c r="AL108" s="13" t="s">
        <v>1760</v>
      </c>
      <c r="AM108" s="14" t="s">
        <v>1761</v>
      </c>
      <c r="AO108" s="12" t="s">
        <v>1762</v>
      </c>
      <c r="AP108" s="13">
        <v>108</v>
      </c>
      <c r="AQ108" s="57">
        <v>202016</v>
      </c>
      <c r="AR108" s="54" t="s">
        <v>1762</v>
      </c>
    </row>
    <row r="109" spans="34:44">
      <c r="AH109" s="12">
        <v>108</v>
      </c>
      <c r="AI109" s="13" t="s">
        <v>1425</v>
      </c>
      <c r="AJ109" s="13" t="s">
        <v>1125</v>
      </c>
      <c r="AK109" s="13" t="s">
        <v>1125</v>
      </c>
      <c r="AL109" s="13" t="s">
        <v>1763</v>
      </c>
      <c r="AM109" s="14" t="s">
        <v>1764</v>
      </c>
      <c r="AO109" s="12" t="s">
        <v>1765</v>
      </c>
      <c r="AP109" s="13">
        <v>109</v>
      </c>
      <c r="AQ109" s="57">
        <v>202017</v>
      </c>
      <c r="AR109" s="54" t="s">
        <v>1765</v>
      </c>
    </row>
    <row r="110" spans="34:44">
      <c r="AH110" s="12">
        <v>106</v>
      </c>
      <c r="AI110" s="13" t="s">
        <v>1766</v>
      </c>
      <c r="AJ110" s="13" t="s">
        <v>1097</v>
      </c>
      <c r="AK110" s="13" t="s">
        <v>1097</v>
      </c>
      <c r="AL110" s="13" t="s">
        <v>1767</v>
      </c>
      <c r="AM110" s="14" t="s">
        <v>1768</v>
      </c>
      <c r="AO110" s="12" t="s">
        <v>1769</v>
      </c>
      <c r="AP110" s="13">
        <v>110</v>
      </c>
      <c r="AQ110" s="57">
        <v>202018</v>
      </c>
      <c r="AR110" s="54" t="s">
        <v>1769</v>
      </c>
    </row>
    <row r="111" spans="34:44">
      <c r="AH111" s="12">
        <v>107</v>
      </c>
      <c r="AI111" s="13" t="s">
        <v>1770</v>
      </c>
      <c r="AJ111" s="13" t="s">
        <v>1260</v>
      </c>
      <c r="AK111" s="13" t="s">
        <v>1260</v>
      </c>
      <c r="AL111" s="13" t="s">
        <v>1771</v>
      </c>
      <c r="AM111" s="14" t="s">
        <v>1772</v>
      </c>
      <c r="AO111" s="12" t="s">
        <v>1773</v>
      </c>
      <c r="AP111" s="13">
        <v>111</v>
      </c>
      <c r="AQ111" s="57">
        <v>202019</v>
      </c>
      <c r="AR111" s="54" t="s">
        <v>1773</v>
      </c>
    </row>
    <row r="112" spans="34:44">
      <c r="AH112" s="12">
        <v>109</v>
      </c>
      <c r="AI112" s="13" t="s">
        <v>1774</v>
      </c>
      <c r="AJ112" s="13" t="s">
        <v>1097</v>
      </c>
      <c r="AK112" s="13" t="s">
        <v>1097</v>
      </c>
      <c r="AL112" s="13" t="s">
        <v>1775</v>
      </c>
      <c r="AM112" s="14" t="s">
        <v>1776</v>
      </c>
      <c r="AO112" s="12" t="s">
        <v>1777</v>
      </c>
      <c r="AP112" s="13">
        <v>112</v>
      </c>
      <c r="AQ112" s="57">
        <v>202020</v>
      </c>
      <c r="AR112" s="54" t="s">
        <v>1777</v>
      </c>
    </row>
    <row r="113" spans="34:44">
      <c r="AH113" s="12">
        <v>110</v>
      </c>
      <c r="AI113" s="13" t="s">
        <v>1778</v>
      </c>
      <c r="AJ113" s="13" t="s">
        <v>1150</v>
      </c>
      <c r="AK113" s="13" t="s">
        <v>1110</v>
      </c>
      <c r="AL113" s="13" t="s">
        <v>1779</v>
      </c>
      <c r="AM113" s="14" t="s">
        <v>1780</v>
      </c>
      <c r="AO113" s="12" t="s">
        <v>1781</v>
      </c>
      <c r="AP113" s="13">
        <v>113</v>
      </c>
      <c r="AQ113" s="57">
        <v>202021</v>
      </c>
      <c r="AR113" s="54" t="s">
        <v>1781</v>
      </c>
    </row>
    <row r="114" spans="34:44">
      <c r="AH114" s="12">
        <v>113</v>
      </c>
      <c r="AI114" s="13" t="s">
        <v>1782</v>
      </c>
      <c r="AJ114" s="13" t="s">
        <v>1124</v>
      </c>
      <c r="AK114" s="13" t="s">
        <v>1125</v>
      </c>
      <c r="AL114" s="13" t="s">
        <v>1783</v>
      </c>
      <c r="AM114" s="14" t="s">
        <v>1784</v>
      </c>
      <c r="AO114" s="12" t="s">
        <v>1785</v>
      </c>
      <c r="AP114" s="13">
        <v>114</v>
      </c>
      <c r="AQ114" s="57">
        <v>202022</v>
      </c>
      <c r="AR114" s="54" t="s">
        <v>1785</v>
      </c>
    </row>
    <row r="115" spans="34:44">
      <c r="AH115" s="12">
        <v>115</v>
      </c>
      <c r="AI115" s="13" t="s">
        <v>1786</v>
      </c>
      <c r="AJ115" s="13" t="s">
        <v>1125</v>
      </c>
      <c r="AK115" s="13" t="s">
        <v>1125</v>
      </c>
      <c r="AL115" s="13" t="s">
        <v>1787</v>
      </c>
      <c r="AM115" s="14" t="s">
        <v>1788</v>
      </c>
      <c r="AO115" s="12" t="s">
        <v>1789</v>
      </c>
      <c r="AP115" s="13">
        <v>115</v>
      </c>
      <c r="AQ115" s="57">
        <v>202023</v>
      </c>
      <c r="AR115" s="54" t="s">
        <v>1789</v>
      </c>
    </row>
    <row r="116" spans="34:44">
      <c r="AH116" s="12">
        <v>116</v>
      </c>
      <c r="AI116" s="13" t="s">
        <v>1790</v>
      </c>
      <c r="AJ116" s="13" t="s">
        <v>1260</v>
      </c>
      <c r="AK116" s="13" t="s">
        <v>1260</v>
      </c>
      <c r="AL116" s="13" t="s">
        <v>1791</v>
      </c>
      <c r="AM116" s="14" t="s">
        <v>1792</v>
      </c>
      <c r="AO116" s="12" t="s">
        <v>1793</v>
      </c>
      <c r="AP116" s="13">
        <v>116</v>
      </c>
      <c r="AQ116" s="57">
        <v>202024</v>
      </c>
      <c r="AR116" s="54" t="s">
        <v>1793</v>
      </c>
    </row>
    <row r="117" spans="34:44">
      <c r="AH117" s="12">
        <v>111</v>
      </c>
      <c r="AI117" s="13" t="s">
        <v>1794</v>
      </c>
      <c r="AJ117" s="13" t="s">
        <v>1125</v>
      </c>
      <c r="AK117" s="13" t="s">
        <v>1125</v>
      </c>
      <c r="AL117" s="13" t="s">
        <v>1795</v>
      </c>
      <c r="AM117" s="14" t="s">
        <v>1796</v>
      </c>
      <c r="AO117" s="12" t="s">
        <v>1797</v>
      </c>
      <c r="AP117" s="13">
        <v>117</v>
      </c>
      <c r="AQ117" s="57">
        <v>202025</v>
      </c>
      <c r="AR117" s="54" t="s">
        <v>1797</v>
      </c>
    </row>
    <row r="118" spans="34:44">
      <c r="AH118" s="12">
        <v>117</v>
      </c>
      <c r="AI118" s="13" t="s">
        <v>1798</v>
      </c>
      <c r="AJ118" s="13" t="s">
        <v>960</v>
      </c>
      <c r="AK118" s="13" t="s">
        <v>960</v>
      </c>
      <c r="AL118" s="13" t="s">
        <v>1799</v>
      </c>
      <c r="AM118" s="14" t="s">
        <v>1800</v>
      </c>
      <c r="AO118" s="12" t="s">
        <v>1801</v>
      </c>
      <c r="AP118" s="13">
        <v>118</v>
      </c>
      <c r="AQ118" s="57">
        <v>202026</v>
      </c>
      <c r="AR118" s="54" t="s">
        <v>1801</v>
      </c>
    </row>
    <row r="119" spans="34:44">
      <c r="AH119" s="12">
        <v>127</v>
      </c>
      <c r="AI119" s="13" t="s">
        <v>1284</v>
      </c>
      <c r="AJ119" s="13" t="s">
        <v>1080</v>
      </c>
      <c r="AK119" s="13" t="s">
        <v>1080</v>
      </c>
      <c r="AL119" s="13" t="s">
        <v>1802</v>
      </c>
      <c r="AM119" s="14" t="s">
        <v>1803</v>
      </c>
      <c r="AO119" s="12" t="s">
        <v>1804</v>
      </c>
      <c r="AP119" s="13">
        <v>119</v>
      </c>
      <c r="AQ119" s="57">
        <v>202027</v>
      </c>
      <c r="AR119" s="54" t="s">
        <v>1804</v>
      </c>
    </row>
    <row r="120" spans="34:44">
      <c r="AH120" s="12">
        <v>118</v>
      </c>
      <c r="AI120" s="13" t="s">
        <v>1805</v>
      </c>
      <c r="AJ120" s="13" t="s">
        <v>1260</v>
      </c>
      <c r="AK120" s="13" t="s">
        <v>1260</v>
      </c>
      <c r="AL120" s="13" t="s">
        <v>1806</v>
      </c>
      <c r="AM120" s="14" t="s">
        <v>1807</v>
      </c>
      <c r="AO120" s="12" t="s">
        <v>1808</v>
      </c>
      <c r="AP120" s="13">
        <v>120</v>
      </c>
      <c r="AQ120" s="57">
        <v>202028</v>
      </c>
      <c r="AR120" s="54" t="s">
        <v>1808</v>
      </c>
    </row>
    <row r="121" spans="34:44">
      <c r="AH121" s="12">
        <v>124</v>
      </c>
      <c r="AI121" s="13" t="s">
        <v>1809</v>
      </c>
      <c r="AJ121" s="13" t="s">
        <v>1150</v>
      </c>
      <c r="AK121" s="13" t="s">
        <v>1110</v>
      </c>
      <c r="AL121" s="13" t="s">
        <v>1810</v>
      </c>
      <c r="AM121" s="14" t="s">
        <v>1811</v>
      </c>
      <c r="AO121" s="12" t="s">
        <v>1812</v>
      </c>
      <c r="AP121" s="13">
        <v>121</v>
      </c>
      <c r="AQ121" s="57">
        <v>202029</v>
      </c>
      <c r="AR121" s="54" t="s">
        <v>1812</v>
      </c>
    </row>
    <row r="122" spans="34:44">
      <c r="AH122" s="12">
        <v>119</v>
      </c>
      <c r="AI122" s="13" t="s">
        <v>1813</v>
      </c>
      <c r="AJ122" s="13" t="s">
        <v>1150</v>
      </c>
      <c r="AK122" s="13" t="s">
        <v>1110</v>
      </c>
      <c r="AL122" s="13" t="s">
        <v>1814</v>
      </c>
      <c r="AM122" s="14" t="s">
        <v>1815</v>
      </c>
      <c r="AO122" s="12" t="s">
        <v>1816</v>
      </c>
      <c r="AP122" s="13">
        <v>122</v>
      </c>
      <c r="AQ122" s="57">
        <v>202030</v>
      </c>
      <c r="AR122" s="54" t="s">
        <v>1816</v>
      </c>
    </row>
    <row r="123" spans="34:44">
      <c r="AH123" s="12">
        <v>120</v>
      </c>
      <c r="AI123" s="13" t="s">
        <v>1817</v>
      </c>
      <c r="AJ123" s="13" t="s">
        <v>1109</v>
      </c>
      <c r="AK123" s="13" t="s">
        <v>1110</v>
      </c>
      <c r="AL123" s="13" t="s">
        <v>1818</v>
      </c>
      <c r="AM123" s="14" t="s">
        <v>1819</v>
      </c>
      <c r="AO123" s="12" t="s">
        <v>1820</v>
      </c>
      <c r="AP123" s="13">
        <v>123</v>
      </c>
      <c r="AQ123" s="57">
        <v>202031</v>
      </c>
      <c r="AR123" s="54" t="s">
        <v>1820</v>
      </c>
    </row>
    <row r="124" spans="34:44">
      <c r="AH124" s="12">
        <v>122</v>
      </c>
      <c r="AI124" s="13" t="s">
        <v>1821</v>
      </c>
      <c r="AJ124" s="13" t="s">
        <v>1097</v>
      </c>
      <c r="AK124" s="13" t="s">
        <v>1097</v>
      </c>
      <c r="AL124" s="13" t="s">
        <v>1822</v>
      </c>
      <c r="AM124" s="14" t="s">
        <v>1823</v>
      </c>
      <c r="AO124" s="12" t="s">
        <v>1824</v>
      </c>
      <c r="AP124" s="13">
        <v>124</v>
      </c>
      <c r="AQ124" s="57">
        <v>202032</v>
      </c>
      <c r="AR124" s="54" t="s">
        <v>1824</v>
      </c>
    </row>
    <row r="125" spans="34:44">
      <c r="AH125" s="12">
        <v>125</v>
      </c>
      <c r="AI125" s="13" t="s">
        <v>1293</v>
      </c>
      <c r="AJ125" s="13" t="s">
        <v>1080</v>
      </c>
      <c r="AK125" s="13" t="s">
        <v>1080</v>
      </c>
      <c r="AL125" s="13" t="s">
        <v>1825</v>
      </c>
      <c r="AM125" s="14" t="s">
        <v>1826</v>
      </c>
      <c r="AO125" s="12" t="s">
        <v>1827</v>
      </c>
      <c r="AP125" s="13">
        <v>125</v>
      </c>
      <c r="AQ125" s="57">
        <v>202033</v>
      </c>
      <c r="AR125" s="54" t="s">
        <v>1827</v>
      </c>
    </row>
    <row r="126" spans="34:44">
      <c r="AH126" s="12">
        <v>126</v>
      </c>
      <c r="AI126" s="13" t="s">
        <v>1190</v>
      </c>
      <c r="AJ126" s="13" t="s">
        <v>1080</v>
      </c>
      <c r="AK126" s="13" t="s">
        <v>1080</v>
      </c>
      <c r="AL126" s="13" t="s">
        <v>1828</v>
      </c>
      <c r="AM126" s="14" t="s">
        <v>1829</v>
      </c>
      <c r="AO126" s="12" t="s">
        <v>1830</v>
      </c>
      <c r="AP126" s="13">
        <v>126</v>
      </c>
      <c r="AQ126" s="57">
        <v>202034</v>
      </c>
      <c r="AR126" s="54" t="s">
        <v>1830</v>
      </c>
    </row>
    <row r="127" spans="34:44">
      <c r="AH127" s="12">
        <v>128</v>
      </c>
      <c r="AI127" s="13" t="s">
        <v>1430</v>
      </c>
      <c r="AJ127" s="13" t="s">
        <v>1125</v>
      </c>
      <c r="AK127" s="13" t="s">
        <v>1125</v>
      </c>
      <c r="AL127" s="13" t="s">
        <v>1831</v>
      </c>
      <c r="AM127" s="14" t="s">
        <v>1832</v>
      </c>
      <c r="AO127" s="12" t="s">
        <v>1833</v>
      </c>
      <c r="AP127" s="13">
        <v>127</v>
      </c>
      <c r="AQ127" s="57">
        <v>202035</v>
      </c>
      <c r="AR127" s="54" t="s">
        <v>1833</v>
      </c>
    </row>
    <row r="128" spans="34:44">
      <c r="AH128" s="12">
        <v>136</v>
      </c>
      <c r="AI128" s="13" t="s">
        <v>1834</v>
      </c>
      <c r="AJ128" s="13" t="s">
        <v>1097</v>
      </c>
      <c r="AK128" s="13" t="s">
        <v>1097</v>
      </c>
      <c r="AL128" s="13" t="s">
        <v>1835</v>
      </c>
      <c r="AM128" s="14" t="s">
        <v>1836</v>
      </c>
      <c r="AO128" s="12" t="s">
        <v>1837</v>
      </c>
      <c r="AP128" s="13">
        <v>128</v>
      </c>
      <c r="AQ128" s="57">
        <v>202036</v>
      </c>
      <c r="AR128" s="54" t="s">
        <v>1837</v>
      </c>
    </row>
    <row r="129" spans="34:44">
      <c r="AH129" s="12">
        <v>132</v>
      </c>
      <c r="AI129" s="13" t="s">
        <v>1838</v>
      </c>
      <c r="AJ129" s="13" t="s">
        <v>1150</v>
      </c>
      <c r="AK129" s="13" t="s">
        <v>1110</v>
      </c>
      <c r="AL129" s="13" t="s">
        <v>1839</v>
      </c>
      <c r="AM129" s="14" t="s">
        <v>1840</v>
      </c>
      <c r="AO129" s="22">
        <v>2004</v>
      </c>
      <c r="AP129" s="23">
        <v>1</v>
      </c>
      <c r="AQ129" s="61">
        <v>200400</v>
      </c>
      <c r="AR129" s="55" t="s">
        <v>1841</v>
      </c>
    </row>
    <row r="130" spans="34:44">
      <c r="AH130" s="12">
        <v>147</v>
      </c>
      <c r="AI130" s="13" t="s">
        <v>1842</v>
      </c>
      <c r="AJ130" s="13" t="s">
        <v>1150</v>
      </c>
      <c r="AK130" s="13" t="s">
        <v>1110</v>
      </c>
      <c r="AL130" s="13" t="s">
        <v>1843</v>
      </c>
      <c r="AM130" s="14" t="s">
        <v>1844</v>
      </c>
    </row>
    <row r="131" spans="34:44">
      <c r="AH131" s="12">
        <v>148</v>
      </c>
      <c r="AI131" s="13" t="s">
        <v>1437</v>
      </c>
      <c r="AJ131" s="13" t="s">
        <v>1125</v>
      </c>
      <c r="AK131" s="13" t="s">
        <v>1125</v>
      </c>
      <c r="AL131" s="13" t="s">
        <v>1845</v>
      </c>
      <c r="AM131" s="14" t="s">
        <v>1846</v>
      </c>
    </row>
    <row r="132" spans="34:44">
      <c r="AH132" s="12">
        <v>133</v>
      </c>
      <c r="AI132" s="13" t="s">
        <v>1847</v>
      </c>
      <c r="AJ132" s="13" t="s">
        <v>1125</v>
      </c>
      <c r="AK132" s="13" t="s">
        <v>1125</v>
      </c>
      <c r="AL132" s="13" t="s">
        <v>1848</v>
      </c>
      <c r="AM132" s="14" t="s">
        <v>1849</v>
      </c>
    </row>
    <row r="133" spans="34:44">
      <c r="AH133" s="12">
        <v>137</v>
      </c>
      <c r="AI133" s="13" t="s">
        <v>1850</v>
      </c>
      <c r="AJ133" s="13" t="s">
        <v>1150</v>
      </c>
      <c r="AK133" s="13" t="s">
        <v>1110</v>
      </c>
      <c r="AL133" s="13" t="s">
        <v>1851</v>
      </c>
      <c r="AM133" s="14" t="s">
        <v>1852</v>
      </c>
    </row>
    <row r="134" spans="34:44">
      <c r="AH134" s="12">
        <v>138</v>
      </c>
      <c r="AI134" s="13" t="s">
        <v>1853</v>
      </c>
      <c r="AJ134" s="13" t="s">
        <v>1097</v>
      </c>
      <c r="AK134" s="13" t="s">
        <v>1097</v>
      </c>
      <c r="AL134" s="13" t="s">
        <v>1854</v>
      </c>
      <c r="AM134" s="14" t="s">
        <v>1855</v>
      </c>
    </row>
    <row r="135" spans="34:44">
      <c r="AH135" s="12">
        <v>135</v>
      </c>
      <c r="AI135" s="13" t="s">
        <v>1856</v>
      </c>
      <c r="AJ135" s="13" t="s">
        <v>1124</v>
      </c>
      <c r="AK135" s="13" t="s">
        <v>1125</v>
      </c>
      <c r="AL135" s="13" t="s">
        <v>1857</v>
      </c>
      <c r="AM135" s="14" t="s">
        <v>1858</v>
      </c>
    </row>
    <row r="136" spans="34:44">
      <c r="AH136" s="12">
        <v>145</v>
      </c>
      <c r="AI136" s="13" t="s">
        <v>1859</v>
      </c>
      <c r="AJ136" s="13" t="s">
        <v>1162</v>
      </c>
      <c r="AK136" s="13" t="s">
        <v>1162</v>
      </c>
      <c r="AL136" s="13" t="s">
        <v>1860</v>
      </c>
      <c r="AM136" s="14" t="s">
        <v>1861</v>
      </c>
    </row>
    <row r="137" spans="34:44">
      <c r="AH137" s="12">
        <v>143</v>
      </c>
      <c r="AI137" s="13" t="s">
        <v>1862</v>
      </c>
      <c r="AJ137" s="13" t="s">
        <v>1150</v>
      </c>
      <c r="AK137" s="13" t="s">
        <v>1110</v>
      </c>
      <c r="AL137" s="13" t="s">
        <v>1863</v>
      </c>
      <c r="AM137" s="14" t="s">
        <v>1864</v>
      </c>
    </row>
    <row r="138" spans="34:44">
      <c r="AH138" s="12">
        <v>146</v>
      </c>
      <c r="AI138" s="13" t="s">
        <v>1865</v>
      </c>
      <c r="AJ138" s="13" t="s">
        <v>1150</v>
      </c>
      <c r="AK138" s="13" t="s">
        <v>1110</v>
      </c>
      <c r="AL138" s="13" t="s">
        <v>1866</v>
      </c>
      <c r="AM138" s="14" t="s">
        <v>1867</v>
      </c>
    </row>
    <row r="139" spans="34:44">
      <c r="AH139" s="12">
        <v>149</v>
      </c>
      <c r="AI139" s="13" t="s">
        <v>1868</v>
      </c>
      <c r="AJ139" s="13" t="s">
        <v>1150</v>
      </c>
      <c r="AK139" s="13" t="s">
        <v>1110</v>
      </c>
      <c r="AL139" s="13" t="s">
        <v>1869</v>
      </c>
      <c r="AM139" s="14" t="s">
        <v>1870</v>
      </c>
    </row>
    <row r="140" spans="34:44">
      <c r="AH140" s="12">
        <v>134</v>
      </c>
      <c r="AI140" s="13" t="s">
        <v>1540</v>
      </c>
      <c r="AJ140" s="13" t="s">
        <v>1162</v>
      </c>
      <c r="AK140" s="13" t="s">
        <v>1162</v>
      </c>
      <c r="AL140" s="13" t="s">
        <v>1871</v>
      </c>
      <c r="AM140" s="14" t="s">
        <v>1872</v>
      </c>
    </row>
    <row r="141" spans="34:44">
      <c r="AH141" s="12">
        <v>74</v>
      </c>
      <c r="AI141" s="13" t="s">
        <v>1873</v>
      </c>
      <c r="AJ141" s="13" t="s">
        <v>1124</v>
      </c>
      <c r="AK141" s="13" t="s">
        <v>1125</v>
      </c>
      <c r="AL141" s="13" t="s">
        <v>1874</v>
      </c>
      <c r="AM141" s="14" t="s">
        <v>1875</v>
      </c>
    </row>
    <row r="142" spans="34:44">
      <c r="AH142" s="12">
        <v>131</v>
      </c>
      <c r="AI142" s="13" t="s">
        <v>1876</v>
      </c>
      <c r="AJ142" s="13" t="s">
        <v>1097</v>
      </c>
      <c r="AK142" s="13" t="s">
        <v>1097</v>
      </c>
      <c r="AL142" s="13" t="s">
        <v>1877</v>
      </c>
      <c r="AM142" s="14" t="s">
        <v>1878</v>
      </c>
    </row>
    <row r="143" spans="34:44">
      <c r="AH143" s="12">
        <v>130</v>
      </c>
      <c r="AI143" s="13" t="s">
        <v>1879</v>
      </c>
      <c r="AJ143" s="13" t="s">
        <v>1097</v>
      </c>
      <c r="AK143" s="13" t="s">
        <v>1097</v>
      </c>
      <c r="AL143" s="13" t="s">
        <v>1880</v>
      </c>
      <c r="AM143" s="14" t="s">
        <v>1881</v>
      </c>
    </row>
    <row r="144" spans="34:44">
      <c r="AH144" s="12">
        <v>140</v>
      </c>
      <c r="AI144" s="13" t="s">
        <v>1882</v>
      </c>
      <c r="AJ144" s="13" t="s">
        <v>1125</v>
      </c>
      <c r="AK144" s="13" t="s">
        <v>1125</v>
      </c>
      <c r="AL144" s="13" t="s">
        <v>1883</v>
      </c>
      <c r="AM144" s="14" t="s">
        <v>1884</v>
      </c>
    </row>
    <row r="145" spans="34:39">
      <c r="AH145" s="12">
        <v>144</v>
      </c>
      <c r="AI145" s="13" t="s">
        <v>1885</v>
      </c>
      <c r="AJ145" s="13" t="s">
        <v>1162</v>
      </c>
      <c r="AK145" s="13" t="s">
        <v>1162</v>
      </c>
      <c r="AL145" s="13" t="s">
        <v>1886</v>
      </c>
      <c r="AM145" s="14" t="s">
        <v>1887</v>
      </c>
    </row>
    <row r="146" spans="34:39">
      <c r="AH146" s="12">
        <v>129</v>
      </c>
      <c r="AI146" s="13" t="s">
        <v>1888</v>
      </c>
      <c r="AJ146" s="13" t="s">
        <v>1109</v>
      </c>
      <c r="AK146" s="13" t="s">
        <v>1110</v>
      </c>
      <c r="AL146" s="13" t="s">
        <v>1889</v>
      </c>
      <c r="AM146" s="14" t="s">
        <v>1890</v>
      </c>
    </row>
    <row r="147" spans="34:39">
      <c r="AH147" s="12">
        <v>142</v>
      </c>
      <c r="AI147" s="13" t="s">
        <v>1891</v>
      </c>
      <c r="AJ147" s="13" t="s">
        <v>1150</v>
      </c>
      <c r="AK147" s="13" t="s">
        <v>1110</v>
      </c>
      <c r="AL147" s="13" t="s">
        <v>1892</v>
      </c>
      <c r="AM147" s="14" t="s">
        <v>1893</v>
      </c>
    </row>
    <row r="148" spans="34:39">
      <c r="AH148" s="12">
        <v>139</v>
      </c>
      <c r="AI148" s="13" t="s">
        <v>1894</v>
      </c>
      <c r="AJ148" s="13" t="s">
        <v>1162</v>
      </c>
      <c r="AK148" s="13" t="s">
        <v>1162</v>
      </c>
      <c r="AL148" s="13" t="s">
        <v>1895</v>
      </c>
      <c r="AM148" s="14" t="s">
        <v>1896</v>
      </c>
    </row>
    <row r="149" spans="34:39">
      <c r="AH149" s="12">
        <v>150</v>
      </c>
      <c r="AI149" s="13" t="s">
        <v>1897</v>
      </c>
      <c r="AJ149" s="13" t="s">
        <v>1150</v>
      </c>
      <c r="AK149" s="13" t="s">
        <v>1110</v>
      </c>
      <c r="AL149" s="13" t="s">
        <v>1898</v>
      </c>
      <c r="AM149" s="14" t="s">
        <v>1899</v>
      </c>
    </row>
    <row r="150" spans="34:39">
      <c r="AH150" s="12">
        <v>160</v>
      </c>
      <c r="AI150" s="13" t="s">
        <v>1900</v>
      </c>
      <c r="AJ150" s="13" t="s">
        <v>1124</v>
      </c>
      <c r="AK150" s="13" t="s">
        <v>1125</v>
      </c>
      <c r="AL150" s="13" t="s">
        <v>989</v>
      </c>
      <c r="AM150" s="14" t="s">
        <v>1901</v>
      </c>
    </row>
    <row r="151" spans="34:39">
      <c r="AH151" s="12">
        <v>159</v>
      </c>
      <c r="AI151" s="13" t="s">
        <v>1902</v>
      </c>
      <c r="AJ151" s="13" t="s">
        <v>1125</v>
      </c>
      <c r="AK151" s="13" t="s">
        <v>1125</v>
      </c>
      <c r="AL151" s="13" t="s">
        <v>1903</v>
      </c>
      <c r="AM151" s="14" t="s">
        <v>1904</v>
      </c>
    </row>
    <row r="152" spans="34:39">
      <c r="AH152" s="12">
        <v>157</v>
      </c>
      <c r="AI152" s="13" t="s">
        <v>1201</v>
      </c>
      <c r="AJ152" s="13" t="s">
        <v>1080</v>
      </c>
      <c r="AK152" s="13" t="s">
        <v>1080</v>
      </c>
      <c r="AL152" s="13" t="s">
        <v>1905</v>
      </c>
      <c r="AM152" s="14" t="s">
        <v>1906</v>
      </c>
    </row>
    <row r="153" spans="34:39">
      <c r="AH153" s="12">
        <v>6</v>
      </c>
      <c r="AI153" s="13" t="s">
        <v>1907</v>
      </c>
      <c r="AJ153" s="13" t="s">
        <v>1162</v>
      </c>
      <c r="AK153" s="13" t="s">
        <v>1162</v>
      </c>
      <c r="AL153" s="13" t="s">
        <v>1908</v>
      </c>
      <c r="AM153" s="14" t="s">
        <v>1909</v>
      </c>
    </row>
    <row r="154" spans="34:39">
      <c r="AH154" s="12">
        <v>151</v>
      </c>
      <c r="AI154" s="13" t="s">
        <v>1910</v>
      </c>
      <c r="AJ154" s="13" t="s">
        <v>1124</v>
      </c>
      <c r="AK154" s="13" t="s">
        <v>1125</v>
      </c>
      <c r="AL154" s="13" t="s">
        <v>1911</v>
      </c>
      <c r="AM154" s="14" t="s">
        <v>1912</v>
      </c>
    </row>
    <row r="155" spans="34:39">
      <c r="AH155" s="12">
        <v>161</v>
      </c>
      <c r="AI155" s="13" t="s">
        <v>1443</v>
      </c>
      <c r="AJ155" s="13" t="s">
        <v>1124</v>
      </c>
      <c r="AK155" s="13" t="s">
        <v>1125</v>
      </c>
      <c r="AL155" s="13" t="s">
        <v>1913</v>
      </c>
      <c r="AM155" s="14" t="s">
        <v>1914</v>
      </c>
    </row>
    <row r="156" spans="34:39">
      <c r="AH156" s="12">
        <v>155</v>
      </c>
      <c r="AI156" s="13" t="s">
        <v>1915</v>
      </c>
      <c r="AJ156" s="13" t="s">
        <v>1162</v>
      </c>
      <c r="AK156" s="13" t="s">
        <v>1162</v>
      </c>
      <c r="AL156" s="13" t="s">
        <v>1916</v>
      </c>
      <c r="AM156" s="14" t="s">
        <v>1917</v>
      </c>
    </row>
    <row r="157" spans="34:39">
      <c r="AH157" s="12">
        <v>152</v>
      </c>
      <c r="AI157" s="13" t="s">
        <v>1918</v>
      </c>
      <c r="AJ157" s="13" t="s">
        <v>1150</v>
      </c>
      <c r="AK157" s="13" t="s">
        <v>1110</v>
      </c>
      <c r="AL157" s="13" t="s">
        <v>1919</v>
      </c>
      <c r="AM157" s="14" t="s">
        <v>1920</v>
      </c>
    </row>
    <row r="158" spans="34:39">
      <c r="AH158" s="12">
        <v>154</v>
      </c>
      <c r="AI158" s="13" t="s">
        <v>1921</v>
      </c>
      <c r="AJ158" s="13" t="s">
        <v>1150</v>
      </c>
      <c r="AK158" s="13" t="s">
        <v>1110</v>
      </c>
      <c r="AL158" s="13" t="s">
        <v>1922</v>
      </c>
      <c r="AM158" s="14" t="s">
        <v>1923</v>
      </c>
    </row>
    <row r="159" spans="34:39">
      <c r="AH159" s="12">
        <v>156</v>
      </c>
      <c r="AI159" s="13" t="s">
        <v>1924</v>
      </c>
      <c r="AJ159" s="13" t="s">
        <v>960</v>
      </c>
      <c r="AK159" s="13" t="s">
        <v>960</v>
      </c>
      <c r="AL159" s="13" t="s">
        <v>1925</v>
      </c>
      <c r="AM159" s="14" t="s">
        <v>1926</v>
      </c>
    </row>
    <row r="160" spans="34:39">
      <c r="AH160" s="12">
        <v>153</v>
      </c>
      <c r="AI160" s="13" t="s">
        <v>1927</v>
      </c>
      <c r="AJ160" s="13" t="s">
        <v>1097</v>
      </c>
      <c r="AK160" s="13" t="s">
        <v>1097</v>
      </c>
      <c r="AL160" s="13" t="s">
        <v>1928</v>
      </c>
      <c r="AM160" s="14" t="s">
        <v>1929</v>
      </c>
    </row>
    <row r="161" spans="34:39">
      <c r="AH161" s="12">
        <v>172</v>
      </c>
      <c r="AI161" s="13" t="s">
        <v>1930</v>
      </c>
      <c r="AJ161" s="13" t="s">
        <v>1125</v>
      </c>
      <c r="AK161" s="13" t="s">
        <v>1125</v>
      </c>
      <c r="AL161" s="13" t="s">
        <v>1931</v>
      </c>
      <c r="AM161" s="14" t="s">
        <v>1932</v>
      </c>
    </row>
    <row r="162" spans="34:39">
      <c r="AH162" s="12">
        <v>141</v>
      </c>
      <c r="AI162" s="13" t="s">
        <v>1933</v>
      </c>
      <c r="AJ162" s="13" t="s">
        <v>1124</v>
      </c>
      <c r="AK162" s="13" t="s">
        <v>1125</v>
      </c>
      <c r="AL162" s="13" t="s">
        <v>1934</v>
      </c>
      <c r="AM162" s="14" t="s">
        <v>1935</v>
      </c>
    </row>
    <row r="163" spans="34:39">
      <c r="AH163" s="12">
        <v>158</v>
      </c>
      <c r="AI163" s="13" t="s">
        <v>1302</v>
      </c>
      <c r="AJ163" s="13" t="s">
        <v>1097</v>
      </c>
      <c r="AK163" s="13" t="s">
        <v>1097</v>
      </c>
      <c r="AL163" s="13" t="s">
        <v>1936</v>
      </c>
      <c r="AM163" s="14" t="s">
        <v>1937</v>
      </c>
    </row>
    <row r="164" spans="34:39">
      <c r="AH164" s="12">
        <v>162</v>
      </c>
      <c r="AI164" s="13" t="s">
        <v>1938</v>
      </c>
      <c r="AJ164" s="13" t="s">
        <v>1260</v>
      </c>
      <c r="AK164" s="13" t="s">
        <v>1260</v>
      </c>
      <c r="AL164" s="13" t="s">
        <v>1939</v>
      </c>
      <c r="AM164" s="14" t="s">
        <v>1940</v>
      </c>
    </row>
    <row r="165" spans="34:39">
      <c r="AH165" s="12">
        <v>163</v>
      </c>
      <c r="AI165" s="13" t="s">
        <v>1941</v>
      </c>
      <c r="AJ165" s="13" t="s">
        <v>1125</v>
      </c>
      <c r="AK165" s="13" t="s">
        <v>1125</v>
      </c>
      <c r="AL165" s="13" t="s">
        <v>1942</v>
      </c>
      <c r="AM165" s="14" t="s">
        <v>1943</v>
      </c>
    </row>
    <row r="166" spans="34:39">
      <c r="AH166" s="12">
        <v>168</v>
      </c>
      <c r="AI166" s="13" t="s">
        <v>1944</v>
      </c>
      <c r="AJ166" s="13" t="s">
        <v>1124</v>
      </c>
      <c r="AK166" s="13" t="s">
        <v>1125</v>
      </c>
      <c r="AL166" s="13" t="s">
        <v>1945</v>
      </c>
      <c r="AM166" s="14" t="s">
        <v>1946</v>
      </c>
    </row>
    <row r="167" spans="34:39">
      <c r="AH167" s="12">
        <v>175</v>
      </c>
      <c r="AI167" s="13" t="s">
        <v>1947</v>
      </c>
      <c r="AJ167" s="13" t="s">
        <v>1260</v>
      </c>
      <c r="AK167" s="13" t="s">
        <v>1260</v>
      </c>
      <c r="AL167" s="13" t="s">
        <v>1948</v>
      </c>
      <c r="AM167" s="14" t="s">
        <v>1949</v>
      </c>
    </row>
    <row r="168" spans="34:39">
      <c r="AH168" s="12">
        <v>164</v>
      </c>
      <c r="AI168" s="13" t="s">
        <v>1950</v>
      </c>
      <c r="AJ168" s="13" t="s">
        <v>1162</v>
      </c>
      <c r="AK168" s="13" t="s">
        <v>1162</v>
      </c>
      <c r="AL168" s="13" t="s">
        <v>1951</v>
      </c>
      <c r="AM168" s="14" t="s">
        <v>1952</v>
      </c>
    </row>
    <row r="169" spans="34:39">
      <c r="AH169" s="12">
        <v>169</v>
      </c>
      <c r="AI169" s="13" t="s">
        <v>1953</v>
      </c>
      <c r="AJ169" s="13" t="s">
        <v>1124</v>
      </c>
      <c r="AK169" s="13" t="s">
        <v>1125</v>
      </c>
      <c r="AL169" s="13" t="s">
        <v>1954</v>
      </c>
      <c r="AM169" s="14" t="s">
        <v>1955</v>
      </c>
    </row>
    <row r="170" spans="34:39">
      <c r="AH170" s="12">
        <v>174</v>
      </c>
      <c r="AI170" s="13" t="s">
        <v>1956</v>
      </c>
      <c r="AJ170" s="13" t="s">
        <v>1162</v>
      </c>
      <c r="AK170" s="13" t="s">
        <v>1162</v>
      </c>
      <c r="AL170" s="13" t="s">
        <v>1957</v>
      </c>
      <c r="AM170" s="14" t="s">
        <v>1958</v>
      </c>
    </row>
    <row r="171" spans="34:39">
      <c r="AH171" s="12">
        <v>166</v>
      </c>
      <c r="AI171" s="13" t="s">
        <v>1564</v>
      </c>
      <c r="AJ171" s="13" t="s">
        <v>1162</v>
      </c>
      <c r="AK171" s="13" t="s">
        <v>1162</v>
      </c>
      <c r="AL171" s="13" t="s">
        <v>1959</v>
      </c>
      <c r="AM171" s="14" t="s">
        <v>1960</v>
      </c>
    </row>
    <row r="172" spans="34:39">
      <c r="AH172" s="12">
        <v>167</v>
      </c>
      <c r="AI172" s="13" t="s">
        <v>1961</v>
      </c>
      <c r="AJ172" s="13" t="s">
        <v>1125</v>
      </c>
      <c r="AK172" s="13" t="s">
        <v>1125</v>
      </c>
      <c r="AL172" s="13" t="s">
        <v>1962</v>
      </c>
      <c r="AM172" s="14" t="s">
        <v>1963</v>
      </c>
    </row>
    <row r="173" spans="34:39">
      <c r="AH173" s="12">
        <v>165</v>
      </c>
      <c r="AI173" s="13" t="s">
        <v>1964</v>
      </c>
      <c r="AJ173" s="13" t="s">
        <v>960</v>
      </c>
      <c r="AK173" s="13" t="s">
        <v>960</v>
      </c>
      <c r="AL173" s="13" t="s">
        <v>1965</v>
      </c>
      <c r="AM173" s="14" t="s">
        <v>1966</v>
      </c>
    </row>
    <row r="174" spans="34:39">
      <c r="AH174" s="12">
        <v>170</v>
      </c>
      <c r="AI174" s="13" t="s">
        <v>1312</v>
      </c>
      <c r="AJ174" s="13" t="s">
        <v>1097</v>
      </c>
      <c r="AK174" s="13" t="s">
        <v>1097</v>
      </c>
      <c r="AL174" s="13" t="s">
        <v>1967</v>
      </c>
      <c r="AM174" s="14" t="s">
        <v>1968</v>
      </c>
    </row>
    <row r="175" spans="34:39">
      <c r="AH175" s="12">
        <v>173</v>
      </c>
      <c r="AI175" s="13" t="s">
        <v>1209</v>
      </c>
      <c r="AJ175" s="13" t="s">
        <v>1080</v>
      </c>
      <c r="AK175" s="13" t="s">
        <v>1080</v>
      </c>
      <c r="AL175" s="13" t="s">
        <v>1969</v>
      </c>
      <c r="AM175" s="14" t="s">
        <v>1970</v>
      </c>
    </row>
    <row r="176" spans="34:39">
      <c r="AH176" s="12">
        <v>171</v>
      </c>
      <c r="AI176" s="13" t="s">
        <v>1971</v>
      </c>
      <c r="AJ176" s="13" t="s">
        <v>1162</v>
      </c>
      <c r="AK176" s="13" t="s">
        <v>1162</v>
      </c>
      <c r="AL176" s="13" t="s">
        <v>1972</v>
      </c>
      <c r="AM176" s="14" t="s">
        <v>1973</v>
      </c>
    </row>
    <row r="177" spans="34:39">
      <c r="AH177" s="12">
        <v>177</v>
      </c>
      <c r="AI177" s="13" t="s">
        <v>1974</v>
      </c>
      <c r="AJ177" s="13" t="s">
        <v>1260</v>
      </c>
      <c r="AK177" s="13" t="s">
        <v>1260</v>
      </c>
      <c r="AL177" s="13" t="s">
        <v>1975</v>
      </c>
      <c r="AM177" s="14" t="s">
        <v>1976</v>
      </c>
    </row>
    <row r="178" spans="34:39">
      <c r="AH178" s="12">
        <v>178</v>
      </c>
      <c r="AI178" s="13" t="s">
        <v>1977</v>
      </c>
      <c r="AJ178" s="13" t="s">
        <v>1150</v>
      </c>
      <c r="AK178" s="13" t="s">
        <v>1110</v>
      </c>
      <c r="AL178" s="13" t="s">
        <v>1978</v>
      </c>
      <c r="AM178" s="14" t="s">
        <v>1979</v>
      </c>
    </row>
    <row r="179" spans="34:39">
      <c r="AH179" s="12">
        <v>179</v>
      </c>
      <c r="AI179" s="13" t="s">
        <v>1320</v>
      </c>
      <c r="AJ179" s="13" t="s">
        <v>1097</v>
      </c>
      <c r="AK179" s="13" t="s">
        <v>1097</v>
      </c>
      <c r="AL179" s="13" t="s">
        <v>1980</v>
      </c>
      <c r="AM179" s="14" t="s">
        <v>1981</v>
      </c>
    </row>
    <row r="180" spans="34:39">
      <c r="AH180" s="12">
        <v>180</v>
      </c>
      <c r="AI180" s="13" t="s">
        <v>1328</v>
      </c>
      <c r="AJ180" s="13" t="s">
        <v>1097</v>
      </c>
      <c r="AK180" s="13" t="s">
        <v>1097</v>
      </c>
      <c r="AL180" s="13" t="s">
        <v>1982</v>
      </c>
      <c r="AM180" s="14" t="s">
        <v>1983</v>
      </c>
    </row>
    <row r="181" spans="34:39">
      <c r="AH181" s="12">
        <v>181</v>
      </c>
      <c r="AI181" s="13" t="s">
        <v>1984</v>
      </c>
      <c r="AJ181" s="13" t="s">
        <v>1150</v>
      </c>
      <c r="AK181" s="13" t="s">
        <v>1110</v>
      </c>
      <c r="AL181" s="13" t="s">
        <v>1985</v>
      </c>
      <c r="AM181" s="14" t="s">
        <v>1986</v>
      </c>
    </row>
    <row r="182" spans="34:39">
      <c r="AH182" s="12">
        <v>233</v>
      </c>
      <c r="AI182" s="13" t="s">
        <v>1987</v>
      </c>
      <c r="AJ182" s="13" t="s">
        <v>1124</v>
      </c>
      <c r="AK182" s="13" t="s">
        <v>1125</v>
      </c>
      <c r="AL182" s="13" t="s">
        <v>1988</v>
      </c>
      <c r="AM182" s="14" t="s">
        <v>1989</v>
      </c>
    </row>
    <row r="183" spans="34:39">
      <c r="AH183" s="12">
        <v>193</v>
      </c>
      <c r="AI183" s="13" t="s">
        <v>1990</v>
      </c>
      <c r="AJ183" s="13" t="s">
        <v>1097</v>
      </c>
      <c r="AK183" s="13" t="s">
        <v>1097</v>
      </c>
      <c r="AL183" s="13" t="s">
        <v>1991</v>
      </c>
      <c r="AM183" s="14" t="s">
        <v>1992</v>
      </c>
    </row>
    <row r="184" spans="34:39">
      <c r="AH184" s="12">
        <v>196</v>
      </c>
      <c r="AI184" s="13" t="s">
        <v>1993</v>
      </c>
      <c r="AJ184" s="13" t="s">
        <v>960</v>
      </c>
      <c r="AK184" s="13" t="s">
        <v>960</v>
      </c>
      <c r="AL184" s="13" t="s">
        <v>1994</v>
      </c>
      <c r="AM184" s="14" t="s">
        <v>1995</v>
      </c>
    </row>
    <row r="185" spans="34:39">
      <c r="AH185" s="12">
        <v>182</v>
      </c>
      <c r="AI185" s="13" t="s">
        <v>1996</v>
      </c>
      <c r="AJ185" s="13" t="s">
        <v>1260</v>
      </c>
      <c r="AK185" s="13" t="s">
        <v>1260</v>
      </c>
      <c r="AL185" s="13" t="s">
        <v>1997</v>
      </c>
      <c r="AM185" s="14" t="s">
        <v>1998</v>
      </c>
    </row>
    <row r="186" spans="34:39">
      <c r="AH186" s="12">
        <v>185</v>
      </c>
      <c r="AI186" s="13" t="s">
        <v>1999</v>
      </c>
      <c r="AJ186" s="13" t="s">
        <v>1150</v>
      </c>
      <c r="AK186" s="13" t="s">
        <v>1110</v>
      </c>
      <c r="AL186" s="13" t="s">
        <v>2000</v>
      </c>
      <c r="AM186" s="14" t="s">
        <v>2001</v>
      </c>
    </row>
    <row r="187" spans="34:39">
      <c r="AH187" s="12">
        <v>183</v>
      </c>
      <c r="AI187" s="13" t="s">
        <v>2002</v>
      </c>
      <c r="AJ187" s="13" t="s">
        <v>1097</v>
      </c>
      <c r="AK187" s="13" t="s">
        <v>1097</v>
      </c>
      <c r="AL187" s="13" t="s">
        <v>2003</v>
      </c>
      <c r="AM187" s="14" t="s">
        <v>2004</v>
      </c>
    </row>
    <row r="188" spans="34:39">
      <c r="AH188" s="12">
        <v>202</v>
      </c>
      <c r="AI188" s="13" t="s">
        <v>2005</v>
      </c>
      <c r="AJ188" s="13" t="s">
        <v>1150</v>
      </c>
      <c r="AK188" s="13" t="s">
        <v>1110</v>
      </c>
      <c r="AL188" s="13" t="s">
        <v>2006</v>
      </c>
      <c r="AM188" s="14" t="s">
        <v>2007</v>
      </c>
    </row>
    <row r="189" spans="34:39">
      <c r="AH189" s="12">
        <v>191</v>
      </c>
      <c r="AI189" s="13" t="s">
        <v>2008</v>
      </c>
      <c r="AJ189" s="13" t="s">
        <v>1150</v>
      </c>
      <c r="AK189" s="13" t="s">
        <v>1110</v>
      </c>
      <c r="AL189" s="13" t="s">
        <v>2009</v>
      </c>
      <c r="AM189" s="14" t="s">
        <v>2010</v>
      </c>
    </row>
    <row r="190" spans="34:39">
      <c r="AH190" s="12">
        <v>186</v>
      </c>
      <c r="AI190" s="13" t="s">
        <v>1456</v>
      </c>
      <c r="AJ190" s="13" t="s">
        <v>1125</v>
      </c>
      <c r="AK190" s="13" t="s">
        <v>1125</v>
      </c>
      <c r="AL190" s="13" t="s">
        <v>2011</v>
      </c>
      <c r="AM190" s="14" t="s">
        <v>2012</v>
      </c>
    </row>
    <row r="191" spans="34:39">
      <c r="AH191" s="12">
        <v>198</v>
      </c>
      <c r="AI191" s="13" t="s">
        <v>1219</v>
      </c>
      <c r="AJ191" s="13" t="s">
        <v>1080</v>
      </c>
      <c r="AK191" s="13" t="s">
        <v>1080</v>
      </c>
      <c r="AL191" s="13" t="s">
        <v>2013</v>
      </c>
      <c r="AM191" s="14" t="s">
        <v>2014</v>
      </c>
    </row>
    <row r="192" spans="34:39">
      <c r="AH192" s="12">
        <v>199</v>
      </c>
      <c r="AI192" s="13" t="s">
        <v>1228</v>
      </c>
      <c r="AJ192" s="13" t="s">
        <v>1080</v>
      </c>
      <c r="AK192" s="13" t="s">
        <v>1080</v>
      </c>
      <c r="AL192" s="13" t="s">
        <v>2015</v>
      </c>
      <c r="AM192" s="14" t="s">
        <v>2016</v>
      </c>
    </row>
    <row r="193" spans="34:39">
      <c r="AH193" s="12">
        <v>190</v>
      </c>
      <c r="AI193" s="13" t="s">
        <v>2017</v>
      </c>
      <c r="AJ193" s="13" t="s">
        <v>1124</v>
      </c>
      <c r="AK193" s="13" t="s">
        <v>1125</v>
      </c>
      <c r="AL193" s="13" t="s">
        <v>2018</v>
      </c>
      <c r="AM193" s="14" t="s">
        <v>2019</v>
      </c>
    </row>
    <row r="194" spans="34:39">
      <c r="AH194" s="12">
        <v>194</v>
      </c>
      <c r="AI194" s="13" t="s">
        <v>2020</v>
      </c>
      <c r="AJ194" s="13" t="s">
        <v>1150</v>
      </c>
      <c r="AK194" s="13" t="s">
        <v>1110</v>
      </c>
      <c r="AL194" s="13" t="s">
        <v>2021</v>
      </c>
      <c r="AM194" s="14" t="s">
        <v>2022</v>
      </c>
    </row>
    <row r="195" spans="34:39">
      <c r="AH195" s="12">
        <v>235</v>
      </c>
      <c r="AI195" s="13" t="s">
        <v>2023</v>
      </c>
      <c r="AJ195" s="13" t="s">
        <v>1150</v>
      </c>
      <c r="AK195" s="13" t="s">
        <v>1110</v>
      </c>
      <c r="AL195" s="13" t="s">
        <v>2024</v>
      </c>
      <c r="AM195" s="14" t="s">
        <v>2025</v>
      </c>
    </row>
    <row r="196" spans="34:39">
      <c r="AH196" s="12">
        <v>187</v>
      </c>
      <c r="AI196" s="13" t="s">
        <v>2026</v>
      </c>
      <c r="AJ196" s="13" t="s">
        <v>960</v>
      </c>
      <c r="AK196" s="13" t="s">
        <v>960</v>
      </c>
      <c r="AL196" s="13" t="s">
        <v>2027</v>
      </c>
      <c r="AM196" s="14" t="s">
        <v>2028</v>
      </c>
    </row>
    <row r="197" spans="34:39">
      <c r="AH197" s="12">
        <v>66</v>
      </c>
      <c r="AI197" s="13" t="s">
        <v>1238</v>
      </c>
      <c r="AJ197" s="13" t="s">
        <v>1080</v>
      </c>
      <c r="AK197" s="13" t="s">
        <v>1080</v>
      </c>
      <c r="AL197" s="13" t="s">
        <v>2029</v>
      </c>
      <c r="AM197" s="14" t="s">
        <v>2030</v>
      </c>
    </row>
    <row r="198" spans="34:39">
      <c r="AH198" s="12">
        <v>123</v>
      </c>
      <c r="AI198" s="13" t="s">
        <v>2031</v>
      </c>
      <c r="AJ198" s="13" t="s">
        <v>1125</v>
      </c>
      <c r="AK198" s="13" t="s">
        <v>1125</v>
      </c>
      <c r="AL198" s="13" t="s">
        <v>2032</v>
      </c>
      <c r="AM198" s="14" t="s">
        <v>2033</v>
      </c>
    </row>
    <row r="199" spans="34:39">
      <c r="AH199" s="12">
        <v>188</v>
      </c>
      <c r="AI199" s="13" t="s">
        <v>2034</v>
      </c>
      <c r="AJ199" s="13" t="s">
        <v>960</v>
      </c>
      <c r="AK199" s="13" t="s">
        <v>960</v>
      </c>
      <c r="AL199" s="13" t="s">
        <v>2035</v>
      </c>
      <c r="AM199" s="14" t="s">
        <v>2036</v>
      </c>
    </row>
    <row r="200" spans="34:39">
      <c r="AH200" s="12">
        <v>114</v>
      </c>
      <c r="AI200" s="13" t="s">
        <v>2037</v>
      </c>
      <c r="AJ200" s="13" t="s">
        <v>960</v>
      </c>
      <c r="AK200" s="13" t="s">
        <v>960</v>
      </c>
      <c r="AL200" s="13" t="s">
        <v>2038</v>
      </c>
      <c r="AM200" s="14" t="s">
        <v>2039</v>
      </c>
    </row>
    <row r="201" spans="34:39">
      <c r="AH201" s="12">
        <v>121</v>
      </c>
      <c r="AI201" s="13" t="s">
        <v>2040</v>
      </c>
      <c r="AJ201" s="13" t="s">
        <v>1162</v>
      </c>
      <c r="AK201" s="13" t="s">
        <v>1162</v>
      </c>
      <c r="AL201" s="13" t="s">
        <v>2041</v>
      </c>
      <c r="AM201" s="14" t="s">
        <v>2042</v>
      </c>
    </row>
    <row r="202" spans="34:39">
      <c r="AH202" s="12">
        <v>195</v>
      </c>
      <c r="AI202" s="13" t="s">
        <v>2043</v>
      </c>
      <c r="AJ202" s="13" t="s">
        <v>960</v>
      </c>
      <c r="AK202" s="13" t="s">
        <v>960</v>
      </c>
      <c r="AL202" s="13" t="s">
        <v>2044</v>
      </c>
      <c r="AM202" s="14" t="s">
        <v>2045</v>
      </c>
    </row>
    <row r="203" spans="34:39">
      <c r="AH203" s="12">
        <v>226</v>
      </c>
      <c r="AI203" s="13" t="s">
        <v>2046</v>
      </c>
      <c r="AJ203" s="13" t="s">
        <v>1162</v>
      </c>
      <c r="AK203" s="13" t="s">
        <v>1162</v>
      </c>
      <c r="AL203" s="13" t="s">
        <v>2047</v>
      </c>
      <c r="AM203" s="14" t="s">
        <v>2048</v>
      </c>
    </row>
    <row r="204" spans="34:39">
      <c r="AH204" s="12">
        <v>184</v>
      </c>
      <c r="AI204" s="13" t="s">
        <v>2049</v>
      </c>
      <c r="AJ204" s="13" t="s">
        <v>1150</v>
      </c>
      <c r="AK204" s="13" t="s">
        <v>1110</v>
      </c>
      <c r="AL204" s="13" t="s">
        <v>2050</v>
      </c>
      <c r="AM204" s="14" t="s">
        <v>2051</v>
      </c>
    </row>
    <row r="205" spans="34:39">
      <c r="AH205" s="12">
        <v>197</v>
      </c>
      <c r="AI205" s="13" t="s">
        <v>2052</v>
      </c>
      <c r="AJ205" s="13" t="s">
        <v>1162</v>
      </c>
      <c r="AK205" s="13" t="s">
        <v>1162</v>
      </c>
      <c r="AL205" s="13" t="s">
        <v>2053</v>
      </c>
      <c r="AM205" s="14" t="s">
        <v>2054</v>
      </c>
    </row>
    <row r="206" spans="34:39">
      <c r="AH206" s="12">
        <v>189</v>
      </c>
      <c r="AI206" s="13" t="s">
        <v>2055</v>
      </c>
      <c r="AJ206" s="13" t="s">
        <v>960</v>
      </c>
      <c r="AK206" s="13" t="s">
        <v>960</v>
      </c>
      <c r="AL206" s="13" t="s">
        <v>2056</v>
      </c>
      <c r="AM206" s="14" t="s">
        <v>2057</v>
      </c>
    </row>
    <row r="207" spans="34:39">
      <c r="AH207" s="12">
        <v>201</v>
      </c>
      <c r="AI207" s="13" t="s">
        <v>2058</v>
      </c>
      <c r="AJ207" s="13" t="s">
        <v>1150</v>
      </c>
      <c r="AK207" s="13" t="s">
        <v>1110</v>
      </c>
      <c r="AL207" s="13" t="s">
        <v>2059</v>
      </c>
      <c r="AM207" s="14" t="s">
        <v>2060</v>
      </c>
    </row>
    <row r="208" spans="34:39">
      <c r="AH208" s="12">
        <v>200</v>
      </c>
      <c r="AI208" s="13" t="s">
        <v>1337</v>
      </c>
      <c r="AJ208" s="13" t="s">
        <v>1097</v>
      </c>
      <c r="AK208" s="13" t="s">
        <v>1097</v>
      </c>
      <c r="AL208" s="13" t="s">
        <v>2061</v>
      </c>
      <c r="AM208" s="14" t="s">
        <v>2062</v>
      </c>
    </row>
    <row r="209" spans="34:39">
      <c r="AH209" s="12">
        <v>39</v>
      </c>
      <c r="AI209" s="13" t="s">
        <v>1346</v>
      </c>
      <c r="AJ209" s="13" t="s">
        <v>1097</v>
      </c>
      <c r="AK209" s="13" t="s">
        <v>1097</v>
      </c>
      <c r="AL209" s="13" t="s">
        <v>2063</v>
      </c>
      <c r="AM209" s="14" t="s">
        <v>2064</v>
      </c>
    </row>
    <row r="210" spans="34:39">
      <c r="AH210" s="12">
        <v>203</v>
      </c>
      <c r="AI210" s="13" t="s">
        <v>2065</v>
      </c>
      <c r="AJ210" s="13" t="s">
        <v>1260</v>
      </c>
      <c r="AK210" s="13" t="s">
        <v>1260</v>
      </c>
      <c r="AL210" s="13" t="s">
        <v>2066</v>
      </c>
      <c r="AM210" s="14" t="s">
        <v>2067</v>
      </c>
    </row>
    <row r="211" spans="34:39">
      <c r="AH211" s="12">
        <v>217</v>
      </c>
      <c r="AI211" s="13" t="s">
        <v>2068</v>
      </c>
      <c r="AJ211" s="13" t="s">
        <v>1125</v>
      </c>
      <c r="AK211" s="13" t="s">
        <v>1125</v>
      </c>
      <c r="AL211" s="13" t="s">
        <v>2069</v>
      </c>
      <c r="AM211" s="14" t="s">
        <v>2070</v>
      </c>
    </row>
    <row r="212" spans="34:39">
      <c r="AH212" s="12">
        <v>208</v>
      </c>
      <c r="AI212" s="13" t="s">
        <v>2071</v>
      </c>
      <c r="AJ212" s="13" t="s">
        <v>1125</v>
      </c>
      <c r="AK212" s="13" t="s">
        <v>1125</v>
      </c>
      <c r="AL212" s="13" t="s">
        <v>2072</v>
      </c>
      <c r="AM212" s="14" t="s">
        <v>2073</v>
      </c>
    </row>
    <row r="213" spans="34:39">
      <c r="AH213" s="12">
        <v>218</v>
      </c>
      <c r="AI213" s="13" t="s">
        <v>2074</v>
      </c>
      <c r="AJ213" s="13" t="s">
        <v>1150</v>
      </c>
      <c r="AK213" s="13" t="s">
        <v>1110</v>
      </c>
      <c r="AL213" s="13" t="s">
        <v>2075</v>
      </c>
      <c r="AM213" s="14" t="s">
        <v>2076</v>
      </c>
    </row>
    <row r="214" spans="34:39">
      <c r="AH214" s="12">
        <v>207</v>
      </c>
      <c r="AI214" s="13" t="s">
        <v>1466</v>
      </c>
      <c r="AJ214" s="13" t="s">
        <v>1125</v>
      </c>
      <c r="AK214" s="13" t="s">
        <v>1125</v>
      </c>
      <c r="AL214" s="13" t="s">
        <v>2077</v>
      </c>
      <c r="AM214" s="14" t="s">
        <v>2078</v>
      </c>
    </row>
    <row r="215" spans="34:39">
      <c r="AH215" s="12">
        <v>211</v>
      </c>
      <c r="AI215" s="13" t="s">
        <v>2079</v>
      </c>
      <c r="AJ215" s="13" t="s">
        <v>960</v>
      </c>
      <c r="AK215" s="13" t="s">
        <v>960</v>
      </c>
      <c r="AL215" s="13" t="s">
        <v>2080</v>
      </c>
      <c r="AM215" s="14" t="s">
        <v>2081</v>
      </c>
    </row>
    <row r="216" spans="34:39">
      <c r="AH216" s="12">
        <v>206</v>
      </c>
      <c r="AI216" s="13" t="s">
        <v>2082</v>
      </c>
      <c r="AJ216" s="13" t="s">
        <v>1150</v>
      </c>
      <c r="AK216" s="13" t="s">
        <v>1110</v>
      </c>
      <c r="AL216" s="13" t="s">
        <v>2083</v>
      </c>
      <c r="AM216" s="14" t="s">
        <v>2084</v>
      </c>
    </row>
    <row r="217" spans="34:39">
      <c r="AH217" s="12">
        <v>209</v>
      </c>
      <c r="AI217" s="13" t="s">
        <v>2085</v>
      </c>
      <c r="AJ217" s="13" t="s">
        <v>960</v>
      </c>
      <c r="AK217" s="13" t="s">
        <v>960</v>
      </c>
      <c r="AL217" s="13" t="s">
        <v>2086</v>
      </c>
      <c r="AM217" s="14" t="s">
        <v>2087</v>
      </c>
    </row>
    <row r="218" spans="34:39">
      <c r="AH218" s="12">
        <v>212</v>
      </c>
      <c r="AI218" s="13" t="s">
        <v>2088</v>
      </c>
      <c r="AJ218" s="13" t="s">
        <v>1124</v>
      </c>
      <c r="AK218" s="13" t="s">
        <v>1125</v>
      </c>
      <c r="AL218" s="13" t="s">
        <v>2089</v>
      </c>
      <c r="AM218" s="14" t="s">
        <v>2090</v>
      </c>
    </row>
    <row r="219" spans="34:39">
      <c r="AH219" s="12">
        <v>213</v>
      </c>
      <c r="AI219" s="13" t="s">
        <v>2091</v>
      </c>
      <c r="AJ219" s="13" t="s">
        <v>1162</v>
      </c>
      <c r="AK219" s="13" t="s">
        <v>1162</v>
      </c>
      <c r="AL219" s="13" t="s">
        <v>2092</v>
      </c>
      <c r="AM219" s="14" t="s">
        <v>2093</v>
      </c>
    </row>
    <row r="220" spans="34:39">
      <c r="AH220" s="12">
        <v>214</v>
      </c>
      <c r="AI220" s="13" t="s">
        <v>2094</v>
      </c>
      <c r="AJ220" s="13" t="s">
        <v>1109</v>
      </c>
      <c r="AK220" s="13" t="s">
        <v>1110</v>
      </c>
      <c r="AL220" s="13" t="s">
        <v>2095</v>
      </c>
      <c r="AM220" s="14" t="s">
        <v>2096</v>
      </c>
    </row>
    <row r="221" spans="34:39">
      <c r="AH221" s="12">
        <v>215</v>
      </c>
      <c r="AI221" s="13" t="s">
        <v>1355</v>
      </c>
      <c r="AJ221" s="13" t="s">
        <v>1097</v>
      </c>
      <c r="AK221" s="13" t="s">
        <v>1097</v>
      </c>
      <c r="AL221" s="13" t="s">
        <v>2097</v>
      </c>
      <c r="AM221" s="14" t="s">
        <v>2098</v>
      </c>
    </row>
    <row r="222" spans="34:39">
      <c r="AH222" s="12">
        <v>210</v>
      </c>
      <c r="AI222" s="13" t="s">
        <v>2099</v>
      </c>
      <c r="AJ222" s="13" t="s">
        <v>1125</v>
      </c>
      <c r="AK222" s="13" t="s">
        <v>1125</v>
      </c>
      <c r="AL222" s="13" t="s">
        <v>2100</v>
      </c>
      <c r="AM222" s="14" t="s">
        <v>2101</v>
      </c>
    </row>
    <row r="223" spans="34:39">
      <c r="AH223" s="12">
        <v>204</v>
      </c>
      <c r="AI223" s="13" t="s">
        <v>2102</v>
      </c>
      <c r="AJ223" s="13" t="s">
        <v>960</v>
      </c>
      <c r="AK223" s="13" t="s">
        <v>960</v>
      </c>
      <c r="AL223" s="13" t="s">
        <v>2103</v>
      </c>
      <c r="AM223" s="14" t="s">
        <v>2104</v>
      </c>
    </row>
    <row r="224" spans="34:39">
      <c r="AH224" s="12">
        <v>216</v>
      </c>
      <c r="AI224" s="13" t="s">
        <v>2105</v>
      </c>
      <c r="AJ224" s="13" t="s">
        <v>1124</v>
      </c>
      <c r="AK224" s="13" t="s">
        <v>1125</v>
      </c>
      <c r="AL224" s="13" t="s">
        <v>2106</v>
      </c>
      <c r="AM224" s="14" t="s">
        <v>2107</v>
      </c>
    </row>
    <row r="225" spans="34:39">
      <c r="AH225" s="12">
        <v>219</v>
      </c>
      <c r="AI225" s="13" t="s">
        <v>2108</v>
      </c>
      <c r="AJ225" s="13" t="s">
        <v>1150</v>
      </c>
      <c r="AK225" s="13" t="s">
        <v>1110</v>
      </c>
      <c r="AL225" s="13" t="s">
        <v>2109</v>
      </c>
      <c r="AM225" s="14" t="s">
        <v>2110</v>
      </c>
    </row>
    <row r="226" spans="34:39">
      <c r="AH226" s="12">
        <v>220</v>
      </c>
      <c r="AI226" s="13" t="s">
        <v>2111</v>
      </c>
      <c r="AJ226" s="13" t="s">
        <v>1097</v>
      </c>
      <c r="AK226" s="13" t="s">
        <v>1097</v>
      </c>
      <c r="AL226" s="13" t="s">
        <v>2112</v>
      </c>
      <c r="AM226" s="14" t="s">
        <v>2113</v>
      </c>
    </row>
    <row r="227" spans="34:39">
      <c r="AH227" s="12">
        <v>7</v>
      </c>
      <c r="AI227" s="13" t="s">
        <v>2114</v>
      </c>
      <c r="AJ227" s="13" t="s">
        <v>1260</v>
      </c>
      <c r="AK227" s="13" t="s">
        <v>1260</v>
      </c>
      <c r="AL227" s="13" t="s">
        <v>2115</v>
      </c>
      <c r="AM227" s="14" t="s">
        <v>2116</v>
      </c>
    </row>
    <row r="228" spans="34:39">
      <c r="AH228" s="12">
        <v>76</v>
      </c>
      <c r="AI228" s="13" t="s">
        <v>1364</v>
      </c>
      <c r="AJ228" s="13" t="s">
        <v>1097</v>
      </c>
      <c r="AK228" s="13" t="s">
        <v>1097</v>
      </c>
      <c r="AL228" s="13" t="s">
        <v>2117</v>
      </c>
      <c r="AM228" s="14" t="s">
        <v>2118</v>
      </c>
    </row>
    <row r="229" spans="34:39">
      <c r="AH229" s="12">
        <v>221</v>
      </c>
      <c r="AI229" s="13" t="s">
        <v>2119</v>
      </c>
      <c r="AJ229" s="13" t="s">
        <v>1162</v>
      </c>
      <c r="AK229" s="13" t="s">
        <v>1162</v>
      </c>
      <c r="AL229" s="13" t="s">
        <v>2120</v>
      </c>
      <c r="AM229" s="14" t="s">
        <v>2121</v>
      </c>
    </row>
    <row r="230" spans="34:39">
      <c r="AH230" s="12">
        <v>223</v>
      </c>
      <c r="AI230" s="13" t="s">
        <v>2122</v>
      </c>
      <c r="AJ230" s="13" t="s">
        <v>1162</v>
      </c>
      <c r="AK230" s="13" t="s">
        <v>1162</v>
      </c>
      <c r="AL230" s="13" t="s">
        <v>2123</v>
      </c>
      <c r="AM230" s="14" t="s">
        <v>2124</v>
      </c>
    </row>
    <row r="231" spans="34:39">
      <c r="AH231" s="12">
        <v>222</v>
      </c>
      <c r="AI231" s="13" t="s">
        <v>2125</v>
      </c>
      <c r="AJ231" s="13" t="s">
        <v>1162</v>
      </c>
      <c r="AK231" s="13" t="s">
        <v>1162</v>
      </c>
      <c r="AL231" s="13" t="s">
        <v>2126</v>
      </c>
      <c r="AM231" s="14" t="s">
        <v>2127</v>
      </c>
    </row>
    <row r="232" spans="34:39">
      <c r="AH232" s="12">
        <v>229</v>
      </c>
      <c r="AI232" s="13" t="s">
        <v>2128</v>
      </c>
      <c r="AJ232" s="13" t="s">
        <v>1162</v>
      </c>
      <c r="AK232" s="13" t="s">
        <v>1162</v>
      </c>
      <c r="AL232" s="13" t="s">
        <v>2129</v>
      </c>
      <c r="AM232" s="14" t="s">
        <v>2130</v>
      </c>
    </row>
    <row r="233" spans="34:39">
      <c r="AH233" s="12">
        <v>224</v>
      </c>
      <c r="AI233" s="13" t="s">
        <v>2131</v>
      </c>
      <c r="AJ233" s="13" t="s">
        <v>1125</v>
      </c>
      <c r="AK233" s="13" t="s">
        <v>1125</v>
      </c>
      <c r="AL233" s="13" t="s">
        <v>2132</v>
      </c>
      <c r="AM233" s="14" t="s">
        <v>2133</v>
      </c>
    </row>
    <row r="234" spans="34:39">
      <c r="AH234" s="12">
        <v>231</v>
      </c>
      <c r="AI234" s="13" t="s">
        <v>2134</v>
      </c>
      <c r="AJ234" s="13" t="s">
        <v>1124</v>
      </c>
      <c r="AK234" s="13" t="s">
        <v>1125</v>
      </c>
      <c r="AL234" s="13" t="s">
        <v>2135</v>
      </c>
      <c r="AM234" s="14" t="s">
        <v>2136</v>
      </c>
    </row>
    <row r="235" spans="34:39">
      <c r="AH235" s="12">
        <v>227</v>
      </c>
      <c r="AI235" s="13" t="s">
        <v>2137</v>
      </c>
      <c r="AJ235" s="13" t="s">
        <v>1162</v>
      </c>
      <c r="AK235" s="13" t="s">
        <v>1162</v>
      </c>
      <c r="AL235" s="13" t="s">
        <v>2138</v>
      </c>
      <c r="AM235" s="14" t="s">
        <v>2139</v>
      </c>
    </row>
    <row r="236" spans="34:39">
      <c r="AH236" s="12">
        <v>230</v>
      </c>
      <c r="AI236" s="13" t="s">
        <v>1472</v>
      </c>
      <c r="AJ236" s="13" t="s">
        <v>1125</v>
      </c>
      <c r="AK236" s="13" t="s">
        <v>1125</v>
      </c>
      <c r="AL236" s="13" t="s">
        <v>2140</v>
      </c>
      <c r="AM236" s="14" t="s">
        <v>2141</v>
      </c>
    </row>
    <row r="237" spans="34:39">
      <c r="AH237" s="12">
        <v>232</v>
      </c>
      <c r="AI237" s="13" t="s">
        <v>2142</v>
      </c>
      <c r="AJ237" s="13" t="s">
        <v>1124</v>
      </c>
      <c r="AK237" s="13" t="s">
        <v>1125</v>
      </c>
      <c r="AL237" s="13" t="s">
        <v>2143</v>
      </c>
      <c r="AM237" s="14" t="s">
        <v>2144</v>
      </c>
    </row>
    <row r="238" spans="34:39">
      <c r="AH238" s="12">
        <v>65</v>
      </c>
      <c r="AI238" s="13" t="s">
        <v>2145</v>
      </c>
      <c r="AJ238" s="13" t="s">
        <v>1109</v>
      </c>
      <c r="AK238" s="13" t="s">
        <v>1110</v>
      </c>
      <c r="AL238" s="13" t="s">
        <v>2146</v>
      </c>
      <c r="AM238" s="14" t="s">
        <v>2147</v>
      </c>
    </row>
    <row r="239" spans="34:39">
      <c r="AH239" s="12">
        <v>234</v>
      </c>
      <c r="AI239" s="13" t="s">
        <v>2148</v>
      </c>
      <c r="AJ239" s="13" t="s">
        <v>1260</v>
      </c>
      <c r="AK239" s="13" t="s">
        <v>1260</v>
      </c>
      <c r="AL239" s="13" t="s">
        <v>2149</v>
      </c>
      <c r="AM239" s="14" t="s">
        <v>2150</v>
      </c>
    </row>
    <row r="240" spans="34:39">
      <c r="AH240" s="12">
        <v>236</v>
      </c>
      <c r="AI240" s="13" t="s">
        <v>2151</v>
      </c>
      <c r="AJ240" s="13" t="s">
        <v>1150</v>
      </c>
      <c r="AK240" s="13" t="s">
        <v>1110</v>
      </c>
      <c r="AL240" s="13" t="s">
        <v>2152</v>
      </c>
      <c r="AM240" s="14" t="s">
        <v>2153</v>
      </c>
    </row>
    <row r="241" spans="34:39">
      <c r="AH241" s="22">
        <v>237</v>
      </c>
      <c r="AI241" s="23" t="s">
        <v>2154</v>
      </c>
      <c r="AJ241" s="23" t="s">
        <v>1150</v>
      </c>
      <c r="AK241" s="23" t="s">
        <v>1110</v>
      </c>
      <c r="AL241" s="23" t="s">
        <v>2155</v>
      </c>
      <c r="AM241" s="25" t="s">
        <v>2156</v>
      </c>
    </row>
  </sheetData>
  <sheetProtection selectLockedCells="1"/>
  <sortState xmlns:xlrd2="http://schemas.microsoft.com/office/spreadsheetml/2017/richdata2" ref="AO2:AR129">
    <sortCondition ref="AQ2:AQ129"/>
  </sortState>
  <mergeCells count="1">
    <mergeCell ref="AX22:AX23"/>
  </mergeCells>
  <dataValidations disablePrompts="1" count="5">
    <dataValidation type="list" allowBlank="1" showInputMessage="1" showErrorMessage="1" sqref="B18" xr:uid="{00000000-0002-0000-0A00-000000000000}">
      <formula1>$C$2:$C$3</formula1>
    </dataValidation>
    <dataValidation type="list" allowBlank="1" showErrorMessage="1" sqref="T2" xr:uid="{00000000-0002-0000-0A00-000001000000}">
      <formula1>$AE$2:$AE$5</formula1>
    </dataValidation>
    <dataValidation type="list" allowBlank="1" showInputMessage="1" showErrorMessage="1" sqref="T3" xr:uid="{00000000-0002-0000-0A00-000002000000}">
      <formula1>$AE$8:$AE$11</formula1>
    </dataValidation>
    <dataValidation type="list" allowBlank="1" showInputMessage="1" showErrorMessage="1" sqref="T8" xr:uid="{00000000-0002-0000-0A00-000003000000}">
      <formula1>$AE$14:$AE$16</formula1>
    </dataValidation>
    <dataValidation type="list" allowBlank="1" showInputMessage="1" showErrorMessage="1" sqref="T4" xr:uid="{00000000-0002-0000-0A00-000004000000}">
      <formula1>$AE$19:$AE$24</formula1>
    </dataValidation>
  </dataValidations>
  <pageMargins left="0.23622047244094491" right="0.23622047244094491" top="0.74803149606299213" bottom="0.74803149606299213" header="0.31496062992125984" footer="0.31496062992125984"/>
  <pageSetup paperSize="8" scale="66"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tabColor rgb="FFCFEDF7"/>
    <pageSetUpPr fitToPage="1"/>
  </sheetPr>
  <dimension ref="A1:W41"/>
  <sheetViews>
    <sheetView showGridLines="0" showRowColHeaders="0" showZeros="0" zoomScale="90" zoomScaleNormal="90" workbookViewId="0">
      <selection activeCell="E51" sqref="E51"/>
    </sheetView>
  </sheetViews>
  <sheetFormatPr defaultColWidth="9.140625" defaultRowHeight="12.75"/>
  <cols>
    <col min="1" max="1" width="2.5703125" style="278" customWidth="1"/>
    <col min="2" max="2" width="94.85546875" style="278" customWidth="1"/>
    <col min="3" max="3" width="1.42578125" style="278" customWidth="1"/>
    <col min="4" max="4" width="7.140625" style="337" hidden="1" customWidth="1"/>
    <col min="5" max="5" width="48.5703125" style="278" customWidth="1"/>
    <col min="6" max="6" width="20.28515625" style="278" customWidth="1"/>
    <col min="7" max="7" width="2.5703125" style="278" customWidth="1"/>
    <col min="8" max="25" width="10.7109375" style="278" customWidth="1"/>
    <col min="26" max="16384" width="9.140625" style="278"/>
  </cols>
  <sheetData>
    <row r="1" spans="1:23" ht="59.25" customHeight="1">
      <c r="B1" s="279" t="str">
        <f>CONCATENATE('Key Vehicle Terms'!D5," ","Dashboard",'Key Vehicle Terms'!D4," ",'Key Vehicle Terms'!D11," ",'Key Vehicle Terms'!D10)</f>
        <v xml:space="preserve"> Dashboard  </v>
      </c>
      <c r="C1" s="280"/>
      <c r="H1" s="281"/>
    </row>
    <row r="2" spans="1:23" s="183" customFormat="1" ht="16.5">
      <c r="A2" s="299"/>
      <c r="B2" s="297" t="str">
        <f>Tables!L4</f>
        <v>Currency: Not specified</v>
      </c>
      <c r="C2" s="297"/>
      <c r="D2" s="156"/>
      <c r="E2" s="297"/>
      <c r="F2" s="297"/>
      <c r="G2" s="299"/>
      <c r="H2" s="182"/>
      <c r="I2" s="182"/>
      <c r="J2" s="182"/>
      <c r="K2" s="182"/>
      <c r="L2" s="182"/>
      <c r="M2" s="182"/>
    </row>
    <row r="3" spans="1:23" ht="15" customHeight="1">
      <c r="B3" s="318" t="str">
        <f>'Graph Tables'!$FE$26</f>
        <v>Fair Value and NAV</v>
      </c>
      <c r="D3" s="348"/>
      <c r="E3" s="320" t="s">
        <v>6</v>
      </c>
      <c r="F3" s="321"/>
      <c r="H3" s="281"/>
    </row>
    <row r="4" spans="1:23" ht="15" customHeight="1">
      <c r="B4" s="237"/>
      <c r="D4" s="342" t="s">
        <v>7</v>
      </c>
      <c r="E4" s="276" t="str">
        <f>INDEX(Overview!B:B,MATCH('Vehicle Dashboard'!D4,Overview!A:A,0))</f>
        <v>Vehicle Structure</v>
      </c>
      <c r="F4" s="322" t="str">
        <f>INDEX(Overview!C:C,MATCH('Vehicle Dashboard'!E4,Overview!B:B,0))</f>
        <v/>
      </c>
    </row>
    <row r="5" spans="1:23" ht="15" customHeight="1">
      <c r="B5" s="237"/>
      <c r="D5" s="342" t="s">
        <v>8</v>
      </c>
      <c r="E5" s="275" t="str">
        <f>INDEX(Overview!B:B,MATCH('Vehicle Dashboard'!D5,Overview!A:A,0))</f>
        <v>Style - defined by Investment Manager</v>
      </c>
      <c r="F5" s="298" t="str">
        <f>INDEX(Overview!C:C,MATCH('Vehicle Dashboard'!E5,Overview!B:B,0))</f>
        <v/>
      </c>
    </row>
    <row r="6" spans="1:23" ht="15" customHeight="1">
      <c r="B6" s="237"/>
      <c r="D6" s="343" t="s">
        <v>9</v>
      </c>
      <c r="E6" s="306" t="str">
        <f>INDEX(Overview!B:B,MATCH('Vehicle Dashboard'!D6,Overview!A:A,0))</f>
        <v>Vehicle Term</v>
      </c>
      <c r="F6" s="307" t="str">
        <f>IFERROR(INDEX(Overview!$C:$C,MATCH(D6,Overview!$A:$A,0)),0)</f>
        <v/>
      </c>
    </row>
    <row r="7" spans="1:23" ht="15" customHeight="1">
      <c r="B7" s="237"/>
      <c r="D7" s="343" t="s">
        <v>10</v>
      </c>
      <c r="E7" s="308" t="str">
        <f>INDEX(Overview!B:B,MATCH('Vehicle Dashboard'!D7,Overview!A:A,0))</f>
        <v>Inception Date</v>
      </c>
      <c r="F7" s="309" t="str">
        <f>IFERROR(INDEX(Overview!$C:$C,MATCH(D7,Overview!$A:$A,0)),0)</f>
        <v/>
      </c>
    </row>
    <row r="8" spans="1:23" ht="15" customHeight="1">
      <c r="B8" s="237"/>
      <c r="D8" s="343" t="s">
        <v>11</v>
      </c>
      <c r="E8" s="306" t="str">
        <f>INDEX(Overview!B:B,MATCH('Vehicle Dashboard'!D8,Overview!A:A,0))</f>
        <v>NOI Yield</v>
      </c>
      <c r="F8" s="310" t="str">
        <f>IFERROR(INDEX(Overview!$C:$C,MATCH(D8,Overview!$A:$A,0)),0)</f>
        <v/>
      </c>
    </row>
    <row r="9" spans="1:23" ht="15" customHeight="1">
      <c r="B9" s="237"/>
      <c r="D9" s="344" t="s">
        <v>12</v>
      </c>
      <c r="E9" s="311" t="str">
        <f>INDEX(Overview!B:B,MATCH('Vehicle Dashboard'!D9,Overview!A:A,0))</f>
        <v>Total Number of Properties</v>
      </c>
      <c r="F9" s="312" t="str">
        <f>IFERROR(INDEX(Overview!$C:$C,MATCH(D9,Overview!$A:$A,0)),0)</f>
        <v/>
      </c>
    </row>
    <row r="10" spans="1:23" ht="15" customHeight="1">
      <c r="B10" s="237"/>
      <c r="D10" s="345"/>
      <c r="E10" s="319"/>
      <c r="F10" s="319"/>
    </row>
    <row r="11" spans="1:23" ht="15" customHeight="1">
      <c r="B11" s="237"/>
      <c r="D11" s="347"/>
      <c r="E11" s="320" t="s">
        <v>13</v>
      </c>
      <c r="F11" s="323"/>
    </row>
    <row r="12" spans="1:23" ht="15" customHeight="1">
      <c r="B12" s="237"/>
      <c r="D12" s="343" t="s">
        <v>14</v>
      </c>
      <c r="E12" s="306" t="str">
        <f>INDEX(Overview!B:B,MATCH('Vehicle Dashboard'!D12,Overview!A:A,0))</f>
        <v>Total Return - Quarter</v>
      </c>
      <c r="F12" s="301" t="str">
        <f>IFERROR(INDEX(Overview!$C:$C,MATCH(D12,Overview!$A:$A,0)),0)</f>
        <v/>
      </c>
    </row>
    <row r="13" spans="1:23" ht="15" customHeight="1">
      <c r="B13" s="237"/>
      <c r="D13" s="343" t="s">
        <v>15</v>
      </c>
      <c r="E13" s="308" t="str">
        <f>INDEX(Overview!B:B,MATCH('Vehicle Dashboard'!D13,Overview!A:A,0))</f>
        <v>Total Return - Since Inception Annualised</v>
      </c>
      <c r="F13" s="313" t="str">
        <f>IFERROR(INDEX(Overview!$C:$C,MATCH(D13,Overview!$A:$A,0)),0)</f>
        <v/>
      </c>
    </row>
    <row r="14" spans="1:23" ht="15" customHeight="1">
      <c r="B14" s="237"/>
      <c r="D14" s="343" t="s">
        <v>16</v>
      </c>
      <c r="E14" s="306" t="str">
        <f>INDEX(Overview!B:B,MATCH('Vehicle Dashboard'!D14,Overview!A:A,0))</f>
        <v>Total Return - Three-Year Annualised - Gross of fees</v>
      </c>
      <c r="F14" s="301" t="str">
        <f>IFERROR(INDEX(Overview!$C:$C,MATCH(D14,Overview!$A:$A,0)),0)</f>
        <v/>
      </c>
      <c r="W14" s="282"/>
    </row>
    <row r="15" spans="1:23" ht="15" customHeight="1">
      <c r="B15" s="237"/>
      <c r="D15" s="343" t="s">
        <v>17</v>
      </c>
      <c r="E15" s="308" t="str">
        <f>INDEX(Overview!B:B,MATCH('Vehicle Dashboard'!D15,Overview!A:A,0))</f>
        <v>Income Return - Quarter</v>
      </c>
      <c r="F15" s="313" t="str">
        <f>IFERROR(INDEX(Overview!$C:$C,MATCH(D15,Overview!$A:$A,0)),0)</f>
        <v/>
      </c>
    </row>
    <row r="16" spans="1:23" ht="15" customHeight="1">
      <c r="B16" s="237"/>
      <c r="D16" s="343" t="s">
        <v>18</v>
      </c>
      <c r="E16" s="306" t="str">
        <f>INDEX(Overview!B:B,MATCH('Vehicle Dashboard'!D16,Overview!A:A,0))</f>
        <v xml:space="preserve">Income Return - One-Year </v>
      </c>
      <c r="F16" s="301" t="str">
        <f>IFERROR(INDEX(Overview!$C:$C,MATCH(D16,Overview!$A:$A,0)),0)</f>
        <v/>
      </c>
    </row>
    <row r="17" spans="2:21" ht="15" customHeight="1">
      <c r="B17" s="237"/>
      <c r="D17" s="343" t="s">
        <v>19</v>
      </c>
      <c r="E17" s="308" t="str">
        <f>INDEX(Overview!B:B,MATCH('Vehicle Dashboard'!D17,Overview!A:A,0))</f>
        <v>Income Return - One-Year - Gross of fees</v>
      </c>
      <c r="F17" s="313" t="str">
        <f>IFERROR(INDEX(Overview!$C:$C,MATCH(D17,Overview!$A:$A,0)),0)</f>
        <v/>
      </c>
    </row>
    <row r="18" spans="2:21" ht="15" customHeight="1">
      <c r="B18" s="237"/>
      <c r="D18" s="343" t="s">
        <v>20</v>
      </c>
      <c r="E18" s="306" t="str">
        <f>INDEX(Overview!B:B,MATCH('Vehicle Dashboard'!D18,Overview!A:A,0))</f>
        <v>Target IRR</v>
      </c>
      <c r="F18" s="301" t="str">
        <f>IFERROR(INDEX(Overview!$C:$C,MATCH(D18,Overview!$A:$A,0)),0)</f>
        <v/>
      </c>
    </row>
    <row r="19" spans="2:21" ht="15" customHeight="1">
      <c r="B19" s="237"/>
      <c r="D19" s="343" t="s">
        <v>21</v>
      </c>
      <c r="E19" s="308" t="str">
        <f>INDEX(Overview!B:B,MATCH('Vehicle Dashboard'!D19,Overview!A:A,0))</f>
        <v>Income Return - Five-Year Annualised - Gross of fees</v>
      </c>
      <c r="F19" s="313" t="str">
        <f>IFERROR(INDEX(Overview!$C:$C,MATCH(D19,Overview!$A:$A,0)),0)</f>
        <v/>
      </c>
    </row>
    <row r="20" spans="2:21" ht="15" customHeight="1">
      <c r="B20" s="237"/>
      <c r="D20" s="343" t="s">
        <v>22</v>
      </c>
      <c r="E20" s="306" t="str">
        <f>INDEX(Overview!B:B,MATCH('Vehicle Dashboard'!D20,Overview!A:A,0))</f>
        <v>Commitment fees</v>
      </c>
      <c r="F20" s="304" t="str">
        <f>IFERROR(INDEX(Overview!$C:$C,MATCH(D20,Overview!$A:$A,0)),0)</f>
        <v/>
      </c>
    </row>
    <row r="21" spans="2:21" ht="15" customHeight="1">
      <c r="B21" s="237"/>
      <c r="D21" s="343" t="s">
        <v>23</v>
      </c>
      <c r="E21" s="308" t="str">
        <f>INDEX(Overview!B:B,MATCH('Vehicle Dashboard'!D21,Overview!A:A,0))</f>
        <v>Performance Fees</v>
      </c>
      <c r="F21" s="303" t="str">
        <f>IFERROR(INDEX(Overview!$C:$C,MATCH(D21,Overview!$A:$A,0)),0)</f>
        <v/>
      </c>
    </row>
    <row r="22" spans="2:21" ht="15" customHeight="1">
      <c r="D22" s="343" t="s">
        <v>24</v>
      </c>
      <c r="E22" s="306" t="str">
        <f>INDEX(Overview!B:B,MATCH('Vehicle Dashboard'!D22,Overview!A:A,0))</f>
        <v>Vehicle costs included in the TGER</v>
      </c>
      <c r="F22" s="301" t="str">
        <f>IFERROR(INDEX(Overview!$C:$C,MATCH(D22,Overview!$A:$A,0)),0)</f>
        <v/>
      </c>
    </row>
    <row r="23" spans="2:21" ht="15" customHeight="1">
      <c r="B23" s="318" t="str">
        <f>'Graph Tables'!$FE$10</f>
        <v>Total Debt Maturities</v>
      </c>
      <c r="D23" s="343" t="s">
        <v>25</v>
      </c>
      <c r="E23" s="308" t="str">
        <f>INDEX(Overview!B:B,MATCH('Vehicle Dashboard'!D23,Overview!A:A,0))</f>
        <v>Time weighted average INREV NAV</v>
      </c>
      <c r="F23" s="313" t="str">
        <f>IFERROR(INDEX(Overview!$C:$C,MATCH(D23,Overview!$A:$A,0)),0)</f>
        <v/>
      </c>
    </row>
    <row r="24" spans="2:21" ht="15" customHeight="1">
      <c r="B24" s="237"/>
      <c r="D24" s="344" t="s">
        <v>26</v>
      </c>
      <c r="E24" s="314" t="str">
        <f>INDEX(Overview!B:B,MATCH('Vehicle Dashboard'!D24,Overview!A:A,0))</f>
        <v>NAV TGER</v>
      </c>
      <c r="F24" s="315" t="str">
        <f>IFERROR(INDEX(Overview!$C:$C,MATCH(D24,Overview!$A:$A,0)),0)</f>
        <v/>
      </c>
      <c r="U24" s="283"/>
    </row>
    <row r="25" spans="2:21" ht="15" customHeight="1">
      <c r="B25" s="237"/>
      <c r="D25" s="345"/>
      <c r="E25" s="319"/>
      <c r="F25" s="319"/>
    </row>
    <row r="26" spans="2:21" ht="15" customHeight="1">
      <c r="B26" s="237"/>
      <c r="D26" s="348"/>
      <c r="E26" s="320" t="s">
        <v>27</v>
      </c>
      <c r="F26" s="321"/>
    </row>
    <row r="27" spans="2:21" ht="15" customHeight="1">
      <c r="B27" s="237"/>
      <c r="D27" s="343" t="s">
        <v>28</v>
      </c>
      <c r="E27" s="306" t="str">
        <f>INDEX(Overview!B:B,MATCH('Vehicle Dashboard'!D27,Overview!A:A,0))</f>
        <v>Capital Commitments - During the Reporting Period</v>
      </c>
      <c r="F27" s="304" t="str">
        <f>IFERROR(INDEX(Overview!$C:$C,MATCH(D27,Overview!$A:$A,0)),0)</f>
        <v/>
      </c>
    </row>
    <row r="28" spans="2:21" ht="15" customHeight="1">
      <c r="B28" s="237"/>
      <c r="D28" s="343" t="s">
        <v>29</v>
      </c>
      <c r="E28" s="308" t="str">
        <f>INDEX(Overview!B:B,MATCH('Vehicle Dashboard'!D28,Overview!A:A,0))</f>
        <v>Undrawn Capital Commitments</v>
      </c>
      <c r="F28" s="303" t="str">
        <f>IFERROR(INDEX(Overview!$C:$C,MATCH(D28,Overview!$A:$A,0)),0)</f>
        <v/>
      </c>
    </row>
    <row r="29" spans="2:21" ht="15" customHeight="1">
      <c r="B29" s="237"/>
      <c r="D29" s="343" t="s">
        <v>30</v>
      </c>
      <c r="E29" s="306" t="str">
        <f>INDEX(Overview!B:B,MATCH('Vehicle Dashboard'!D29,Overview!A:A,0))</f>
        <v>Net Capital Contributed - During the Reporting Period</v>
      </c>
      <c r="F29" s="304">
        <f>IFERROR(INDEX(Overview!$C:$C,MATCH(D29,Overview!$A:$A,0)),0)</f>
        <v>0</v>
      </c>
    </row>
    <row r="30" spans="2:21" ht="15" customHeight="1">
      <c r="B30" s="237"/>
      <c r="D30" s="344" t="s">
        <v>31</v>
      </c>
      <c r="E30" s="311" t="str">
        <f>INDEX(Overview!B:B,MATCH('Vehicle Dashboard'!D30,Overview!A:A,0))</f>
        <v>Total Net Capital Contributed - Since Inception</v>
      </c>
      <c r="F30" s="305">
        <f>IFERROR(INDEX(Overview!$C:$C,MATCH(D30,Overview!$A:$A,0)),0)</f>
        <v>0</v>
      </c>
    </row>
    <row r="31" spans="2:21" ht="15" customHeight="1">
      <c r="B31" s="237"/>
      <c r="D31" s="346"/>
      <c r="F31" s="317"/>
    </row>
    <row r="32" spans="2:21" ht="15" customHeight="1">
      <c r="B32" s="237"/>
      <c r="D32" s="348"/>
      <c r="E32" s="320" t="s">
        <v>32</v>
      </c>
      <c r="F32" s="324"/>
    </row>
    <row r="33" spans="2:6" ht="15" customHeight="1">
      <c r="B33" s="237"/>
      <c r="D33" s="343" t="s">
        <v>33</v>
      </c>
      <c r="E33" s="306" t="str">
        <f>INDEX(Overview!B:B,MATCH('Vehicle Dashboard'!D33,Overview!A:A,0))</f>
        <v xml:space="preserve">Nominal Value of Debt </v>
      </c>
      <c r="F33" s="304">
        <f>IFERROR(INDEX(Overview!$C:$C,MATCH(D33,Overview!$A:$A,0)),0)</f>
        <v>0</v>
      </c>
    </row>
    <row r="34" spans="2:6" ht="15" customHeight="1">
      <c r="B34" s="237"/>
      <c r="D34" s="343" t="s">
        <v>34</v>
      </c>
      <c r="E34" s="308" t="str">
        <f>INDEX(Overview!B:B,MATCH('Vehicle Dashboard'!D34,Overview!A:A,0))</f>
        <v>Fair Value of Debt</v>
      </c>
      <c r="F34" s="303" t="str">
        <f>IFERROR(INDEX(Overview!$C:$C,MATCH(D34,Overview!$A:$A,0)),0)</f>
        <v/>
      </c>
    </row>
    <row r="35" spans="2:6" ht="15" customHeight="1">
      <c r="B35" s="237"/>
      <c r="D35" s="343" t="s">
        <v>35</v>
      </c>
      <c r="E35" s="306" t="str">
        <f>INDEX(Overview!B:B,MATCH('Vehicle Dashboard'!D35,Overview!A:A,0))</f>
        <v>Target LTV</v>
      </c>
      <c r="F35" s="301" t="str">
        <f>IFERROR(INDEX(Overview!$C:$C,MATCH(D35,Overview!$A:$A,0)),0)</f>
        <v/>
      </c>
    </row>
    <row r="36" spans="2:6" ht="15" customHeight="1">
      <c r="B36" s="237"/>
      <c r="D36" s="343" t="s">
        <v>36</v>
      </c>
      <c r="E36" s="308" t="str">
        <f>INDEX(Overview!B:B,MATCH('Vehicle Dashboard'!D36,Overview!A:A,0))</f>
        <v>Vehicle Level LTV</v>
      </c>
      <c r="F36" s="313">
        <f>IFERROR(INDEX(Overview!$C:$C,MATCH(D36,Overview!$A:$A,0)),0)</f>
        <v>0</v>
      </c>
    </row>
    <row r="37" spans="2:6" ht="15" customHeight="1">
      <c r="B37" s="237"/>
      <c r="D37" s="343" t="s">
        <v>37</v>
      </c>
      <c r="E37" s="306" t="str">
        <f>INDEX(Overview!B:B,MATCH('Vehicle Dashboard'!D37,Overview!A:A,0))</f>
        <v>Weighted Average Cost of Debt</v>
      </c>
      <c r="F37" s="301" t="str">
        <f>IFERROR(INDEX(Overview!$C:$C,MATCH(D37,Overview!$A:$A,0)),0)</f>
        <v/>
      </c>
    </row>
    <row r="38" spans="2:6" ht="15" customHeight="1">
      <c r="B38" s="237"/>
      <c r="D38" s="343" t="s">
        <v>38</v>
      </c>
      <c r="E38" s="308" t="str">
        <f>INDEX(Overview!B:B,MATCH('Vehicle Dashboard'!D38,Overview!A:A,0))</f>
        <v xml:space="preserve">Weighted Average Years to Maturity of Debt </v>
      </c>
      <c r="F38" s="300" t="str">
        <f>IFERROR(INDEX(Overview!$C:$C,MATCH(D38,Overview!$A:$A,0)),0)</f>
        <v/>
      </c>
    </row>
    <row r="39" spans="2:6" ht="15" customHeight="1">
      <c r="B39" s="237"/>
      <c r="D39" s="343" t="s">
        <v>39</v>
      </c>
      <c r="E39" s="306" t="str">
        <f>INDEX(Overview!B:B,MATCH('Vehicle Dashboard'!D39,Overview!A:A,0))</f>
        <v>Interest Service Coverage Ratio</v>
      </c>
      <c r="F39" s="325" t="str">
        <f>IFERROR(INDEX(Overview!$C:$C,MATCH(D39,Overview!$A:$A,0)),0)</f>
        <v/>
      </c>
    </row>
    <row r="40" spans="2:6" ht="15" customHeight="1">
      <c r="B40" s="237"/>
      <c r="D40" s="344" t="s">
        <v>40</v>
      </c>
      <c r="E40" s="311" t="str">
        <f>INDEX(Overview!B:B,MATCH('Vehicle Dashboard'!D40,Overview!A:A,0))</f>
        <v>Debt Service Coverage Ratio</v>
      </c>
      <c r="F40" s="326" t="str">
        <f>IFERROR(INDEX(Overview!$C:$C,MATCH(D40,Overview!$A:$A,0)),0)</f>
        <v/>
      </c>
    </row>
    <row r="41" spans="2:6" ht="15" customHeight="1"/>
  </sheetData>
  <sheetProtection formatCells="0" formatColumns="0" formatRows="0" insertColumns="0" insertRows="0" insertHyperlinks="0" deleteColumns="0" deleteRows="0" sort="0" autoFilter="0" pivotTables="0"/>
  <conditionalFormatting sqref="F12:F24">
    <cfRule type="containsText" dxfId="67" priority="5" operator="containsText" text="Please fill in data">
      <formula>NOT(ISERROR(SEARCH("Please fill in data",F12)))</formula>
    </cfRule>
  </conditionalFormatting>
  <conditionalFormatting sqref="F27:F30">
    <cfRule type="containsText" dxfId="66" priority="1" operator="containsText" text="Please fill in data">
      <formula>NOT(ISERROR(SEARCH("Please fill in data",F27)))</formula>
    </cfRule>
  </conditionalFormatting>
  <conditionalFormatting sqref="F33:F40">
    <cfRule type="containsText" dxfId="65" priority="2" operator="containsText" text="Please fill in data">
      <formula>NOT(ISERROR(SEARCH("Please fill in data",F33)))</formula>
    </cfRule>
  </conditionalFormatting>
  <conditionalFormatting sqref="L32:L44">
    <cfRule type="containsText" dxfId="64" priority="17" operator="containsText" text="Please fill in data">
      <formula>NOT(ISERROR(SEARCH("Please fill in data",L32)))</formula>
    </cfRule>
  </conditionalFormatting>
  <conditionalFormatting sqref="M7:M11">
    <cfRule type="containsText" dxfId="63" priority="16" operator="containsText" text="Please fill in data">
      <formula>NOT(ISERROR(SEARCH("Please fill in data",M7)))</formula>
    </cfRule>
  </conditionalFormatting>
  <pageMargins left="0.27" right="0" top="0.24" bottom="0.38" header="0.11811023622047245" footer="0.15748031496062992"/>
  <pageSetup paperSize="9" scale="83" orientation="landscape" r:id="rId1"/>
  <headerFooter>
    <oddFooter>&amp;LINREV SDDS 3.1&amp;RDate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39" r:id="rId4" name="Drop Down 27">
              <controlPr locked="0" defaultSize="0" print="0" autoLine="0" autoPict="0" altText="">
                <anchor moveWithCells="1">
                  <from>
                    <xdr:col>1</xdr:col>
                    <xdr:colOff>5019675</xdr:colOff>
                    <xdr:row>23</xdr:row>
                    <xdr:rowOff>76200</xdr:rowOff>
                  </from>
                  <to>
                    <xdr:col>1</xdr:col>
                    <xdr:colOff>6181725</xdr:colOff>
                    <xdr:row>24</xdr:row>
                    <xdr:rowOff>104775</xdr:rowOff>
                  </to>
                </anchor>
              </controlPr>
            </control>
          </mc:Choice>
        </mc:AlternateContent>
        <mc:AlternateContent xmlns:mc="http://schemas.openxmlformats.org/markup-compatibility/2006">
          <mc:Choice Requires="x14">
            <control shapeId="13340" r:id="rId5" name="Drop Down 28">
              <controlPr locked="0" defaultSize="0" print="0" autoLine="0" autoPict="0">
                <anchor moveWithCells="1">
                  <from>
                    <xdr:col>1</xdr:col>
                    <xdr:colOff>5019675</xdr:colOff>
                    <xdr:row>3</xdr:row>
                    <xdr:rowOff>85725</xdr:rowOff>
                  </from>
                  <to>
                    <xdr:col>1</xdr:col>
                    <xdr:colOff>6181725</xdr:colOff>
                    <xdr:row>4</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5">
    <tabColor rgb="FFCFEDF7"/>
    <pageSetUpPr fitToPage="1"/>
  </sheetPr>
  <dimension ref="A1:AG243"/>
  <sheetViews>
    <sheetView showGridLines="0" showRowColHeaders="0" showZeros="0" zoomScale="90" zoomScaleNormal="90" zoomScaleSheetLayoutView="100" workbookViewId="0">
      <selection activeCell="E51" sqref="E51"/>
    </sheetView>
  </sheetViews>
  <sheetFormatPr defaultColWidth="9.140625" defaultRowHeight="12.75"/>
  <cols>
    <col min="1" max="1" width="2.7109375" style="278" customWidth="1"/>
    <col min="2" max="2" width="6.7109375" style="278" hidden="1" customWidth="1"/>
    <col min="3" max="3" width="55.7109375" style="278" customWidth="1"/>
    <col min="4" max="4" width="25.5703125" style="278" customWidth="1"/>
    <col min="5" max="5" width="1.28515625" style="278" customWidth="1"/>
    <col min="6" max="6" width="6.7109375" style="278" hidden="1" customWidth="1"/>
    <col min="7" max="7" width="55.7109375" style="278" customWidth="1"/>
    <col min="8" max="8" width="25.42578125" style="278" customWidth="1"/>
    <col min="9" max="9" width="2.140625" style="278" customWidth="1"/>
    <col min="10" max="18" width="10.7109375" style="278" customWidth="1"/>
    <col min="19" max="16384" width="9.140625" style="278"/>
  </cols>
  <sheetData>
    <row r="1" spans="1:19" s="284" customFormat="1" ht="57.75" customHeight="1">
      <c r="C1" s="353" t="str">
        <f>CONCATENATE('Key Vehicle Terms'!D5," ","Portfolio Dashboard ",'Key Vehicle Terms'!D11," ",'Key Vehicle Terms'!D10)</f>
        <v xml:space="preserve"> Portfolio Dashboard  </v>
      </c>
    </row>
    <row r="2" spans="1:19" s="183" customFormat="1" ht="16.5">
      <c r="A2" s="299"/>
      <c r="C2" s="296" t="str">
        <f>Tables!L4</f>
        <v>Currency: Not specified</v>
      </c>
      <c r="D2" s="297"/>
      <c r="E2" s="297"/>
      <c r="F2" s="297"/>
      <c r="G2" s="182"/>
      <c r="H2" s="182"/>
      <c r="I2" s="182"/>
      <c r="J2" s="182"/>
      <c r="K2" s="182"/>
      <c r="L2" s="182"/>
      <c r="M2" s="182"/>
    </row>
    <row r="3" spans="1:19" s="286" customFormat="1" ht="15" customHeight="1">
      <c r="A3" s="285"/>
      <c r="B3" s="352"/>
      <c r="C3" s="320" t="s">
        <v>41</v>
      </c>
      <c r="D3" s="338"/>
      <c r="E3" s="285"/>
      <c r="F3" s="377"/>
      <c r="G3" s="320" t="s">
        <v>42</v>
      </c>
      <c r="H3" s="338"/>
      <c r="I3" s="278"/>
      <c r="J3" s="278"/>
      <c r="K3" s="278"/>
      <c r="L3" s="278"/>
      <c r="M3" s="278"/>
      <c r="N3" s="278"/>
      <c r="O3" s="285"/>
      <c r="P3" s="285"/>
      <c r="Q3" s="285"/>
      <c r="R3" s="285"/>
      <c r="S3" s="285"/>
    </row>
    <row r="4" spans="1:19" ht="15" customHeight="1">
      <c r="A4" s="285"/>
      <c r="B4" s="342" t="s">
        <v>43</v>
      </c>
      <c r="C4" s="406" t="str">
        <f>IFERROR(INDEX(Overview!$B:$B,MATCH($B4,Overview!$A:$A,0)),"")</f>
        <v>Number of acquired properties (standing investment &amp; initial leasing)</v>
      </c>
      <c r="D4" s="304" t="str">
        <f>IFERROR(INDEX(Overview!$C:$C,MATCH($B4,Overview!$A:$A,0)),0)</f>
        <v/>
      </c>
      <c r="E4" s="121"/>
      <c r="F4" s="349" t="s">
        <v>44</v>
      </c>
      <c r="G4" s="276" t="str">
        <f>IFERROR(INDEX(Overview!$B:$B,MATCH($F4,Overview!$A:$A,0)),"")</f>
        <v>Area unit of measurement</v>
      </c>
      <c r="H4" s="301" t="str">
        <f>IFERROR(INDEX(Overview!$C:$C,MATCH($F4,Overview!$A:$A,0)),0)</f>
        <v/>
      </c>
      <c r="O4" s="121"/>
      <c r="P4" s="121"/>
      <c r="Q4" s="121"/>
      <c r="R4" s="121"/>
      <c r="S4" s="121"/>
    </row>
    <row r="5" spans="1:19" ht="15" customHeight="1">
      <c r="A5" s="285"/>
      <c r="B5" s="342" t="s">
        <v>45</v>
      </c>
      <c r="C5" s="407" t="str">
        <f>IFERROR(INDEX(Overview!$B:$B,MATCH($B5,Overview!$A:$A,0)),"")</f>
        <v>Gross Value of acquired properties (standing investment &amp; initial leasing)</v>
      </c>
      <c r="D5" s="303" t="str">
        <f>IFERROR(INDEX(Overview!$C:$C,MATCH($B5,Overview!$A:$A,0)),0)</f>
        <v/>
      </c>
      <c r="E5" s="121"/>
      <c r="F5" s="349" t="s">
        <v>46</v>
      </c>
      <c r="G5" s="275" t="str">
        <f>IFERROR(INDEX(Overview!$B:$B,MATCH($F5,Overview!$A:$A,0)),"")</f>
        <v>Occupancy (based on leasable area)</v>
      </c>
      <c r="H5" s="300" t="str">
        <f>IFERROR(INDEX(Overview!$C:$C,MATCH($F5,Overview!$A:$A,0)),0)</f>
        <v/>
      </c>
      <c r="O5" s="121"/>
      <c r="P5" s="121"/>
      <c r="Q5" s="121"/>
      <c r="R5" s="121"/>
      <c r="S5" s="121"/>
    </row>
    <row r="6" spans="1:19" ht="15" customHeight="1">
      <c r="A6" s="285"/>
      <c r="B6" s="342" t="s">
        <v>47</v>
      </c>
      <c r="C6" s="406" t="str">
        <f>IFERROR(INDEX(Overview!$B:$B,MATCH($B6,Overview!$A:$A,0)),"")</f>
        <v xml:space="preserve">Number of Dispositions </v>
      </c>
      <c r="D6" s="304" t="str">
        <f>IFERROR(INDEX(Overview!$C:$C,MATCH($B6,Overview!$A:$A,0)),0)</f>
        <v/>
      </c>
      <c r="E6" s="121"/>
      <c r="F6" s="349" t="s">
        <v>48</v>
      </c>
      <c r="G6" s="276" t="str">
        <f>IFERROR(INDEX(Overview!$B:$B,MATCH($F6,Overview!$A:$A,0)),"")</f>
        <v>Lease Expiries (based on rent)</v>
      </c>
      <c r="H6" s="301" t="str">
        <f>IFERROR(INDEX(Overview!$C:$C,MATCH($F6,Overview!$A:$A,0)),0)</f>
        <v/>
      </c>
      <c r="O6" s="121"/>
      <c r="P6" s="121"/>
      <c r="Q6" s="121"/>
      <c r="R6" s="121"/>
      <c r="S6" s="121"/>
    </row>
    <row r="7" spans="1:19" ht="15" customHeight="1">
      <c r="A7" s="285"/>
      <c r="B7" s="351" t="s">
        <v>49</v>
      </c>
      <c r="C7" s="408" t="str">
        <f>IFERROR(INDEX(Overview!$B:$B,MATCH($B7,Overview!$A:$A,0)),"")</f>
        <v>Net Proceeds from Dispositions</v>
      </c>
      <c r="D7" s="305" t="str">
        <f>IFERROR(INDEX(Overview!$C:$C,MATCH($B7,Overview!$A:$A,0)),0)</f>
        <v/>
      </c>
      <c r="E7" s="121"/>
      <c r="F7" s="350" t="s">
        <v>50</v>
      </c>
      <c r="G7" s="277" t="str">
        <f>IFERROR(INDEX(Overview!$B:$B,MATCH($F7,Overview!$A:$A,0)),"")</f>
        <v>Current Development Exposure as % of GAV</v>
      </c>
      <c r="H7" s="302">
        <f>IFERROR(INDEX(Overview!$C:$C,MATCH($F7,Overview!$A:$A,0)),0)</f>
        <v>0</v>
      </c>
      <c r="O7" s="121"/>
      <c r="P7" s="121"/>
      <c r="Q7" s="121"/>
      <c r="R7" s="121"/>
      <c r="S7" s="121"/>
    </row>
    <row r="8" spans="1:19" ht="8.1" customHeight="1">
      <c r="A8" s="285"/>
      <c r="B8" s="121"/>
      <c r="C8" s="121"/>
      <c r="D8" s="121"/>
      <c r="E8" s="121"/>
      <c r="F8" s="121"/>
      <c r="G8" s="121"/>
      <c r="H8" s="121"/>
      <c r="I8" s="121"/>
      <c r="K8" s="121"/>
      <c r="L8" s="121"/>
      <c r="M8" s="121"/>
      <c r="N8" s="121"/>
      <c r="O8" s="121"/>
      <c r="P8" s="121"/>
      <c r="Q8" s="121"/>
      <c r="R8" s="121"/>
      <c r="S8" s="121"/>
    </row>
    <row r="9" spans="1:19" ht="15" customHeight="1">
      <c r="A9" s="285"/>
      <c r="B9" s="339"/>
      <c r="C9" s="316" t="str">
        <f>'Graph Tables'!FE18</f>
        <v>Key Operational Metrics</v>
      </c>
      <c r="D9" s="339"/>
      <c r="E9" s="121"/>
      <c r="F9" s="339"/>
      <c r="G9" s="316" t="s">
        <v>51</v>
      </c>
      <c r="H9" s="339"/>
      <c r="I9" s="121"/>
      <c r="K9" s="121"/>
      <c r="L9" s="121"/>
      <c r="M9" s="121"/>
      <c r="N9" s="121"/>
      <c r="O9" s="121"/>
      <c r="P9" s="121"/>
      <c r="Q9" s="121"/>
      <c r="R9" s="121"/>
      <c r="S9" s="121"/>
    </row>
    <row r="10" spans="1:19" ht="15" customHeight="1">
      <c r="A10" s="285"/>
      <c r="B10" s="237"/>
      <c r="C10" s="237"/>
      <c r="D10" s="237"/>
      <c r="E10" s="121"/>
      <c r="F10" s="111"/>
      <c r="G10" s="111"/>
      <c r="H10" s="111"/>
      <c r="I10" s="121"/>
      <c r="K10" s="121"/>
      <c r="L10" s="121"/>
      <c r="M10" s="121"/>
      <c r="N10" s="121"/>
      <c r="O10" s="121"/>
      <c r="P10" s="121"/>
      <c r="Q10" s="121"/>
      <c r="R10" s="121"/>
      <c r="S10" s="121"/>
    </row>
    <row r="11" spans="1:19" ht="15" customHeight="1">
      <c r="A11" s="285"/>
      <c r="B11" s="237"/>
      <c r="C11" s="237"/>
      <c r="D11" s="237"/>
      <c r="E11" s="121"/>
      <c r="F11" s="111"/>
      <c r="G11" s="111"/>
      <c r="H11" s="111"/>
      <c r="I11" s="121"/>
      <c r="K11" s="121"/>
      <c r="L11" s="121"/>
      <c r="M11" s="121"/>
      <c r="N11" s="121"/>
      <c r="O11" s="121"/>
      <c r="P11" s="121"/>
      <c r="Q11" s="121"/>
      <c r="R11" s="121"/>
      <c r="S11" s="121"/>
    </row>
    <row r="12" spans="1:19" ht="15" customHeight="1">
      <c r="A12" s="285"/>
      <c r="B12" s="237"/>
      <c r="C12" s="237"/>
      <c r="D12" s="237"/>
      <c r="E12" s="121"/>
      <c r="F12" s="111"/>
      <c r="G12" s="111"/>
      <c r="H12" s="111"/>
      <c r="I12" s="121"/>
      <c r="K12" s="121"/>
      <c r="L12" s="121"/>
      <c r="M12" s="121"/>
      <c r="N12" s="121"/>
      <c r="O12" s="121"/>
      <c r="P12" s="121"/>
      <c r="Q12" s="121"/>
      <c r="R12" s="121"/>
      <c r="S12" s="121"/>
    </row>
    <row r="13" spans="1:19" ht="15" customHeight="1">
      <c r="A13" s="285"/>
      <c r="B13" s="237"/>
      <c r="C13" s="237"/>
      <c r="D13" s="237"/>
      <c r="E13" s="121"/>
      <c r="F13" s="111"/>
      <c r="G13" s="111"/>
      <c r="H13" s="111"/>
      <c r="I13" s="121"/>
      <c r="J13" s="121"/>
      <c r="K13" s="121"/>
      <c r="L13" s="121"/>
      <c r="M13" s="121"/>
      <c r="N13" s="121"/>
      <c r="O13" s="121"/>
      <c r="P13" s="121"/>
      <c r="Q13" s="121"/>
      <c r="R13" s="121"/>
      <c r="S13" s="121"/>
    </row>
    <row r="14" spans="1:19" ht="15" customHeight="1">
      <c r="A14" s="285"/>
      <c r="B14" s="237"/>
      <c r="C14" s="237"/>
      <c r="D14" s="237"/>
      <c r="E14" s="121"/>
      <c r="F14" s="111"/>
      <c r="G14" s="111"/>
      <c r="H14" s="111"/>
      <c r="I14" s="121"/>
      <c r="J14" s="121"/>
      <c r="K14" s="121"/>
      <c r="L14" s="121"/>
      <c r="M14" s="121"/>
      <c r="N14" s="121"/>
      <c r="O14" s="121"/>
      <c r="P14" s="121"/>
      <c r="Q14" s="121"/>
      <c r="R14" s="121"/>
      <c r="S14" s="121"/>
    </row>
    <row r="15" spans="1:19" ht="15" customHeight="1">
      <c r="A15" s="285"/>
      <c r="B15" s="237"/>
      <c r="C15" s="237"/>
      <c r="D15" s="237"/>
      <c r="E15" s="121"/>
      <c r="F15" s="111"/>
      <c r="G15" s="111"/>
      <c r="H15" s="111"/>
      <c r="I15" s="121"/>
      <c r="J15" s="121"/>
      <c r="K15" s="121"/>
      <c r="L15" s="121"/>
      <c r="M15" s="121"/>
      <c r="N15" s="121"/>
      <c r="O15" s="121"/>
      <c r="P15" s="121"/>
      <c r="Q15" s="121"/>
      <c r="R15" s="121"/>
      <c r="S15" s="121"/>
    </row>
    <row r="16" spans="1:19" ht="15" customHeight="1">
      <c r="A16" s="285"/>
      <c r="B16" s="237"/>
      <c r="C16" s="237"/>
      <c r="D16" s="237"/>
      <c r="E16" s="121"/>
      <c r="F16" s="111"/>
      <c r="G16" s="111"/>
      <c r="H16" s="111"/>
      <c r="I16" s="121"/>
      <c r="J16" s="121"/>
      <c r="K16" s="121"/>
      <c r="L16" s="121"/>
      <c r="M16" s="121"/>
      <c r="N16" s="121"/>
      <c r="O16" s="121"/>
      <c r="P16" s="121"/>
      <c r="Q16" s="121"/>
      <c r="R16" s="121"/>
      <c r="S16" s="121"/>
    </row>
    <row r="17" spans="1:19" ht="15" customHeight="1">
      <c r="A17" s="285"/>
      <c r="B17" s="237"/>
      <c r="C17" s="237"/>
      <c r="D17" s="237"/>
      <c r="E17" s="121"/>
      <c r="F17" s="111"/>
      <c r="G17" s="111"/>
      <c r="H17" s="111"/>
      <c r="I17" s="121"/>
      <c r="J17" s="121"/>
      <c r="K17" s="121"/>
      <c r="L17" s="121"/>
      <c r="M17" s="121"/>
      <c r="N17" s="121"/>
      <c r="O17" s="121"/>
      <c r="P17" s="121"/>
      <c r="Q17" s="121"/>
      <c r="R17" s="121"/>
      <c r="S17" s="121"/>
    </row>
    <row r="18" spans="1:19" ht="15" customHeight="1">
      <c r="A18" s="285"/>
      <c r="B18" s="237"/>
      <c r="C18" s="237"/>
      <c r="D18" s="237"/>
      <c r="E18" s="121"/>
      <c r="F18" s="111"/>
      <c r="G18" s="111"/>
      <c r="H18" s="111"/>
      <c r="I18" s="121"/>
      <c r="J18" s="121"/>
      <c r="K18" s="121"/>
      <c r="L18" s="121"/>
      <c r="M18" s="121"/>
      <c r="N18" s="121"/>
      <c r="O18" s="121"/>
      <c r="P18" s="121"/>
      <c r="Q18" s="121"/>
      <c r="R18" s="121"/>
      <c r="S18" s="121"/>
    </row>
    <row r="19" spans="1:19" ht="15" customHeight="1">
      <c r="A19" s="285"/>
      <c r="B19" s="237"/>
      <c r="C19" s="237"/>
      <c r="D19" s="237"/>
      <c r="E19" s="121"/>
      <c r="F19" s="111"/>
      <c r="G19" s="111"/>
      <c r="H19" s="111"/>
      <c r="I19" s="121"/>
      <c r="J19" s="121"/>
      <c r="K19" s="121"/>
      <c r="L19" s="121"/>
      <c r="M19" s="121"/>
      <c r="N19" s="121"/>
      <c r="O19" s="121"/>
      <c r="P19" s="121"/>
      <c r="Q19" s="121"/>
      <c r="R19" s="121"/>
      <c r="S19" s="121"/>
    </row>
    <row r="20" spans="1:19" ht="15" customHeight="1">
      <c r="A20" s="285"/>
      <c r="B20" s="237"/>
      <c r="C20" s="237"/>
      <c r="D20" s="237"/>
      <c r="E20" s="121"/>
      <c r="F20" s="111"/>
      <c r="G20" s="111"/>
      <c r="H20" s="111"/>
      <c r="I20" s="121"/>
      <c r="J20" s="121"/>
      <c r="K20" s="121"/>
      <c r="L20" s="121"/>
      <c r="M20" s="121"/>
      <c r="N20" s="121"/>
      <c r="O20" s="121"/>
      <c r="P20" s="121"/>
      <c r="Q20" s="121"/>
      <c r="R20" s="121"/>
      <c r="S20" s="121"/>
    </row>
    <row r="21" spans="1:19" ht="15" customHeight="1">
      <c r="A21" s="285"/>
      <c r="B21" s="237"/>
      <c r="C21" s="237"/>
      <c r="D21" s="237"/>
      <c r="E21" s="121"/>
      <c r="F21" s="111"/>
      <c r="G21" s="111"/>
      <c r="H21" s="111"/>
      <c r="I21" s="121"/>
      <c r="J21" s="121"/>
      <c r="K21" s="121"/>
      <c r="L21" s="121"/>
      <c r="M21" s="121"/>
      <c r="N21" s="121"/>
      <c r="O21" s="121"/>
      <c r="P21" s="121"/>
      <c r="Q21" s="121"/>
      <c r="R21" s="121"/>
      <c r="S21" s="121"/>
    </row>
    <row r="22" spans="1:19" ht="15" customHeight="1">
      <c r="A22" s="285"/>
      <c r="B22" s="237"/>
      <c r="C22" s="237"/>
      <c r="D22" s="237"/>
      <c r="E22" s="121"/>
      <c r="F22" s="111"/>
      <c r="G22" s="111"/>
      <c r="H22" s="111"/>
      <c r="I22" s="121"/>
      <c r="J22" s="121"/>
      <c r="K22" s="121"/>
      <c r="L22" s="121"/>
      <c r="M22" s="121"/>
      <c r="N22" s="121"/>
      <c r="O22" s="121"/>
      <c r="P22" s="121"/>
      <c r="Q22" s="121"/>
      <c r="R22" s="121"/>
      <c r="S22" s="121"/>
    </row>
    <row r="23" spans="1:19" ht="15" customHeight="1">
      <c r="A23" s="285"/>
      <c r="B23" s="237"/>
      <c r="C23" s="237"/>
      <c r="D23" s="237"/>
      <c r="E23" s="121"/>
      <c r="F23" s="111"/>
      <c r="G23" s="111"/>
      <c r="H23" s="111"/>
      <c r="I23" s="121"/>
      <c r="J23" s="121"/>
      <c r="K23" s="121"/>
      <c r="L23" s="121"/>
      <c r="M23" s="121"/>
      <c r="N23" s="121"/>
      <c r="O23" s="121"/>
      <c r="P23" s="121"/>
      <c r="Q23" s="121"/>
      <c r="R23" s="121"/>
      <c r="S23" s="121"/>
    </row>
    <row r="24" spans="1:19" ht="15" customHeight="1">
      <c r="A24" s="285"/>
      <c r="B24" s="237"/>
      <c r="C24" s="237"/>
      <c r="D24" s="237"/>
      <c r="E24" s="121"/>
      <c r="F24" s="111"/>
      <c r="G24" s="111"/>
      <c r="H24" s="111"/>
      <c r="I24" s="121"/>
      <c r="J24" s="121"/>
      <c r="K24" s="121"/>
      <c r="L24" s="121"/>
      <c r="M24" s="121"/>
      <c r="N24" s="121"/>
      <c r="O24" s="121"/>
      <c r="P24" s="121"/>
      <c r="Q24" s="121"/>
      <c r="R24" s="121"/>
      <c r="S24" s="121"/>
    </row>
    <row r="25" spans="1:19" ht="15" customHeight="1">
      <c r="A25" s="285"/>
      <c r="B25" s="237"/>
      <c r="C25" s="237"/>
      <c r="D25" s="237"/>
      <c r="E25" s="121"/>
      <c r="F25" s="111"/>
      <c r="G25" s="111"/>
      <c r="H25" s="111"/>
      <c r="I25" s="121"/>
      <c r="J25" s="121"/>
      <c r="K25" s="121"/>
      <c r="L25" s="121"/>
      <c r="M25" s="121"/>
      <c r="N25" s="121"/>
      <c r="O25" s="121"/>
      <c r="P25" s="121"/>
      <c r="Q25" s="121"/>
      <c r="R25" s="121"/>
      <c r="S25" s="121"/>
    </row>
    <row r="26" spans="1:19" ht="15" customHeight="1">
      <c r="A26" s="285"/>
      <c r="B26" s="237"/>
      <c r="C26" s="237"/>
      <c r="D26" s="237"/>
      <c r="E26" s="121"/>
      <c r="F26" s="111"/>
      <c r="G26" s="111"/>
      <c r="H26" s="111"/>
      <c r="I26" s="121"/>
      <c r="J26" s="121"/>
      <c r="K26" s="121"/>
      <c r="L26" s="121"/>
      <c r="M26" s="121"/>
      <c r="N26" s="121"/>
      <c r="O26" s="121"/>
      <c r="P26" s="121"/>
      <c r="Q26" s="121"/>
      <c r="R26" s="121"/>
      <c r="S26" s="121"/>
    </row>
    <row r="27" spans="1:19" ht="8.1" customHeight="1">
      <c r="A27" s="285"/>
      <c r="E27" s="121"/>
      <c r="F27" s="121"/>
      <c r="G27" s="121"/>
      <c r="H27" s="121"/>
      <c r="I27" s="121"/>
      <c r="J27" s="121"/>
      <c r="K27" s="121"/>
      <c r="L27" s="121"/>
      <c r="M27" s="121"/>
      <c r="N27" s="121"/>
      <c r="O27" s="121"/>
      <c r="P27" s="121"/>
      <c r="Q27" s="121"/>
      <c r="R27" s="121"/>
      <c r="S27" s="121"/>
    </row>
    <row r="28" spans="1:19" ht="15" customHeight="1">
      <c r="A28" s="285"/>
      <c r="B28" s="339"/>
      <c r="C28" s="316" t="s">
        <v>52</v>
      </c>
      <c r="D28" s="339"/>
      <c r="E28" s="121"/>
      <c r="F28" s="339"/>
      <c r="G28" s="316" t="s">
        <v>53</v>
      </c>
      <c r="H28" s="339"/>
      <c r="I28" s="121"/>
      <c r="J28" s="121"/>
      <c r="K28" s="121"/>
      <c r="L28" s="121"/>
      <c r="M28" s="121"/>
      <c r="N28" s="121"/>
      <c r="O28" s="121"/>
      <c r="P28" s="121"/>
      <c r="Q28" s="121"/>
      <c r="R28" s="121"/>
      <c r="S28" s="121"/>
    </row>
    <row r="29" spans="1:19" ht="15" customHeight="1">
      <c r="A29" s="285"/>
      <c r="B29" s="237"/>
      <c r="C29" s="237"/>
      <c r="D29" s="237"/>
      <c r="E29" s="121"/>
      <c r="F29" s="111"/>
      <c r="G29" s="111"/>
      <c r="H29" s="111"/>
      <c r="I29" s="121"/>
      <c r="J29" s="121"/>
      <c r="K29" s="121"/>
      <c r="L29" s="121"/>
      <c r="M29" s="121"/>
      <c r="N29" s="121"/>
      <c r="O29" s="121"/>
      <c r="P29" s="121"/>
      <c r="Q29" s="121"/>
      <c r="R29" s="121"/>
      <c r="S29" s="121"/>
    </row>
    <row r="30" spans="1:19" ht="15" customHeight="1">
      <c r="A30" s="285"/>
      <c r="B30" s="237"/>
      <c r="C30" s="237"/>
      <c r="D30" s="237"/>
      <c r="E30" s="121"/>
      <c r="F30" s="111"/>
      <c r="G30" s="111"/>
      <c r="H30" s="111"/>
      <c r="I30" s="121"/>
      <c r="J30" s="121"/>
      <c r="K30" s="121"/>
      <c r="L30" s="121"/>
      <c r="M30" s="121"/>
      <c r="N30" s="121"/>
      <c r="O30" s="121"/>
      <c r="P30" s="121"/>
      <c r="Q30" s="121"/>
      <c r="R30" s="121"/>
      <c r="S30" s="121"/>
    </row>
    <row r="31" spans="1:19" ht="15" customHeight="1">
      <c r="A31" s="285"/>
      <c r="B31" s="237"/>
      <c r="C31" s="237"/>
      <c r="D31" s="237"/>
      <c r="E31" s="121"/>
      <c r="F31" s="111"/>
      <c r="G31" s="111"/>
      <c r="H31" s="111"/>
      <c r="I31" s="121"/>
      <c r="J31" s="121"/>
      <c r="K31" s="121"/>
      <c r="L31" s="121"/>
      <c r="M31" s="121"/>
      <c r="N31" s="121"/>
      <c r="O31" s="121"/>
      <c r="P31" s="121"/>
      <c r="Q31" s="121"/>
      <c r="R31" s="121"/>
      <c r="S31" s="121"/>
    </row>
    <row r="32" spans="1:19" ht="15" customHeight="1">
      <c r="A32" s="285"/>
      <c r="B32" s="237"/>
      <c r="C32" s="237"/>
      <c r="D32" s="237"/>
      <c r="E32" s="121"/>
      <c r="F32" s="111"/>
      <c r="G32" s="111"/>
      <c r="H32" s="111"/>
      <c r="I32" s="121"/>
      <c r="J32" s="121"/>
      <c r="K32" s="121"/>
      <c r="L32" s="121"/>
      <c r="M32" s="121"/>
      <c r="N32" s="121"/>
      <c r="O32" s="121"/>
      <c r="P32" s="121"/>
      <c r="Q32" s="121"/>
      <c r="R32" s="121"/>
      <c r="S32" s="121"/>
    </row>
    <row r="33" spans="1:19" ht="15" customHeight="1">
      <c r="A33" s="285"/>
      <c r="B33" s="237"/>
      <c r="C33" s="237"/>
      <c r="D33" s="237"/>
      <c r="E33" s="121"/>
      <c r="F33" s="237"/>
      <c r="G33" s="237"/>
      <c r="H33" s="237"/>
      <c r="J33" s="121"/>
      <c r="K33" s="121"/>
      <c r="L33" s="121"/>
      <c r="M33" s="121"/>
      <c r="N33" s="121"/>
      <c r="O33" s="121"/>
      <c r="P33" s="121"/>
      <c r="Q33" s="121"/>
      <c r="R33" s="121"/>
      <c r="S33" s="121"/>
    </row>
    <row r="34" spans="1:19" ht="15" customHeight="1">
      <c r="A34" s="285"/>
      <c r="B34" s="237"/>
      <c r="C34" s="237"/>
      <c r="D34" s="237"/>
      <c r="E34" s="121"/>
      <c r="F34" s="237"/>
      <c r="G34" s="237"/>
      <c r="H34" s="237"/>
      <c r="J34" s="121"/>
      <c r="K34" s="121"/>
      <c r="L34" s="121"/>
      <c r="M34" s="121"/>
      <c r="N34" s="121"/>
      <c r="O34" s="121"/>
      <c r="P34" s="121"/>
      <c r="Q34" s="121"/>
      <c r="R34" s="121"/>
      <c r="S34" s="121"/>
    </row>
    <row r="35" spans="1:19" ht="15" customHeight="1">
      <c r="A35" s="285"/>
      <c r="B35" s="237"/>
      <c r="C35" s="237"/>
      <c r="D35" s="237"/>
      <c r="F35" s="237"/>
      <c r="G35" s="237"/>
      <c r="H35" s="237"/>
      <c r="J35" s="121"/>
      <c r="K35" s="121"/>
      <c r="L35" s="121"/>
      <c r="M35" s="121"/>
      <c r="N35" s="121"/>
      <c r="O35" s="121"/>
      <c r="P35" s="121"/>
      <c r="Q35" s="121"/>
      <c r="R35" s="121"/>
      <c r="S35" s="121"/>
    </row>
    <row r="36" spans="1:19" ht="15" customHeight="1">
      <c r="A36" s="285"/>
      <c r="B36" s="237"/>
      <c r="C36" s="237"/>
      <c r="D36" s="237"/>
      <c r="F36" s="237"/>
      <c r="G36" s="237"/>
      <c r="H36" s="237"/>
      <c r="J36" s="121"/>
      <c r="K36" s="121"/>
      <c r="L36" s="121"/>
      <c r="M36" s="121"/>
      <c r="N36" s="121"/>
      <c r="O36" s="121"/>
      <c r="P36" s="121"/>
      <c r="Q36" s="121"/>
      <c r="R36" s="121"/>
      <c r="S36" s="121"/>
    </row>
    <row r="37" spans="1:19" ht="15" customHeight="1">
      <c r="A37" s="285"/>
      <c r="B37" s="237"/>
      <c r="C37" s="237"/>
      <c r="D37" s="237"/>
      <c r="F37" s="237"/>
      <c r="G37" s="237"/>
      <c r="H37" s="237"/>
      <c r="J37" s="121"/>
      <c r="K37" s="121"/>
      <c r="L37" s="121"/>
      <c r="M37" s="121"/>
      <c r="N37" s="121"/>
      <c r="O37" s="121"/>
      <c r="P37" s="121"/>
      <c r="Q37" s="121"/>
      <c r="R37" s="121"/>
      <c r="S37" s="121"/>
    </row>
    <row r="38" spans="1:19" ht="15" customHeight="1">
      <c r="A38" s="285"/>
      <c r="B38" s="237"/>
      <c r="C38" s="237"/>
      <c r="D38" s="237"/>
      <c r="F38" s="237"/>
      <c r="G38" s="237"/>
      <c r="H38" s="237"/>
      <c r="J38" s="121"/>
      <c r="K38" s="121"/>
      <c r="L38" s="121"/>
      <c r="M38" s="121"/>
      <c r="N38" s="121"/>
      <c r="O38" s="121"/>
      <c r="P38" s="121"/>
      <c r="Q38" s="121"/>
      <c r="R38" s="121"/>
      <c r="S38" s="121"/>
    </row>
    <row r="39" spans="1:19" ht="15" customHeight="1">
      <c r="A39" s="285"/>
      <c r="B39" s="237"/>
      <c r="C39" s="237"/>
      <c r="D39" s="237"/>
      <c r="F39" s="237"/>
      <c r="G39" s="237"/>
      <c r="H39" s="237"/>
      <c r="J39" s="121"/>
      <c r="K39" s="121"/>
      <c r="L39" s="121"/>
      <c r="M39" s="121"/>
      <c r="N39" s="121"/>
      <c r="O39" s="121"/>
      <c r="P39" s="121"/>
    </row>
    <row r="40" spans="1:19" ht="15" customHeight="1">
      <c r="A40" s="285"/>
      <c r="B40" s="237"/>
      <c r="C40" s="237"/>
      <c r="D40" s="237"/>
      <c r="F40" s="237"/>
      <c r="G40" s="237"/>
      <c r="H40" s="237"/>
      <c r="J40" s="121"/>
      <c r="K40" s="121"/>
      <c r="L40" s="121"/>
    </row>
    <row r="41" spans="1:19" ht="15" customHeight="1">
      <c r="A41" s="285"/>
      <c r="B41" s="237"/>
      <c r="C41" s="237"/>
      <c r="D41" s="237"/>
      <c r="F41" s="237"/>
      <c r="G41" s="237"/>
      <c r="H41" s="237"/>
      <c r="J41" s="121"/>
      <c r="K41" s="121"/>
      <c r="L41" s="121"/>
    </row>
    <row r="42" spans="1:19" ht="15" customHeight="1">
      <c r="A42" s="285"/>
      <c r="B42" s="237"/>
      <c r="C42" s="237"/>
      <c r="D42" s="237"/>
      <c r="F42" s="237"/>
      <c r="G42" s="237"/>
      <c r="H42" s="237"/>
      <c r="J42" s="121"/>
      <c r="K42" s="121"/>
      <c r="L42" s="121"/>
    </row>
    <row r="43" spans="1:19" ht="15" customHeight="1">
      <c r="A43" s="285"/>
      <c r="B43" s="237"/>
      <c r="C43" s="237"/>
      <c r="D43" s="237"/>
      <c r="F43" s="237"/>
      <c r="G43" s="237"/>
      <c r="H43" s="237"/>
      <c r="J43" s="121"/>
      <c r="K43" s="121"/>
      <c r="L43" s="121"/>
    </row>
    <row r="44" spans="1:19" ht="15" customHeight="1">
      <c r="A44" s="285"/>
      <c r="B44" s="237"/>
      <c r="C44" s="237"/>
      <c r="D44" s="237"/>
      <c r="F44" s="237"/>
      <c r="G44" s="237"/>
      <c r="H44" s="237"/>
    </row>
    <row r="45" spans="1:19" ht="15" customHeight="1">
      <c r="A45" s="285"/>
      <c r="B45" s="237"/>
      <c r="C45" s="237"/>
      <c r="D45" s="237"/>
      <c r="F45" s="237"/>
      <c r="G45" s="237"/>
      <c r="H45" s="237"/>
    </row>
    <row r="46" spans="1:19" ht="15" customHeight="1">
      <c r="A46" s="285"/>
    </row>
    <row r="47" spans="1:19" ht="15" customHeight="1">
      <c r="A47" s="285"/>
    </row>
    <row r="48" spans="1:19" ht="15" customHeight="1">
      <c r="A48" s="285"/>
    </row>
    <row r="49" spans="1:1" ht="15" customHeight="1">
      <c r="A49" s="285"/>
    </row>
    <row r="50" spans="1:1" ht="15" customHeight="1">
      <c r="A50" s="285"/>
    </row>
    <row r="51" spans="1:1" ht="15" customHeight="1">
      <c r="A51" s="285"/>
    </row>
    <row r="52" spans="1:1" ht="15">
      <c r="A52" s="285"/>
    </row>
    <row r="53" spans="1:1" ht="15">
      <c r="A53" s="285"/>
    </row>
    <row r="54" spans="1:1" ht="15">
      <c r="A54" s="285"/>
    </row>
    <row r="55" spans="1:1" ht="15">
      <c r="A55" s="285"/>
    </row>
    <row r="56" spans="1:1" ht="15">
      <c r="A56" s="285"/>
    </row>
    <row r="57" spans="1:1" ht="15">
      <c r="A57" s="285"/>
    </row>
    <row r="58" spans="1:1" ht="15">
      <c r="A58" s="285"/>
    </row>
    <row r="59" spans="1:1" ht="15">
      <c r="A59" s="285"/>
    </row>
    <row r="60" spans="1:1" ht="15">
      <c r="A60" s="285"/>
    </row>
    <row r="61" spans="1:1" ht="15">
      <c r="A61" s="285"/>
    </row>
    <row r="62" spans="1:1" ht="15">
      <c r="A62" s="285"/>
    </row>
    <row r="63" spans="1:1" ht="15">
      <c r="A63" s="285"/>
    </row>
    <row r="64" spans="1:1" ht="15">
      <c r="A64" s="285"/>
    </row>
    <row r="65" spans="1:1" ht="15">
      <c r="A65" s="285"/>
    </row>
    <row r="66" spans="1:1" ht="15">
      <c r="A66" s="285"/>
    </row>
    <row r="67" spans="1:1" ht="15">
      <c r="A67" s="285"/>
    </row>
    <row r="68" spans="1:1" ht="15">
      <c r="A68" s="285"/>
    </row>
    <row r="69" spans="1:1" ht="15">
      <c r="A69" s="285"/>
    </row>
    <row r="70" spans="1:1" ht="15">
      <c r="A70" s="285"/>
    </row>
    <row r="71" spans="1:1" ht="15">
      <c r="A71" s="285"/>
    </row>
    <row r="72" spans="1:1" ht="15">
      <c r="A72" s="285"/>
    </row>
    <row r="73" spans="1:1" ht="15">
      <c r="A73" s="285"/>
    </row>
    <row r="74" spans="1:1" ht="15">
      <c r="A74" s="285"/>
    </row>
    <row r="75" spans="1:1" ht="15">
      <c r="A75" s="285"/>
    </row>
    <row r="76" spans="1:1" ht="15">
      <c r="A76" s="285"/>
    </row>
    <row r="77" spans="1:1" ht="15">
      <c r="A77" s="285"/>
    </row>
    <row r="78" spans="1:1" ht="15">
      <c r="A78" s="285"/>
    </row>
    <row r="79" spans="1:1" ht="15">
      <c r="A79" s="285"/>
    </row>
    <row r="80" spans="1:1" ht="15">
      <c r="A80" s="285"/>
    </row>
    <row r="81" spans="1:12" ht="15">
      <c r="A81" s="285"/>
    </row>
    <row r="82" spans="1:12" ht="15">
      <c r="A82" s="285"/>
    </row>
    <row r="83" spans="1:12" ht="15">
      <c r="A83" s="285"/>
    </row>
    <row r="84" spans="1:12" ht="15">
      <c r="A84" s="285"/>
    </row>
    <row r="85" spans="1:12" ht="15">
      <c r="A85" s="285"/>
    </row>
    <row r="86" spans="1:12" ht="15">
      <c r="A86" s="285"/>
    </row>
    <row r="87" spans="1:12" ht="15">
      <c r="A87" s="285"/>
    </row>
    <row r="88" spans="1:12" ht="15">
      <c r="A88" s="285"/>
    </row>
    <row r="89" spans="1:12" ht="15">
      <c r="A89" s="285"/>
    </row>
    <row r="90" spans="1:12" ht="15" hidden="1">
      <c r="A90" s="285"/>
    </row>
    <row r="91" spans="1:12" ht="15" hidden="1">
      <c r="A91" s="285"/>
    </row>
    <row r="92" spans="1:12" ht="15" hidden="1">
      <c r="A92" s="285"/>
    </row>
    <row r="93" spans="1:12" ht="15" hidden="1">
      <c r="A93" s="285"/>
      <c r="C93" s="121" t="str">
        <f>IF('Portfolio Allocation'!B7&lt;&gt;1,"Data invalid: Check Portfolio Allocation for 100% specification.",CONCATENATE(C94,C95,C96))</f>
        <v>Data invalid: Check Portfolio Allocation for 100% specification.</v>
      </c>
      <c r="D93" s="292"/>
      <c r="E93" s="121"/>
      <c r="F93" s="121"/>
      <c r="G93" s="121"/>
      <c r="H93" s="121"/>
      <c r="I93" s="121"/>
      <c r="J93" s="121" t="str">
        <f>IF('Portfolio Allocation'!B7&lt;&gt;1,"Data invalid: Check Portfolio Allocation for 100% specification.",CONCATENATE(J94,J95,J96))</f>
        <v>Data invalid: Check Portfolio Allocation for 100% specification.</v>
      </c>
      <c r="K93" s="121"/>
      <c r="L93" s="121"/>
    </row>
    <row r="94" spans="1:12" ht="15" hidden="1">
      <c r="A94" s="285"/>
      <c r="C94" s="121" t="e">
        <f>CONCATENATE("GAV for ",IF('Graph Tables'!$EE$29=999,"all sectors",VLOOKUP('Graph Tables'!$EE$29,SectorSelTitle,2,FALSE))," is ",D97,"%. ")</f>
        <v>#REF!</v>
      </c>
      <c r="D94" s="292"/>
      <c r="E94" s="121"/>
      <c r="F94" s="121"/>
      <c r="G94" s="121"/>
      <c r="H94" s="121"/>
      <c r="I94" s="287"/>
      <c r="J94" s="121" t="e">
        <f>CONCATENATE("GAV for ",IF('Graph Tables'!$EP$29=999,"all countries",VLOOKUP('Graph Tables'!$EP$29,CountrySelTitle,2,FALSE))," is ",L97,"%. ")</f>
        <v>#REF!</v>
      </c>
      <c r="K94" s="121"/>
      <c r="L94" s="121"/>
    </row>
    <row r="95" spans="1:12" ht="15" hidden="1">
      <c r="A95" s="285"/>
      <c r="C95" s="121" t="str">
        <f>IF($D$98&lt;&gt;0,CONCATENATE("In cash: ",$D$98,"%. "),"")</f>
        <v/>
      </c>
      <c r="D95" s="292"/>
      <c r="E95" s="121"/>
      <c r="F95" s="121"/>
      <c r="G95" s="121"/>
      <c r="H95" s="121"/>
      <c r="I95" s="287"/>
      <c r="J95" s="121" t="str">
        <f>IF($D$98&lt;&gt;0,CONCATENATE("In cash: ",$D$98,"%. "),"")</f>
        <v/>
      </c>
      <c r="K95" s="121"/>
      <c r="L95" s="121"/>
    </row>
    <row r="96" spans="1:12" ht="15" hidden="1">
      <c r="A96" s="285"/>
      <c r="C96" s="121" t="str">
        <f>IF($D$99&lt;&gt;0,CONCATENATE("Not specified: ",$D$99,"%."),"")</f>
        <v/>
      </c>
      <c r="D96" s="292"/>
      <c r="E96" s="121"/>
      <c r="F96" s="121"/>
      <c r="G96" s="121"/>
      <c r="H96" s="121"/>
      <c r="I96" s="287"/>
      <c r="J96" s="121" t="str">
        <f>IF($D$99&lt;&gt;0,CONCATENATE("Not specified: ",$D$99,"%."),"")</f>
        <v/>
      </c>
      <c r="K96" s="121"/>
      <c r="L96" s="121"/>
    </row>
    <row r="97" spans="1:12" ht="15" hidden="1">
      <c r="A97" s="285"/>
      <c r="C97" s="121" t="s">
        <v>54</v>
      </c>
      <c r="D97" s="293">
        <f>IFERROR(SUM('Graph Tables'!BN2:BN101)*100,0)</f>
        <v>0</v>
      </c>
      <c r="E97" s="121"/>
      <c r="F97" s="121"/>
      <c r="G97" s="121"/>
      <c r="H97" s="121"/>
      <c r="I97" s="121"/>
      <c r="J97" s="121" t="s">
        <v>54</v>
      </c>
      <c r="K97" s="121"/>
      <c r="L97" s="288" t="e">
        <f>SUM('Graph Tables'!EQ2:EQ25)*100</f>
        <v>#REF!</v>
      </c>
    </row>
    <row r="98" spans="1:12" ht="15" hidden="1">
      <c r="A98" s="285"/>
      <c r="C98" s="121" t="s">
        <v>55</v>
      </c>
      <c r="D98" s="294">
        <f>L98</f>
        <v>0</v>
      </c>
      <c r="J98" s="121" t="s">
        <v>55</v>
      </c>
      <c r="K98" s="121"/>
      <c r="L98" s="289">
        <f>'Portfolio Allocation'!B9*100</f>
        <v>0</v>
      </c>
    </row>
    <row r="99" spans="1:12" ht="15" hidden="1">
      <c r="A99" s="285"/>
      <c r="C99" s="290" t="s">
        <v>56</v>
      </c>
      <c r="D99" s="294">
        <f>L99</f>
        <v>0</v>
      </c>
      <c r="J99" s="290" t="s">
        <v>56</v>
      </c>
      <c r="L99" s="291">
        <f>'Portfolio Allocation'!B10*100</f>
        <v>0</v>
      </c>
    </row>
    <row r="100" spans="1:12" ht="15" hidden="1">
      <c r="A100" s="285"/>
      <c r="D100" s="295"/>
    </row>
    <row r="101" spans="1:12" ht="15">
      <c r="A101" s="285"/>
    </row>
    <row r="102" spans="1:12" ht="15">
      <c r="A102" s="285"/>
    </row>
    <row r="103" spans="1:12" ht="15">
      <c r="A103" s="285"/>
    </row>
    <row r="104" spans="1:12" ht="15">
      <c r="A104" s="285"/>
    </row>
    <row r="105" spans="1:12" ht="15">
      <c r="A105" s="285"/>
    </row>
    <row r="106" spans="1:12" ht="15">
      <c r="A106" s="285"/>
    </row>
    <row r="107" spans="1:12" ht="15">
      <c r="A107" s="285"/>
    </row>
    <row r="108" spans="1:12" ht="15">
      <c r="A108" s="285"/>
    </row>
    <row r="109" spans="1:12" ht="15">
      <c r="A109" s="285"/>
    </row>
    <row r="110" spans="1:12" ht="15">
      <c r="A110" s="285"/>
    </row>
    <row r="111" spans="1:12" ht="15">
      <c r="A111" s="285"/>
    </row>
    <row r="112" spans="1:12" ht="15">
      <c r="A112" s="285"/>
    </row>
    <row r="113" spans="1:1" ht="15">
      <c r="A113" s="285"/>
    </row>
    <row r="114" spans="1:1" ht="15">
      <c r="A114" s="285"/>
    </row>
    <row r="115" spans="1:1" ht="15">
      <c r="A115" s="285"/>
    </row>
    <row r="116" spans="1:1" ht="15">
      <c r="A116" s="285"/>
    </row>
    <row r="117" spans="1:1" ht="15">
      <c r="A117" s="285"/>
    </row>
    <row r="118" spans="1:1" ht="15">
      <c r="A118" s="285"/>
    </row>
    <row r="119" spans="1:1" ht="15">
      <c r="A119" s="285"/>
    </row>
    <row r="120" spans="1:1" ht="15">
      <c r="A120" s="285"/>
    </row>
    <row r="121" spans="1:1" ht="15">
      <c r="A121" s="285"/>
    </row>
    <row r="122" spans="1:1" ht="15">
      <c r="A122" s="285"/>
    </row>
    <row r="123" spans="1:1" ht="15">
      <c r="A123" s="285"/>
    </row>
    <row r="124" spans="1:1" ht="15">
      <c r="A124" s="285"/>
    </row>
    <row r="125" spans="1:1" ht="15">
      <c r="A125" s="285"/>
    </row>
    <row r="126" spans="1:1" ht="15">
      <c r="A126" s="285"/>
    </row>
    <row r="127" spans="1:1" ht="15">
      <c r="A127" s="285"/>
    </row>
    <row r="128" spans="1:1" ht="15">
      <c r="A128" s="285"/>
    </row>
    <row r="129" spans="1:1" ht="15">
      <c r="A129" s="285"/>
    </row>
    <row r="130" spans="1:1" ht="15">
      <c r="A130" s="285"/>
    </row>
    <row r="131" spans="1:1" ht="15">
      <c r="A131" s="285"/>
    </row>
    <row r="132" spans="1:1" ht="15">
      <c r="A132" s="285"/>
    </row>
    <row r="133" spans="1:1" ht="15">
      <c r="A133" s="285"/>
    </row>
    <row r="134" spans="1:1" ht="15">
      <c r="A134" s="285"/>
    </row>
    <row r="135" spans="1:1" ht="15">
      <c r="A135" s="285"/>
    </row>
    <row r="136" spans="1:1" ht="15">
      <c r="A136" s="285"/>
    </row>
    <row r="137" spans="1:1" ht="15">
      <c r="A137" s="285"/>
    </row>
    <row r="138" spans="1:1" ht="15">
      <c r="A138" s="285"/>
    </row>
    <row r="139" spans="1:1" ht="15">
      <c r="A139" s="285"/>
    </row>
    <row r="140" spans="1:1" ht="15">
      <c r="A140" s="285"/>
    </row>
    <row r="141" spans="1:1" ht="15">
      <c r="A141" s="285"/>
    </row>
    <row r="142" spans="1:1" ht="15">
      <c r="A142" s="285"/>
    </row>
    <row r="143" spans="1:1" ht="15">
      <c r="A143" s="285"/>
    </row>
    <row r="144" spans="1:1" ht="15">
      <c r="A144" s="285"/>
    </row>
    <row r="145" spans="1:1" ht="15">
      <c r="A145" s="285"/>
    </row>
    <row r="146" spans="1:1" ht="15">
      <c r="A146" s="285"/>
    </row>
    <row r="147" spans="1:1" ht="15">
      <c r="A147" s="285"/>
    </row>
    <row r="148" spans="1:1" ht="15">
      <c r="A148" s="285"/>
    </row>
    <row r="149" spans="1:1" ht="15">
      <c r="A149" s="285"/>
    </row>
    <row r="150" spans="1:1" ht="15">
      <c r="A150" s="285"/>
    </row>
    <row r="151" spans="1:1" ht="15">
      <c r="A151" s="285"/>
    </row>
    <row r="152" spans="1:1" ht="15">
      <c r="A152" s="285"/>
    </row>
    <row r="153" spans="1:1" ht="15">
      <c r="A153" s="285"/>
    </row>
    <row r="154" spans="1:1" ht="15">
      <c r="A154" s="285"/>
    </row>
    <row r="155" spans="1:1" ht="15">
      <c r="A155" s="285"/>
    </row>
    <row r="156" spans="1:1" ht="15">
      <c r="A156" s="285"/>
    </row>
    <row r="157" spans="1:1" ht="15">
      <c r="A157" s="285"/>
    </row>
    <row r="158" spans="1:1" ht="15">
      <c r="A158" s="285"/>
    </row>
    <row r="159" spans="1:1" ht="15">
      <c r="A159" s="285"/>
    </row>
    <row r="160" spans="1:1" ht="15">
      <c r="A160" s="285"/>
    </row>
    <row r="161" spans="1:1" ht="15">
      <c r="A161" s="285"/>
    </row>
    <row r="162" spans="1:1" ht="15">
      <c r="A162" s="285"/>
    </row>
    <row r="163" spans="1:1" ht="15">
      <c r="A163" s="285"/>
    </row>
    <row r="164" spans="1:1" ht="15">
      <c r="A164" s="285"/>
    </row>
    <row r="165" spans="1:1" ht="15">
      <c r="A165" s="285"/>
    </row>
    <row r="166" spans="1:1" ht="15">
      <c r="A166" s="285"/>
    </row>
    <row r="167" spans="1:1" ht="15">
      <c r="A167" s="285"/>
    </row>
    <row r="168" spans="1:1" ht="15">
      <c r="A168" s="285"/>
    </row>
    <row r="169" spans="1:1" ht="15">
      <c r="A169" s="285"/>
    </row>
    <row r="170" spans="1:1" ht="15">
      <c r="A170" s="285"/>
    </row>
    <row r="171" spans="1:1" ht="15">
      <c r="A171" s="285"/>
    </row>
    <row r="172" spans="1:1" ht="15">
      <c r="A172" s="285"/>
    </row>
    <row r="173" spans="1:1" ht="15">
      <c r="A173" s="285"/>
    </row>
    <row r="174" spans="1:1" ht="15">
      <c r="A174" s="285"/>
    </row>
    <row r="175" spans="1:1" ht="15">
      <c r="A175" s="285"/>
    </row>
    <row r="176" spans="1:1" ht="15">
      <c r="A176" s="285"/>
    </row>
    <row r="177" spans="1:1" ht="15">
      <c r="A177" s="285"/>
    </row>
    <row r="178" spans="1:1" ht="15">
      <c r="A178" s="285"/>
    </row>
    <row r="179" spans="1:1" ht="15">
      <c r="A179" s="285"/>
    </row>
    <row r="180" spans="1:1" ht="15">
      <c r="A180" s="285"/>
    </row>
    <row r="181" spans="1:1" ht="15">
      <c r="A181" s="285"/>
    </row>
    <row r="182" spans="1:1" ht="15">
      <c r="A182" s="285"/>
    </row>
    <row r="183" spans="1:1" ht="15">
      <c r="A183" s="285"/>
    </row>
    <row r="184" spans="1:1" ht="15">
      <c r="A184" s="285"/>
    </row>
    <row r="185" spans="1:1" ht="15">
      <c r="A185" s="285"/>
    </row>
    <row r="186" spans="1:1" ht="15">
      <c r="A186" s="285"/>
    </row>
    <row r="187" spans="1:1" ht="15">
      <c r="A187" s="285"/>
    </row>
    <row r="188" spans="1:1" ht="15">
      <c r="A188" s="285"/>
    </row>
    <row r="189" spans="1:1" ht="15">
      <c r="A189" s="285"/>
    </row>
    <row r="190" spans="1:1" ht="15">
      <c r="A190" s="285"/>
    </row>
    <row r="191" spans="1:1" ht="15">
      <c r="A191" s="285"/>
    </row>
    <row r="192" spans="1:1" ht="15">
      <c r="A192" s="285"/>
    </row>
    <row r="193" spans="1:1" ht="15">
      <c r="A193" s="285"/>
    </row>
    <row r="194" spans="1:1" ht="15">
      <c r="A194" s="285"/>
    </row>
    <row r="195" spans="1:1" ht="15">
      <c r="A195" s="285"/>
    </row>
    <row r="196" spans="1:1" ht="15">
      <c r="A196" s="285"/>
    </row>
    <row r="197" spans="1:1" ht="15">
      <c r="A197" s="285"/>
    </row>
    <row r="198" spans="1:1" ht="15">
      <c r="A198" s="285"/>
    </row>
    <row r="199" spans="1:1" ht="15">
      <c r="A199" s="285"/>
    </row>
    <row r="200" spans="1:1" ht="15">
      <c r="A200" s="285"/>
    </row>
    <row r="201" spans="1:1" ht="15">
      <c r="A201" s="285"/>
    </row>
    <row r="202" spans="1:1" ht="15">
      <c r="A202" s="285"/>
    </row>
    <row r="203" spans="1:1" ht="15">
      <c r="A203" s="285"/>
    </row>
    <row r="204" spans="1:1" ht="15">
      <c r="A204" s="285"/>
    </row>
    <row r="205" spans="1:1" ht="15">
      <c r="A205" s="285"/>
    </row>
    <row r="206" spans="1:1" ht="15">
      <c r="A206" s="285"/>
    </row>
    <row r="207" spans="1:1" ht="15">
      <c r="A207" s="285"/>
    </row>
    <row r="208" spans="1:1" ht="15">
      <c r="A208" s="285"/>
    </row>
    <row r="209" spans="1:1" ht="15">
      <c r="A209" s="285"/>
    </row>
    <row r="210" spans="1:1" ht="15">
      <c r="A210" s="285"/>
    </row>
    <row r="211" spans="1:1" ht="15">
      <c r="A211" s="285"/>
    </row>
    <row r="212" spans="1:1" ht="15">
      <c r="A212" s="285"/>
    </row>
    <row r="213" spans="1:1" ht="15">
      <c r="A213" s="285"/>
    </row>
    <row r="214" spans="1:1" ht="15">
      <c r="A214" s="285"/>
    </row>
    <row r="215" spans="1:1" ht="15">
      <c r="A215" s="285"/>
    </row>
    <row r="216" spans="1:1" ht="15">
      <c r="A216" s="285"/>
    </row>
    <row r="217" spans="1:1" ht="15">
      <c r="A217" s="285"/>
    </row>
    <row r="218" spans="1:1" ht="15">
      <c r="A218" s="285"/>
    </row>
    <row r="219" spans="1:1" ht="15">
      <c r="A219" s="285"/>
    </row>
    <row r="220" spans="1:1" ht="15">
      <c r="A220" s="285"/>
    </row>
    <row r="221" spans="1:1" ht="15">
      <c r="A221" s="285"/>
    </row>
    <row r="222" spans="1:1" ht="15">
      <c r="A222" s="285"/>
    </row>
    <row r="223" spans="1:1" ht="15">
      <c r="A223" s="285"/>
    </row>
    <row r="224" spans="1:1" ht="15">
      <c r="A224" s="285"/>
    </row>
    <row r="225" spans="1:1" ht="15">
      <c r="A225" s="285"/>
    </row>
    <row r="226" spans="1:1" ht="15">
      <c r="A226" s="285"/>
    </row>
    <row r="227" spans="1:1" ht="15">
      <c r="A227" s="285"/>
    </row>
    <row r="228" spans="1:1" ht="15">
      <c r="A228" s="285"/>
    </row>
    <row r="229" spans="1:1" ht="15">
      <c r="A229" s="285"/>
    </row>
    <row r="230" spans="1:1" ht="15">
      <c r="A230" s="285"/>
    </row>
    <row r="231" spans="1:1" ht="15">
      <c r="A231" s="285"/>
    </row>
    <row r="232" spans="1:1" ht="15">
      <c r="A232" s="285"/>
    </row>
    <row r="233" spans="1:1" ht="15">
      <c r="A233" s="285"/>
    </row>
    <row r="234" spans="1:1" ht="15">
      <c r="A234" s="285"/>
    </row>
    <row r="235" spans="1:1" ht="15">
      <c r="A235" s="285"/>
    </row>
    <row r="236" spans="1:1" ht="15">
      <c r="A236" s="285"/>
    </row>
    <row r="237" spans="1:1" ht="15">
      <c r="A237" s="285"/>
    </row>
    <row r="243" spans="33:33">
      <c r="AG243" s="278">
        <v>4</v>
      </c>
    </row>
  </sheetData>
  <sheetProtection selectLockedCells="1"/>
  <conditionalFormatting sqref="D4:D7">
    <cfRule type="containsText" dxfId="62" priority="1" operator="containsText" text="Please fill in data">
      <formula>NOT(ISERROR(SEARCH("Please fill in data",D4)))</formula>
    </cfRule>
  </conditionalFormatting>
  <conditionalFormatting sqref="H4:H7">
    <cfRule type="containsText" dxfId="61" priority="3" operator="containsText" text="Please fill in data">
      <formula>NOT(ISERROR(SEARCH("Please fill in data",H4)))</formula>
    </cfRule>
  </conditionalFormatting>
  <pageMargins left="0.11811023622047245" right="0.27559055118110237" top="0.25" bottom="0.41" header="0.17" footer="0.17"/>
  <pageSetup paperSize="9" scale="78" orientation="landscape" r:id="rId1"/>
  <headerFooter>
    <oddFooter>&amp;LINREV SDDS 3.1&amp;RDate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print="0" autoLine="0" autoPict="0">
                <anchor>
                  <from>
                    <xdr:col>3</xdr:col>
                    <xdr:colOff>447675</xdr:colOff>
                    <xdr:row>28</xdr:row>
                    <xdr:rowOff>85725</xdr:rowOff>
                  </from>
                  <to>
                    <xdr:col>3</xdr:col>
                    <xdr:colOff>1609725</xdr:colOff>
                    <xdr:row>29</xdr:row>
                    <xdr:rowOff>114300</xdr:rowOff>
                  </to>
                </anchor>
              </controlPr>
            </control>
          </mc:Choice>
        </mc:AlternateContent>
        <mc:AlternateContent xmlns:mc="http://schemas.openxmlformats.org/markup-compatibility/2006">
          <mc:Choice Requires="x14">
            <control shapeId="2052" r:id="rId5" name="Drop Down 4">
              <controlPr locked="0" defaultSize="0" print="0" autoLine="0" autoPict="0">
                <anchor>
                  <from>
                    <xdr:col>7</xdr:col>
                    <xdr:colOff>466725</xdr:colOff>
                    <xdr:row>28</xdr:row>
                    <xdr:rowOff>85725</xdr:rowOff>
                  </from>
                  <to>
                    <xdr:col>7</xdr:col>
                    <xdr:colOff>1619250</xdr:colOff>
                    <xdr:row>29</xdr:row>
                    <xdr:rowOff>95250</xdr:rowOff>
                  </to>
                </anchor>
              </controlPr>
            </control>
          </mc:Choice>
        </mc:AlternateContent>
        <mc:AlternateContent xmlns:mc="http://schemas.openxmlformats.org/markup-compatibility/2006">
          <mc:Choice Requires="x14">
            <control shapeId="2053" r:id="rId6" name="Drop Down 5">
              <controlPr locked="0" defaultSize="0" print="0" autoLine="0" autoPict="0">
                <anchor>
                  <from>
                    <xdr:col>3</xdr:col>
                    <xdr:colOff>457200</xdr:colOff>
                    <xdr:row>9</xdr:row>
                    <xdr:rowOff>85725</xdr:rowOff>
                  </from>
                  <to>
                    <xdr:col>3</xdr:col>
                    <xdr:colOff>1619250</xdr:colOff>
                    <xdr:row>10</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0"/>
    <pageSetUpPr fitToPage="1"/>
  </sheetPr>
  <dimension ref="A1:L359"/>
  <sheetViews>
    <sheetView showGridLines="0" tabSelected="1" zoomScale="90" zoomScaleNormal="90" workbookViewId="0">
      <pane xSplit="2" ySplit="3" topLeftCell="C4" activePane="bottomRight" state="frozen"/>
      <selection activeCell="N83" sqref="N83"/>
      <selection pane="topRight" activeCell="N83" sqref="N83"/>
      <selection pane="bottomLeft" activeCell="N83" sqref="N83"/>
      <selection pane="bottomRight" activeCell="D1" sqref="D1"/>
    </sheetView>
  </sheetViews>
  <sheetFormatPr defaultColWidth="0" defaultRowHeight="16.5"/>
  <cols>
    <col min="1" max="1" width="9.85546875" style="155" customWidth="1"/>
    <col min="2" max="2" width="62.5703125" style="155" customWidth="1"/>
    <col min="3" max="3" width="5.5703125" style="155" customWidth="1"/>
    <col min="4" max="4" width="32.5703125" style="155" customWidth="1"/>
    <col min="5" max="5" width="47.7109375" style="155" customWidth="1"/>
    <col min="6" max="6" width="66.85546875" style="155" customWidth="1"/>
    <col min="7" max="7" width="21.7109375" style="155" customWidth="1"/>
    <col min="8" max="8" width="5.7109375" style="182" customWidth="1"/>
    <col min="9" max="9" width="22.140625" style="187" customWidth="1"/>
    <col min="10" max="10" width="9.140625" style="182" hidden="1" customWidth="1"/>
    <col min="11" max="12" width="0" style="183" hidden="1" customWidth="1"/>
    <col min="13" max="16384" width="9.140625" style="183" hidden="1"/>
  </cols>
  <sheetData>
    <row r="1" spans="1:10" s="180" customFormat="1" ht="65.099999999999994" customHeight="1">
      <c r="A1" s="174" t="s">
        <v>57</v>
      </c>
      <c r="B1" s="175"/>
      <c r="C1" s="172"/>
      <c r="D1" s="176"/>
      <c r="E1" s="172"/>
      <c r="F1" s="173"/>
      <c r="G1" s="173"/>
      <c r="H1" s="182"/>
      <c r="I1" s="456" t="s">
        <v>2280</v>
      </c>
      <c r="J1" s="182"/>
    </row>
    <row r="2" spans="1:10" ht="26.25" thickBot="1">
      <c r="A2" s="485" t="str">
        <f>Tables!L2</f>
        <v>Version 4.0 - CONSULTATION TEMPLATE / Currency: Not specified</v>
      </c>
      <c r="B2" s="177"/>
      <c r="C2" s="177"/>
      <c r="D2" s="177"/>
      <c r="E2" s="177"/>
      <c r="F2" s="177"/>
      <c r="G2" s="177"/>
      <c r="I2" s="457" t="s">
        <v>2281</v>
      </c>
    </row>
    <row r="3" spans="1:10" s="184" customFormat="1" ht="24.95" customHeight="1">
      <c r="A3" s="73">
        <v>1</v>
      </c>
      <c r="B3" s="88" t="s">
        <v>59</v>
      </c>
      <c r="C3" s="74"/>
      <c r="D3" s="75" t="str">
        <f>CONCATENATE("Data ",'Key Vehicle Terms'!$D$11," ",'Key Vehicle Terms'!$D$10)</f>
        <v xml:space="preserve">Data  </v>
      </c>
      <c r="E3" s="76" t="s">
        <v>60</v>
      </c>
      <c r="F3" s="77" t="s">
        <v>61</v>
      </c>
      <c r="G3" s="77" t="s">
        <v>2279</v>
      </c>
      <c r="H3" s="182"/>
      <c r="J3" s="182"/>
    </row>
    <row r="4" spans="1:10" ht="11.1" customHeight="1">
      <c r="A4" s="72"/>
      <c r="B4" s="86"/>
      <c r="C4" s="71"/>
      <c r="D4" s="71"/>
      <c r="E4" s="71"/>
      <c r="F4" s="71"/>
      <c r="G4" s="71"/>
      <c r="I4" s="183"/>
    </row>
    <row r="5" spans="1:10" ht="24.95" customHeight="1">
      <c r="A5" s="78" t="s">
        <v>66</v>
      </c>
      <c r="B5" s="158" t="s">
        <v>67</v>
      </c>
      <c r="C5" s="79">
        <f t="shared" ref="C5:C36" si="0">IF(COUNTBLANK(D5),1,2)</f>
        <v>1</v>
      </c>
      <c r="D5" s="129"/>
      <c r="E5" s="80"/>
      <c r="F5" s="81"/>
      <c r="G5" s="81" t="s">
        <v>2359</v>
      </c>
    </row>
    <row r="6" spans="1:10" ht="61.5" customHeight="1">
      <c r="A6" s="82" t="s">
        <v>70</v>
      </c>
      <c r="B6" s="159" t="s">
        <v>71</v>
      </c>
      <c r="C6" s="83">
        <f t="shared" si="0"/>
        <v>1</v>
      </c>
      <c r="D6" s="129"/>
      <c r="E6" s="80"/>
      <c r="F6" s="84" t="s">
        <v>72</v>
      </c>
      <c r="G6" s="84" t="s">
        <v>2360</v>
      </c>
      <c r="H6" s="378"/>
    </row>
    <row r="7" spans="1:10" ht="24.95" customHeight="1">
      <c r="A7" s="78" t="s">
        <v>73</v>
      </c>
      <c r="B7" s="158" t="s">
        <v>74</v>
      </c>
      <c r="C7" s="79">
        <f t="shared" si="0"/>
        <v>1</v>
      </c>
      <c r="D7" s="129"/>
      <c r="E7" s="80"/>
      <c r="F7" s="81"/>
      <c r="G7" s="81" t="s">
        <v>2361</v>
      </c>
      <c r="H7" s="378"/>
    </row>
    <row r="8" spans="1:10" ht="24.95" customHeight="1">
      <c r="A8" s="82" t="s">
        <v>75</v>
      </c>
      <c r="B8" s="159" t="s">
        <v>76</v>
      </c>
      <c r="C8" s="83">
        <f t="shared" si="0"/>
        <v>1</v>
      </c>
      <c r="D8" s="141"/>
      <c r="E8" s="80"/>
      <c r="F8" s="84" t="s">
        <v>77</v>
      </c>
      <c r="G8" s="84" t="s">
        <v>2361</v>
      </c>
      <c r="H8" s="378"/>
    </row>
    <row r="9" spans="1:10" ht="24.95" customHeight="1">
      <c r="A9" s="78" t="s">
        <v>78</v>
      </c>
      <c r="B9" s="158" t="s">
        <v>79</v>
      </c>
      <c r="C9" s="79">
        <f>IF(COUNTBLANK(D9),1,2)</f>
        <v>1</v>
      </c>
      <c r="D9" s="152"/>
      <c r="E9" s="80"/>
      <c r="F9" s="81"/>
      <c r="G9" s="81"/>
    </row>
    <row r="10" spans="1:10" ht="24.95" customHeight="1">
      <c r="A10" s="82" t="s">
        <v>80</v>
      </c>
      <c r="B10" s="159" t="s">
        <v>81</v>
      </c>
      <c r="C10" s="83">
        <f t="shared" si="0"/>
        <v>1</v>
      </c>
      <c r="D10" s="142"/>
      <c r="E10" s="80"/>
      <c r="F10" s="84" t="s">
        <v>82</v>
      </c>
      <c r="G10" s="84"/>
    </row>
    <row r="11" spans="1:10" ht="24.95" customHeight="1">
      <c r="A11" s="78" t="s">
        <v>83</v>
      </c>
      <c r="B11" s="158" t="s">
        <v>84</v>
      </c>
      <c r="C11" s="79">
        <f t="shared" si="0"/>
        <v>1</v>
      </c>
      <c r="D11" s="143"/>
      <c r="E11" s="80"/>
      <c r="F11" s="81" t="s">
        <v>85</v>
      </c>
      <c r="G11" s="81"/>
      <c r="I11" s="183"/>
    </row>
    <row r="12" spans="1:10" ht="24.95" customHeight="1">
      <c r="A12" s="82" t="s">
        <v>86</v>
      </c>
      <c r="B12" s="159" t="s">
        <v>2551</v>
      </c>
      <c r="C12" s="83">
        <f t="shared" si="0"/>
        <v>1</v>
      </c>
      <c r="D12" s="143"/>
      <c r="E12" s="80"/>
      <c r="F12" s="84" t="s">
        <v>87</v>
      </c>
      <c r="G12" s="84"/>
      <c r="I12" s="184"/>
    </row>
    <row r="13" spans="1:10" ht="24.95" customHeight="1">
      <c r="A13" s="78" t="s">
        <v>88</v>
      </c>
      <c r="B13" s="158" t="s">
        <v>89</v>
      </c>
      <c r="C13" s="79">
        <f t="shared" si="0"/>
        <v>1</v>
      </c>
      <c r="D13" s="129"/>
      <c r="E13" s="80"/>
      <c r="F13" s="81" t="s">
        <v>2429</v>
      </c>
      <c r="G13" s="81" t="s">
        <v>2359</v>
      </c>
      <c r="H13" s="378"/>
      <c r="I13" s="183"/>
    </row>
    <row r="14" spans="1:10" ht="24.95" customHeight="1">
      <c r="A14" s="82" t="s">
        <v>90</v>
      </c>
      <c r="B14" s="159" t="s">
        <v>91</v>
      </c>
      <c r="C14" s="83">
        <f t="shared" si="0"/>
        <v>1</v>
      </c>
      <c r="D14" s="143"/>
      <c r="E14" s="80"/>
      <c r="F14" s="84" t="s">
        <v>2430</v>
      </c>
      <c r="G14" s="84" t="s">
        <v>2359</v>
      </c>
      <c r="H14" s="378"/>
    </row>
    <row r="15" spans="1:10" ht="24.95" customHeight="1">
      <c r="A15" s="78" t="s">
        <v>7</v>
      </c>
      <c r="B15" s="158" t="s">
        <v>92</v>
      </c>
      <c r="C15" s="79">
        <f t="shared" si="0"/>
        <v>1</v>
      </c>
      <c r="D15" s="143"/>
      <c r="E15" s="80"/>
      <c r="F15" s="81" t="s">
        <v>93</v>
      </c>
      <c r="G15" s="81" t="s">
        <v>2359</v>
      </c>
      <c r="H15" s="378"/>
    </row>
    <row r="16" spans="1:10" ht="24.95" customHeight="1">
      <c r="A16" s="82" t="s">
        <v>94</v>
      </c>
      <c r="B16" s="159" t="s">
        <v>95</v>
      </c>
      <c r="C16" s="83">
        <f t="shared" si="0"/>
        <v>1</v>
      </c>
      <c r="D16" s="143"/>
      <c r="E16" s="80"/>
      <c r="F16" s="84" t="s">
        <v>96</v>
      </c>
      <c r="G16" s="84" t="s">
        <v>2362</v>
      </c>
    </row>
    <row r="17" spans="1:8" ht="24.95" customHeight="1">
      <c r="A17" s="78" t="s">
        <v>8</v>
      </c>
      <c r="B17" s="158" t="s">
        <v>97</v>
      </c>
      <c r="C17" s="79">
        <f t="shared" si="0"/>
        <v>1</v>
      </c>
      <c r="D17" s="143"/>
      <c r="E17" s="80"/>
      <c r="F17" s="81" t="s">
        <v>98</v>
      </c>
      <c r="G17" s="81" t="s">
        <v>2363</v>
      </c>
      <c r="H17" s="378"/>
    </row>
    <row r="18" spans="1:8" ht="24.95" customHeight="1">
      <c r="A18" s="82" t="s">
        <v>99</v>
      </c>
      <c r="B18" s="159" t="s">
        <v>100</v>
      </c>
      <c r="C18" s="83">
        <f t="shared" si="0"/>
        <v>1</v>
      </c>
      <c r="D18" s="143"/>
      <c r="E18" s="80"/>
      <c r="F18" s="84" t="s">
        <v>101</v>
      </c>
      <c r="G18" s="84" t="s">
        <v>2362</v>
      </c>
    </row>
    <row r="19" spans="1:8" ht="24.95" customHeight="1">
      <c r="A19" s="78" t="s">
        <v>102</v>
      </c>
      <c r="B19" s="158" t="s">
        <v>103</v>
      </c>
      <c r="C19" s="79">
        <f t="shared" si="0"/>
        <v>1</v>
      </c>
      <c r="D19" s="143"/>
      <c r="E19" s="80"/>
      <c r="F19" s="81" t="s">
        <v>104</v>
      </c>
      <c r="G19" s="81" t="s">
        <v>2362</v>
      </c>
    </row>
    <row r="20" spans="1:8" ht="24.95" customHeight="1">
      <c r="A20" s="82" t="s">
        <v>105</v>
      </c>
      <c r="B20" s="159" t="s">
        <v>106</v>
      </c>
      <c r="C20" s="83">
        <f t="shared" si="0"/>
        <v>1</v>
      </c>
      <c r="D20" s="143"/>
      <c r="E20" s="80"/>
      <c r="F20" s="84" t="s">
        <v>2431</v>
      </c>
      <c r="G20" s="84" t="s">
        <v>2362</v>
      </c>
    </row>
    <row r="21" spans="1:8" ht="24.95" customHeight="1">
      <c r="A21" s="78" t="s">
        <v>107</v>
      </c>
      <c r="B21" s="158" t="s">
        <v>108</v>
      </c>
      <c r="C21" s="79">
        <f t="shared" si="0"/>
        <v>1</v>
      </c>
      <c r="D21" s="143"/>
      <c r="E21" s="80"/>
      <c r="F21" s="81" t="s">
        <v>109</v>
      </c>
      <c r="G21" s="81" t="s">
        <v>2362</v>
      </c>
    </row>
    <row r="22" spans="1:8" ht="24.95" customHeight="1">
      <c r="A22" s="82" t="s">
        <v>110</v>
      </c>
      <c r="B22" s="159" t="s">
        <v>111</v>
      </c>
      <c r="C22" s="83">
        <f t="shared" si="0"/>
        <v>1</v>
      </c>
      <c r="D22" s="148" t="str">
        <f>IFERROR(Tables!AB10,"")</f>
        <v/>
      </c>
      <c r="E22" s="80"/>
      <c r="F22" s="84" t="s">
        <v>2552</v>
      </c>
      <c r="G22" s="84" t="s">
        <v>2363</v>
      </c>
      <c r="H22" s="378"/>
    </row>
    <row r="23" spans="1:8" ht="24.95" customHeight="1">
      <c r="A23" s="78" t="s">
        <v>113</v>
      </c>
      <c r="B23" s="158" t="s">
        <v>114</v>
      </c>
      <c r="C23" s="79">
        <f t="shared" si="0"/>
        <v>1</v>
      </c>
      <c r="D23" s="143"/>
      <c r="E23" s="80"/>
      <c r="F23" s="81" t="s">
        <v>115</v>
      </c>
      <c r="G23" s="81" t="s">
        <v>2359</v>
      </c>
      <c r="H23" s="378"/>
    </row>
    <row r="24" spans="1:8" ht="38.25">
      <c r="A24" s="82" t="s">
        <v>116</v>
      </c>
      <c r="B24" s="159" t="s">
        <v>117</v>
      </c>
      <c r="C24" s="83">
        <f t="shared" si="0"/>
        <v>1</v>
      </c>
      <c r="D24" s="143"/>
      <c r="E24" s="80"/>
      <c r="F24" s="84" t="s">
        <v>118</v>
      </c>
      <c r="G24" s="84" t="s">
        <v>2364</v>
      </c>
      <c r="H24" s="378"/>
    </row>
    <row r="25" spans="1:8" ht="24.95" customHeight="1">
      <c r="A25" s="78" t="s">
        <v>119</v>
      </c>
      <c r="B25" s="158" t="s">
        <v>120</v>
      </c>
      <c r="C25" s="79">
        <f t="shared" si="0"/>
        <v>1</v>
      </c>
      <c r="D25" s="144"/>
      <c r="E25" s="80"/>
      <c r="F25" s="81" t="s">
        <v>121</v>
      </c>
      <c r="G25" s="81"/>
      <c r="H25" s="378"/>
    </row>
    <row r="26" spans="1:8" ht="25.5">
      <c r="A26" s="82" t="s">
        <v>122</v>
      </c>
      <c r="B26" s="159" t="s">
        <v>123</v>
      </c>
      <c r="C26" s="83">
        <f t="shared" si="0"/>
        <v>1</v>
      </c>
      <c r="D26" s="129"/>
      <c r="E26" s="80"/>
      <c r="F26" s="84"/>
      <c r="G26" s="84" t="s">
        <v>2364</v>
      </c>
      <c r="H26" s="378"/>
    </row>
    <row r="27" spans="1:8" ht="24.95" customHeight="1">
      <c r="A27" s="78" t="s">
        <v>124</v>
      </c>
      <c r="B27" s="158" t="s">
        <v>125</v>
      </c>
      <c r="C27" s="79">
        <f t="shared" si="0"/>
        <v>1</v>
      </c>
      <c r="D27" s="357"/>
      <c r="E27" s="80"/>
      <c r="F27" s="81" t="s">
        <v>2432</v>
      </c>
      <c r="G27" s="81" t="s">
        <v>2359</v>
      </c>
      <c r="H27" s="378"/>
    </row>
    <row r="28" spans="1:8" ht="24.95" customHeight="1">
      <c r="A28" s="82" t="s">
        <v>126</v>
      </c>
      <c r="B28" s="159" t="s">
        <v>2331</v>
      </c>
      <c r="C28" s="83">
        <f t="shared" si="0"/>
        <v>1</v>
      </c>
      <c r="D28" s="143"/>
      <c r="E28" s="80"/>
      <c r="F28" s="84" t="s">
        <v>2555</v>
      </c>
      <c r="G28" s="84" t="s">
        <v>2365</v>
      </c>
      <c r="H28" s="428"/>
    </row>
    <row r="29" spans="1:8" ht="24.95" customHeight="1">
      <c r="A29" s="78" t="s">
        <v>127</v>
      </c>
      <c r="B29" s="158" t="s">
        <v>128</v>
      </c>
      <c r="C29" s="79">
        <f t="shared" si="0"/>
        <v>1</v>
      </c>
      <c r="D29" s="122"/>
      <c r="E29" s="80"/>
      <c r="F29" s="81" t="s">
        <v>129</v>
      </c>
      <c r="G29" s="81" t="s">
        <v>2362</v>
      </c>
    </row>
    <row r="30" spans="1:8" ht="24.95" customHeight="1">
      <c r="A30" s="82" t="s">
        <v>20</v>
      </c>
      <c r="B30" s="159" t="s">
        <v>130</v>
      </c>
      <c r="C30" s="83">
        <f t="shared" si="0"/>
        <v>1</v>
      </c>
      <c r="D30" s="122"/>
      <c r="E30" s="80"/>
      <c r="F30" s="84" t="s">
        <v>131</v>
      </c>
      <c r="G30" s="84" t="s">
        <v>2362</v>
      </c>
    </row>
    <row r="31" spans="1:8" ht="24.95" customHeight="1">
      <c r="A31" s="78" t="s">
        <v>35</v>
      </c>
      <c r="B31" s="158" t="s">
        <v>132</v>
      </c>
      <c r="C31" s="79">
        <f t="shared" si="0"/>
        <v>1</v>
      </c>
      <c r="D31" s="122"/>
      <c r="E31" s="80"/>
      <c r="F31" s="81" t="s">
        <v>133</v>
      </c>
      <c r="G31" s="81" t="s">
        <v>2362</v>
      </c>
    </row>
    <row r="32" spans="1:8" ht="24.95" customHeight="1">
      <c r="A32" s="82" t="s">
        <v>134</v>
      </c>
      <c r="B32" s="159" t="s">
        <v>135</v>
      </c>
      <c r="C32" s="83">
        <f t="shared" si="0"/>
        <v>1</v>
      </c>
      <c r="D32" s="143"/>
      <c r="E32" s="80"/>
      <c r="F32" s="84" t="s">
        <v>136</v>
      </c>
      <c r="G32" s="84" t="s">
        <v>2362</v>
      </c>
    </row>
    <row r="33" spans="1:10" ht="24.95" customHeight="1">
      <c r="A33" s="78" t="s">
        <v>137</v>
      </c>
      <c r="B33" s="158" t="s">
        <v>138</v>
      </c>
      <c r="C33" s="79">
        <f t="shared" si="0"/>
        <v>1</v>
      </c>
      <c r="D33" s="133"/>
      <c r="E33" s="80"/>
      <c r="F33" s="81" t="s">
        <v>139</v>
      </c>
      <c r="G33" s="81" t="s">
        <v>2362</v>
      </c>
    </row>
    <row r="34" spans="1:10" ht="24.95" customHeight="1">
      <c r="A34" s="82" t="s">
        <v>2158</v>
      </c>
      <c r="B34" s="159" t="s">
        <v>2160</v>
      </c>
      <c r="C34" s="83">
        <f>IF(COUNTBLANK(D34),1,2)</f>
        <v>1</v>
      </c>
      <c r="D34" s="143"/>
      <c r="E34" s="80"/>
      <c r="F34" s="84" t="s">
        <v>2481</v>
      </c>
      <c r="G34" s="84" t="s">
        <v>2362</v>
      </c>
      <c r="H34" s="429"/>
    </row>
    <row r="35" spans="1:10" ht="24.95" customHeight="1">
      <c r="A35" s="78" t="s">
        <v>2168</v>
      </c>
      <c r="B35" s="158" t="s">
        <v>2169</v>
      </c>
      <c r="C35" s="79">
        <f t="shared" si="0"/>
        <v>1</v>
      </c>
      <c r="D35" s="143"/>
      <c r="E35" s="80"/>
      <c r="F35" s="81" t="s">
        <v>2482</v>
      </c>
      <c r="G35" s="81" t="s">
        <v>2362</v>
      </c>
      <c r="H35" s="429"/>
    </row>
    <row r="36" spans="1:10" ht="24.95" customHeight="1">
      <c r="A36" s="82" t="s">
        <v>2216</v>
      </c>
      <c r="B36" s="159" t="s">
        <v>2167</v>
      </c>
      <c r="C36" s="83">
        <f t="shared" si="0"/>
        <v>1</v>
      </c>
      <c r="D36" s="143"/>
      <c r="E36" s="80"/>
      <c r="F36" s="84" t="s">
        <v>2556</v>
      </c>
      <c r="G36" s="84" t="s">
        <v>2362</v>
      </c>
      <c r="H36" s="429"/>
    </row>
    <row r="37" spans="1:10" s="185" customFormat="1" ht="12.6" customHeight="1">
      <c r="A37" s="85"/>
      <c r="B37" s="160"/>
      <c r="C37" s="85"/>
      <c r="D37" s="85"/>
      <c r="E37" s="85"/>
      <c r="F37" s="85"/>
      <c r="G37" s="85"/>
      <c r="H37" s="182"/>
      <c r="I37" s="187"/>
      <c r="J37" s="182"/>
    </row>
    <row r="38" spans="1:10" s="184" customFormat="1" ht="24.95" customHeight="1">
      <c r="A38" s="73">
        <v>2</v>
      </c>
      <c r="B38" s="88" t="s">
        <v>140</v>
      </c>
      <c r="C38" s="74"/>
      <c r="D38" s="75" t="str">
        <f>CONCATENATE("Data ",'Key Vehicle Terms'!$D$11," ",'Key Vehicle Terms'!$D$10)</f>
        <v xml:space="preserve">Data  </v>
      </c>
      <c r="E38" s="76" t="s">
        <v>60</v>
      </c>
      <c r="F38" s="77" t="s">
        <v>61</v>
      </c>
      <c r="G38" s="77" t="s">
        <v>2366</v>
      </c>
      <c r="H38" s="378"/>
      <c r="I38" s="409"/>
      <c r="J38" s="182"/>
    </row>
    <row r="39" spans="1:10" s="185" customFormat="1" ht="12.6" customHeight="1">
      <c r="A39" s="85"/>
      <c r="B39" s="160"/>
      <c r="C39" s="85"/>
      <c r="D39" s="85"/>
      <c r="E39" s="85"/>
      <c r="F39" s="85"/>
      <c r="G39" s="85"/>
      <c r="H39" s="182"/>
      <c r="I39" s="409"/>
      <c r="J39" s="182"/>
    </row>
    <row r="40" spans="1:10" ht="24.95" customHeight="1">
      <c r="A40" s="78" t="s">
        <v>141</v>
      </c>
      <c r="B40" s="158" t="s">
        <v>142</v>
      </c>
      <c r="C40" s="79">
        <f t="shared" ref="C40:C49" si="1">IF(COUNTBLANK(D40),1,2)</f>
        <v>1</v>
      </c>
      <c r="D40" s="153"/>
      <c r="E40" s="80"/>
      <c r="F40" s="81" t="s">
        <v>143</v>
      </c>
      <c r="G40" s="81"/>
      <c r="I40" s="409"/>
    </row>
    <row r="41" spans="1:10" ht="24.95" customHeight="1">
      <c r="A41" s="82" t="s">
        <v>144</v>
      </c>
      <c r="B41" s="159" t="s">
        <v>145</v>
      </c>
      <c r="C41" s="83">
        <f t="shared" si="1"/>
        <v>1</v>
      </c>
      <c r="D41" s="153"/>
      <c r="E41" s="80"/>
      <c r="F41" s="84" t="s">
        <v>146</v>
      </c>
      <c r="G41" s="84"/>
      <c r="I41" s="409"/>
    </row>
    <row r="42" spans="1:10" ht="24.95" customHeight="1">
      <c r="A42" s="78" t="s">
        <v>147</v>
      </c>
      <c r="B42" s="158" t="s">
        <v>148</v>
      </c>
      <c r="C42" s="79">
        <f t="shared" si="1"/>
        <v>1</v>
      </c>
      <c r="D42" s="153"/>
      <c r="E42" s="80"/>
      <c r="F42" s="81" t="s">
        <v>149</v>
      </c>
      <c r="G42" s="81"/>
      <c r="I42" s="409"/>
    </row>
    <row r="43" spans="1:10" ht="24.95" customHeight="1">
      <c r="A43" s="82" t="s">
        <v>150</v>
      </c>
      <c r="B43" s="159" t="s">
        <v>151</v>
      </c>
      <c r="C43" s="83">
        <f t="shared" si="1"/>
        <v>1</v>
      </c>
      <c r="D43" s="153"/>
      <c r="E43" s="80"/>
      <c r="F43" s="84" t="s">
        <v>152</v>
      </c>
      <c r="G43" s="84"/>
      <c r="I43" s="409"/>
    </row>
    <row r="44" spans="1:10" ht="24.95" customHeight="1">
      <c r="A44" s="78" t="s">
        <v>153</v>
      </c>
      <c r="B44" s="158" t="s">
        <v>154</v>
      </c>
      <c r="C44" s="79">
        <f t="shared" si="1"/>
        <v>1</v>
      </c>
      <c r="D44" s="153"/>
      <c r="E44" s="80"/>
      <c r="F44" s="81" t="s">
        <v>155</v>
      </c>
      <c r="G44" s="81"/>
      <c r="I44" s="409"/>
    </row>
    <row r="45" spans="1:10" ht="24.95" customHeight="1">
      <c r="A45" s="82" t="s">
        <v>156</v>
      </c>
      <c r="B45" s="159" t="s">
        <v>157</v>
      </c>
      <c r="C45" s="83">
        <f t="shared" si="1"/>
        <v>1</v>
      </c>
      <c r="D45" s="145"/>
      <c r="E45" s="80"/>
      <c r="F45" s="84" t="s">
        <v>158</v>
      </c>
      <c r="G45" s="84"/>
      <c r="I45" s="409"/>
    </row>
    <row r="46" spans="1:10" ht="24.95" customHeight="1">
      <c r="A46" s="78" t="s">
        <v>9</v>
      </c>
      <c r="B46" s="158" t="s">
        <v>159</v>
      </c>
      <c r="C46" s="79">
        <f t="shared" si="1"/>
        <v>1</v>
      </c>
      <c r="D46" s="145"/>
      <c r="E46" s="80"/>
      <c r="F46" s="81" t="s">
        <v>160</v>
      </c>
      <c r="G46" s="81"/>
      <c r="I46" s="409"/>
    </row>
    <row r="47" spans="1:10" ht="24.95" customHeight="1">
      <c r="A47" s="82" t="s">
        <v>10</v>
      </c>
      <c r="B47" s="159" t="s">
        <v>161</v>
      </c>
      <c r="C47" s="83">
        <f t="shared" si="1"/>
        <v>1</v>
      </c>
      <c r="D47" s="153"/>
      <c r="E47" s="80"/>
      <c r="F47" s="84" t="s">
        <v>162</v>
      </c>
      <c r="G47" s="84"/>
      <c r="I47" s="409"/>
    </row>
    <row r="48" spans="1:10" ht="24.95" customHeight="1">
      <c r="A48" s="78" t="s">
        <v>163</v>
      </c>
      <c r="B48" s="158" t="s">
        <v>164</v>
      </c>
      <c r="C48" s="79">
        <f t="shared" si="1"/>
        <v>1</v>
      </c>
      <c r="D48" s="153"/>
      <c r="E48" s="80"/>
      <c r="F48" s="81" t="s">
        <v>165</v>
      </c>
      <c r="G48" s="81"/>
    </row>
    <row r="49" spans="1:10" ht="24.95" customHeight="1">
      <c r="A49" s="82" t="s">
        <v>166</v>
      </c>
      <c r="B49" s="159" t="s">
        <v>164</v>
      </c>
      <c r="C49" s="83">
        <f t="shared" si="1"/>
        <v>1</v>
      </c>
      <c r="D49" s="153"/>
      <c r="E49" s="80"/>
      <c r="F49" s="84" t="s">
        <v>165</v>
      </c>
      <c r="G49" s="84"/>
    </row>
    <row r="50" spans="1:10" s="185" customFormat="1" ht="12.6" customHeight="1">
      <c r="A50" s="156"/>
      <c r="B50" s="156"/>
      <c r="C50" s="156"/>
      <c r="D50" s="156"/>
      <c r="E50" s="156"/>
      <c r="F50" s="156"/>
      <c r="G50" s="156"/>
      <c r="H50" s="182"/>
      <c r="I50" s="187"/>
      <c r="J50" s="182"/>
    </row>
    <row r="51" spans="1:10" s="185" customFormat="1" ht="12.75" customHeight="1">
      <c r="A51" s="156"/>
      <c r="B51" s="156"/>
      <c r="C51" s="156"/>
      <c r="D51" s="156"/>
      <c r="E51" s="156"/>
      <c r="F51" s="156"/>
      <c r="G51" s="156"/>
      <c r="H51" s="182"/>
      <c r="I51" s="183"/>
      <c r="J51" s="182"/>
    </row>
    <row r="52" spans="1:10" s="185" customFormat="1" ht="13.5" customHeight="1">
      <c r="A52" s="156"/>
      <c r="B52" s="156"/>
      <c r="C52" s="156"/>
      <c r="D52" s="156"/>
      <c r="E52" s="156"/>
      <c r="F52" s="156"/>
      <c r="G52" s="156"/>
      <c r="H52" s="182"/>
      <c r="I52" s="184"/>
      <c r="J52" s="182"/>
    </row>
    <row r="53" spans="1:10" s="185" customFormat="1" ht="13.5" customHeight="1">
      <c r="A53" s="156"/>
      <c r="B53" s="156"/>
      <c r="C53" s="156"/>
      <c r="D53" s="156"/>
      <c r="E53" s="156"/>
      <c r="F53" s="156"/>
      <c r="G53" s="156"/>
      <c r="H53" s="182"/>
      <c r="I53" s="183"/>
      <c r="J53" s="182"/>
    </row>
    <row r="54" spans="1:10" s="185" customFormat="1" ht="13.5" customHeight="1">
      <c r="A54" s="156"/>
      <c r="B54" s="156"/>
      <c r="C54" s="156"/>
      <c r="D54" s="156"/>
      <c r="E54" s="156"/>
      <c r="F54" s="156"/>
      <c r="G54" s="156"/>
      <c r="H54" s="182"/>
      <c r="I54" s="187"/>
      <c r="J54" s="182"/>
    </row>
    <row r="55" spans="1:10" s="185" customFormat="1" ht="13.5" customHeight="1">
      <c r="A55" s="156"/>
      <c r="B55" s="156"/>
      <c r="C55" s="156"/>
      <c r="D55" s="156"/>
      <c r="E55" s="156"/>
      <c r="F55" s="156"/>
      <c r="G55" s="156"/>
      <c r="H55" s="182"/>
      <c r="I55" s="187"/>
      <c r="J55" s="182"/>
    </row>
    <row r="56" spans="1:10" s="185" customFormat="1" ht="13.5" customHeight="1">
      <c r="A56" s="156"/>
      <c r="B56" s="156"/>
      <c r="C56" s="156"/>
      <c r="D56" s="156"/>
      <c r="E56" s="156"/>
      <c r="F56" s="156"/>
      <c r="G56" s="156"/>
      <c r="H56" s="182"/>
      <c r="I56" s="409"/>
      <c r="J56" s="182"/>
    </row>
    <row r="57" spans="1:10" s="185" customFormat="1" ht="13.5" customHeight="1">
      <c r="A57" s="156"/>
      <c r="B57" s="156"/>
      <c r="C57" s="156"/>
      <c r="D57" s="156"/>
      <c r="E57" s="156"/>
      <c r="F57" s="156"/>
      <c r="G57" s="156"/>
      <c r="H57" s="182"/>
      <c r="I57" s="187"/>
      <c r="J57" s="182"/>
    </row>
    <row r="58" spans="1:10" s="185" customFormat="1" ht="13.5" customHeight="1">
      <c r="A58" s="156"/>
      <c r="B58" s="156"/>
      <c r="C58" s="156"/>
      <c r="D58" s="156"/>
      <c r="E58" s="156"/>
      <c r="F58" s="156"/>
      <c r="G58" s="156"/>
      <c r="H58" s="182"/>
      <c r="I58" s="187"/>
      <c r="J58" s="182"/>
    </row>
    <row r="59" spans="1:10" s="185" customFormat="1" ht="13.5" customHeight="1">
      <c r="A59" s="156"/>
      <c r="B59" s="156"/>
      <c r="C59" s="156"/>
      <c r="D59" s="156"/>
      <c r="E59" s="156"/>
      <c r="F59" s="156"/>
      <c r="G59" s="156"/>
      <c r="H59" s="182"/>
      <c r="I59" s="187"/>
      <c r="J59" s="182"/>
    </row>
    <row r="60" spans="1:10" s="185" customFormat="1" ht="13.5" customHeight="1">
      <c r="A60" s="156"/>
      <c r="B60" s="156"/>
      <c r="C60" s="156"/>
      <c r="D60" s="156"/>
      <c r="E60" s="156"/>
      <c r="F60" s="156"/>
      <c r="G60" s="156"/>
      <c r="H60" s="182"/>
      <c r="I60" s="187"/>
      <c r="J60" s="182"/>
    </row>
    <row r="61" spans="1:10" s="185" customFormat="1" ht="13.5" customHeight="1">
      <c r="A61" s="156"/>
      <c r="B61" s="156"/>
      <c r="C61" s="156"/>
      <c r="D61" s="156"/>
      <c r="E61" s="156"/>
      <c r="F61" s="156"/>
      <c r="G61" s="156"/>
      <c r="H61" s="182"/>
      <c r="I61" s="187"/>
      <c r="J61" s="182"/>
    </row>
    <row r="62" spans="1:10" s="185" customFormat="1" ht="13.5" customHeight="1">
      <c r="A62" s="156"/>
      <c r="B62" s="156"/>
      <c r="C62" s="156"/>
      <c r="D62" s="156"/>
      <c r="E62" s="156"/>
      <c r="F62" s="156"/>
      <c r="G62" s="156"/>
      <c r="H62" s="182"/>
      <c r="I62" s="187"/>
      <c r="J62" s="182"/>
    </row>
    <row r="63" spans="1:10" s="185" customFormat="1" ht="13.5" customHeight="1">
      <c r="A63" s="156"/>
      <c r="B63" s="156"/>
      <c r="C63" s="156"/>
      <c r="D63" s="156"/>
      <c r="E63" s="156"/>
      <c r="F63" s="156"/>
      <c r="G63" s="156"/>
      <c r="H63" s="182"/>
      <c r="I63" s="187"/>
      <c r="J63" s="182"/>
    </row>
    <row r="64" spans="1:10" s="185" customFormat="1" ht="13.5" customHeight="1">
      <c r="A64" s="156"/>
      <c r="B64" s="156"/>
      <c r="C64" s="156"/>
      <c r="D64" s="156"/>
      <c r="E64" s="156"/>
      <c r="F64" s="156"/>
      <c r="G64" s="156"/>
      <c r="H64" s="182"/>
      <c r="I64" s="187"/>
      <c r="J64" s="182"/>
    </row>
    <row r="65" spans="1:10" s="185" customFormat="1" ht="13.5" customHeight="1">
      <c r="A65" s="156"/>
      <c r="B65" s="156"/>
      <c r="C65" s="156"/>
      <c r="D65" s="156"/>
      <c r="E65" s="156"/>
      <c r="F65" s="156"/>
      <c r="G65" s="156"/>
      <c r="H65" s="182"/>
      <c r="I65" s="187"/>
      <c r="J65" s="182"/>
    </row>
    <row r="66" spans="1:10" s="185" customFormat="1" ht="13.5" customHeight="1">
      <c r="A66" s="156"/>
      <c r="B66" s="156"/>
      <c r="C66" s="156"/>
      <c r="D66" s="156"/>
      <c r="E66" s="156"/>
      <c r="F66" s="156"/>
      <c r="G66" s="156"/>
      <c r="H66" s="182"/>
      <c r="I66" s="187"/>
      <c r="J66" s="182"/>
    </row>
    <row r="67" spans="1:10" s="185" customFormat="1" ht="13.5" customHeight="1">
      <c r="A67" s="156"/>
      <c r="B67" s="156"/>
      <c r="C67" s="156"/>
      <c r="D67" s="156"/>
      <c r="E67" s="156"/>
      <c r="F67" s="156"/>
      <c r="G67" s="156"/>
      <c r="H67" s="182"/>
      <c r="I67" s="187"/>
      <c r="J67" s="182"/>
    </row>
    <row r="68" spans="1:10" s="185" customFormat="1" ht="13.5" customHeight="1">
      <c r="A68" s="156"/>
      <c r="B68" s="156"/>
      <c r="C68" s="156"/>
      <c r="D68" s="156"/>
      <c r="E68" s="156"/>
      <c r="F68" s="156"/>
      <c r="G68" s="156"/>
      <c r="H68" s="182"/>
      <c r="I68" s="187"/>
      <c r="J68" s="182"/>
    </row>
    <row r="69" spans="1:10" s="185" customFormat="1" ht="13.5" customHeight="1">
      <c r="A69" s="156"/>
      <c r="B69" s="156"/>
      <c r="C69" s="156"/>
      <c r="D69" s="156"/>
      <c r="E69" s="156"/>
      <c r="F69" s="156"/>
      <c r="G69" s="156"/>
      <c r="H69" s="182"/>
      <c r="I69" s="187"/>
      <c r="J69" s="182"/>
    </row>
    <row r="70" spans="1:10" s="185" customFormat="1" ht="13.5" customHeight="1">
      <c r="A70" s="156"/>
      <c r="B70" s="156"/>
      <c r="C70" s="156"/>
      <c r="D70" s="156"/>
      <c r="E70" s="156"/>
      <c r="F70" s="156"/>
      <c r="G70" s="156"/>
      <c r="H70" s="182"/>
      <c r="I70" s="187"/>
      <c r="J70" s="182"/>
    </row>
    <row r="71" spans="1:10" s="185" customFormat="1" ht="13.5" customHeight="1">
      <c r="A71" s="156"/>
      <c r="B71" s="156"/>
      <c r="C71" s="156"/>
      <c r="D71" s="156"/>
      <c r="E71" s="156"/>
      <c r="F71" s="156"/>
      <c r="G71" s="156"/>
      <c r="H71" s="182"/>
      <c r="I71" s="187"/>
      <c r="J71" s="182"/>
    </row>
    <row r="72" spans="1:10" s="185" customFormat="1" ht="13.5" customHeight="1">
      <c r="A72" s="156"/>
      <c r="B72" s="156"/>
      <c r="C72" s="156"/>
      <c r="D72" s="156"/>
      <c r="E72" s="156"/>
      <c r="F72" s="156"/>
      <c r="G72" s="156"/>
      <c r="H72" s="182"/>
      <c r="I72" s="187"/>
      <c r="J72" s="182"/>
    </row>
    <row r="76" spans="1:10" ht="18">
      <c r="I76" s="184"/>
    </row>
    <row r="105" spans="9:9" ht="18">
      <c r="I105" s="184"/>
    </row>
    <row r="149" spans="9:9" ht="18">
      <c r="I149" s="184"/>
    </row>
    <row r="150" spans="9:9" ht="18">
      <c r="I150" s="184"/>
    </row>
    <row r="162" spans="9:9" ht="18">
      <c r="I162" s="184"/>
    </row>
    <row r="163" spans="9:9" ht="18">
      <c r="I163" s="184"/>
    </row>
    <row r="164" spans="9:9" ht="18">
      <c r="I164" s="184"/>
    </row>
    <row r="207" spans="9:9" ht="18">
      <c r="I207" s="184"/>
    </row>
    <row r="208" spans="9:9" ht="18">
      <c r="I208" s="410"/>
    </row>
    <row r="209" spans="9:9" ht="18">
      <c r="I209" s="410"/>
    </row>
    <row r="210" spans="9:9">
      <c r="I210" s="411"/>
    </row>
    <row r="211" spans="9:9">
      <c r="I211" s="411"/>
    </row>
    <row r="212" spans="9:9">
      <c r="I212" s="411"/>
    </row>
    <row r="213" spans="9:9">
      <c r="I213" s="411"/>
    </row>
    <row r="214" spans="9:9" ht="18">
      <c r="I214" s="184"/>
    </row>
    <row r="215" spans="9:9" ht="18">
      <c r="I215" s="184"/>
    </row>
    <row r="216" spans="9:9" ht="18">
      <c r="I216" s="184"/>
    </row>
    <row r="249" spans="9:9" ht="18">
      <c r="I249" s="184"/>
    </row>
    <row r="250" spans="9:9" ht="18">
      <c r="I250" s="184"/>
    </row>
    <row r="251" spans="9:9" ht="18">
      <c r="I251" s="184"/>
    </row>
    <row r="262" spans="9:9" ht="18">
      <c r="I262" s="184"/>
    </row>
    <row r="263" spans="9:9" ht="18">
      <c r="I263" s="184"/>
    </row>
    <row r="264" spans="9:9" ht="18">
      <c r="I264" s="184"/>
    </row>
    <row r="281" spans="9:9" ht="18">
      <c r="I281" s="184"/>
    </row>
    <row r="282" spans="9:9" ht="18">
      <c r="I282" s="203"/>
    </row>
    <row r="283" spans="9:9" ht="18">
      <c r="I283" s="184"/>
    </row>
    <row r="294" spans="9:9" ht="18">
      <c r="I294" s="184"/>
    </row>
    <row r="295" spans="9:9" ht="18">
      <c r="I295" s="203"/>
    </row>
    <row r="296" spans="9:9" ht="18">
      <c r="I296" s="184"/>
    </row>
    <row r="357" spans="9:9" ht="18">
      <c r="I357" s="184"/>
    </row>
    <row r="358" spans="9:9">
      <c r="I358" s="182"/>
    </row>
    <row r="359" spans="9:9" ht="18">
      <c r="I359" s="184"/>
    </row>
  </sheetData>
  <sheetProtection formatCells="0" formatColumns="0" formatRows="0" insertColumns="0" insertRows="0" insertHyperlinks="0" deleteColumns="0" deleteRows="0" sort="0" autoFilter="0" pivotTables="0"/>
  <phoneticPr fontId="15" type="noConversion"/>
  <conditionalFormatting sqref="C5:C32">
    <cfRule type="iconSet" priority="38">
      <iconSet iconSet="3Symbols" showValue="0">
        <cfvo type="percent" val="0"/>
        <cfvo type="num" val="1"/>
        <cfvo type="num" val="2"/>
      </iconSet>
    </cfRule>
  </conditionalFormatting>
  <conditionalFormatting sqref="C9">
    <cfRule type="iconSet" priority="17">
      <iconSet iconSet="3Symbols" showValue="0">
        <cfvo type="percent" val="0"/>
        <cfvo type="num" val="1"/>
        <cfvo type="num" val="2"/>
      </iconSet>
    </cfRule>
  </conditionalFormatting>
  <conditionalFormatting sqref="C33 C35">
    <cfRule type="iconSet" priority="15">
      <iconSet iconSet="3Symbols" showValue="0">
        <cfvo type="percent" val="0"/>
        <cfvo type="num" val="1"/>
        <cfvo type="num" val="2"/>
      </iconSet>
    </cfRule>
  </conditionalFormatting>
  <conditionalFormatting sqref="C37">
    <cfRule type="iconSet" priority="54">
      <iconSet iconSet="3Symbols2" showValue="0">
        <cfvo type="percent" val="0"/>
        <cfvo type="num" val="1"/>
        <cfvo type="num" val="2"/>
      </iconSet>
    </cfRule>
  </conditionalFormatting>
  <conditionalFormatting sqref="C39">
    <cfRule type="iconSet" priority="44">
      <iconSet iconSet="3Symbols2" showValue="0">
        <cfvo type="percent" val="0"/>
        <cfvo type="num" val="1"/>
        <cfvo type="num" val="2"/>
      </iconSet>
    </cfRule>
  </conditionalFormatting>
  <conditionalFormatting sqref="C40:C49">
    <cfRule type="iconSet" priority="37">
      <iconSet iconSet="3Symbols" showValue="0">
        <cfvo type="percent" val="0"/>
        <cfvo type="num" val="1"/>
        <cfvo type="num" val="2"/>
      </iconSet>
    </cfRule>
  </conditionalFormatting>
  <conditionalFormatting sqref="C50:C72">
    <cfRule type="iconSet" priority="41">
      <iconSet iconSet="3Symbols2" showValue="0">
        <cfvo type="percent" val="0"/>
        <cfvo type="num" val="1"/>
        <cfvo type="num" val="2"/>
      </iconSet>
    </cfRule>
  </conditionalFormatting>
  <conditionalFormatting sqref="D5:E21 D23:E37 E22">
    <cfRule type="containsText" dxfId="60" priority="5" operator="containsText" text="Please fill in data">
      <formula>NOT(ISERROR(SEARCH("Please fill in data",D5)))</formula>
    </cfRule>
  </conditionalFormatting>
  <conditionalFormatting sqref="D39:E72">
    <cfRule type="containsText" dxfId="59" priority="4" operator="containsText" text="Please fill in data">
      <formula>NOT(ISERROR(SEARCH("Please fill in data",D39)))</formula>
    </cfRule>
  </conditionalFormatting>
  <conditionalFormatting sqref="C34">
    <cfRule type="iconSet" priority="3">
      <iconSet iconSet="3Symbols" showValue="0">
        <cfvo type="percent" val="0"/>
        <cfvo type="num" val="1"/>
        <cfvo type="num" val="2"/>
      </iconSet>
    </cfRule>
  </conditionalFormatting>
  <conditionalFormatting sqref="C36">
    <cfRule type="iconSet" priority="2">
      <iconSet iconSet="3Symbols" showValue="0">
        <cfvo type="percent" val="0"/>
        <cfvo type="num" val="1"/>
        <cfvo type="num" val="2"/>
      </iconSet>
    </cfRule>
  </conditionalFormatting>
  <conditionalFormatting sqref="D22">
    <cfRule type="containsText" dxfId="58" priority="1" operator="containsText" text="Please fill in data">
      <formula>NOT(ISERROR(SEARCH("Please fill in data",D22)))</formula>
    </cfRule>
  </conditionalFormatting>
  <dataValidations count="7">
    <dataValidation type="list" allowBlank="1" showInputMessage="1" showErrorMessage="1" errorTitle="Data validation" error="Please select one of the options from the dropdown box." sqref="D15" xr:uid="{F929684C-6C9B-44A3-9C8D-6351928E786B}">
      <formula1>"Open End, Closed End"</formula1>
    </dataValidation>
    <dataValidation type="list" allowBlank="1" showInputMessage="1" showErrorMessage="1" errorTitle="Data validation" error="Please select one of the options from the dropdown box." sqref="D32" xr:uid="{99BDA1BB-7F9E-4D51-A81C-6D615EB72A9C}">
      <formula1>"External, Internal"</formula1>
    </dataValidation>
    <dataValidation type="list" allowBlank="1" showInputMessage="1" showErrorMessage="1" errorTitle="Data validation" error="Please select one of the options from the dropdown box." sqref="D16" xr:uid="{519638AE-12BA-4B5F-AF69-D6D4276D3612}">
      <formula1>"Fund, Joint Venture, Club Deal, Life Insurance Separate Account, Single Account, Co Investment"</formula1>
    </dataValidation>
    <dataValidation type="whole" allowBlank="1" showInputMessage="1" showErrorMessage="1" errorTitle="Data validation" error="Please enter numeric data." sqref="D33 D36" xr:uid="{FA9074A9-D2A0-455E-8815-FB13C108BD27}">
      <formula1>-9.99999999999999E+29</formula1>
      <formula2>9.9999999999999E+30</formula2>
    </dataValidation>
    <dataValidation type="whole" operator="greaterThan" allowBlank="1" showInputMessage="1" showErrorMessage="1" sqref="D8" xr:uid="{A44FFD7D-62DB-4CCB-B9DF-77E956C51FF5}">
      <formula1>0</formula1>
    </dataValidation>
    <dataValidation type="decimal" allowBlank="1" showInputMessage="1" showErrorMessage="1" errorTitle="Data validation" error="Please use a percentage between 0,00% and 100,00%." sqref="D29:D31" xr:uid="{F58FE037-C959-4881-B1D0-E5100B7566AD}">
      <formula1>-9.99999999999999E+27</formula1>
      <formula2>9.99999999999999E+27</formula2>
    </dataValidation>
    <dataValidation type="date" allowBlank="1" showInputMessage="1" showErrorMessage="1" errorTitle="Data Validation" error="Only dates are allowed in this cell. If the date is unknown or not yet defined, please add your remark in the comment box." sqref="D27" xr:uid="{E05CE371-0BC6-439B-84A3-0F83A1EFD488}">
      <formula1>1</formula1>
      <formula2>2958465</formula2>
    </dataValidation>
  </dataValidations>
  <hyperlinks>
    <hyperlink ref="F3" r:id="rId1" xr:uid="{00000000-0004-0000-0300-000000000000}"/>
    <hyperlink ref="F38" r:id="rId2" xr:uid="{00000000-0004-0000-0300-000001000000}"/>
    <hyperlink ref="F29" r:id="rId3" xr:uid="{00000000-0004-0000-0300-000002000000}"/>
  </hyperlinks>
  <pageMargins left="0.70866141732283505" right="0" top="0.31496062992126" bottom="0.511811023622047" header="0.31496062992126" footer="0.196850393700787"/>
  <pageSetup paperSize="9" scale="56" fitToHeight="0" orientation="landscape" r:id="rId4"/>
  <headerFooter>
    <oddFooter>&amp;LINREV&amp;CPage &amp;P of &amp;N&amp;RDate &amp;D</oddFooter>
  </headerFooter>
  <ignoredErrors>
    <ignoredError sqref="D22" unlockedFormula="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errorTitle="Data validation" error="Please select one of the options from the dropdown box." xr:uid="{47D3C1E4-3F4E-4D57-A64C-8A41BCA17257}">
          <x14:formula1>
            <xm:f>Tables!$C$19:$C$22</xm:f>
          </x14:formula1>
          <xm:sqref>D28</xm:sqref>
        </x14:dataValidation>
        <x14:dataValidation type="list" allowBlank="1" showInputMessage="1" showErrorMessage="1" xr:uid="{E59C5DE4-7171-4642-814B-903FEB8B0A98}">
          <x14:formula1>
            <xm:f>Tables!$AV$2:$AV$22</xm:f>
          </x14:formula1>
          <xm:sqref>D10</xm:sqref>
        </x14:dataValidation>
        <x14:dataValidation type="list" allowBlank="1" showInputMessage="1" showErrorMessage="1" xr:uid="{3A32DDB3-0EF3-42E1-B33E-A3A91922FD86}">
          <x14:formula1>
            <xm:f>Tables!$AT$2:$AT$7</xm:f>
          </x14:formula1>
          <xm:sqref>D11</xm:sqref>
        </x14:dataValidation>
        <x14:dataValidation type="list" allowBlank="1" showInputMessage="1" showErrorMessage="1" xr:uid="{C5B5CE0E-2C79-49AE-B0F8-B6A24D7051D1}">
          <x14:formula1>
            <xm:f>Tables!$C$6:$C$8</xm:f>
          </x14:formula1>
          <xm:sqref>D12</xm:sqref>
        </x14:dataValidation>
        <x14:dataValidation type="list" allowBlank="1" showInputMessage="1" showErrorMessage="1" xr:uid="{4D2712B5-72D4-4D99-9EA6-7CFD90B31D26}">
          <x14:formula1>
            <xm:f>Tables!$A$2:$A$38</xm:f>
          </x14:formula1>
          <xm:sqref>D14</xm:sqref>
        </x14:dataValidation>
        <x14:dataValidation type="list" allowBlank="1" showInputMessage="1" showErrorMessage="1" xr:uid="{5F76D323-64C1-4BAD-99A7-7E55196BBD2F}">
          <x14:formula1>
            <xm:f>Tables!$A$41:$A$44</xm:f>
          </x14:formula1>
          <xm:sqref>D17</xm:sqref>
        </x14:dataValidation>
        <x14:dataValidation type="list" allowBlank="1" showInputMessage="1" showErrorMessage="1" xr:uid="{0D0A67BF-6AFF-4492-A4DF-FCABADD8F0C3}">
          <x14:formula1>
            <xm:f>Tables!$AE$2:$AE$5</xm:f>
          </x14:formula1>
          <xm:sqref>D18</xm:sqref>
        </x14:dataValidation>
        <x14:dataValidation type="list" allowBlank="1" showInputMessage="1" showErrorMessage="1" xr:uid="{E9A49365-FE5A-41D0-AD91-98685C1AF048}">
          <x14:formula1>
            <xm:f>Tables!$AE$8:$AE$11</xm:f>
          </x14:formula1>
          <xm:sqref>D19</xm:sqref>
        </x14:dataValidation>
        <x14:dataValidation type="list" allowBlank="1" showInputMessage="1" showErrorMessage="1" xr:uid="{4507C3D4-E01E-4D5A-842B-7EDE5ED9C1B6}">
          <x14:formula1>
            <xm:f>Tables!$AE$14:$AE$16</xm:f>
          </x14:formula1>
          <xm:sqref>D20</xm:sqref>
        </x14:dataValidation>
        <x14:dataValidation type="list" allowBlank="1" showInputMessage="1" showErrorMessage="1" xr:uid="{7BB27F68-04CD-468F-BA60-CED5253C8BED}">
          <x14:formula1>
            <xm:f>Tables!$H$2:$H$36</xm:f>
          </x14:formula1>
          <xm:sqref>D23</xm:sqref>
        </x14:dataValidation>
        <x14:dataValidation type="list" allowBlank="1" showInputMessage="1" showErrorMessage="1" xr:uid="{8A06F81F-DAD0-4701-9837-EC4B19A9B0AD}">
          <x14:formula1>
            <xm:f>Tables!$A$56:$A$67</xm:f>
          </x14:formula1>
          <xm:sqref>D24</xm:sqref>
        </x14:dataValidation>
        <x14:dataValidation type="list" allowBlank="1" showInputMessage="1" showErrorMessage="1" errorTitle="Data validation" error="Please enter numeric data." xr:uid="{CB2E0022-F970-4A4F-BC68-3A33542BCFED}">
          <x14:formula1>
            <xm:f>Tables!$C$11:$C$12</xm:f>
          </x14:formula1>
          <xm:sqref>D34:D35</xm:sqref>
        </x14:dataValidation>
        <x14:dataValidation type="list" allowBlank="1" showInputMessage="1" showErrorMessage="1" xr:uid="{BEC9D87E-4238-42A6-863B-63F095A8DDFC}">
          <x14:formula1>
            <xm:f>Tables!$AE$19:$AE$23</xm:f>
          </x14:formula1>
          <xm:sqref>D21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theme="0"/>
    <pageSetUpPr fitToPage="1"/>
  </sheetPr>
  <dimension ref="A1:L379"/>
  <sheetViews>
    <sheetView showGridLines="0" zoomScale="90" zoomScaleNormal="90" workbookViewId="0">
      <pane xSplit="2" ySplit="3" topLeftCell="C4" activePane="bottomRight" state="frozen"/>
      <selection activeCell="N83" sqref="N83"/>
      <selection pane="topRight" activeCell="N83" sqref="N83"/>
      <selection pane="bottomLeft" activeCell="N83" sqref="N83"/>
      <selection pane="bottomRight" activeCell="J25" sqref="J25"/>
    </sheetView>
  </sheetViews>
  <sheetFormatPr defaultColWidth="0" defaultRowHeight="16.5"/>
  <cols>
    <col min="1" max="1" width="9.85546875" style="187" customWidth="1"/>
    <col min="2" max="2" width="62.5703125" style="198" customWidth="1"/>
    <col min="3" max="3" width="5.5703125" style="198" customWidth="1"/>
    <col min="4" max="4" width="32.5703125" style="198" customWidth="1"/>
    <col min="5" max="5" width="47.7109375" style="198" customWidth="1"/>
    <col min="6" max="6" width="75.5703125" style="199" customWidth="1"/>
    <col min="7" max="7" width="21.7109375" style="199" customWidth="1"/>
    <col min="8" max="8" width="7" style="187" customWidth="1"/>
    <col min="9" max="9" width="22.140625" style="187" customWidth="1"/>
    <col min="10" max="10" width="9.140625" style="187" customWidth="1"/>
    <col min="11" max="11" width="0" style="187" hidden="1" customWidth="1"/>
    <col min="12" max="12" width="9" style="187" hidden="1" customWidth="1"/>
    <col min="13" max="16384" width="9.140625" style="187" hidden="1"/>
  </cols>
  <sheetData>
    <row r="1" spans="1:9" s="180" customFormat="1" ht="65.099999999999994" customHeight="1">
      <c r="A1" s="163" t="s">
        <v>167</v>
      </c>
      <c r="B1" s="469"/>
      <c r="C1" s="164"/>
      <c r="D1" s="165"/>
      <c r="E1" s="165"/>
      <c r="F1" s="166"/>
      <c r="G1" s="166"/>
      <c r="I1" s="456" t="s">
        <v>2280</v>
      </c>
    </row>
    <row r="2" spans="1:9" s="183" customFormat="1" ht="26.25" thickBot="1">
      <c r="A2" s="485" t="str">
        <f>Tables!L2</f>
        <v>Version 4.0 - CONSULTATION TEMPLATE / Currency: Not specified</v>
      </c>
      <c r="B2" s="168"/>
      <c r="C2" s="168"/>
      <c r="D2" s="168"/>
      <c r="E2" s="168"/>
      <c r="F2" s="169"/>
      <c r="G2" s="169"/>
      <c r="I2" s="457" t="s">
        <v>2281</v>
      </c>
    </row>
    <row r="3" spans="1:9" s="184" customFormat="1" ht="24.95" customHeight="1">
      <c r="A3" s="73">
        <v>3</v>
      </c>
      <c r="B3" s="88" t="s">
        <v>168</v>
      </c>
      <c r="C3" s="74"/>
      <c r="D3" s="75" t="str">
        <f>CONCATENATE("Data ",'Key Vehicle Terms'!$D$11," ",'Key Vehicle Terms'!$D$10)</f>
        <v xml:space="preserve">Data  </v>
      </c>
      <c r="E3" s="76" t="s">
        <v>60</v>
      </c>
      <c r="F3" s="77" t="s">
        <v>61</v>
      </c>
      <c r="G3" s="77" t="s">
        <v>2279</v>
      </c>
    </row>
    <row r="4" spans="1:9" s="183" customFormat="1" ht="11.1" customHeight="1">
      <c r="A4" s="72"/>
      <c r="B4" s="86"/>
      <c r="C4" s="86"/>
      <c r="D4" s="86"/>
      <c r="E4" s="86"/>
      <c r="F4" s="87"/>
      <c r="G4" s="87"/>
    </row>
    <row r="5" spans="1:9" ht="24.95" customHeight="1">
      <c r="A5" s="94" t="s">
        <v>169</v>
      </c>
      <c r="B5" s="90" t="s">
        <v>170</v>
      </c>
      <c r="C5" s="79">
        <f t="shared" ref="C5:C10" si="0">IF(COUNTBLANK(D5),1,2)</f>
        <v>1</v>
      </c>
      <c r="D5" s="147"/>
      <c r="E5" s="105"/>
      <c r="F5" s="109" t="s">
        <v>171</v>
      </c>
      <c r="G5" s="109" t="s">
        <v>2367</v>
      </c>
    </row>
    <row r="6" spans="1:9" ht="24.95" customHeight="1">
      <c r="A6" s="91" t="s">
        <v>172</v>
      </c>
      <c r="B6" s="92" t="s">
        <v>173</v>
      </c>
      <c r="C6" s="83">
        <f t="shared" si="0"/>
        <v>1</v>
      </c>
      <c r="D6" s="147"/>
      <c r="E6" s="105"/>
      <c r="F6" s="110" t="s">
        <v>174</v>
      </c>
      <c r="G6" s="110" t="s">
        <v>2367</v>
      </c>
    </row>
    <row r="7" spans="1:9" ht="24.95" customHeight="1">
      <c r="A7" s="94" t="s">
        <v>175</v>
      </c>
      <c r="B7" s="90" t="s">
        <v>176</v>
      </c>
      <c r="C7" s="79">
        <f t="shared" si="0"/>
        <v>1</v>
      </c>
      <c r="D7" s="217"/>
      <c r="E7" s="105"/>
      <c r="F7" s="109" t="s">
        <v>177</v>
      </c>
      <c r="G7" s="109" t="s">
        <v>2364</v>
      </c>
    </row>
    <row r="8" spans="1:9" ht="24.95" customHeight="1">
      <c r="A8" s="91" t="s">
        <v>178</v>
      </c>
      <c r="B8" s="92" t="s">
        <v>179</v>
      </c>
      <c r="C8" s="83">
        <f t="shared" si="0"/>
        <v>1</v>
      </c>
      <c r="D8" s="147"/>
      <c r="E8" s="105"/>
      <c r="F8" s="110" t="s">
        <v>180</v>
      </c>
      <c r="G8" s="110" t="s">
        <v>2364</v>
      </c>
    </row>
    <row r="9" spans="1:9" ht="24.95" customHeight="1">
      <c r="A9" s="94" t="s">
        <v>181</v>
      </c>
      <c r="B9" s="90" t="s">
        <v>182</v>
      </c>
      <c r="C9" s="79">
        <f t="shared" si="0"/>
        <v>1</v>
      </c>
      <c r="D9" s="122"/>
      <c r="E9" s="105"/>
      <c r="F9" s="109" t="s">
        <v>183</v>
      </c>
      <c r="G9" s="109" t="s">
        <v>2368</v>
      </c>
    </row>
    <row r="10" spans="1:9" ht="24.95" customHeight="1">
      <c r="A10" s="91" t="s">
        <v>185</v>
      </c>
      <c r="B10" s="92" t="s">
        <v>186</v>
      </c>
      <c r="C10" s="83">
        <f t="shared" si="0"/>
        <v>1</v>
      </c>
      <c r="D10" s="122"/>
      <c r="E10" s="105"/>
      <c r="F10" s="110" t="s">
        <v>187</v>
      </c>
      <c r="G10" s="110" t="s">
        <v>2368</v>
      </c>
    </row>
    <row r="11" spans="1:9" s="183" customFormat="1" ht="12.6" customHeight="1">
      <c r="A11" s="72"/>
      <c r="B11" s="86"/>
      <c r="C11" s="86"/>
      <c r="D11" s="86"/>
      <c r="E11" s="86"/>
      <c r="F11" s="87"/>
      <c r="G11" s="87"/>
    </row>
    <row r="12" spans="1:9" s="184" customFormat="1" ht="48.75">
      <c r="A12" s="73">
        <v>4</v>
      </c>
      <c r="B12" s="88" t="s">
        <v>188</v>
      </c>
      <c r="C12" s="74"/>
      <c r="D12" s="75" t="str">
        <f>$D$3</f>
        <v xml:space="preserve">Data  </v>
      </c>
      <c r="E12" s="76" t="str">
        <f>$E$3</f>
        <v>Comment Box</v>
      </c>
      <c r="F12" s="77" t="s">
        <v>189</v>
      </c>
      <c r="G12" s="77" t="s">
        <v>2369</v>
      </c>
    </row>
    <row r="13" spans="1:9" s="183" customFormat="1" ht="12.6" customHeight="1">
      <c r="A13" s="72"/>
      <c r="B13" s="86"/>
      <c r="C13" s="86"/>
      <c r="D13" s="86"/>
      <c r="E13" s="86"/>
      <c r="F13" s="87"/>
      <c r="G13" s="87"/>
    </row>
    <row r="14" spans="1:9" ht="24.95" customHeight="1">
      <c r="A14" s="94" t="s">
        <v>190</v>
      </c>
      <c r="B14" s="90" t="s">
        <v>173</v>
      </c>
      <c r="C14" s="79"/>
      <c r="D14" s="148">
        <f>D6</f>
        <v>0</v>
      </c>
      <c r="E14" s="105"/>
      <c r="F14" s="109" t="s">
        <v>191</v>
      </c>
      <c r="G14" s="109" t="s">
        <v>2370</v>
      </c>
    </row>
    <row r="15" spans="1:9" ht="24.95" customHeight="1">
      <c r="A15" s="91" t="s">
        <v>192</v>
      </c>
      <c r="B15" s="92" t="s">
        <v>193</v>
      </c>
      <c r="C15" s="83">
        <f t="shared" ref="C15:C48" si="1">IF(COUNTBLANK(D15),1,2)</f>
        <v>1</v>
      </c>
      <c r="D15" s="147"/>
      <c r="E15" s="105"/>
      <c r="F15" s="110" t="s">
        <v>194</v>
      </c>
      <c r="G15" s="110" t="s">
        <v>2370</v>
      </c>
    </row>
    <row r="16" spans="1:9" ht="24.95" customHeight="1">
      <c r="A16" s="94" t="s">
        <v>195</v>
      </c>
      <c r="B16" s="90" t="s">
        <v>196</v>
      </c>
      <c r="C16" s="79">
        <f t="shared" si="1"/>
        <v>1</v>
      </c>
      <c r="D16" s="147"/>
      <c r="E16" s="105"/>
      <c r="F16" s="109" t="s">
        <v>197</v>
      </c>
      <c r="G16" s="109" t="s">
        <v>2370</v>
      </c>
    </row>
    <row r="17" spans="1:7" ht="24.95" customHeight="1">
      <c r="A17" s="91" t="s">
        <v>198</v>
      </c>
      <c r="B17" s="92" t="s">
        <v>199</v>
      </c>
      <c r="C17" s="83"/>
      <c r="D17" s="148">
        <f>SUM(D14:D16)</f>
        <v>0</v>
      </c>
      <c r="E17" s="105"/>
      <c r="F17" s="110" t="s">
        <v>200</v>
      </c>
      <c r="G17" s="110" t="s">
        <v>2370</v>
      </c>
    </row>
    <row r="18" spans="1:7" ht="24.95" customHeight="1">
      <c r="A18" s="94" t="s">
        <v>201</v>
      </c>
      <c r="B18" s="90" t="s">
        <v>202</v>
      </c>
      <c r="C18" s="79">
        <f t="shared" si="1"/>
        <v>1</v>
      </c>
      <c r="D18" s="147"/>
      <c r="E18" s="105"/>
      <c r="F18" s="109" t="s">
        <v>203</v>
      </c>
      <c r="G18" s="109" t="s">
        <v>2370</v>
      </c>
    </row>
    <row r="19" spans="1:7" ht="24.95" customHeight="1">
      <c r="A19" s="91" t="s">
        <v>204</v>
      </c>
      <c r="B19" s="92" t="s">
        <v>205</v>
      </c>
      <c r="C19" s="83">
        <f t="shared" si="1"/>
        <v>1</v>
      </c>
      <c r="D19" s="147"/>
      <c r="E19" s="105"/>
      <c r="F19" s="110" t="s">
        <v>206</v>
      </c>
      <c r="G19" s="110" t="s">
        <v>2370</v>
      </c>
    </row>
    <row r="20" spans="1:7" ht="24.95" customHeight="1">
      <c r="A20" s="94" t="s">
        <v>207</v>
      </c>
      <c r="B20" s="90" t="s">
        <v>208</v>
      </c>
      <c r="C20" s="79">
        <f t="shared" si="1"/>
        <v>1</v>
      </c>
      <c r="D20" s="147"/>
      <c r="E20" s="105"/>
      <c r="F20" s="109" t="s">
        <v>209</v>
      </c>
      <c r="G20" s="109" t="s">
        <v>2370</v>
      </c>
    </row>
    <row r="21" spans="1:7" ht="24.95" customHeight="1">
      <c r="A21" s="91" t="s">
        <v>210</v>
      </c>
      <c r="B21" s="92" t="s">
        <v>211</v>
      </c>
      <c r="C21" s="83">
        <f t="shared" si="1"/>
        <v>1</v>
      </c>
      <c r="D21" s="147"/>
      <c r="E21" s="105"/>
      <c r="F21" s="110" t="s">
        <v>212</v>
      </c>
      <c r="G21" s="110" t="s">
        <v>2370</v>
      </c>
    </row>
    <row r="22" spans="1:7" ht="24.95" customHeight="1">
      <c r="A22" s="94" t="s">
        <v>213</v>
      </c>
      <c r="B22" s="90" t="s">
        <v>214</v>
      </c>
      <c r="C22" s="79">
        <f t="shared" si="1"/>
        <v>1</v>
      </c>
      <c r="D22" s="147"/>
      <c r="E22" s="105"/>
      <c r="F22" s="109" t="s">
        <v>215</v>
      </c>
      <c r="G22" s="109" t="s">
        <v>2370</v>
      </c>
    </row>
    <row r="23" spans="1:7" ht="24.95" customHeight="1">
      <c r="A23" s="91" t="s">
        <v>216</v>
      </c>
      <c r="B23" s="92" t="s">
        <v>217</v>
      </c>
      <c r="C23" s="83">
        <f t="shared" si="1"/>
        <v>1</v>
      </c>
      <c r="D23" s="147"/>
      <c r="E23" s="105"/>
      <c r="F23" s="110" t="s">
        <v>218</v>
      </c>
      <c r="G23" s="110" t="s">
        <v>2370</v>
      </c>
    </row>
    <row r="24" spans="1:7" ht="24.95" customHeight="1">
      <c r="A24" s="94" t="s">
        <v>219</v>
      </c>
      <c r="B24" s="90" t="s">
        <v>220</v>
      </c>
      <c r="C24" s="79">
        <f t="shared" si="1"/>
        <v>1</v>
      </c>
      <c r="D24" s="147"/>
      <c r="E24" s="105"/>
      <c r="F24" s="109" t="s">
        <v>221</v>
      </c>
      <c r="G24" s="109" t="s">
        <v>2370</v>
      </c>
    </row>
    <row r="25" spans="1:7" ht="24.95" customHeight="1">
      <c r="A25" s="91" t="s">
        <v>222</v>
      </c>
      <c r="B25" s="92" t="s">
        <v>223</v>
      </c>
      <c r="C25" s="83">
        <f t="shared" si="1"/>
        <v>1</v>
      </c>
      <c r="D25" s="147"/>
      <c r="E25" s="105"/>
      <c r="F25" s="110" t="s">
        <v>224</v>
      </c>
      <c r="G25" s="110" t="s">
        <v>2370</v>
      </c>
    </row>
    <row r="26" spans="1:7" ht="24.95" customHeight="1">
      <c r="A26" s="94" t="s">
        <v>225</v>
      </c>
      <c r="B26" s="90" t="s">
        <v>226</v>
      </c>
      <c r="C26" s="79">
        <f t="shared" si="1"/>
        <v>1</v>
      </c>
      <c r="D26" s="147"/>
      <c r="E26" s="105"/>
      <c r="F26" s="109" t="s">
        <v>227</v>
      </c>
      <c r="G26" s="109" t="s">
        <v>2370</v>
      </c>
    </row>
    <row r="27" spans="1:7" ht="24.95" customHeight="1">
      <c r="A27" s="91" t="s">
        <v>228</v>
      </c>
      <c r="B27" s="92" t="s">
        <v>229</v>
      </c>
      <c r="C27" s="83">
        <f t="shared" si="1"/>
        <v>1</v>
      </c>
      <c r="D27" s="147"/>
      <c r="E27" s="105"/>
      <c r="F27" s="110" t="s">
        <v>230</v>
      </c>
      <c r="G27" s="110" t="s">
        <v>2370</v>
      </c>
    </row>
    <row r="28" spans="1:7" ht="24.95" customHeight="1">
      <c r="A28" s="94" t="s">
        <v>231</v>
      </c>
      <c r="B28" s="90" t="s">
        <v>232</v>
      </c>
      <c r="C28" s="79">
        <f t="shared" si="1"/>
        <v>1</v>
      </c>
      <c r="D28" s="147"/>
      <c r="E28" s="105"/>
      <c r="F28" s="109" t="s">
        <v>233</v>
      </c>
      <c r="G28" s="109" t="s">
        <v>2370</v>
      </c>
    </row>
    <row r="29" spans="1:7" ht="24.95" customHeight="1">
      <c r="A29" s="91" t="s">
        <v>234</v>
      </c>
      <c r="B29" s="92" t="s">
        <v>235</v>
      </c>
      <c r="C29" s="83">
        <f t="shared" si="1"/>
        <v>1</v>
      </c>
      <c r="D29" s="147"/>
      <c r="E29" s="105"/>
      <c r="F29" s="110" t="s">
        <v>236</v>
      </c>
      <c r="G29" s="110" t="s">
        <v>2370</v>
      </c>
    </row>
    <row r="30" spans="1:7" ht="24.95" customHeight="1">
      <c r="A30" s="94" t="s">
        <v>237</v>
      </c>
      <c r="B30" s="90" t="s">
        <v>238</v>
      </c>
      <c r="C30" s="79">
        <f t="shared" si="1"/>
        <v>1</v>
      </c>
      <c r="D30" s="147"/>
      <c r="E30" s="105"/>
      <c r="F30" s="109" t="s">
        <v>239</v>
      </c>
      <c r="G30" s="109" t="s">
        <v>2370</v>
      </c>
    </row>
    <row r="31" spans="1:7" ht="24.95" customHeight="1">
      <c r="A31" s="91" t="s">
        <v>240</v>
      </c>
      <c r="B31" s="92" t="s">
        <v>241</v>
      </c>
      <c r="C31" s="83">
        <f t="shared" si="1"/>
        <v>1</v>
      </c>
      <c r="D31" s="147"/>
      <c r="E31" s="105"/>
      <c r="F31" s="110" t="s">
        <v>242</v>
      </c>
      <c r="G31" s="110" t="s">
        <v>2370</v>
      </c>
    </row>
    <row r="32" spans="1:7" ht="24.95" customHeight="1">
      <c r="A32" s="94" t="s">
        <v>243</v>
      </c>
      <c r="B32" s="90" t="s">
        <v>244</v>
      </c>
      <c r="C32" s="79">
        <f>IF(COUNTBLANK(D32),1,2)</f>
        <v>1</v>
      </c>
      <c r="D32" s="147"/>
      <c r="E32" s="105"/>
      <c r="F32" s="109" t="s">
        <v>245</v>
      </c>
      <c r="G32" s="109" t="s">
        <v>2370</v>
      </c>
    </row>
    <row r="33" spans="1:8" ht="24.95" customHeight="1">
      <c r="A33" s="91" t="s">
        <v>246</v>
      </c>
      <c r="B33" s="92" t="s">
        <v>247</v>
      </c>
      <c r="C33" s="83">
        <f t="shared" si="1"/>
        <v>1</v>
      </c>
      <c r="D33" s="147"/>
      <c r="E33" s="105"/>
      <c r="F33" s="110" t="s">
        <v>2442</v>
      </c>
      <c r="G33" s="110" t="s">
        <v>2370</v>
      </c>
    </row>
    <row r="34" spans="1:8" ht="24.95" customHeight="1">
      <c r="A34" s="94" t="s">
        <v>248</v>
      </c>
      <c r="B34" s="90" t="s">
        <v>249</v>
      </c>
      <c r="C34" s="79">
        <f t="shared" si="1"/>
        <v>1</v>
      </c>
      <c r="D34" s="147"/>
      <c r="E34" s="105"/>
      <c r="F34" s="109" t="s">
        <v>250</v>
      </c>
      <c r="G34" s="109" t="s">
        <v>2370</v>
      </c>
    </row>
    <row r="35" spans="1:8" ht="24.95" customHeight="1">
      <c r="A35" s="91" t="s">
        <v>251</v>
      </c>
      <c r="B35" s="92" t="s">
        <v>252</v>
      </c>
      <c r="C35" s="83">
        <f t="shared" si="1"/>
        <v>1</v>
      </c>
      <c r="D35" s="147"/>
      <c r="E35" s="105"/>
      <c r="F35" s="110" t="s">
        <v>253</v>
      </c>
      <c r="G35" s="110" t="s">
        <v>2370</v>
      </c>
    </row>
    <row r="36" spans="1:8" ht="24.95" customHeight="1">
      <c r="A36" s="94" t="s">
        <v>254</v>
      </c>
      <c r="B36" s="90" t="s">
        <v>255</v>
      </c>
      <c r="C36" s="79">
        <f t="shared" si="1"/>
        <v>1</v>
      </c>
      <c r="D36" s="147"/>
      <c r="E36" s="105"/>
      <c r="F36" s="109" t="s">
        <v>253</v>
      </c>
      <c r="G36" s="109" t="s">
        <v>2370</v>
      </c>
    </row>
    <row r="37" spans="1:8" ht="24.95" customHeight="1">
      <c r="A37" s="91" t="s">
        <v>256</v>
      </c>
      <c r="B37" s="92" t="s">
        <v>257</v>
      </c>
      <c r="C37" s="83"/>
      <c r="D37" s="149">
        <f>SUM(D17:D36)</f>
        <v>0</v>
      </c>
      <c r="E37" s="105"/>
      <c r="F37" s="110" t="s">
        <v>258</v>
      </c>
      <c r="G37" s="110" t="s">
        <v>2370</v>
      </c>
    </row>
    <row r="38" spans="1:8" s="409" customFormat="1" ht="24.95" customHeight="1">
      <c r="A38" s="94" t="s">
        <v>259</v>
      </c>
      <c r="B38" s="90" t="s">
        <v>260</v>
      </c>
      <c r="C38" s="79"/>
      <c r="D38" s="149">
        <f>SUM(D39:D46)</f>
        <v>0</v>
      </c>
      <c r="E38" s="105"/>
      <c r="F38" s="109" t="s">
        <v>2553</v>
      </c>
      <c r="G38" s="109" t="s">
        <v>2362</v>
      </c>
      <c r="H38" s="430"/>
    </row>
    <row r="39" spans="1:8" s="409" customFormat="1" ht="24.95" customHeight="1">
      <c r="A39" s="91" t="s">
        <v>261</v>
      </c>
      <c r="B39" s="92" t="s">
        <v>262</v>
      </c>
      <c r="C39" s="83">
        <f t="shared" si="1"/>
        <v>1</v>
      </c>
      <c r="D39" s="147"/>
      <c r="E39" s="105"/>
      <c r="F39" s="110" t="s">
        <v>2530</v>
      </c>
      <c r="G39" s="110" t="s">
        <v>2474</v>
      </c>
      <c r="H39" s="430"/>
    </row>
    <row r="40" spans="1:8" s="409" customFormat="1" ht="24.95" customHeight="1">
      <c r="A40" s="94" t="s">
        <v>263</v>
      </c>
      <c r="B40" s="90" t="s">
        <v>264</v>
      </c>
      <c r="C40" s="79">
        <f t="shared" si="1"/>
        <v>1</v>
      </c>
      <c r="D40" s="147"/>
      <c r="E40" s="105"/>
      <c r="F40" s="109" t="s">
        <v>2531</v>
      </c>
      <c r="G40" s="109" t="s">
        <v>2474</v>
      </c>
      <c r="H40" s="430"/>
    </row>
    <row r="41" spans="1:8" s="409" customFormat="1" ht="24.95" customHeight="1">
      <c r="A41" s="91" t="s">
        <v>265</v>
      </c>
      <c r="B41" s="92" t="s">
        <v>266</v>
      </c>
      <c r="C41" s="83">
        <f t="shared" si="1"/>
        <v>1</v>
      </c>
      <c r="D41" s="147"/>
      <c r="E41" s="105"/>
      <c r="F41" s="110" t="s">
        <v>2532</v>
      </c>
      <c r="G41" s="110" t="s">
        <v>2474</v>
      </c>
      <c r="H41" s="430"/>
    </row>
    <row r="42" spans="1:8" s="409" customFormat="1" ht="24.95" customHeight="1">
      <c r="A42" s="94" t="s">
        <v>267</v>
      </c>
      <c r="B42" s="90" t="s">
        <v>268</v>
      </c>
      <c r="C42" s="79">
        <f t="shared" si="1"/>
        <v>1</v>
      </c>
      <c r="D42" s="147"/>
      <c r="E42" s="105"/>
      <c r="F42" s="109" t="s">
        <v>2557</v>
      </c>
      <c r="G42" s="109" t="s">
        <v>2474</v>
      </c>
      <c r="H42" s="430"/>
    </row>
    <row r="43" spans="1:8" s="409" customFormat="1" ht="24.95" customHeight="1">
      <c r="A43" s="91" t="s">
        <v>269</v>
      </c>
      <c r="B43" s="92" t="s">
        <v>270</v>
      </c>
      <c r="C43" s="83">
        <f t="shared" si="1"/>
        <v>1</v>
      </c>
      <c r="D43" s="147"/>
      <c r="E43" s="105"/>
      <c r="F43" s="110" t="s">
        <v>271</v>
      </c>
      <c r="G43" s="110" t="s">
        <v>2474</v>
      </c>
      <c r="H43" s="430"/>
    </row>
    <row r="44" spans="1:8" s="409" customFormat="1" ht="24.95" customHeight="1">
      <c r="A44" s="94" t="s">
        <v>272</v>
      </c>
      <c r="B44" s="90" t="s">
        <v>241</v>
      </c>
      <c r="C44" s="79">
        <f t="shared" si="1"/>
        <v>1</v>
      </c>
      <c r="D44" s="147"/>
      <c r="E44" s="105"/>
      <c r="F44" s="109" t="s">
        <v>242</v>
      </c>
      <c r="G44" s="109" t="s">
        <v>2474</v>
      </c>
      <c r="H44" s="430"/>
    </row>
    <row r="45" spans="1:8" s="409" customFormat="1" ht="24.95" customHeight="1">
      <c r="A45" s="91" t="s">
        <v>273</v>
      </c>
      <c r="B45" s="92" t="s">
        <v>252</v>
      </c>
      <c r="C45" s="83">
        <f t="shared" si="1"/>
        <v>1</v>
      </c>
      <c r="D45" s="147"/>
      <c r="E45" s="105"/>
      <c r="F45" s="110" t="s">
        <v>253</v>
      </c>
      <c r="G45" s="110" t="s">
        <v>2474</v>
      </c>
      <c r="H45" s="430"/>
    </row>
    <row r="46" spans="1:8" s="409" customFormat="1" ht="24.95" customHeight="1">
      <c r="A46" s="94" t="s">
        <v>274</v>
      </c>
      <c r="B46" s="90" t="s">
        <v>255</v>
      </c>
      <c r="C46" s="79">
        <f t="shared" si="1"/>
        <v>1</v>
      </c>
      <c r="D46" s="147"/>
      <c r="E46" s="105"/>
      <c r="F46" s="109" t="s">
        <v>253</v>
      </c>
      <c r="G46" s="109" t="s">
        <v>2474</v>
      </c>
      <c r="H46" s="430"/>
    </row>
    <row r="47" spans="1:8" s="409" customFormat="1" ht="24.95" customHeight="1">
      <c r="A47" s="91" t="s">
        <v>275</v>
      </c>
      <c r="B47" s="92" t="s">
        <v>2165</v>
      </c>
      <c r="C47" s="83">
        <f t="shared" si="1"/>
        <v>1</v>
      </c>
      <c r="D47" s="147"/>
      <c r="E47" s="105"/>
      <c r="F47" s="110" t="s">
        <v>2554</v>
      </c>
      <c r="G47" s="110" t="s">
        <v>2474</v>
      </c>
      <c r="H47" s="430"/>
    </row>
    <row r="48" spans="1:8" ht="24.95" customHeight="1">
      <c r="A48" s="94" t="s">
        <v>2163</v>
      </c>
      <c r="B48" s="90" t="s">
        <v>276</v>
      </c>
      <c r="C48" s="79">
        <f t="shared" si="1"/>
        <v>1</v>
      </c>
      <c r="D48" s="147"/>
      <c r="E48" s="105"/>
      <c r="F48" s="109" t="s">
        <v>277</v>
      </c>
      <c r="G48" s="109"/>
    </row>
    <row r="49" spans="1:8" ht="24.95" customHeight="1">
      <c r="A49" s="91" t="s">
        <v>2164</v>
      </c>
      <c r="B49" s="92" t="s">
        <v>279</v>
      </c>
      <c r="C49" s="83">
        <f>IF(COUNTBLANK(D49),1,2)</f>
        <v>1</v>
      </c>
      <c r="D49" s="147"/>
      <c r="E49" s="105"/>
      <c r="F49" s="110" t="s">
        <v>280</v>
      </c>
      <c r="G49" s="110"/>
    </row>
    <row r="50" spans="1:8" ht="24.95" customHeight="1">
      <c r="A50" s="94" t="s">
        <v>278</v>
      </c>
      <c r="B50" s="90" t="s">
        <v>281</v>
      </c>
      <c r="C50" s="79">
        <f>IF(COUNTBLANK(D50),1,2)</f>
        <v>1</v>
      </c>
      <c r="D50" s="147"/>
      <c r="E50" s="105"/>
      <c r="F50" s="109" t="s">
        <v>2533</v>
      </c>
      <c r="G50" s="109" t="s">
        <v>2371</v>
      </c>
      <c r="H50" s="430"/>
    </row>
    <row r="51" spans="1:8" s="183" customFormat="1" ht="12.6" customHeight="1">
      <c r="A51" s="72"/>
      <c r="B51" s="86"/>
      <c r="C51" s="86"/>
      <c r="D51" s="86"/>
      <c r="E51" s="86"/>
      <c r="F51" s="124"/>
      <c r="G51" s="124"/>
    </row>
    <row r="52" spans="1:8" s="184" customFormat="1" ht="38.1" customHeight="1">
      <c r="A52" s="73">
        <v>5</v>
      </c>
      <c r="B52" s="88" t="s">
        <v>282</v>
      </c>
      <c r="C52" s="74"/>
      <c r="D52" s="75" t="str">
        <f>$D$3</f>
        <v xml:space="preserve">Data  </v>
      </c>
      <c r="E52" s="76" t="str">
        <f>$E$3</f>
        <v>Comment Box</v>
      </c>
      <c r="F52" s="77" t="s">
        <v>61</v>
      </c>
      <c r="G52" s="77" t="s">
        <v>2367</v>
      </c>
    </row>
    <row r="53" spans="1:8" s="183" customFormat="1" ht="12.6" customHeight="1">
      <c r="A53" s="72"/>
      <c r="B53" s="86"/>
      <c r="C53" s="86"/>
      <c r="D53" s="86"/>
      <c r="E53" s="86"/>
      <c r="F53" s="124"/>
      <c r="G53" s="124"/>
    </row>
    <row r="54" spans="1:8" ht="24.95" customHeight="1">
      <c r="A54" s="91" t="s">
        <v>283</v>
      </c>
      <c r="B54" s="92" t="s">
        <v>284</v>
      </c>
      <c r="C54" s="83">
        <f t="shared" ref="C54:C63" si="2">IF(COUNTBLANK(D54),1,2)</f>
        <v>1</v>
      </c>
      <c r="D54" s="147"/>
      <c r="E54" s="105"/>
      <c r="F54" s="110" t="s">
        <v>285</v>
      </c>
      <c r="G54" s="110"/>
    </row>
    <row r="55" spans="1:8" ht="51">
      <c r="A55" s="94" t="s">
        <v>286</v>
      </c>
      <c r="B55" s="90" t="s">
        <v>2244</v>
      </c>
      <c r="C55" s="79">
        <f t="shared" si="2"/>
        <v>1</v>
      </c>
      <c r="D55" s="147"/>
      <c r="E55" s="105"/>
      <c r="F55" s="109" t="s">
        <v>2246</v>
      </c>
      <c r="G55" s="109"/>
      <c r="H55" s="430"/>
    </row>
    <row r="56" spans="1:8" s="409" customFormat="1" ht="51">
      <c r="A56" s="91" t="s">
        <v>287</v>
      </c>
      <c r="B56" s="92" t="s">
        <v>2245</v>
      </c>
      <c r="C56" s="83">
        <f t="shared" si="2"/>
        <v>1</v>
      </c>
      <c r="D56" s="147"/>
      <c r="E56" s="105"/>
      <c r="F56" s="110" t="s">
        <v>2247</v>
      </c>
      <c r="G56" s="110"/>
      <c r="H56" s="430"/>
    </row>
    <row r="57" spans="1:8" ht="24.95" customHeight="1">
      <c r="A57" s="94" t="s">
        <v>289</v>
      </c>
      <c r="B57" s="90" t="s">
        <v>288</v>
      </c>
      <c r="C57" s="79"/>
      <c r="D57" s="149">
        <f>SUM(D54:D56)</f>
        <v>0</v>
      </c>
      <c r="E57" s="105"/>
      <c r="F57" s="109" t="s">
        <v>2403</v>
      </c>
      <c r="G57" s="109"/>
    </row>
    <row r="58" spans="1:8" ht="24.95" customHeight="1">
      <c r="A58" s="91" t="s">
        <v>292</v>
      </c>
      <c r="B58" s="92" t="s">
        <v>290</v>
      </c>
      <c r="C58" s="95">
        <f t="shared" si="2"/>
        <v>1</v>
      </c>
      <c r="D58" s="147"/>
      <c r="E58" s="105"/>
      <c r="F58" s="110" t="s">
        <v>291</v>
      </c>
      <c r="G58" s="110"/>
    </row>
    <row r="59" spans="1:8" ht="24.95" customHeight="1">
      <c r="A59" s="94" t="s">
        <v>294</v>
      </c>
      <c r="B59" s="90" t="s">
        <v>293</v>
      </c>
      <c r="C59" s="79"/>
      <c r="D59" s="149">
        <f>SUM(D57:D58)</f>
        <v>0</v>
      </c>
      <c r="E59" s="105"/>
      <c r="F59" s="109" t="s">
        <v>2335</v>
      </c>
      <c r="G59" s="109"/>
    </row>
    <row r="60" spans="1:8" ht="24.95" customHeight="1">
      <c r="A60" s="91" t="s">
        <v>296</v>
      </c>
      <c r="B60" s="92" t="s">
        <v>295</v>
      </c>
      <c r="C60" s="83">
        <f t="shared" si="2"/>
        <v>1</v>
      </c>
      <c r="D60" s="147"/>
      <c r="E60" s="105"/>
      <c r="F60" s="110" t="s">
        <v>2443</v>
      </c>
      <c r="G60" s="110"/>
    </row>
    <row r="61" spans="1:8" ht="24.95" customHeight="1">
      <c r="A61" s="94" t="s">
        <v>299</v>
      </c>
      <c r="B61" s="90" t="s">
        <v>297</v>
      </c>
      <c r="C61" s="79">
        <f t="shared" si="2"/>
        <v>1</v>
      </c>
      <c r="D61" s="147"/>
      <c r="E61" s="105"/>
      <c r="F61" s="109" t="s">
        <v>298</v>
      </c>
      <c r="G61" s="109"/>
    </row>
    <row r="62" spans="1:8" ht="24.95" customHeight="1">
      <c r="A62" s="91" t="s">
        <v>305</v>
      </c>
      <c r="B62" s="92" t="s">
        <v>300</v>
      </c>
      <c r="C62" s="83"/>
      <c r="D62" s="148">
        <f>SUM(D63:D64)</f>
        <v>0</v>
      </c>
      <c r="E62" s="105"/>
      <c r="F62" s="110" t="s">
        <v>2336</v>
      </c>
      <c r="G62" s="110"/>
    </row>
    <row r="63" spans="1:8" ht="24.95" customHeight="1">
      <c r="A63" s="94" t="s">
        <v>307</v>
      </c>
      <c r="B63" s="90" t="s">
        <v>302</v>
      </c>
      <c r="C63" s="79">
        <f t="shared" si="2"/>
        <v>1</v>
      </c>
      <c r="D63" s="147"/>
      <c r="E63" s="105"/>
      <c r="F63" s="109" t="s">
        <v>2444</v>
      </c>
      <c r="G63" s="109"/>
    </row>
    <row r="64" spans="1:8" ht="24.95" customHeight="1">
      <c r="A64" s="91" t="s">
        <v>309</v>
      </c>
      <c r="B64" s="92" t="s">
        <v>304</v>
      </c>
      <c r="C64" s="83">
        <f>IF(COUNTBLANK(D64),1,2)</f>
        <v>1</v>
      </c>
      <c r="D64" s="147"/>
      <c r="E64" s="105"/>
      <c r="F64" s="110" t="s">
        <v>2558</v>
      </c>
      <c r="G64" s="110"/>
    </row>
    <row r="65" spans="1:8" ht="24.95" customHeight="1">
      <c r="A65" s="94" t="s">
        <v>311</v>
      </c>
      <c r="B65" s="90" t="s">
        <v>306</v>
      </c>
      <c r="C65" s="79"/>
      <c r="D65" s="148">
        <f>SUM(D66:D67)</f>
        <v>0</v>
      </c>
      <c r="E65" s="105"/>
      <c r="F65" s="109" t="s">
        <v>2337</v>
      </c>
      <c r="G65" s="109" t="s">
        <v>2372</v>
      </c>
    </row>
    <row r="66" spans="1:8" ht="24.95" customHeight="1">
      <c r="A66" s="91" t="s">
        <v>313</v>
      </c>
      <c r="B66" s="92" t="s">
        <v>308</v>
      </c>
      <c r="C66" s="83">
        <f>IF(COUNTBLANK(D66),1,2)</f>
        <v>1</v>
      </c>
      <c r="D66" s="147"/>
      <c r="E66" s="105"/>
      <c r="F66" s="110" t="s">
        <v>315</v>
      </c>
      <c r="G66" s="110"/>
    </row>
    <row r="67" spans="1:8" ht="24.95" customHeight="1">
      <c r="A67" s="94" t="s">
        <v>316</v>
      </c>
      <c r="B67" s="90" t="s">
        <v>310</v>
      </c>
      <c r="C67" s="79">
        <f>IF(COUNTBLANK(D67),1,2)</f>
        <v>1</v>
      </c>
      <c r="D67" s="147"/>
      <c r="E67" s="105"/>
      <c r="F67" s="109" t="s">
        <v>315</v>
      </c>
      <c r="G67" s="109"/>
    </row>
    <row r="68" spans="1:8" ht="24.95" customHeight="1">
      <c r="A68" s="91" t="s">
        <v>318</v>
      </c>
      <c r="B68" s="92" t="s">
        <v>312</v>
      </c>
      <c r="C68" s="83"/>
      <c r="D68" s="149">
        <f>SUM(D69:D70)</f>
        <v>0</v>
      </c>
      <c r="E68" s="105"/>
      <c r="F68" s="110" t="s">
        <v>2338</v>
      </c>
      <c r="G68" s="110" t="s">
        <v>2372</v>
      </c>
    </row>
    <row r="69" spans="1:8" ht="24.95" customHeight="1">
      <c r="A69" s="94" t="s">
        <v>2248</v>
      </c>
      <c r="B69" s="90" t="s">
        <v>314</v>
      </c>
      <c r="C69" s="79">
        <f>IF(COUNTBLANK(D69),1,2)</f>
        <v>1</v>
      </c>
      <c r="D69" s="147"/>
      <c r="E69" s="105"/>
      <c r="F69" s="109" t="s">
        <v>2339</v>
      </c>
      <c r="G69" s="109"/>
    </row>
    <row r="70" spans="1:8" ht="24.95" customHeight="1">
      <c r="A70" s="91" t="s">
        <v>2249</v>
      </c>
      <c r="B70" s="92" t="s">
        <v>317</v>
      </c>
      <c r="C70" s="83">
        <f>IF(COUNTBLANK(D70),1,2)</f>
        <v>1</v>
      </c>
      <c r="D70" s="147"/>
      <c r="E70" s="105"/>
      <c r="F70" s="110" t="s">
        <v>2339</v>
      </c>
      <c r="G70" s="110"/>
    </row>
    <row r="71" spans="1:8" ht="24.95" customHeight="1">
      <c r="A71" s="94" t="s">
        <v>320</v>
      </c>
      <c r="B71" s="90" t="s">
        <v>319</v>
      </c>
      <c r="C71" s="79">
        <f>IF(COUNTBLANK(D71),1,2)</f>
        <v>1</v>
      </c>
      <c r="D71" s="147"/>
      <c r="E71" s="105"/>
      <c r="F71" s="109" t="s">
        <v>2445</v>
      </c>
      <c r="G71" s="109"/>
    </row>
    <row r="72" spans="1:8" ht="24.95" customHeight="1">
      <c r="A72" s="91" t="s">
        <v>322</v>
      </c>
      <c r="B72" s="92" t="s">
        <v>321</v>
      </c>
      <c r="C72" s="83"/>
      <c r="D72" s="149">
        <f>SUM(D59,D60,D61,D62,D65,D68,D71)</f>
        <v>0</v>
      </c>
      <c r="E72" s="105"/>
      <c r="F72" s="110" t="s">
        <v>2340</v>
      </c>
      <c r="G72" s="110"/>
    </row>
    <row r="73" spans="1:8" ht="24.95" customHeight="1">
      <c r="A73" s="94" t="s">
        <v>325</v>
      </c>
      <c r="B73" s="90" t="s">
        <v>323</v>
      </c>
      <c r="C73" s="79">
        <f>IF(COUNTBLANK(D73),1,2)</f>
        <v>1</v>
      </c>
      <c r="D73" s="147"/>
      <c r="E73" s="105"/>
      <c r="F73" s="109" t="s">
        <v>324</v>
      </c>
      <c r="G73" s="109"/>
    </row>
    <row r="74" spans="1:8" ht="24.95" customHeight="1">
      <c r="A74" s="91" t="s">
        <v>2250</v>
      </c>
      <c r="B74" s="92" t="s">
        <v>326</v>
      </c>
      <c r="C74" s="83"/>
      <c r="D74" s="149">
        <f>SUM(D72:D73)</f>
        <v>0</v>
      </c>
      <c r="E74" s="105"/>
      <c r="F74" s="110" t="s">
        <v>2341</v>
      </c>
      <c r="G74" s="110"/>
    </row>
    <row r="75" spans="1:8" ht="12.6" customHeight="1">
      <c r="A75" s="96"/>
      <c r="B75" s="97"/>
      <c r="C75" s="98"/>
      <c r="D75" s="99"/>
      <c r="E75" s="127"/>
      <c r="F75" s="110"/>
      <c r="G75" s="110"/>
    </row>
    <row r="76" spans="1:8" s="184" customFormat="1" ht="24.95" customHeight="1">
      <c r="A76" s="73">
        <v>6</v>
      </c>
      <c r="B76" s="88" t="s">
        <v>327</v>
      </c>
      <c r="C76" s="74"/>
      <c r="D76" s="75" t="str">
        <f>$D$3</f>
        <v xml:space="preserve">Data  </v>
      </c>
      <c r="E76" s="76" t="str">
        <f>$E$3</f>
        <v>Comment Box</v>
      </c>
      <c r="F76" s="77" t="s">
        <v>61</v>
      </c>
      <c r="G76" s="77" t="s">
        <v>2373</v>
      </c>
    </row>
    <row r="77" spans="1:8" ht="12.6" customHeight="1">
      <c r="A77" s="96"/>
      <c r="B77" s="97"/>
      <c r="C77" s="98"/>
      <c r="D77" s="99"/>
      <c r="E77" s="127"/>
      <c r="F77" s="110"/>
      <c r="G77" s="110"/>
    </row>
    <row r="78" spans="1:8" ht="24.95" customHeight="1">
      <c r="A78" s="94" t="s">
        <v>33</v>
      </c>
      <c r="B78" s="90" t="s">
        <v>328</v>
      </c>
      <c r="C78" s="79"/>
      <c r="D78" s="149">
        <f>SUM(D79:D80)</f>
        <v>0</v>
      </c>
      <c r="E78" s="196"/>
      <c r="F78" s="109" t="s">
        <v>2446</v>
      </c>
      <c r="G78" s="109"/>
      <c r="H78" s="430"/>
    </row>
    <row r="79" spans="1:8" ht="24.95" customHeight="1">
      <c r="A79" s="91" t="s">
        <v>329</v>
      </c>
      <c r="B79" s="92" t="s">
        <v>330</v>
      </c>
      <c r="C79" s="83">
        <f t="shared" ref="C79:C103" si="3">IF(COUNTBLANK(D79),1,2)</f>
        <v>1</v>
      </c>
      <c r="D79" s="147"/>
      <c r="E79" s="196"/>
      <c r="F79" s="110" t="s">
        <v>2447</v>
      </c>
      <c r="G79" s="110"/>
      <c r="H79" s="430"/>
    </row>
    <row r="80" spans="1:8" ht="24.95" customHeight="1">
      <c r="A80" s="94" t="s">
        <v>331</v>
      </c>
      <c r="B80" s="90" t="s">
        <v>332</v>
      </c>
      <c r="C80" s="79">
        <f t="shared" si="3"/>
        <v>1</v>
      </c>
      <c r="D80" s="147"/>
      <c r="E80" s="196"/>
      <c r="F80" s="109" t="s">
        <v>2448</v>
      </c>
      <c r="G80" s="109"/>
      <c r="H80" s="430"/>
    </row>
    <row r="81" spans="1:8" ht="24.95" customHeight="1">
      <c r="A81" s="91" t="s">
        <v>333</v>
      </c>
      <c r="B81" s="92" t="s">
        <v>334</v>
      </c>
      <c r="C81" s="83">
        <f t="shared" si="3"/>
        <v>1</v>
      </c>
      <c r="D81" s="122"/>
      <c r="E81" s="196"/>
      <c r="F81" s="110" t="s">
        <v>335</v>
      </c>
      <c r="G81" s="110"/>
    </row>
    <row r="82" spans="1:8" ht="24.95" customHeight="1">
      <c r="A82" s="94" t="s">
        <v>34</v>
      </c>
      <c r="B82" s="90" t="s">
        <v>336</v>
      </c>
      <c r="C82" s="79">
        <f t="shared" si="3"/>
        <v>1</v>
      </c>
      <c r="D82" s="213"/>
      <c r="E82" s="196"/>
      <c r="F82" s="109" t="s">
        <v>2218</v>
      </c>
      <c r="G82" s="109"/>
      <c r="H82" s="430"/>
    </row>
    <row r="83" spans="1:8" ht="24.95" customHeight="1">
      <c r="A83" s="91" t="s">
        <v>337</v>
      </c>
      <c r="B83" s="92" t="s">
        <v>338</v>
      </c>
      <c r="C83" s="83"/>
      <c r="D83" s="149">
        <f>SUM(D84:D85)</f>
        <v>0</v>
      </c>
      <c r="E83" s="196"/>
      <c r="F83" s="110" t="s">
        <v>339</v>
      </c>
      <c r="G83" s="110"/>
    </row>
    <row r="84" spans="1:8" ht="24.95" customHeight="1">
      <c r="A84" s="94" t="s">
        <v>340</v>
      </c>
      <c r="B84" s="90" t="s">
        <v>341</v>
      </c>
      <c r="C84" s="79">
        <f t="shared" si="3"/>
        <v>1</v>
      </c>
      <c r="D84" s="213"/>
      <c r="E84" s="196"/>
      <c r="F84" s="109" t="s">
        <v>342</v>
      </c>
      <c r="G84" s="109"/>
    </row>
    <row r="85" spans="1:8" ht="24.95" customHeight="1">
      <c r="A85" s="91" t="s">
        <v>343</v>
      </c>
      <c r="B85" s="92" t="s">
        <v>344</v>
      </c>
      <c r="C85" s="83">
        <f t="shared" si="3"/>
        <v>1</v>
      </c>
      <c r="D85" s="147"/>
      <c r="E85" s="196"/>
      <c r="F85" s="110" t="s">
        <v>345</v>
      </c>
      <c r="G85" s="110"/>
    </row>
    <row r="86" spans="1:8" ht="24.95" customHeight="1">
      <c r="A86" s="94" t="s">
        <v>346</v>
      </c>
      <c r="B86" s="90" t="s">
        <v>347</v>
      </c>
      <c r="C86" s="79">
        <f t="shared" si="3"/>
        <v>1</v>
      </c>
      <c r="D86" s="213"/>
      <c r="E86" s="196"/>
      <c r="F86" s="109" t="s">
        <v>348</v>
      </c>
      <c r="G86" s="109"/>
    </row>
    <row r="87" spans="1:8" ht="24.95" customHeight="1">
      <c r="A87" s="91" t="s">
        <v>349</v>
      </c>
      <c r="B87" s="92" t="s">
        <v>350</v>
      </c>
      <c r="C87" s="83">
        <f t="shared" si="3"/>
        <v>1</v>
      </c>
      <c r="D87" s="147"/>
      <c r="E87" s="196"/>
      <c r="F87" s="110" t="s">
        <v>351</v>
      </c>
      <c r="G87" s="110"/>
    </row>
    <row r="88" spans="1:8" ht="24.95" customHeight="1">
      <c r="A88" s="94" t="s">
        <v>352</v>
      </c>
      <c r="B88" s="90" t="s">
        <v>353</v>
      </c>
      <c r="C88" s="79"/>
      <c r="D88" s="130">
        <f>IF(((D78&lt;&gt;0)*(D165&lt;&gt;0)=1),D78/D165,0)</f>
        <v>0</v>
      </c>
      <c r="E88" s="196"/>
      <c r="F88" s="109" t="s">
        <v>354</v>
      </c>
      <c r="G88" s="109"/>
    </row>
    <row r="89" spans="1:8" ht="24.95" customHeight="1">
      <c r="A89" s="91" t="s">
        <v>36</v>
      </c>
      <c r="B89" s="92" t="s">
        <v>355</v>
      </c>
      <c r="C89" s="83"/>
      <c r="D89" s="131">
        <f>IF(((D78&lt;&gt;0)*(D5&lt;&gt;0)=1),D78/D5,0)</f>
        <v>0</v>
      </c>
      <c r="E89" s="196"/>
      <c r="F89" s="110" t="s">
        <v>356</v>
      </c>
      <c r="G89" s="110" t="s">
        <v>2374</v>
      </c>
    </row>
    <row r="90" spans="1:8" ht="24.95" customHeight="1">
      <c r="A90" s="94" t="s">
        <v>357</v>
      </c>
      <c r="B90" s="90" t="s">
        <v>358</v>
      </c>
      <c r="C90" s="79">
        <f t="shared" si="3"/>
        <v>1</v>
      </c>
      <c r="D90" s="122"/>
      <c r="E90" s="196"/>
      <c r="F90" s="109" t="s">
        <v>359</v>
      </c>
      <c r="G90" s="109"/>
    </row>
    <row r="91" spans="1:8" ht="24.95" customHeight="1">
      <c r="A91" s="91" t="s">
        <v>37</v>
      </c>
      <c r="B91" s="92" t="s">
        <v>360</v>
      </c>
      <c r="C91" s="83">
        <f t="shared" si="3"/>
        <v>1</v>
      </c>
      <c r="D91" s="122"/>
      <c r="E91" s="196"/>
      <c r="F91" s="110" t="s">
        <v>2229</v>
      </c>
      <c r="G91" s="110"/>
      <c r="H91" s="430"/>
    </row>
    <row r="92" spans="1:8" ht="24.95" customHeight="1">
      <c r="A92" s="94" t="s">
        <v>38</v>
      </c>
      <c r="B92" s="90" t="s">
        <v>361</v>
      </c>
      <c r="C92" s="79">
        <f t="shared" si="3"/>
        <v>1</v>
      </c>
      <c r="D92" s="214"/>
      <c r="E92" s="196"/>
      <c r="F92" s="109" t="s">
        <v>2475</v>
      </c>
      <c r="G92" s="109"/>
    </row>
    <row r="93" spans="1:8" ht="24.95" customHeight="1">
      <c r="A93" s="91" t="s">
        <v>362</v>
      </c>
      <c r="B93" s="92" t="s">
        <v>363</v>
      </c>
      <c r="C93" s="83">
        <f t="shared" si="3"/>
        <v>1</v>
      </c>
      <c r="D93" s="147"/>
      <c r="E93" s="196"/>
      <c r="F93" s="110" t="s">
        <v>364</v>
      </c>
      <c r="G93" s="110"/>
    </row>
    <row r="94" spans="1:8" ht="24.95" customHeight="1">
      <c r="A94" s="94" t="s">
        <v>365</v>
      </c>
      <c r="B94" s="90" t="s">
        <v>366</v>
      </c>
      <c r="C94" s="79">
        <f t="shared" si="3"/>
        <v>1</v>
      </c>
      <c r="D94" s="213"/>
      <c r="E94" s="196"/>
      <c r="F94" s="109" t="s">
        <v>367</v>
      </c>
      <c r="G94" s="109"/>
    </row>
    <row r="95" spans="1:8" ht="24.95" customHeight="1">
      <c r="A95" s="91" t="s">
        <v>368</v>
      </c>
      <c r="B95" s="92" t="s">
        <v>369</v>
      </c>
      <c r="C95" s="83">
        <f t="shared" si="3"/>
        <v>1</v>
      </c>
      <c r="D95" s="213"/>
      <c r="E95" s="196"/>
      <c r="F95" s="110" t="s">
        <v>370</v>
      </c>
      <c r="G95" s="110"/>
    </row>
    <row r="96" spans="1:8" ht="24.95" customHeight="1">
      <c r="A96" s="94" t="s">
        <v>371</v>
      </c>
      <c r="B96" s="90" t="s">
        <v>372</v>
      </c>
      <c r="C96" s="79">
        <f t="shared" si="3"/>
        <v>1</v>
      </c>
      <c r="D96" s="213"/>
      <c r="E96" s="196"/>
      <c r="F96" s="109" t="s">
        <v>373</v>
      </c>
      <c r="G96" s="109"/>
    </row>
    <row r="97" spans="1:8" ht="24.95" customHeight="1">
      <c r="A97" s="91" t="s">
        <v>374</v>
      </c>
      <c r="B97" s="92" t="s">
        <v>375</v>
      </c>
      <c r="C97" s="83">
        <f t="shared" si="3"/>
        <v>1</v>
      </c>
      <c r="D97" s="213"/>
      <c r="E97" s="196"/>
      <c r="F97" s="110" t="s">
        <v>376</v>
      </c>
      <c r="G97" s="110"/>
    </row>
    <row r="98" spans="1:8" ht="24.95" customHeight="1">
      <c r="A98" s="94" t="s">
        <v>377</v>
      </c>
      <c r="B98" s="90" t="s">
        <v>378</v>
      </c>
      <c r="C98" s="79">
        <f t="shared" si="3"/>
        <v>1</v>
      </c>
      <c r="D98" s="213"/>
      <c r="E98" s="196"/>
      <c r="F98" s="109" t="s">
        <v>379</v>
      </c>
      <c r="G98" s="109"/>
    </row>
    <row r="99" spans="1:8" ht="24.95" customHeight="1">
      <c r="A99" s="91" t="s">
        <v>380</v>
      </c>
      <c r="B99" s="92" t="s">
        <v>381</v>
      </c>
      <c r="C99" s="83">
        <f t="shared" si="3"/>
        <v>1</v>
      </c>
      <c r="D99" s="147"/>
      <c r="E99" s="196"/>
      <c r="F99" s="110" t="s">
        <v>2230</v>
      </c>
      <c r="G99" s="110"/>
    </row>
    <row r="100" spans="1:8" ht="24.95" customHeight="1">
      <c r="A100" s="94" t="s">
        <v>382</v>
      </c>
      <c r="B100" s="90" t="s">
        <v>383</v>
      </c>
      <c r="C100" s="79">
        <f t="shared" si="3"/>
        <v>1</v>
      </c>
      <c r="D100" s="213"/>
      <c r="E100" s="196"/>
      <c r="F100" s="109" t="s">
        <v>2231</v>
      </c>
      <c r="G100" s="109"/>
    </row>
    <row r="101" spans="1:8" ht="24.95" customHeight="1">
      <c r="A101" s="91" t="s">
        <v>39</v>
      </c>
      <c r="B101" s="92" t="s">
        <v>384</v>
      </c>
      <c r="C101" s="83">
        <f t="shared" si="3"/>
        <v>1</v>
      </c>
      <c r="D101" s="134"/>
      <c r="E101" s="196"/>
      <c r="F101" s="110" t="s">
        <v>2449</v>
      </c>
      <c r="G101" s="110"/>
    </row>
    <row r="102" spans="1:8" ht="24.95" customHeight="1">
      <c r="A102" s="94" t="s">
        <v>40</v>
      </c>
      <c r="B102" s="90" t="s">
        <v>385</v>
      </c>
      <c r="C102" s="79">
        <f t="shared" si="3"/>
        <v>1</v>
      </c>
      <c r="D102" s="215"/>
      <c r="E102" s="196"/>
      <c r="F102" s="109" t="s">
        <v>2450</v>
      </c>
      <c r="G102" s="109"/>
    </row>
    <row r="103" spans="1:8" ht="24.95" customHeight="1">
      <c r="A103" s="91" t="s">
        <v>2227</v>
      </c>
      <c r="B103" s="92" t="s">
        <v>2228</v>
      </c>
      <c r="C103" s="83">
        <f t="shared" si="3"/>
        <v>1</v>
      </c>
      <c r="D103" s="215"/>
      <c r="E103" s="196"/>
      <c r="F103" s="110" t="s">
        <v>2559</v>
      </c>
      <c r="G103" s="110"/>
      <c r="H103" s="430"/>
    </row>
    <row r="104" spans="1:8" ht="12.6" customHeight="1">
      <c r="A104" s="96"/>
      <c r="B104" s="97"/>
      <c r="C104" s="98"/>
      <c r="D104" s="99"/>
      <c r="E104" s="127"/>
      <c r="F104" s="125"/>
      <c r="G104" s="125"/>
    </row>
    <row r="105" spans="1:8" s="184" customFormat="1" ht="24.95" customHeight="1">
      <c r="A105" s="73">
        <v>7</v>
      </c>
      <c r="B105" s="88" t="s">
        <v>386</v>
      </c>
      <c r="C105" s="74"/>
      <c r="D105" s="75" t="str">
        <f>$D$3</f>
        <v xml:space="preserve">Data  </v>
      </c>
      <c r="E105" s="76" t="str">
        <f>$E$3</f>
        <v>Comment Box</v>
      </c>
      <c r="F105" s="100" t="s">
        <v>387</v>
      </c>
      <c r="G105" s="455" t="s">
        <v>2375</v>
      </c>
    </row>
    <row r="106" spans="1:8" ht="12.6" customHeight="1">
      <c r="A106" s="96"/>
      <c r="B106" s="96"/>
      <c r="C106" s="98"/>
      <c r="D106" s="99"/>
      <c r="E106" s="127"/>
      <c r="F106" s="125"/>
      <c r="G106" s="125"/>
    </row>
    <row r="107" spans="1:8" ht="24.75" customHeight="1">
      <c r="A107" s="91" t="s">
        <v>14</v>
      </c>
      <c r="B107" s="92" t="s">
        <v>388</v>
      </c>
      <c r="C107" s="83">
        <f t="shared" ref="C107:C147" si="4">IF(COUNTBLANK(D107),1,2)</f>
        <v>1</v>
      </c>
      <c r="D107" s="122"/>
      <c r="E107" s="105"/>
      <c r="F107" s="110" t="s">
        <v>2534</v>
      </c>
      <c r="G107" s="110" t="s">
        <v>2376</v>
      </c>
    </row>
    <row r="108" spans="1:8" ht="24.95" customHeight="1">
      <c r="A108" s="94" t="s">
        <v>389</v>
      </c>
      <c r="B108" s="90" t="s">
        <v>390</v>
      </c>
      <c r="C108" s="79">
        <f t="shared" si="4"/>
        <v>1</v>
      </c>
      <c r="D108" s="122"/>
      <c r="E108" s="105"/>
      <c r="F108" s="109" t="s">
        <v>391</v>
      </c>
      <c r="G108" s="109" t="s">
        <v>2377</v>
      </c>
    </row>
    <row r="109" spans="1:8" ht="24.95" customHeight="1">
      <c r="A109" s="91" t="s">
        <v>392</v>
      </c>
      <c r="B109" s="92" t="s">
        <v>393</v>
      </c>
      <c r="C109" s="83">
        <f t="shared" si="4"/>
        <v>1</v>
      </c>
      <c r="D109" s="122"/>
      <c r="E109" s="105"/>
      <c r="F109" s="110" t="s">
        <v>394</v>
      </c>
      <c r="G109" s="110" t="s">
        <v>2377</v>
      </c>
    </row>
    <row r="110" spans="1:8" ht="24.95" customHeight="1">
      <c r="A110" s="94" t="s">
        <v>395</v>
      </c>
      <c r="B110" s="90" t="s">
        <v>396</v>
      </c>
      <c r="C110" s="79">
        <f t="shared" si="4"/>
        <v>1</v>
      </c>
      <c r="D110" s="122"/>
      <c r="E110" s="105"/>
      <c r="F110" s="109" t="s">
        <v>394</v>
      </c>
      <c r="G110" s="109" t="s">
        <v>2377</v>
      </c>
    </row>
    <row r="111" spans="1:8" ht="24.95" customHeight="1">
      <c r="A111" s="91" t="s">
        <v>397</v>
      </c>
      <c r="B111" s="92" t="s">
        <v>398</v>
      </c>
      <c r="C111" s="83">
        <f t="shared" si="4"/>
        <v>1</v>
      </c>
      <c r="D111" s="122"/>
      <c r="E111" s="105"/>
      <c r="F111" s="110" t="s">
        <v>394</v>
      </c>
      <c r="G111" s="110" t="s">
        <v>2377</v>
      </c>
    </row>
    <row r="112" spans="1:8" ht="24.95" customHeight="1">
      <c r="A112" s="94" t="s">
        <v>15</v>
      </c>
      <c r="B112" s="90" t="s">
        <v>399</v>
      </c>
      <c r="C112" s="79">
        <f t="shared" ref="C112" si="5">IF(COUNTBLANK(D112),1,2)</f>
        <v>1</v>
      </c>
      <c r="D112" s="122"/>
      <c r="E112" s="105"/>
      <c r="F112" s="109" t="s">
        <v>394</v>
      </c>
      <c r="G112" s="109" t="s">
        <v>2377</v>
      </c>
    </row>
    <row r="113" spans="1:8" ht="74.25" customHeight="1">
      <c r="A113" s="91" t="s">
        <v>405</v>
      </c>
      <c r="B113" s="92" t="s">
        <v>400</v>
      </c>
      <c r="C113" s="83">
        <f t="shared" si="4"/>
        <v>1</v>
      </c>
      <c r="D113" s="122"/>
      <c r="E113" s="105"/>
      <c r="F113" s="110" t="s">
        <v>2535</v>
      </c>
      <c r="G113" s="110" t="s">
        <v>2376</v>
      </c>
      <c r="H113" s="430"/>
    </row>
    <row r="114" spans="1:8" ht="24.95" customHeight="1">
      <c r="A114" s="94" t="s">
        <v>16</v>
      </c>
      <c r="B114" s="90" t="s">
        <v>401</v>
      </c>
      <c r="C114" s="79">
        <f t="shared" si="4"/>
        <v>1</v>
      </c>
      <c r="D114" s="122"/>
      <c r="E114" s="105"/>
      <c r="F114" s="109" t="s">
        <v>2487</v>
      </c>
      <c r="G114" s="109" t="s">
        <v>2376</v>
      </c>
      <c r="H114" s="430"/>
    </row>
    <row r="115" spans="1:8" ht="24.95" customHeight="1">
      <c r="A115" s="91" t="s">
        <v>408</v>
      </c>
      <c r="B115" s="92" t="s">
        <v>402</v>
      </c>
      <c r="C115" s="83">
        <f t="shared" si="4"/>
        <v>1</v>
      </c>
      <c r="D115" s="122"/>
      <c r="E115" s="105"/>
      <c r="F115" s="110" t="s">
        <v>2487</v>
      </c>
      <c r="G115" s="110" t="s">
        <v>2376</v>
      </c>
      <c r="H115" s="430"/>
    </row>
    <row r="116" spans="1:8" ht="24.95" customHeight="1">
      <c r="A116" s="94" t="s">
        <v>410</v>
      </c>
      <c r="B116" s="90" t="s">
        <v>403</v>
      </c>
      <c r="C116" s="79">
        <f t="shared" si="4"/>
        <v>1</v>
      </c>
      <c r="D116" s="122"/>
      <c r="E116" s="105"/>
      <c r="F116" s="109" t="s">
        <v>2487</v>
      </c>
      <c r="G116" s="109" t="s">
        <v>2376</v>
      </c>
      <c r="H116" s="430"/>
    </row>
    <row r="117" spans="1:8" ht="24.95" customHeight="1">
      <c r="A117" s="91" t="s">
        <v>412</v>
      </c>
      <c r="B117" s="92" t="s">
        <v>404</v>
      </c>
      <c r="C117" s="83">
        <f t="shared" si="4"/>
        <v>1</v>
      </c>
      <c r="D117" s="122"/>
      <c r="E117" s="105"/>
      <c r="F117" s="110" t="s">
        <v>2487</v>
      </c>
      <c r="G117" s="110" t="s">
        <v>2376</v>
      </c>
      <c r="H117" s="430"/>
    </row>
    <row r="118" spans="1:8" ht="24.95" customHeight="1">
      <c r="A118" s="94" t="s">
        <v>414</v>
      </c>
      <c r="B118" s="90" t="s">
        <v>406</v>
      </c>
      <c r="C118" s="79">
        <f t="shared" ref="C118:C124" si="6">IF(COUNTBLANK(D118),1,2)</f>
        <v>1</v>
      </c>
      <c r="D118" s="147"/>
      <c r="E118" s="105"/>
      <c r="F118" s="109" t="s">
        <v>2536</v>
      </c>
      <c r="G118" s="109" t="s">
        <v>2378</v>
      </c>
    </row>
    <row r="119" spans="1:8" ht="24.95" customHeight="1">
      <c r="A119" s="91" t="s">
        <v>17</v>
      </c>
      <c r="B119" s="92" t="s">
        <v>407</v>
      </c>
      <c r="C119" s="83">
        <f t="shared" si="6"/>
        <v>1</v>
      </c>
      <c r="D119" s="122"/>
      <c r="E119" s="105"/>
      <c r="F119" s="110" t="s">
        <v>2342</v>
      </c>
      <c r="G119" s="110" t="s">
        <v>2378</v>
      </c>
    </row>
    <row r="120" spans="1:8" ht="24.95" customHeight="1">
      <c r="A120" s="94" t="s">
        <v>18</v>
      </c>
      <c r="B120" s="90" t="s">
        <v>409</v>
      </c>
      <c r="C120" s="79">
        <f t="shared" si="6"/>
        <v>1</v>
      </c>
      <c r="D120" s="122"/>
      <c r="E120" s="105"/>
      <c r="F120" s="109" t="s">
        <v>2343</v>
      </c>
      <c r="G120" s="109" t="s">
        <v>2379</v>
      </c>
    </row>
    <row r="121" spans="1:8" ht="24.95" customHeight="1">
      <c r="A121" s="91" t="s">
        <v>422</v>
      </c>
      <c r="B121" s="92" t="s">
        <v>411</v>
      </c>
      <c r="C121" s="83">
        <f t="shared" si="6"/>
        <v>1</v>
      </c>
      <c r="D121" s="122"/>
      <c r="E121" s="105"/>
      <c r="F121" s="110" t="s">
        <v>2344</v>
      </c>
      <c r="G121" s="110" t="s">
        <v>2379</v>
      </c>
    </row>
    <row r="122" spans="1:8" ht="24.95" customHeight="1">
      <c r="A122" s="94" t="s">
        <v>424</v>
      </c>
      <c r="B122" s="90" t="s">
        <v>413</v>
      </c>
      <c r="C122" s="79">
        <f t="shared" si="6"/>
        <v>1</v>
      </c>
      <c r="D122" s="122"/>
      <c r="E122" s="105"/>
      <c r="F122" s="109" t="s">
        <v>2344</v>
      </c>
      <c r="G122" s="109" t="s">
        <v>2379</v>
      </c>
    </row>
    <row r="123" spans="1:8" ht="24.95" customHeight="1">
      <c r="A123" s="91" t="s">
        <v>426</v>
      </c>
      <c r="B123" s="92" t="s">
        <v>415</v>
      </c>
      <c r="C123" s="83">
        <f t="shared" si="6"/>
        <v>1</v>
      </c>
      <c r="D123" s="122"/>
      <c r="E123" s="105"/>
      <c r="F123" s="110" t="s">
        <v>2344</v>
      </c>
      <c r="G123" s="110" t="s">
        <v>2379</v>
      </c>
    </row>
    <row r="124" spans="1:8" ht="24.6" customHeight="1">
      <c r="A124" s="94" t="s">
        <v>428</v>
      </c>
      <c r="B124" s="90" t="s">
        <v>416</v>
      </c>
      <c r="C124" s="79">
        <f t="shared" si="6"/>
        <v>1</v>
      </c>
      <c r="D124" s="122"/>
      <c r="E124" s="105"/>
      <c r="F124" s="109" t="s">
        <v>2344</v>
      </c>
      <c r="G124" s="109" t="s">
        <v>2379</v>
      </c>
    </row>
    <row r="125" spans="1:8" ht="24.95" customHeight="1">
      <c r="A125" s="91" t="s">
        <v>19</v>
      </c>
      <c r="B125" s="92" t="s">
        <v>2433</v>
      </c>
      <c r="C125" s="83">
        <f t="shared" ref="C125:C129" si="7">IF(COUNTBLANK(D125),1,2)</f>
        <v>1</v>
      </c>
      <c r="D125" s="122"/>
      <c r="E125" s="105"/>
      <c r="F125" s="110" t="s">
        <v>2519</v>
      </c>
      <c r="G125" s="110" t="s">
        <v>2378</v>
      </c>
      <c r="H125" s="430"/>
    </row>
    <row r="126" spans="1:8" ht="24.95" customHeight="1">
      <c r="A126" s="94" t="s">
        <v>433</v>
      </c>
      <c r="B126" s="90" t="s">
        <v>417</v>
      </c>
      <c r="C126" s="79">
        <f t="shared" si="7"/>
        <v>1</v>
      </c>
      <c r="D126" s="122"/>
      <c r="E126" s="105"/>
      <c r="F126" s="109" t="s">
        <v>2355</v>
      </c>
      <c r="G126" s="109" t="s">
        <v>2378</v>
      </c>
      <c r="H126" s="430"/>
    </row>
    <row r="127" spans="1:8" ht="24.95" customHeight="1">
      <c r="A127" s="91" t="s">
        <v>21</v>
      </c>
      <c r="B127" s="92" t="s">
        <v>418</v>
      </c>
      <c r="C127" s="83">
        <f t="shared" si="7"/>
        <v>1</v>
      </c>
      <c r="D127" s="122"/>
      <c r="E127" s="105"/>
      <c r="F127" s="110" t="s">
        <v>2355</v>
      </c>
      <c r="G127" s="110" t="s">
        <v>2378</v>
      </c>
      <c r="H127" s="430"/>
    </row>
    <row r="128" spans="1:8" ht="24.95" customHeight="1">
      <c r="A128" s="94" t="s">
        <v>439</v>
      </c>
      <c r="B128" s="90" t="s">
        <v>419</v>
      </c>
      <c r="C128" s="79">
        <f t="shared" si="7"/>
        <v>1</v>
      </c>
      <c r="D128" s="122"/>
      <c r="E128" s="105"/>
      <c r="F128" s="109" t="s">
        <v>2355</v>
      </c>
      <c r="G128" s="109" t="s">
        <v>2378</v>
      </c>
      <c r="H128" s="430"/>
    </row>
    <row r="129" spans="1:8" ht="24.95" customHeight="1">
      <c r="A129" s="91" t="s">
        <v>441</v>
      </c>
      <c r="B129" s="92" t="s">
        <v>420</v>
      </c>
      <c r="C129" s="83">
        <f t="shared" si="7"/>
        <v>1</v>
      </c>
      <c r="D129" s="122"/>
      <c r="E129" s="105"/>
      <c r="F129" s="110" t="s">
        <v>2355</v>
      </c>
      <c r="G129" s="110" t="s">
        <v>2378</v>
      </c>
      <c r="H129" s="430"/>
    </row>
    <row r="130" spans="1:8" ht="24.95" customHeight="1">
      <c r="A130" s="94" t="s">
        <v>444</v>
      </c>
      <c r="B130" s="90" t="s">
        <v>421</v>
      </c>
      <c r="C130" s="79">
        <f t="shared" si="4"/>
        <v>1</v>
      </c>
      <c r="D130" s="122"/>
      <c r="E130" s="105"/>
      <c r="F130" s="109" t="s">
        <v>2520</v>
      </c>
      <c r="G130" s="109" t="s">
        <v>2380</v>
      </c>
    </row>
    <row r="131" spans="1:8" ht="24.95" customHeight="1">
      <c r="A131" s="91" t="s">
        <v>447</v>
      </c>
      <c r="B131" s="92" t="s">
        <v>423</v>
      </c>
      <c r="C131" s="83">
        <f t="shared" si="4"/>
        <v>1</v>
      </c>
      <c r="D131" s="122"/>
      <c r="E131" s="105"/>
      <c r="F131" s="110" t="s">
        <v>2345</v>
      </c>
      <c r="G131" s="110" t="s">
        <v>2381</v>
      </c>
    </row>
    <row r="132" spans="1:8" ht="24.95" customHeight="1">
      <c r="A132" s="94" t="s">
        <v>2171</v>
      </c>
      <c r="B132" s="90" t="s">
        <v>425</v>
      </c>
      <c r="C132" s="79">
        <f t="shared" si="4"/>
        <v>1</v>
      </c>
      <c r="D132" s="122"/>
      <c r="E132" s="105"/>
      <c r="F132" s="109" t="s">
        <v>2346</v>
      </c>
      <c r="G132" s="109" t="s">
        <v>2381</v>
      </c>
    </row>
    <row r="133" spans="1:8" ht="24.95" customHeight="1">
      <c r="A133" s="91" t="s">
        <v>2172</v>
      </c>
      <c r="B133" s="92" t="s">
        <v>427</v>
      </c>
      <c r="C133" s="83">
        <f t="shared" si="4"/>
        <v>1</v>
      </c>
      <c r="D133" s="122"/>
      <c r="E133" s="105"/>
      <c r="F133" s="110" t="s">
        <v>2346</v>
      </c>
      <c r="G133" s="110" t="s">
        <v>2381</v>
      </c>
    </row>
    <row r="134" spans="1:8" ht="24.95" customHeight="1">
      <c r="A134" s="94" t="s">
        <v>2173</v>
      </c>
      <c r="B134" s="90" t="s">
        <v>429</v>
      </c>
      <c r="C134" s="79">
        <f t="shared" si="4"/>
        <v>1</v>
      </c>
      <c r="D134" s="122"/>
      <c r="E134" s="105"/>
      <c r="F134" s="109" t="s">
        <v>2346</v>
      </c>
      <c r="G134" s="109" t="s">
        <v>2381</v>
      </c>
    </row>
    <row r="135" spans="1:8" ht="24.95" customHeight="1">
      <c r="A135" s="91" t="s">
        <v>2174</v>
      </c>
      <c r="B135" s="92" t="s">
        <v>430</v>
      </c>
      <c r="C135" s="83">
        <f t="shared" si="4"/>
        <v>1</v>
      </c>
      <c r="D135" s="122"/>
      <c r="E135" s="105"/>
      <c r="F135" s="110" t="s">
        <v>2346</v>
      </c>
      <c r="G135" s="110" t="s">
        <v>2381</v>
      </c>
    </row>
    <row r="136" spans="1:8" ht="24.95" customHeight="1">
      <c r="A136" s="94" t="s">
        <v>2175</v>
      </c>
      <c r="B136" s="90" t="s">
        <v>431</v>
      </c>
      <c r="C136" s="79">
        <f t="shared" ref="C136:C140" si="8">IF(COUNTBLANK(D136),1,2)</f>
        <v>1</v>
      </c>
      <c r="D136" s="122"/>
      <c r="E136" s="105"/>
      <c r="F136" s="109" t="s">
        <v>2521</v>
      </c>
      <c r="G136" s="109" t="s">
        <v>2380</v>
      </c>
      <c r="H136" s="430"/>
    </row>
    <row r="137" spans="1:8" ht="24.95" customHeight="1">
      <c r="A137" s="91" t="s">
        <v>2176</v>
      </c>
      <c r="B137" s="92" t="s">
        <v>2434</v>
      </c>
      <c r="C137" s="83">
        <f t="shared" si="8"/>
        <v>1</v>
      </c>
      <c r="D137" s="122"/>
      <c r="E137" s="105"/>
      <c r="F137" s="110" t="s">
        <v>2356</v>
      </c>
      <c r="G137" s="110" t="s">
        <v>2380</v>
      </c>
      <c r="H137" s="430"/>
    </row>
    <row r="138" spans="1:8" ht="24.95" customHeight="1">
      <c r="A138" s="94" t="s">
        <v>2177</v>
      </c>
      <c r="B138" s="90" t="s">
        <v>2435</v>
      </c>
      <c r="C138" s="79">
        <f t="shared" si="8"/>
        <v>1</v>
      </c>
      <c r="D138" s="122"/>
      <c r="E138" s="105"/>
      <c r="F138" s="109" t="s">
        <v>2356</v>
      </c>
      <c r="G138" s="109" t="s">
        <v>2380</v>
      </c>
      <c r="H138" s="430"/>
    </row>
    <row r="139" spans="1:8" ht="24.95" customHeight="1">
      <c r="A139" s="91" t="s">
        <v>2178</v>
      </c>
      <c r="B139" s="92" t="s">
        <v>2436</v>
      </c>
      <c r="C139" s="83">
        <f t="shared" si="8"/>
        <v>1</v>
      </c>
      <c r="D139" s="122"/>
      <c r="E139" s="105"/>
      <c r="F139" s="110" t="s">
        <v>2356</v>
      </c>
      <c r="G139" s="110" t="s">
        <v>2380</v>
      </c>
      <c r="H139" s="430"/>
    </row>
    <row r="140" spans="1:8" ht="24.95" customHeight="1">
      <c r="A140" s="94" t="s">
        <v>2179</v>
      </c>
      <c r="B140" s="90" t="s">
        <v>432</v>
      </c>
      <c r="C140" s="79">
        <f t="shared" si="8"/>
        <v>1</v>
      </c>
      <c r="D140" s="122"/>
      <c r="E140" s="105"/>
      <c r="F140" s="109" t="s">
        <v>2356</v>
      </c>
      <c r="G140" s="109" t="s">
        <v>2380</v>
      </c>
      <c r="H140" s="430"/>
    </row>
    <row r="141" spans="1:8" ht="38.25">
      <c r="A141" s="91" t="s">
        <v>2180</v>
      </c>
      <c r="B141" s="92" t="s">
        <v>434</v>
      </c>
      <c r="C141" s="83">
        <f t="shared" si="4"/>
        <v>1</v>
      </c>
      <c r="D141" s="122"/>
      <c r="E141" s="105"/>
      <c r="F141" s="110" t="s">
        <v>435</v>
      </c>
      <c r="G141" s="110" t="s">
        <v>2382</v>
      </c>
    </row>
    <row r="142" spans="1:8" ht="63.75">
      <c r="A142" s="94" t="s">
        <v>2181</v>
      </c>
      <c r="B142" s="90" t="s">
        <v>436</v>
      </c>
      <c r="C142" s="79">
        <f t="shared" si="4"/>
        <v>1</v>
      </c>
      <c r="D142" s="122"/>
      <c r="E142" s="105"/>
      <c r="F142" s="109" t="s">
        <v>2522</v>
      </c>
      <c r="G142" s="109" t="s">
        <v>2383</v>
      </c>
    </row>
    <row r="143" spans="1:8" ht="76.5">
      <c r="A143" s="91" t="s">
        <v>2182</v>
      </c>
      <c r="B143" s="92" t="s">
        <v>437</v>
      </c>
      <c r="C143" s="83">
        <f t="shared" ref="C143" si="9">IF(COUNTBLANK(D143),1,2)</f>
        <v>1</v>
      </c>
      <c r="D143" s="122"/>
      <c r="E143" s="105"/>
      <c r="F143" s="110" t="s">
        <v>2523</v>
      </c>
      <c r="G143" s="110" t="s">
        <v>2384</v>
      </c>
      <c r="H143" s="430"/>
    </row>
    <row r="144" spans="1:8" ht="38.25">
      <c r="A144" s="94" t="s">
        <v>2183</v>
      </c>
      <c r="B144" s="90" t="s">
        <v>440</v>
      </c>
      <c r="C144" s="79">
        <f t="shared" si="4"/>
        <v>1</v>
      </c>
      <c r="D144" s="134"/>
      <c r="E144" s="105"/>
      <c r="F144" s="109" t="s">
        <v>2472</v>
      </c>
      <c r="G144" s="109" t="s">
        <v>2385</v>
      </c>
      <c r="H144" s="430"/>
    </row>
    <row r="145" spans="1:8" ht="51">
      <c r="A145" s="91" t="s">
        <v>2184</v>
      </c>
      <c r="B145" s="92" t="s">
        <v>442</v>
      </c>
      <c r="C145" s="83">
        <f t="shared" si="4"/>
        <v>1</v>
      </c>
      <c r="D145" s="134"/>
      <c r="E145" s="105"/>
      <c r="F145" s="110" t="s">
        <v>443</v>
      </c>
      <c r="G145" s="110" t="s">
        <v>2386</v>
      </c>
    </row>
    <row r="146" spans="1:8" ht="24.95" customHeight="1">
      <c r="A146" s="94" t="s">
        <v>2185</v>
      </c>
      <c r="B146" s="90" t="s">
        <v>445</v>
      </c>
      <c r="C146" s="79">
        <f t="shared" si="4"/>
        <v>1</v>
      </c>
      <c r="D146" s="134"/>
      <c r="E146" s="105"/>
      <c r="F146" s="109" t="s">
        <v>446</v>
      </c>
      <c r="G146" s="109" t="s">
        <v>2387</v>
      </c>
    </row>
    <row r="147" spans="1:8" ht="24.95" customHeight="1">
      <c r="A147" s="91" t="s">
        <v>2186</v>
      </c>
      <c r="B147" s="92" t="s">
        <v>448</v>
      </c>
      <c r="C147" s="83">
        <f t="shared" si="4"/>
        <v>1</v>
      </c>
      <c r="D147" s="134"/>
      <c r="E147" s="105"/>
      <c r="F147" s="110" t="s">
        <v>449</v>
      </c>
      <c r="G147" s="110" t="s">
        <v>2388</v>
      </c>
    </row>
    <row r="148" spans="1:8" ht="12.6" customHeight="1">
      <c r="A148" s="96"/>
      <c r="B148" s="97"/>
      <c r="C148" s="98"/>
      <c r="D148" s="99"/>
      <c r="E148" s="127"/>
      <c r="F148" s="125"/>
      <c r="G148" s="125"/>
    </row>
    <row r="149" spans="1:8" s="184" customFormat="1" ht="24.95" customHeight="1">
      <c r="A149" s="73">
        <v>8</v>
      </c>
      <c r="B149" s="88" t="s">
        <v>450</v>
      </c>
      <c r="C149" s="74"/>
      <c r="D149" s="75" t="str">
        <f>$D$3</f>
        <v xml:space="preserve">Data  </v>
      </c>
      <c r="E149" s="76" t="str">
        <f>$E$3</f>
        <v>Comment Box</v>
      </c>
      <c r="F149" s="77" t="s">
        <v>61</v>
      </c>
      <c r="G149" s="77" t="s">
        <v>2372</v>
      </c>
    </row>
    <row r="150" spans="1:8" s="184" customFormat="1" ht="12.6" customHeight="1">
      <c r="A150" s="101"/>
      <c r="B150" s="102"/>
      <c r="C150" s="103"/>
      <c r="D150" s="104"/>
      <c r="E150" s="128"/>
      <c r="F150" s="126"/>
      <c r="G150" s="126"/>
    </row>
    <row r="151" spans="1:8" ht="24.95" customHeight="1">
      <c r="A151" s="94" t="s">
        <v>43</v>
      </c>
      <c r="B151" s="90" t="s">
        <v>2221</v>
      </c>
      <c r="C151" s="79">
        <f t="shared" ref="C151:C159" si="10">IF(COUNTBLANK(D151),1,2)</f>
        <v>1</v>
      </c>
      <c r="D151" s="147"/>
      <c r="E151" s="196"/>
      <c r="F151" s="109" t="s">
        <v>2234</v>
      </c>
      <c r="G151" s="109" t="s">
        <v>2389</v>
      </c>
      <c r="H151" s="430"/>
    </row>
    <row r="152" spans="1:8" ht="40.5" customHeight="1">
      <c r="A152" s="91" t="s">
        <v>2219</v>
      </c>
      <c r="B152" s="92" t="s">
        <v>2222</v>
      </c>
      <c r="C152" s="83">
        <f t="shared" si="10"/>
        <v>1</v>
      </c>
      <c r="D152" s="147"/>
      <c r="E152" s="196"/>
      <c r="F152" s="110" t="s">
        <v>2235</v>
      </c>
      <c r="G152" s="110"/>
      <c r="H152" s="430"/>
    </row>
    <row r="153" spans="1:8" ht="42" customHeight="1">
      <c r="A153" s="94" t="s">
        <v>2220</v>
      </c>
      <c r="B153" s="90" t="s">
        <v>2233</v>
      </c>
      <c r="C153" s="79">
        <f t="shared" si="10"/>
        <v>1</v>
      </c>
      <c r="D153" s="147"/>
      <c r="E153" s="196"/>
      <c r="F153" s="109" t="s">
        <v>2524</v>
      </c>
      <c r="G153" s="109" t="s">
        <v>2390</v>
      </c>
      <c r="H153" s="430"/>
    </row>
    <row r="154" spans="1:8" ht="24.95" customHeight="1">
      <c r="A154" s="91" t="s">
        <v>45</v>
      </c>
      <c r="B154" s="92" t="s">
        <v>2223</v>
      </c>
      <c r="C154" s="83">
        <f t="shared" si="10"/>
        <v>1</v>
      </c>
      <c r="D154" s="147"/>
      <c r="E154" s="196"/>
      <c r="F154" s="110" t="s">
        <v>2224</v>
      </c>
      <c r="G154" s="110" t="s">
        <v>2389</v>
      </c>
      <c r="H154" s="430"/>
    </row>
    <row r="155" spans="1:8" ht="28.5">
      <c r="A155" s="94" t="s">
        <v>2225</v>
      </c>
      <c r="B155" s="90" t="s">
        <v>2254</v>
      </c>
      <c r="C155" s="79">
        <f t="shared" si="10"/>
        <v>1</v>
      </c>
      <c r="D155" s="147"/>
      <c r="E155" s="196"/>
      <c r="F155" s="109" t="s">
        <v>2560</v>
      </c>
      <c r="G155" s="109"/>
      <c r="H155" s="430"/>
    </row>
    <row r="156" spans="1:8" ht="24.95" customHeight="1">
      <c r="A156" s="91" t="s">
        <v>2226</v>
      </c>
      <c r="B156" s="92" t="s">
        <v>2236</v>
      </c>
      <c r="C156" s="83">
        <f t="shared" si="10"/>
        <v>1</v>
      </c>
      <c r="D156" s="147"/>
      <c r="E156" s="196"/>
      <c r="F156" s="110" t="s">
        <v>2561</v>
      </c>
      <c r="G156" s="110"/>
      <c r="H156" s="430"/>
    </row>
    <row r="157" spans="1:8" ht="24.95" customHeight="1">
      <c r="A157" s="94" t="s">
        <v>451</v>
      </c>
      <c r="B157" s="90" t="s">
        <v>2256</v>
      </c>
      <c r="C157" s="79"/>
      <c r="D157" s="149">
        <f>SUM(D158:D159)</f>
        <v>0</v>
      </c>
      <c r="E157" s="196"/>
      <c r="F157" s="109" t="s">
        <v>2562</v>
      </c>
      <c r="G157" s="109"/>
      <c r="H157" s="430"/>
    </row>
    <row r="158" spans="1:8" ht="24.95" customHeight="1">
      <c r="A158" s="91" t="s">
        <v>2251</v>
      </c>
      <c r="B158" s="92" t="s">
        <v>2253</v>
      </c>
      <c r="C158" s="83">
        <f t="shared" si="10"/>
        <v>1</v>
      </c>
      <c r="D158" s="147"/>
      <c r="E158" s="196"/>
      <c r="F158" s="110" t="s">
        <v>2525</v>
      </c>
      <c r="G158" s="110" t="s">
        <v>2391</v>
      </c>
      <c r="H158" s="430"/>
    </row>
    <row r="159" spans="1:8" ht="24.95" customHeight="1">
      <c r="A159" s="94" t="s">
        <v>2252</v>
      </c>
      <c r="B159" s="90" t="s">
        <v>2255</v>
      </c>
      <c r="C159" s="79">
        <f t="shared" si="10"/>
        <v>1</v>
      </c>
      <c r="D159" s="147"/>
      <c r="E159" s="196"/>
      <c r="F159" s="109" t="s">
        <v>2526</v>
      </c>
      <c r="G159" s="109"/>
      <c r="H159" s="430"/>
    </row>
    <row r="160" spans="1:8" ht="24.95" customHeight="1">
      <c r="A160" s="91" t="s">
        <v>47</v>
      </c>
      <c r="B160" s="92" t="s">
        <v>452</v>
      </c>
      <c r="C160" s="83">
        <f>IF(COUNTBLANK(D160),1,2)</f>
        <v>1</v>
      </c>
      <c r="D160" s="147"/>
      <c r="E160" s="196"/>
      <c r="F160" s="110" t="s">
        <v>453</v>
      </c>
      <c r="G160" s="110" t="s">
        <v>2389</v>
      </c>
    </row>
    <row r="161" spans="1:8" ht="24.95" customHeight="1">
      <c r="A161" s="94" t="s">
        <v>49</v>
      </c>
      <c r="B161" s="90" t="s">
        <v>454</v>
      </c>
      <c r="C161" s="79">
        <f>IF(COUNTBLANK(D161),1,2)</f>
        <v>1</v>
      </c>
      <c r="D161" s="147"/>
      <c r="E161" s="196"/>
      <c r="F161" s="109" t="s">
        <v>455</v>
      </c>
      <c r="G161" s="109" t="s">
        <v>2389</v>
      </c>
    </row>
    <row r="162" spans="1:8" s="184" customFormat="1" ht="12.6" customHeight="1">
      <c r="A162" s="101"/>
      <c r="B162" s="102"/>
      <c r="C162" s="103"/>
      <c r="D162" s="104"/>
      <c r="E162" s="128"/>
      <c r="F162" s="126"/>
      <c r="G162" s="126"/>
    </row>
    <row r="163" spans="1:8" s="184" customFormat="1" ht="24.95" customHeight="1">
      <c r="A163" s="73">
        <v>9</v>
      </c>
      <c r="B163" s="88" t="s">
        <v>456</v>
      </c>
      <c r="C163" s="74"/>
      <c r="D163" s="75" t="str">
        <f>$D$3</f>
        <v xml:space="preserve">Data  </v>
      </c>
      <c r="E163" s="76" t="str">
        <f>$E$3</f>
        <v>Comment Box</v>
      </c>
      <c r="F163" s="77" t="s">
        <v>61</v>
      </c>
      <c r="G163" s="454"/>
    </row>
    <row r="164" spans="1:8" s="184" customFormat="1" ht="12.6" customHeight="1">
      <c r="A164" s="101"/>
      <c r="B164" s="101"/>
      <c r="C164" s="103"/>
      <c r="D164" s="104"/>
      <c r="E164" s="128"/>
      <c r="F164" s="126"/>
      <c r="G164" s="126"/>
    </row>
    <row r="165" spans="1:8" ht="24.95" customHeight="1">
      <c r="A165" s="94" t="s">
        <v>457</v>
      </c>
      <c r="B165" s="90" t="s">
        <v>458</v>
      </c>
      <c r="C165" s="79"/>
      <c r="D165" s="149">
        <f>SUM(D166,D190)</f>
        <v>0</v>
      </c>
      <c r="E165" s="196"/>
      <c r="F165" s="109" t="s">
        <v>2330</v>
      </c>
      <c r="G165" s="109" t="s">
        <v>2365</v>
      </c>
    </row>
    <row r="166" spans="1:8" ht="24.95" customHeight="1">
      <c r="A166" s="91" t="s">
        <v>459</v>
      </c>
      <c r="B166" s="92" t="s">
        <v>460</v>
      </c>
      <c r="C166" s="83">
        <f t="shared" ref="C166:C205" si="11">IF(COUNTBLANK(D166),1,2)</f>
        <v>1</v>
      </c>
      <c r="D166" s="147"/>
      <c r="E166" s="196"/>
      <c r="F166" s="110" t="s">
        <v>461</v>
      </c>
      <c r="G166" s="110" t="s">
        <v>2365</v>
      </c>
    </row>
    <row r="167" spans="1:8" ht="39" customHeight="1">
      <c r="A167" s="94" t="s">
        <v>462</v>
      </c>
      <c r="B167" s="460" t="s">
        <v>463</v>
      </c>
      <c r="C167" s="79">
        <f t="shared" si="11"/>
        <v>1</v>
      </c>
      <c r="D167" s="422"/>
      <c r="E167" s="387"/>
      <c r="F167" s="109" t="s">
        <v>2477</v>
      </c>
      <c r="G167" s="109" t="s">
        <v>2362</v>
      </c>
    </row>
    <row r="168" spans="1:8" ht="24.95" customHeight="1">
      <c r="A168" s="91" t="s">
        <v>11</v>
      </c>
      <c r="B168" s="92" t="s">
        <v>464</v>
      </c>
      <c r="C168" s="83">
        <f t="shared" si="11"/>
        <v>1</v>
      </c>
      <c r="D168" s="216"/>
      <c r="E168" s="196"/>
      <c r="F168" s="110" t="s">
        <v>465</v>
      </c>
      <c r="G168" s="110" t="s">
        <v>2392</v>
      </c>
    </row>
    <row r="169" spans="1:8" ht="24.95" customHeight="1">
      <c r="A169" s="94" t="s">
        <v>472</v>
      </c>
      <c r="B169" s="90" t="s">
        <v>467</v>
      </c>
      <c r="C169" s="79">
        <f t="shared" si="11"/>
        <v>1</v>
      </c>
      <c r="D169" s="122"/>
      <c r="E169" s="196"/>
      <c r="F169" s="109" t="s">
        <v>468</v>
      </c>
      <c r="G169" s="109" t="s">
        <v>2362</v>
      </c>
    </row>
    <row r="170" spans="1:8" ht="24.95" customHeight="1">
      <c r="A170" s="91" t="s">
        <v>12</v>
      </c>
      <c r="B170" s="92" t="s">
        <v>469</v>
      </c>
      <c r="C170" s="83">
        <f t="shared" si="11"/>
        <v>1</v>
      </c>
      <c r="D170" s="147"/>
      <c r="E170" s="196"/>
      <c r="F170" s="110" t="s">
        <v>470</v>
      </c>
      <c r="G170" s="110" t="s">
        <v>2393</v>
      </c>
    </row>
    <row r="171" spans="1:8" ht="24.95" customHeight="1">
      <c r="A171" s="94" t="s">
        <v>479</v>
      </c>
      <c r="B171" s="90" t="s">
        <v>473</v>
      </c>
      <c r="C171" s="79">
        <f t="shared" si="11"/>
        <v>1</v>
      </c>
      <c r="D171" s="147"/>
      <c r="E171" s="196"/>
      <c r="F171" s="109" t="s">
        <v>474</v>
      </c>
      <c r="G171" s="109" t="s">
        <v>2365</v>
      </c>
    </row>
    <row r="172" spans="1:8" ht="24.95" customHeight="1">
      <c r="A172" s="91" t="s">
        <v>481</v>
      </c>
      <c r="B172" s="92" t="str">
        <f>CONCATENATE("Net Leasable Area ",IF(D173&lt;&gt;"","(",""),D173,IF(D173&lt;&gt;"",")",""))</f>
        <v xml:space="preserve">Net Leasable Area </v>
      </c>
      <c r="C172" s="83">
        <f t="shared" si="11"/>
        <v>1</v>
      </c>
      <c r="D172" s="147"/>
      <c r="E172" s="196"/>
      <c r="F172" s="110" t="s">
        <v>475</v>
      </c>
      <c r="G172" s="110" t="s">
        <v>2394</v>
      </c>
    </row>
    <row r="173" spans="1:8" ht="24.95" customHeight="1">
      <c r="A173" s="94" t="s">
        <v>44</v>
      </c>
      <c r="B173" s="90" t="s">
        <v>477</v>
      </c>
      <c r="C173" s="79">
        <f t="shared" si="11"/>
        <v>1</v>
      </c>
      <c r="D173" s="146"/>
      <c r="E173" s="196"/>
      <c r="F173" s="109" t="s">
        <v>478</v>
      </c>
      <c r="G173" s="109" t="s">
        <v>2362</v>
      </c>
    </row>
    <row r="174" spans="1:8" ht="24.95" customHeight="1">
      <c r="A174" s="91" t="s">
        <v>46</v>
      </c>
      <c r="B174" s="92" t="s">
        <v>480</v>
      </c>
      <c r="C174" s="83">
        <f t="shared" si="11"/>
        <v>1</v>
      </c>
      <c r="D174" s="122"/>
      <c r="E174" s="196"/>
      <c r="F174" s="110" t="s">
        <v>2479</v>
      </c>
      <c r="G174" s="110" t="s">
        <v>2394</v>
      </c>
      <c r="H174" s="430"/>
    </row>
    <row r="175" spans="1:8" ht="39.75" customHeight="1">
      <c r="A175" s="94" t="s">
        <v>485</v>
      </c>
      <c r="B175" s="90" t="s">
        <v>482</v>
      </c>
      <c r="C175" s="79">
        <f t="shared" si="11"/>
        <v>1</v>
      </c>
      <c r="D175" s="122"/>
      <c r="E175" s="196"/>
      <c r="F175" s="109" t="s">
        <v>2516</v>
      </c>
      <c r="G175" s="109" t="s">
        <v>2394</v>
      </c>
    </row>
    <row r="176" spans="1:8" ht="24.75" customHeight="1">
      <c r="A176" s="447" t="s">
        <v>48</v>
      </c>
      <c r="B176" s="92" t="s">
        <v>2437</v>
      </c>
      <c r="C176" s="83">
        <f>IF(COUNTBLANK(D176),1,2)</f>
        <v>1</v>
      </c>
      <c r="D176" s="122"/>
      <c r="E176" s="196"/>
      <c r="F176" s="110" t="s">
        <v>2451</v>
      </c>
      <c r="G176" s="110"/>
    </row>
    <row r="177" spans="1:8" ht="24.75" customHeight="1">
      <c r="A177" s="448" t="s">
        <v>2199</v>
      </c>
      <c r="B177" s="90" t="s">
        <v>2488</v>
      </c>
      <c r="C177" s="79">
        <f t="shared" ref="C177:C187" si="12">IF(COUNTBLANK(D177),1,2)</f>
        <v>1</v>
      </c>
      <c r="D177" s="122"/>
      <c r="E177" s="196"/>
      <c r="F177" s="445" t="s">
        <v>2563</v>
      </c>
      <c r="G177" s="445" t="s">
        <v>2362</v>
      </c>
      <c r="H177" s="430"/>
    </row>
    <row r="178" spans="1:8" ht="24.75" customHeight="1">
      <c r="A178" s="449" t="s">
        <v>2200</v>
      </c>
      <c r="B178" s="92" t="s">
        <v>2489</v>
      </c>
      <c r="C178" s="83">
        <f t="shared" si="12"/>
        <v>1</v>
      </c>
      <c r="D178" s="122"/>
      <c r="E178" s="196"/>
      <c r="F178" s="446" t="s">
        <v>2564</v>
      </c>
      <c r="G178" s="446" t="s">
        <v>2362</v>
      </c>
      <c r="H178" s="430"/>
    </row>
    <row r="179" spans="1:8" ht="24.75" customHeight="1">
      <c r="A179" s="448" t="s">
        <v>2201</v>
      </c>
      <c r="B179" s="90" t="s">
        <v>2490</v>
      </c>
      <c r="C179" s="79">
        <f t="shared" si="12"/>
        <v>1</v>
      </c>
      <c r="D179" s="122"/>
      <c r="E179" s="196"/>
      <c r="F179" s="445" t="s">
        <v>2565</v>
      </c>
      <c r="G179" s="445" t="s">
        <v>2362</v>
      </c>
      <c r="H179" s="430"/>
    </row>
    <row r="180" spans="1:8" ht="24.75" customHeight="1">
      <c r="A180" s="449" t="s">
        <v>2202</v>
      </c>
      <c r="B180" s="92" t="s">
        <v>2491</v>
      </c>
      <c r="C180" s="83">
        <f t="shared" si="12"/>
        <v>1</v>
      </c>
      <c r="D180" s="122"/>
      <c r="E180" s="196"/>
      <c r="F180" s="446" t="s">
        <v>2566</v>
      </c>
      <c r="G180" s="446" t="s">
        <v>2362</v>
      </c>
      <c r="H180" s="430"/>
    </row>
    <row r="181" spans="1:8" ht="24.75" customHeight="1">
      <c r="A181" s="448" t="s">
        <v>2203</v>
      </c>
      <c r="B181" s="90" t="s">
        <v>2492</v>
      </c>
      <c r="C181" s="79">
        <f t="shared" si="12"/>
        <v>1</v>
      </c>
      <c r="D181" s="122"/>
      <c r="E181" s="196"/>
      <c r="F181" s="445" t="s">
        <v>2567</v>
      </c>
      <c r="G181" s="445" t="s">
        <v>2362</v>
      </c>
      <c r="H181" s="430"/>
    </row>
    <row r="182" spans="1:8" ht="24.75" customHeight="1">
      <c r="A182" s="449" t="s">
        <v>2204</v>
      </c>
      <c r="B182" s="92" t="s">
        <v>2493</v>
      </c>
      <c r="C182" s="83">
        <f t="shared" si="12"/>
        <v>1</v>
      </c>
      <c r="D182" s="122"/>
      <c r="E182" s="196"/>
      <c r="F182" s="446" t="s">
        <v>2568</v>
      </c>
      <c r="G182" s="446" t="s">
        <v>2362</v>
      </c>
      <c r="H182" s="430"/>
    </row>
    <row r="183" spans="1:8" ht="24.75" customHeight="1">
      <c r="A183" s="448" t="s">
        <v>2205</v>
      </c>
      <c r="B183" s="90" t="s">
        <v>2494</v>
      </c>
      <c r="C183" s="79">
        <f t="shared" si="12"/>
        <v>1</v>
      </c>
      <c r="D183" s="122"/>
      <c r="E183" s="196"/>
      <c r="F183" s="445" t="s">
        <v>2569</v>
      </c>
      <c r="G183" s="445" t="s">
        <v>2362</v>
      </c>
      <c r="H183" s="430"/>
    </row>
    <row r="184" spans="1:8" ht="24.75" customHeight="1">
      <c r="A184" s="449" t="s">
        <v>2206</v>
      </c>
      <c r="B184" s="92" t="s">
        <v>2495</v>
      </c>
      <c r="C184" s="83">
        <f t="shared" si="12"/>
        <v>1</v>
      </c>
      <c r="D184" s="122"/>
      <c r="E184" s="196"/>
      <c r="F184" s="446" t="s">
        <v>2570</v>
      </c>
      <c r="G184" s="446" t="s">
        <v>2362</v>
      </c>
      <c r="H184" s="430"/>
    </row>
    <row r="185" spans="1:8" ht="24.75" customHeight="1">
      <c r="A185" s="448" t="s">
        <v>2207</v>
      </c>
      <c r="B185" s="90" t="s">
        <v>2496</v>
      </c>
      <c r="C185" s="79">
        <f t="shared" si="12"/>
        <v>1</v>
      </c>
      <c r="D185" s="122"/>
      <c r="E185" s="196"/>
      <c r="F185" s="445" t="s">
        <v>2571</v>
      </c>
      <c r="G185" s="445" t="s">
        <v>2362</v>
      </c>
      <c r="H185" s="430"/>
    </row>
    <row r="186" spans="1:8" ht="24.75" customHeight="1">
      <c r="A186" s="449" t="s">
        <v>2208</v>
      </c>
      <c r="B186" s="92" t="s">
        <v>2497</v>
      </c>
      <c r="C186" s="83">
        <f t="shared" si="12"/>
        <v>1</v>
      </c>
      <c r="D186" s="122"/>
      <c r="E186" s="196"/>
      <c r="F186" s="446" t="s">
        <v>2572</v>
      </c>
      <c r="G186" s="446" t="s">
        <v>2362</v>
      </c>
      <c r="H186" s="430"/>
    </row>
    <row r="187" spans="1:8" ht="24.75" customHeight="1">
      <c r="A187" s="448" t="s">
        <v>2209</v>
      </c>
      <c r="B187" s="90" t="s">
        <v>2498</v>
      </c>
      <c r="C187" s="79">
        <f t="shared" si="12"/>
        <v>1</v>
      </c>
      <c r="D187" s="122"/>
      <c r="E187" s="196"/>
      <c r="F187" s="445" t="s">
        <v>2573</v>
      </c>
      <c r="G187" s="445" t="s">
        <v>2362</v>
      </c>
      <c r="H187" s="430"/>
    </row>
    <row r="188" spans="1:8" ht="24.75" customHeight="1">
      <c r="A188" s="449" t="s">
        <v>2210</v>
      </c>
      <c r="B188" s="92" t="s">
        <v>512</v>
      </c>
      <c r="C188" s="83"/>
      <c r="D188" s="451">
        <f>SUM(D177:D187)</f>
        <v>0</v>
      </c>
      <c r="E188" s="196"/>
      <c r="F188" s="446" t="s">
        <v>2574</v>
      </c>
      <c r="G188" s="446" t="s">
        <v>2362</v>
      </c>
      <c r="H188" s="430"/>
    </row>
    <row r="189" spans="1:8" ht="24.95" customHeight="1">
      <c r="A189" s="94" t="s">
        <v>489</v>
      </c>
      <c r="B189" s="90" t="s">
        <v>483</v>
      </c>
      <c r="C189" s="79">
        <f t="shared" si="11"/>
        <v>1</v>
      </c>
      <c r="D189" s="132"/>
      <c r="E189" s="196"/>
      <c r="F189" s="109" t="s">
        <v>484</v>
      </c>
      <c r="G189" s="109" t="s">
        <v>2393</v>
      </c>
    </row>
    <row r="190" spans="1:8" ht="24.95" customHeight="1">
      <c r="A190" s="91" t="s">
        <v>492</v>
      </c>
      <c r="B190" s="92" t="s">
        <v>486</v>
      </c>
      <c r="C190" s="83">
        <f t="shared" si="11"/>
        <v>1</v>
      </c>
      <c r="D190" s="147"/>
      <c r="E190" s="196"/>
      <c r="F190" s="110" t="s">
        <v>487</v>
      </c>
      <c r="G190" s="110" t="s">
        <v>2395</v>
      </c>
    </row>
    <row r="191" spans="1:8" ht="24.95" customHeight="1">
      <c r="A191" s="94" t="s">
        <v>50</v>
      </c>
      <c r="B191" s="90" t="s">
        <v>488</v>
      </c>
      <c r="C191" s="79"/>
      <c r="D191" s="130">
        <f>IF(D5&lt;&gt;0,D190/D5,0)</f>
        <v>0</v>
      </c>
      <c r="E191" s="196"/>
      <c r="F191" s="109" t="s">
        <v>2452</v>
      </c>
      <c r="G191" s="109" t="s">
        <v>2395</v>
      </c>
      <c r="H191" s="430"/>
    </row>
    <row r="192" spans="1:8" ht="24.95" customHeight="1">
      <c r="A192" s="91" t="s">
        <v>497</v>
      </c>
      <c r="B192" s="92" t="s">
        <v>490</v>
      </c>
      <c r="C192" s="83">
        <f t="shared" si="11"/>
        <v>1</v>
      </c>
      <c r="D192" s="122"/>
      <c r="E192" s="196"/>
      <c r="F192" s="110" t="s">
        <v>491</v>
      </c>
      <c r="G192" s="110" t="s">
        <v>2395</v>
      </c>
    </row>
    <row r="193" spans="1:8" ht="24.95" customHeight="1">
      <c r="A193" s="94" t="s">
        <v>510</v>
      </c>
      <c r="B193" s="90" t="s">
        <v>493</v>
      </c>
      <c r="C193" s="79">
        <f t="shared" si="11"/>
        <v>1</v>
      </c>
      <c r="D193" s="147"/>
      <c r="E193" s="196"/>
      <c r="F193" s="109" t="s">
        <v>494</v>
      </c>
      <c r="G193" s="109" t="s">
        <v>2395</v>
      </c>
    </row>
    <row r="194" spans="1:8" ht="24.95" customHeight="1">
      <c r="A194" s="91" t="s">
        <v>2187</v>
      </c>
      <c r="B194" s="92" t="s">
        <v>495</v>
      </c>
      <c r="C194" s="83">
        <f t="shared" si="11"/>
        <v>1</v>
      </c>
      <c r="D194" s="122"/>
      <c r="E194" s="196"/>
      <c r="F194" s="110" t="s">
        <v>496</v>
      </c>
      <c r="G194" s="110" t="s">
        <v>2362</v>
      </c>
    </row>
    <row r="195" spans="1:8" ht="24.95" customHeight="1">
      <c r="A195" s="94" t="s">
        <v>2188</v>
      </c>
      <c r="B195" s="90" t="s">
        <v>498</v>
      </c>
      <c r="C195" s="79"/>
      <c r="D195" s="451">
        <f>SUM(D196:D205)</f>
        <v>0</v>
      </c>
      <c r="E195" s="196"/>
      <c r="F195" s="109" t="s">
        <v>499</v>
      </c>
      <c r="G195" s="109" t="s">
        <v>2394</v>
      </c>
    </row>
    <row r="196" spans="1:8" ht="24.95" customHeight="1">
      <c r="A196" s="91" t="s">
        <v>2189</v>
      </c>
      <c r="B196" s="108"/>
      <c r="C196" s="79">
        <f t="shared" si="11"/>
        <v>1</v>
      </c>
      <c r="D196" s="122"/>
      <c r="E196" s="196"/>
      <c r="F196" s="110" t="s">
        <v>2575</v>
      </c>
      <c r="G196" s="110" t="s">
        <v>2362</v>
      </c>
      <c r="H196" s="430"/>
    </row>
    <row r="197" spans="1:8" ht="24.95" customHeight="1">
      <c r="A197" s="94" t="s">
        <v>2190</v>
      </c>
      <c r="B197" s="108"/>
      <c r="C197" s="83">
        <f t="shared" si="11"/>
        <v>1</v>
      </c>
      <c r="D197" s="122"/>
      <c r="E197" s="196"/>
      <c r="F197" s="109"/>
      <c r="G197" s="109"/>
    </row>
    <row r="198" spans="1:8" ht="24.95" customHeight="1">
      <c r="A198" s="91" t="s">
        <v>2191</v>
      </c>
      <c r="B198" s="108"/>
      <c r="C198" s="79">
        <f t="shared" si="11"/>
        <v>1</v>
      </c>
      <c r="D198" s="122"/>
      <c r="E198" s="196"/>
      <c r="F198" s="110"/>
      <c r="G198" s="110"/>
    </row>
    <row r="199" spans="1:8" ht="24.95" customHeight="1">
      <c r="A199" s="94" t="s">
        <v>2192</v>
      </c>
      <c r="B199" s="108"/>
      <c r="C199" s="83">
        <f t="shared" si="11"/>
        <v>1</v>
      </c>
      <c r="D199" s="122"/>
      <c r="E199" s="196"/>
      <c r="F199" s="109"/>
      <c r="G199" s="109"/>
    </row>
    <row r="200" spans="1:8" ht="24.95" customHeight="1">
      <c r="A200" s="91" t="s">
        <v>2193</v>
      </c>
      <c r="B200" s="108"/>
      <c r="C200" s="79">
        <f t="shared" si="11"/>
        <v>1</v>
      </c>
      <c r="D200" s="122"/>
      <c r="E200" s="196"/>
      <c r="F200" s="110"/>
      <c r="G200" s="110"/>
    </row>
    <row r="201" spans="1:8" ht="24.95" customHeight="1">
      <c r="A201" s="94" t="s">
        <v>2194</v>
      </c>
      <c r="B201" s="108"/>
      <c r="C201" s="83">
        <f t="shared" si="11"/>
        <v>1</v>
      </c>
      <c r="D201" s="122"/>
      <c r="E201" s="196"/>
      <c r="F201" s="109"/>
      <c r="G201" s="109"/>
    </row>
    <row r="202" spans="1:8" ht="24.95" customHeight="1">
      <c r="A202" s="91" t="s">
        <v>2195</v>
      </c>
      <c r="B202" s="108"/>
      <c r="C202" s="79">
        <f t="shared" si="11"/>
        <v>1</v>
      </c>
      <c r="D202" s="122"/>
      <c r="E202" s="196"/>
      <c r="F202" s="110"/>
      <c r="G202" s="110"/>
    </row>
    <row r="203" spans="1:8" ht="24.95" customHeight="1">
      <c r="A203" s="94" t="s">
        <v>2196</v>
      </c>
      <c r="B203" s="108"/>
      <c r="C203" s="83">
        <f t="shared" si="11"/>
        <v>1</v>
      </c>
      <c r="D203" s="122"/>
      <c r="E203" s="196"/>
      <c r="F203" s="109"/>
      <c r="G203" s="109"/>
    </row>
    <row r="204" spans="1:8" ht="24.95" customHeight="1">
      <c r="A204" s="91" t="s">
        <v>2197</v>
      </c>
      <c r="B204" s="108"/>
      <c r="C204" s="79">
        <f t="shared" si="11"/>
        <v>1</v>
      </c>
      <c r="D204" s="122"/>
      <c r="E204" s="196"/>
      <c r="F204" s="110"/>
      <c r="G204" s="110"/>
    </row>
    <row r="205" spans="1:8" ht="24.95" customHeight="1">
      <c r="A205" s="94" t="s">
        <v>2198</v>
      </c>
      <c r="B205" s="108"/>
      <c r="C205" s="83">
        <f t="shared" si="11"/>
        <v>1</v>
      </c>
      <c r="D205" s="122"/>
      <c r="E205" s="196"/>
      <c r="F205" s="109"/>
      <c r="G205" s="109"/>
    </row>
    <row r="206" spans="1:8" ht="24.95" customHeight="1">
      <c r="A206" s="91"/>
      <c r="B206" s="101"/>
      <c r="C206" s="102"/>
      <c r="D206" s="104"/>
      <c r="E206" s="128"/>
      <c r="F206" s="110"/>
      <c r="G206" s="110"/>
    </row>
    <row r="207" spans="1:8" s="184" customFormat="1" ht="12.6" customHeight="1">
      <c r="A207" s="101"/>
      <c r="B207" s="102"/>
      <c r="C207" s="103"/>
      <c r="D207" s="104"/>
      <c r="E207" s="128" t="s">
        <v>511</v>
      </c>
      <c r="F207" s="126"/>
      <c r="G207" s="126"/>
    </row>
    <row r="208" spans="1:8" s="410" customFormat="1" ht="24.95" customHeight="1">
      <c r="A208" s="73">
        <v>10</v>
      </c>
      <c r="B208" s="88" t="s">
        <v>513</v>
      </c>
      <c r="C208" s="74"/>
      <c r="D208" s="75" t="str">
        <f>$D$3</f>
        <v xml:space="preserve">Data  </v>
      </c>
      <c r="E208" s="76" t="str">
        <f>$E$3</f>
        <v>Comment Box</v>
      </c>
      <c r="F208" s="77" t="s">
        <v>61</v>
      </c>
      <c r="G208" s="77"/>
    </row>
    <row r="209" spans="1:8" s="410" customFormat="1" ht="12.6" customHeight="1">
      <c r="A209" s="101"/>
      <c r="B209" s="102"/>
      <c r="C209" s="103"/>
      <c r="D209" s="104"/>
      <c r="E209" s="128"/>
      <c r="F209" s="126"/>
      <c r="G209" s="126"/>
    </row>
    <row r="210" spans="1:8" s="411" customFormat="1" ht="24.95" customHeight="1">
      <c r="A210" s="94" t="s">
        <v>514</v>
      </c>
      <c r="B210" s="90" t="s">
        <v>515</v>
      </c>
      <c r="C210" s="79">
        <f>IF(COUNTBLANK(D210),1,2)</f>
        <v>1</v>
      </c>
      <c r="D210" s="146"/>
      <c r="E210" s="105"/>
      <c r="F210" s="109" t="s">
        <v>2576</v>
      </c>
      <c r="G210" s="109"/>
    </row>
    <row r="211" spans="1:8" s="411" customFormat="1" ht="24.95" customHeight="1">
      <c r="A211" s="91" t="s">
        <v>516</v>
      </c>
      <c r="B211" s="450" t="s">
        <v>2350</v>
      </c>
      <c r="C211" s="83">
        <f>IF(COUNTBLANK(D211),1,2)</f>
        <v>1</v>
      </c>
      <c r="D211" s="122"/>
      <c r="E211" s="105"/>
      <c r="F211" s="84" t="s">
        <v>2353</v>
      </c>
      <c r="G211" s="84"/>
    </row>
    <row r="212" spans="1:8" s="411" customFormat="1" ht="24.95" customHeight="1">
      <c r="A212" s="94">
        <v>10.3</v>
      </c>
      <c r="B212" s="90" t="s">
        <v>2351</v>
      </c>
      <c r="C212" s="79">
        <f>IF(COUNTBLANK(D212),1,2)</f>
        <v>1</v>
      </c>
      <c r="D212" s="122"/>
      <c r="E212" s="105"/>
      <c r="F212" s="109" t="s">
        <v>2354</v>
      </c>
      <c r="G212" s="109"/>
      <c r="H212" s="430"/>
    </row>
    <row r="213" spans="1:8" s="411" customFormat="1" ht="24.95" customHeight="1">
      <c r="A213" s="91">
        <v>10.4</v>
      </c>
      <c r="B213" s="450" t="s">
        <v>2349</v>
      </c>
      <c r="C213" s="79">
        <f>IF(COUNTBLANK(D213),1,2)</f>
        <v>1</v>
      </c>
      <c r="D213" s="122"/>
      <c r="E213" s="105"/>
      <c r="F213" s="84" t="s">
        <v>2352</v>
      </c>
      <c r="G213" s="84"/>
      <c r="H213" s="430"/>
    </row>
    <row r="214" spans="1:8" s="184" customFormat="1" ht="12.6" customHeight="1">
      <c r="A214" s="101"/>
      <c r="B214" s="102"/>
      <c r="C214" s="103"/>
      <c r="D214" s="104"/>
      <c r="E214" s="128"/>
      <c r="F214" s="126"/>
      <c r="G214" s="126"/>
    </row>
    <row r="215" spans="1:8" s="184" customFormat="1" ht="38.1" customHeight="1">
      <c r="A215" s="73">
        <v>11</v>
      </c>
      <c r="B215" s="88" t="s">
        <v>517</v>
      </c>
      <c r="C215" s="74"/>
      <c r="D215" s="75" t="str">
        <f>$D$3</f>
        <v xml:space="preserve">Data  </v>
      </c>
      <c r="E215" s="76" t="str">
        <f>$E$3</f>
        <v>Comment Box</v>
      </c>
      <c r="F215" s="100" t="s">
        <v>518</v>
      </c>
      <c r="G215" s="455" t="s">
        <v>2364</v>
      </c>
    </row>
    <row r="216" spans="1:8" s="184" customFormat="1" ht="12.6" customHeight="1">
      <c r="A216" s="101"/>
      <c r="B216" s="102"/>
      <c r="C216" s="103"/>
      <c r="D216" s="104"/>
      <c r="E216" s="128"/>
      <c r="F216" s="126"/>
      <c r="G216" s="126"/>
    </row>
    <row r="217" spans="1:8" ht="24.95" customHeight="1">
      <c r="A217" s="94" t="s">
        <v>519</v>
      </c>
      <c r="B217" s="90" t="s">
        <v>520</v>
      </c>
      <c r="C217" s="79">
        <f t="shared" ref="C217:C248" si="13">IF(COUNTBLANK(D217),1,2)</f>
        <v>1</v>
      </c>
      <c r="D217" s="147"/>
      <c r="E217" s="196"/>
      <c r="F217" s="109" t="s">
        <v>2537</v>
      </c>
      <c r="G217" s="109" t="s">
        <v>2396</v>
      </c>
    </row>
    <row r="218" spans="1:8" ht="24.95" customHeight="1">
      <c r="A218" s="91" t="s">
        <v>522</v>
      </c>
      <c r="B218" s="92" t="s">
        <v>523</v>
      </c>
      <c r="C218" s="83"/>
      <c r="D218" s="451">
        <f>SUM(D219:D220)</f>
        <v>0</v>
      </c>
      <c r="E218" s="196"/>
      <c r="F218" s="110" t="s">
        <v>2538</v>
      </c>
      <c r="G218" s="110" t="s">
        <v>2396</v>
      </c>
    </row>
    <row r="219" spans="1:8" ht="24.95" customHeight="1">
      <c r="A219" s="94" t="s">
        <v>2499</v>
      </c>
      <c r="B219" s="90" t="s">
        <v>2501</v>
      </c>
      <c r="C219" s="79">
        <f t="shared" si="13"/>
        <v>1</v>
      </c>
      <c r="D219" s="147"/>
      <c r="E219" s="196"/>
      <c r="F219" s="109" t="s">
        <v>2539</v>
      </c>
      <c r="G219" s="109" t="s">
        <v>2396</v>
      </c>
    </row>
    <row r="220" spans="1:8" ht="24.95" customHeight="1">
      <c r="A220" s="91" t="s">
        <v>2500</v>
      </c>
      <c r="B220" s="92" t="s">
        <v>2502</v>
      </c>
      <c r="C220" s="83">
        <f t="shared" si="13"/>
        <v>1</v>
      </c>
      <c r="D220" s="147"/>
      <c r="E220" s="196"/>
      <c r="F220" s="110" t="s">
        <v>2540</v>
      </c>
      <c r="G220" s="110" t="s">
        <v>2396</v>
      </c>
    </row>
    <row r="221" spans="1:8" ht="24.95" customHeight="1">
      <c r="A221" s="94" t="s">
        <v>23</v>
      </c>
      <c r="B221" s="90" t="s">
        <v>524</v>
      </c>
      <c r="C221" s="79">
        <f t="shared" si="13"/>
        <v>1</v>
      </c>
      <c r="D221" s="147"/>
      <c r="E221" s="196"/>
      <c r="F221" s="109" t="s">
        <v>525</v>
      </c>
      <c r="G221" s="109" t="s">
        <v>2396</v>
      </c>
    </row>
    <row r="222" spans="1:8" ht="24.95" customHeight="1">
      <c r="A222" s="91" t="s">
        <v>526</v>
      </c>
      <c r="B222" s="92" t="s">
        <v>527</v>
      </c>
      <c r="C222" s="83">
        <f t="shared" si="13"/>
        <v>1</v>
      </c>
      <c r="D222" s="147"/>
      <c r="E222" s="196"/>
      <c r="F222" s="110" t="s">
        <v>528</v>
      </c>
      <c r="G222" s="110" t="s">
        <v>2396</v>
      </c>
    </row>
    <row r="223" spans="1:8" ht="24.95" customHeight="1">
      <c r="A223" s="94" t="s">
        <v>529</v>
      </c>
      <c r="B223" s="90" t="s">
        <v>530</v>
      </c>
      <c r="C223" s="79">
        <f t="shared" si="13"/>
        <v>1</v>
      </c>
      <c r="D223" s="147"/>
      <c r="E223" s="196"/>
      <c r="F223" s="109" t="s">
        <v>531</v>
      </c>
      <c r="G223" s="109" t="s">
        <v>2396</v>
      </c>
    </row>
    <row r="224" spans="1:8" ht="24.95" customHeight="1">
      <c r="A224" s="91" t="s">
        <v>532</v>
      </c>
      <c r="B224" s="92" t="s">
        <v>533</v>
      </c>
      <c r="C224" s="83">
        <f t="shared" si="13"/>
        <v>1</v>
      </c>
      <c r="D224" s="147"/>
      <c r="E224" s="196"/>
      <c r="F224" s="110" t="s">
        <v>534</v>
      </c>
      <c r="G224" s="110" t="s">
        <v>2396</v>
      </c>
    </row>
    <row r="225" spans="1:8" ht="24.95" customHeight="1">
      <c r="A225" s="94" t="s">
        <v>535</v>
      </c>
      <c r="B225" s="90" t="s">
        <v>536</v>
      </c>
      <c r="C225" s="79">
        <f t="shared" si="13"/>
        <v>1</v>
      </c>
      <c r="D225" s="147"/>
      <c r="E225" s="196"/>
      <c r="F225" s="109" t="s">
        <v>537</v>
      </c>
      <c r="G225" s="109" t="s">
        <v>2396</v>
      </c>
    </row>
    <row r="226" spans="1:8" ht="24.95" customHeight="1">
      <c r="A226" s="91" t="s">
        <v>538</v>
      </c>
      <c r="B226" s="92" t="s">
        <v>539</v>
      </c>
      <c r="C226" s="83">
        <f t="shared" si="13"/>
        <v>1</v>
      </c>
      <c r="D226" s="147"/>
      <c r="E226" s="196"/>
      <c r="F226" s="110" t="s">
        <v>2453</v>
      </c>
      <c r="G226" s="110" t="s">
        <v>2396</v>
      </c>
    </row>
    <row r="227" spans="1:8" ht="24.95" customHeight="1">
      <c r="A227" s="94" t="s">
        <v>540</v>
      </c>
      <c r="B227" s="90" t="s">
        <v>541</v>
      </c>
      <c r="C227" s="79">
        <f t="shared" si="13"/>
        <v>1</v>
      </c>
      <c r="D227" s="147"/>
      <c r="E227" s="196"/>
      <c r="F227" s="109" t="s">
        <v>542</v>
      </c>
      <c r="G227" s="109" t="s">
        <v>2396</v>
      </c>
    </row>
    <row r="228" spans="1:8" ht="24.95" customHeight="1">
      <c r="A228" s="91" t="s">
        <v>543</v>
      </c>
      <c r="B228" s="92" t="s">
        <v>544</v>
      </c>
      <c r="C228" s="83">
        <f t="shared" si="13"/>
        <v>1</v>
      </c>
      <c r="D228" s="147"/>
      <c r="E228" s="196"/>
      <c r="F228" s="110" t="s">
        <v>545</v>
      </c>
      <c r="G228" s="110" t="s">
        <v>2362</v>
      </c>
    </row>
    <row r="229" spans="1:8" ht="24.95" customHeight="1">
      <c r="A229" s="94" t="s">
        <v>546</v>
      </c>
      <c r="B229" s="90" t="s">
        <v>547</v>
      </c>
      <c r="C229" s="79">
        <f t="shared" si="13"/>
        <v>1</v>
      </c>
      <c r="D229" s="147"/>
      <c r="E229" s="196"/>
      <c r="F229" s="109" t="s">
        <v>2577</v>
      </c>
      <c r="G229" s="109" t="s">
        <v>2396</v>
      </c>
      <c r="H229" s="430"/>
    </row>
    <row r="230" spans="1:8" ht="24.95" customHeight="1">
      <c r="A230" s="91" t="s">
        <v>22</v>
      </c>
      <c r="B230" s="92" t="s">
        <v>548</v>
      </c>
      <c r="C230" s="83">
        <f t="shared" si="13"/>
        <v>1</v>
      </c>
      <c r="D230" s="147"/>
      <c r="E230" s="196"/>
      <c r="F230" s="110" t="s">
        <v>549</v>
      </c>
      <c r="G230" s="110" t="s">
        <v>2396</v>
      </c>
      <c r="H230" s="430"/>
    </row>
    <row r="231" spans="1:8" ht="24.95" customHeight="1">
      <c r="A231" s="94" t="s">
        <v>550</v>
      </c>
      <c r="B231" s="90" t="s">
        <v>551</v>
      </c>
      <c r="C231" s="79">
        <f t="shared" si="13"/>
        <v>1</v>
      </c>
      <c r="D231" s="147"/>
      <c r="E231" s="196"/>
      <c r="F231" s="109" t="s">
        <v>552</v>
      </c>
      <c r="G231" s="109" t="s">
        <v>2396</v>
      </c>
      <c r="H231" s="430"/>
    </row>
    <row r="232" spans="1:8" ht="24.95" customHeight="1">
      <c r="A232" s="91" t="s">
        <v>553</v>
      </c>
      <c r="B232" s="92" t="s">
        <v>554</v>
      </c>
      <c r="C232" s="83">
        <f t="shared" si="13"/>
        <v>1</v>
      </c>
      <c r="D232" s="147"/>
      <c r="E232" s="196"/>
      <c r="F232" s="110" t="s">
        <v>555</v>
      </c>
      <c r="G232" s="110" t="s">
        <v>2362</v>
      </c>
      <c r="H232" s="430"/>
    </row>
    <row r="233" spans="1:8" ht="24.95" customHeight="1">
      <c r="A233" s="94" t="s">
        <v>557</v>
      </c>
      <c r="B233" s="90" t="s">
        <v>556</v>
      </c>
      <c r="C233" s="79">
        <f t="shared" si="13"/>
        <v>1</v>
      </c>
      <c r="D233" s="147"/>
      <c r="E233" s="196"/>
      <c r="F233" s="109" t="s">
        <v>2454</v>
      </c>
      <c r="G233" s="109" t="s">
        <v>2396</v>
      </c>
    </row>
    <row r="234" spans="1:8" ht="24.95" customHeight="1">
      <c r="A234" s="91" t="s">
        <v>565</v>
      </c>
      <c r="B234" s="92" t="s">
        <v>558</v>
      </c>
      <c r="C234" s="83"/>
      <c r="D234" s="149">
        <f>SUM(D217:D218,D221:D233)</f>
        <v>0</v>
      </c>
      <c r="E234" s="196"/>
      <c r="F234" s="110" t="s">
        <v>2347</v>
      </c>
      <c r="G234" s="110" t="s">
        <v>2396</v>
      </c>
    </row>
    <row r="235" spans="1:8" ht="24.95" customHeight="1">
      <c r="A235" s="94" t="s">
        <v>568</v>
      </c>
      <c r="B235" s="90" t="s">
        <v>2504</v>
      </c>
      <c r="C235" s="79"/>
      <c r="D235" s="149">
        <f>SUM(D236:D237)</f>
        <v>0</v>
      </c>
      <c r="E235" s="196"/>
      <c r="F235" s="109" t="s">
        <v>559</v>
      </c>
      <c r="G235" s="109" t="s">
        <v>2396</v>
      </c>
      <c r="H235" s="430"/>
    </row>
    <row r="236" spans="1:8" ht="24.95" customHeight="1">
      <c r="A236" s="91" t="s">
        <v>2505</v>
      </c>
      <c r="B236" s="92" t="s">
        <v>2507</v>
      </c>
      <c r="C236" s="434">
        <f t="shared" si="13"/>
        <v>1</v>
      </c>
      <c r="D236" s="147"/>
      <c r="E236" s="196"/>
      <c r="F236" s="110" t="s">
        <v>2541</v>
      </c>
      <c r="G236" s="110" t="s">
        <v>2396</v>
      </c>
      <c r="H236" s="430"/>
    </row>
    <row r="237" spans="1:8" ht="24.95" customHeight="1">
      <c r="A237" s="94" t="s">
        <v>2506</v>
      </c>
      <c r="B237" s="90" t="s">
        <v>2508</v>
      </c>
      <c r="C237" s="79">
        <f t="shared" si="13"/>
        <v>1</v>
      </c>
      <c r="D237" s="147"/>
      <c r="E237" s="196"/>
      <c r="F237" s="109" t="s">
        <v>2542</v>
      </c>
      <c r="G237" s="109" t="s">
        <v>2396</v>
      </c>
      <c r="H237" s="430"/>
    </row>
    <row r="238" spans="1:8" ht="24.95" customHeight="1">
      <c r="A238" s="91" t="s">
        <v>570</v>
      </c>
      <c r="B238" s="92" t="s">
        <v>560</v>
      </c>
      <c r="C238" s="434">
        <f t="shared" si="13"/>
        <v>1</v>
      </c>
      <c r="D238" s="147"/>
      <c r="E238" s="196"/>
      <c r="F238" s="110" t="s">
        <v>2486</v>
      </c>
      <c r="G238" s="110" t="s">
        <v>2396</v>
      </c>
      <c r="H238" s="430"/>
    </row>
    <row r="239" spans="1:8" ht="24.95" customHeight="1">
      <c r="A239" s="94" t="s">
        <v>24</v>
      </c>
      <c r="B239" s="90" t="s">
        <v>561</v>
      </c>
      <c r="C239" s="79">
        <f t="shared" si="13"/>
        <v>1</v>
      </c>
      <c r="D239" s="147"/>
      <c r="E239" s="196"/>
      <c r="F239" s="109" t="s">
        <v>562</v>
      </c>
      <c r="G239" s="109" t="s">
        <v>2509</v>
      </c>
    </row>
    <row r="240" spans="1:8" ht="24.95" customHeight="1">
      <c r="A240" s="91" t="s">
        <v>25</v>
      </c>
      <c r="B240" s="92" t="s">
        <v>563</v>
      </c>
      <c r="C240" s="434">
        <f t="shared" si="13"/>
        <v>1</v>
      </c>
      <c r="D240" s="147"/>
      <c r="E240" s="196"/>
      <c r="F240" s="110" t="s">
        <v>564</v>
      </c>
      <c r="G240" s="110" t="s">
        <v>2510</v>
      </c>
    </row>
    <row r="241" spans="1:9" s="409" customFormat="1" ht="24.95" customHeight="1">
      <c r="A241" s="94" t="s">
        <v>574</v>
      </c>
      <c r="B241" s="90" t="s">
        <v>566</v>
      </c>
      <c r="C241" s="79">
        <f t="shared" si="13"/>
        <v>1</v>
      </c>
      <c r="D241" s="147"/>
      <c r="E241" s="196"/>
      <c r="F241" s="109" t="s">
        <v>567</v>
      </c>
      <c r="G241" s="109" t="s">
        <v>2511</v>
      </c>
      <c r="H241" s="187"/>
      <c r="I241" s="187"/>
    </row>
    <row r="242" spans="1:9" ht="28.5" customHeight="1">
      <c r="A242" s="91" t="s">
        <v>577</v>
      </c>
      <c r="B242" s="92" t="s">
        <v>569</v>
      </c>
      <c r="C242" s="434">
        <f t="shared" si="13"/>
        <v>1</v>
      </c>
      <c r="D242" s="122"/>
      <c r="E242" s="196"/>
      <c r="F242" s="110" t="s">
        <v>2357</v>
      </c>
      <c r="G242" s="110" t="s">
        <v>2397</v>
      </c>
    </row>
    <row r="243" spans="1:9" ht="24.95" customHeight="1">
      <c r="A243" s="94" t="s">
        <v>26</v>
      </c>
      <c r="B243" s="90" t="s">
        <v>571</v>
      </c>
      <c r="C243" s="79">
        <f t="shared" si="13"/>
        <v>1</v>
      </c>
      <c r="D243" s="122"/>
      <c r="E243" s="196"/>
      <c r="F243" s="109" t="s">
        <v>2404</v>
      </c>
      <c r="G243" s="109" t="s">
        <v>2398</v>
      </c>
    </row>
    <row r="244" spans="1:9" ht="24.95" customHeight="1">
      <c r="A244" s="91" t="s">
        <v>2211</v>
      </c>
      <c r="B244" s="92" t="s">
        <v>572</v>
      </c>
      <c r="C244" s="434">
        <f t="shared" si="13"/>
        <v>1</v>
      </c>
      <c r="D244" s="122"/>
      <c r="E244" s="196"/>
      <c r="F244" s="110" t="s">
        <v>2543</v>
      </c>
      <c r="G244" s="110" t="s">
        <v>2512</v>
      </c>
    </row>
    <row r="245" spans="1:9" ht="24.95" customHeight="1">
      <c r="A245" s="94" t="s">
        <v>2212</v>
      </c>
      <c r="B245" s="90" t="s">
        <v>573</v>
      </c>
      <c r="C245" s="79">
        <f t="shared" si="13"/>
        <v>1</v>
      </c>
      <c r="D245" s="122"/>
      <c r="E245" s="196"/>
      <c r="F245" s="109" t="s">
        <v>2544</v>
      </c>
      <c r="G245" s="109" t="s">
        <v>2512</v>
      </c>
    </row>
    <row r="246" spans="1:9" ht="24.95" customHeight="1">
      <c r="A246" s="91" t="s">
        <v>2213</v>
      </c>
      <c r="B246" s="92" t="s">
        <v>575</v>
      </c>
      <c r="C246" s="434">
        <f t="shared" si="13"/>
        <v>1</v>
      </c>
      <c r="D246" s="147"/>
      <c r="E246" s="196"/>
      <c r="F246" s="110" t="s">
        <v>576</v>
      </c>
      <c r="G246" s="110" t="s">
        <v>2399</v>
      </c>
    </row>
    <row r="247" spans="1:9" ht="24.95" customHeight="1">
      <c r="A247" s="94" t="s">
        <v>2214</v>
      </c>
      <c r="B247" s="90" t="s">
        <v>578</v>
      </c>
      <c r="C247" s="79">
        <f t="shared" si="13"/>
        <v>1</v>
      </c>
      <c r="D247" s="147"/>
      <c r="E247" s="196"/>
      <c r="F247" s="109" t="s">
        <v>579</v>
      </c>
      <c r="G247" s="109" t="s">
        <v>2399</v>
      </c>
    </row>
    <row r="248" spans="1:9" ht="24.95" customHeight="1">
      <c r="A248" s="91" t="s">
        <v>2503</v>
      </c>
      <c r="B248" s="92" t="s">
        <v>580</v>
      </c>
      <c r="C248" s="434">
        <f t="shared" si="13"/>
        <v>1</v>
      </c>
      <c r="D248" s="122"/>
      <c r="E248" s="196"/>
      <c r="F248" s="110" t="s">
        <v>2348</v>
      </c>
      <c r="G248" s="110" t="s">
        <v>2400</v>
      </c>
    </row>
    <row r="249" spans="1:9" s="184" customFormat="1" ht="12.6" customHeight="1">
      <c r="A249" s="101"/>
      <c r="B249" s="102"/>
      <c r="C249" s="103"/>
      <c r="D249" s="104"/>
      <c r="E249" s="128"/>
      <c r="F249" s="126"/>
      <c r="G249" s="126"/>
    </row>
    <row r="250" spans="1:9" s="184" customFormat="1" ht="24.95" customHeight="1">
      <c r="A250" s="73">
        <v>12</v>
      </c>
      <c r="B250" s="88" t="s">
        <v>581</v>
      </c>
      <c r="C250" s="74"/>
      <c r="D250" s="75" t="str">
        <f>$D$3</f>
        <v xml:space="preserve">Data  </v>
      </c>
      <c r="E250" s="76" t="str">
        <f>$E$3</f>
        <v>Comment Box</v>
      </c>
      <c r="F250" s="77" t="s">
        <v>61</v>
      </c>
      <c r="G250" s="77" t="s">
        <v>2401</v>
      </c>
    </row>
    <row r="251" spans="1:9" s="184" customFormat="1" ht="12.6" customHeight="1">
      <c r="A251" s="101"/>
      <c r="B251" s="102"/>
      <c r="C251" s="103"/>
      <c r="D251" s="104"/>
      <c r="E251" s="128"/>
      <c r="F251" s="126"/>
      <c r="G251" s="126"/>
    </row>
    <row r="252" spans="1:9" ht="24.95" customHeight="1">
      <c r="A252" s="94" t="s">
        <v>28</v>
      </c>
      <c r="B252" s="90" t="s">
        <v>582</v>
      </c>
      <c r="C252" s="79">
        <f t="shared" ref="C252:C260" si="14">IF(COUNTBLANK(D252),1,2)</f>
        <v>1</v>
      </c>
      <c r="D252" s="147"/>
      <c r="E252" s="105"/>
      <c r="F252" s="109" t="s">
        <v>583</v>
      </c>
      <c r="G252" s="109"/>
    </row>
    <row r="253" spans="1:9" ht="24.95" customHeight="1">
      <c r="A253" s="91" t="s">
        <v>584</v>
      </c>
      <c r="B253" s="92" t="s">
        <v>585</v>
      </c>
      <c r="C253" s="83">
        <f t="shared" si="14"/>
        <v>1</v>
      </c>
      <c r="D253" s="147"/>
      <c r="E253" s="105"/>
      <c r="F253" s="110" t="s">
        <v>586</v>
      </c>
      <c r="G253" s="110"/>
    </row>
    <row r="254" spans="1:9" ht="24.95" customHeight="1">
      <c r="A254" s="94" t="s">
        <v>29</v>
      </c>
      <c r="B254" s="90" t="s">
        <v>2405</v>
      </c>
      <c r="C254" s="79">
        <f t="shared" si="14"/>
        <v>1</v>
      </c>
      <c r="D254" s="147"/>
      <c r="E254" s="105"/>
      <c r="F254" s="109" t="s">
        <v>588</v>
      </c>
      <c r="G254" s="109"/>
    </row>
    <row r="255" spans="1:9" ht="24.95" customHeight="1">
      <c r="A255" s="91" t="s">
        <v>589</v>
      </c>
      <c r="B255" s="92" t="s">
        <v>590</v>
      </c>
      <c r="C255" s="83">
        <f t="shared" si="14"/>
        <v>1</v>
      </c>
      <c r="D255" s="147"/>
      <c r="E255" s="105"/>
      <c r="F255" s="110" t="s">
        <v>591</v>
      </c>
      <c r="G255" s="110"/>
    </row>
    <row r="256" spans="1:9" ht="24.95" customHeight="1">
      <c r="A256" s="94" t="s">
        <v>592</v>
      </c>
      <c r="B256" s="90" t="s">
        <v>593</v>
      </c>
      <c r="C256" s="79">
        <f t="shared" si="14"/>
        <v>1</v>
      </c>
      <c r="D256" s="122"/>
      <c r="E256" s="105"/>
      <c r="F256" s="109" t="s">
        <v>594</v>
      </c>
      <c r="G256" s="109"/>
    </row>
    <row r="257" spans="1:10" ht="24.95" customHeight="1">
      <c r="A257" s="91" t="s">
        <v>595</v>
      </c>
      <c r="B257" s="92" t="s">
        <v>596</v>
      </c>
      <c r="C257" s="83">
        <f t="shared" si="14"/>
        <v>1</v>
      </c>
      <c r="D257" s="147"/>
      <c r="E257" s="105"/>
      <c r="F257" s="110" t="s">
        <v>597</v>
      </c>
      <c r="G257" s="110"/>
    </row>
    <row r="258" spans="1:10" s="409" customFormat="1" ht="62.45" customHeight="1">
      <c r="A258" s="94" t="s">
        <v>598</v>
      </c>
      <c r="B258" s="90" t="s">
        <v>599</v>
      </c>
      <c r="C258" s="79">
        <f t="shared" si="14"/>
        <v>1</v>
      </c>
      <c r="D258" s="122"/>
      <c r="E258" s="105"/>
      <c r="F258" s="109" t="s">
        <v>2578</v>
      </c>
      <c r="G258" s="109"/>
      <c r="H258" s="430"/>
      <c r="I258" s="187"/>
      <c r="J258" s="187"/>
    </row>
    <row r="259" spans="1:10" s="409" customFormat="1" ht="24.95" customHeight="1">
      <c r="A259" s="91" t="s">
        <v>600</v>
      </c>
      <c r="B259" s="92" t="s">
        <v>601</v>
      </c>
      <c r="C259" s="83">
        <f t="shared" si="14"/>
        <v>1</v>
      </c>
      <c r="D259" s="422"/>
      <c r="E259" s="105"/>
      <c r="F259" s="110" t="s">
        <v>2579</v>
      </c>
      <c r="G259" s="110"/>
      <c r="H259" s="430"/>
      <c r="I259" s="187"/>
      <c r="J259" s="187"/>
    </row>
    <row r="260" spans="1:10" s="409" customFormat="1" ht="24.95" customHeight="1">
      <c r="A260" s="94" t="s">
        <v>602</v>
      </c>
      <c r="B260" s="90" t="s">
        <v>2157</v>
      </c>
      <c r="C260" s="79">
        <f t="shared" si="14"/>
        <v>1</v>
      </c>
      <c r="D260" s="147"/>
      <c r="E260" s="105"/>
      <c r="F260" s="109" t="s">
        <v>2580</v>
      </c>
      <c r="G260" s="109"/>
      <c r="H260" s="430"/>
      <c r="I260" s="187"/>
      <c r="J260" s="187"/>
    </row>
    <row r="261" spans="1:10" s="409" customFormat="1" ht="24.95" customHeight="1">
      <c r="A261" s="91" t="s">
        <v>2215</v>
      </c>
      <c r="B261" s="92" t="s">
        <v>2217</v>
      </c>
      <c r="C261" s="83"/>
      <c r="D261" s="149">
        <f>IFERROR(D260/D6,0)</f>
        <v>0</v>
      </c>
      <c r="E261" s="105"/>
      <c r="F261" s="110" t="s">
        <v>2581</v>
      </c>
      <c r="G261" s="110"/>
      <c r="H261" s="430"/>
      <c r="I261" s="187"/>
      <c r="J261" s="187"/>
    </row>
    <row r="262" spans="1:10" s="184" customFormat="1" ht="12.6" customHeight="1">
      <c r="A262" s="101"/>
      <c r="B262" s="102"/>
      <c r="C262" s="103"/>
      <c r="D262" s="104"/>
      <c r="E262" s="128"/>
      <c r="F262" s="126"/>
      <c r="G262" s="126"/>
    </row>
    <row r="263" spans="1:10" s="184" customFormat="1" ht="48.75">
      <c r="A263" s="73">
        <v>13</v>
      </c>
      <c r="B263" s="88" t="s">
        <v>603</v>
      </c>
      <c r="C263" s="74"/>
      <c r="D263" s="75" t="str">
        <f>$D$3</f>
        <v xml:space="preserve">Data  </v>
      </c>
      <c r="E263" s="76" t="str">
        <f>$E$3</f>
        <v>Comment Box</v>
      </c>
      <c r="F263" s="77" t="s">
        <v>61</v>
      </c>
      <c r="G263" s="77" t="s">
        <v>2401</v>
      </c>
    </row>
    <row r="264" spans="1:10" s="184" customFormat="1" ht="12.6" customHeight="1">
      <c r="A264" s="101"/>
      <c r="B264" s="102"/>
      <c r="C264" s="103"/>
      <c r="D264" s="104"/>
      <c r="E264" s="128"/>
      <c r="F264" s="126"/>
      <c r="G264" s="126"/>
    </row>
    <row r="265" spans="1:10" ht="24.95" customHeight="1">
      <c r="A265" s="91" t="s">
        <v>604</v>
      </c>
      <c r="B265" s="92" t="s">
        <v>2438</v>
      </c>
      <c r="C265" s="83">
        <f t="shared" ref="C265:C280" si="15">IF(COUNTBLANK(D265),1,2)</f>
        <v>1</v>
      </c>
      <c r="D265" s="147"/>
      <c r="E265" s="105"/>
      <c r="F265" s="110" t="s">
        <v>605</v>
      </c>
      <c r="G265" s="110"/>
    </row>
    <row r="266" spans="1:10" ht="24.95" customHeight="1">
      <c r="A266" s="94" t="s">
        <v>606</v>
      </c>
      <c r="B266" s="90" t="s">
        <v>607</v>
      </c>
      <c r="C266" s="79">
        <f t="shared" si="15"/>
        <v>1</v>
      </c>
      <c r="D266" s="147"/>
      <c r="E266" s="105"/>
      <c r="F266" s="109" t="s">
        <v>608</v>
      </c>
      <c r="G266" s="109"/>
    </row>
    <row r="267" spans="1:10" ht="24.95" customHeight="1">
      <c r="A267" s="91" t="s">
        <v>609</v>
      </c>
      <c r="B267" s="92" t="s">
        <v>2439</v>
      </c>
      <c r="C267" s="83">
        <f t="shared" si="15"/>
        <v>1</v>
      </c>
      <c r="D267" s="147"/>
      <c r="E267" s="105"/>
      <c r="F267" s="110" t="s">
        <v>2455</v>
      </c>
      <c r="G267" s="110"/>
    </row>
    <row r="268" spans="1:10" ht="24.95" customHeight="1">
      <c r="A268" s="94" t="s">
        <v>610</v>
      </c>
      <c r="B268" s="90" t="s">
        <v>611</v>
      </c>
      <c r="C268" s="79">
        <f t="shared" si="15"/>
        <v>1</v>
      </c>
      <c r="D268" s="147"/>
      <c r="E268" s="105"/>
      <c r="F268" s="109" t="s">
        <v>612</v>
      </c>
      <c r="G268" s="109"/>
    </row>
    <row r="269" spans="1:10" ht="24.95" customHeight="1">
      <c r="A269" s="91" t="s">
        <v>613</v>
      </c>
      <c r="B269" s="92" t="s">
        <v>614</v>
      </c>
      <c r="C269" s="83">
        <f t="shared" si="15"/>
        <v>1</v>
      </c>
      <c r="D269" s="147"/>
      <c r="E269" s="105"/>
      <c r="F269" s="110" t="s">
        <v>615</v>
      </c>
      <c r="G269" s="110"/>
    </row>
    <row r="270" spans="1:10" ht="24.95" customHeight="1">
      <c r="A270" s="94" t="s">
        <v>30</v>
      </c>
      <c r="B270" s="90" t="s">
        <v>616</v>
      </c>
      <c r="C270" s="79"/>
      <c r="D270" s="148">
        <f>SUM(D265:D269)</f>
        <v>0</v>
      </c>
      <c r="E270" s="105"/>
      <c r="F270" s="109" t="s">
        <v>617</v>
      </c>
      <c r="G270" s="109" t="s">
        <v>2364</v>
      </c>
    </row>
    <row r="271" spans="1:10" ht="24.95" customHeight="1">
      <c r="A271" s="91" t="s">
        <v>618</v>
      </c>
      <c r="B271" s="92" t="s">
        <v>619</v>
      </c>
      <c r="C271" s="83">
        <f t="shared" si="15"/>
        <v>1</v>
      </c>
      <c r="D271" s="147"/>
      <c r="E271" s="105"/>
      <c r="F271" s="110" t="s">
        <v>620</v>
      </c>
      <c r="G271" s="110"/>
    </row>
    <row r="272" spans="1:10" ht="24.95" customHeight="1">
      <c r="A272" s="94" t="s">
        <v>621</v>
      </c>
      <c r="B272" s="90" t="s">
        <v>622</v>
      </c>
      <c r="C272" s="79">
        <f t="shared" si="15"/>
        <v>1</v>
      </c>
      <c r="D272" s="147"/>
      <c r="E272" s="105"/>
      <c r="F272" s="109" t="s">
        <v>623</v>
      </c>
      <c r="G272" s="109"/>
    </row>
    <row r="273" spans="1:7" ht="24.95" customHeight="1">
      <c r="A273" s="91" t="s">
        <v>624</v>
      </c>
      <c r="B273" s="92" t="s">
        <v>625</v>
      </c>
      <c r="C273" s="83">
        <f t="shared" si="15"/>
        <v>1</v>
      </c>
      <c r="D273" s="147"/>
      <c r="E273" s="105"/>
      <c r="F273" s="110" t="s">
        <v>626</v>
      </c>
      <c r="G273" s="110"/>
    </row>
    <row r="274" spans="1:7" ht="24.95" customHeight="1">
      <c r="A274" s="94" t="s">
        <v>627</v>
      </c>
      <c r="B274" s="90" t="s">
        <v>628</v>
      </c>
      <c r="C274" s="79">
        <f t="shared" si="15"/>
        <v>1</v>
      </c>
      <c r="D274" s="147"/>
      <c r="E274" s="105"/>
      <c r="F274" s="109" t="s">
        <v>629</v>
      </c>
      <c r="G274" s="109"/>
    </row>
    <row r="275" spans="1:7" ht="24.95" customHeight="1">
      <c r="A275" s="91" t="s">
        <v>630</v>
      </c>
      <c r="B275" s="92" t="s">
        <v>2440</v>
      </c>
      <c r="C275" s="83">
        <f t="shared" si="15"/>
        <v>1</v>
      </c>
      <c r="D275" s="147"/>
      <c r="E275" s="105"/>
      <c r="F275" s="110" t="s">
        <v>2456</v>
      </c>
      <c r="G275" s="110"/>
    </row>
    <row r="276" spans="1:7" ht="24.95" customHeight="1">
      <c r="A276" s="94" t="s">
        <v>631</v>
      </c>
      <c r="B276" s="90" t="s">
        <v>632</v>
      </c>
      <c r="C276" s="79">
        <f t="shared" si="15"/>
        <v>1</v>
      </c>
      <c r="D276" s="147"/>
      <c r="E276" s="105"/>
      <c r="F276" s="109" t="s">
        <v>633</v>
      </c>
      <c r="G276" s="109"/>
    </row>
    <row r="277" spans="1:7" ht="24.95" customHeight="1">
      <c r="A277" s="91" t="s">
        <v>634</v>
      </c>
      <c r="B277" s="92" t="s">
        <v>2441</v>
      </c>
      <c r="C277" s="83">
        <f t="shared" si="15"/>
        <v>1</v>
      </c>
      <c r="D277" s="147"/>
      <c r="E277" s="105"/>
      <c r="F277" s="110" t="s">
        <v>635</v>
      </c>
      <c r="G277" s="110"/>
    </row>
    <row r="278" spans="1:7" ht="24.95" customHeight="1">
      <c r="A278" s="94" t="s">
        <v>31</v>
      </c>
      <c r="B278" s="90" t="s">
        <v>636</v>
      </c>
      <c r="C278" s="79"/>
      <c r="D278" s="149">
        <f>SUM(D273:D277)</f>
        <v>0</v>
      </c>
      <c r="E278" s="105"/>
      <c r="F278" s="109" t="s">
        <v>637</v>
      </c>
      <c r="G278" s="109"/>
    </row>
    <row r="279" spans="1:7" ht="24.95" customHeight="1">
      <c r="A279" s="91" t="s">
        <v>638</v>
      </c>
      <c r="B279" s="92" t="s">
        <v>639</v>
      </c>
      <c r="C279" s="83">
        <f t="shared" si="15"/>
        <v>1</v>
      </c>
      <c r="D279" s="147"/>
      <c r="E279" s="105"/>
      <c r="F279" s="110" t="s">
        <v>640</v>
      </c>
      <c r="G279" s="110"/>
    </row>
    <row r="280" spans="1:7" ht="24.95" customHeight="1">
      <c r="A280" s="94" t="s">
        <v>641</v>
      </c>
      <c r="B280" s="90" t="s">
        <v>642</v>
      </c>
      <c r="C280" s="79">
        <f t="shared" si="15"/>
        <v>1</v>
      </c>
      <c r="D280" s="147"/>
      <c r="E280" s="105"/>
      <c r="F280" s="109" t="s">
        <v>643</v>
      </c>
      <c r="G280" s="109"/>
    </row>
    <row r="281" spans="1:7" s="184" customFormat="1" ht="12.6" customHeight="1">
      <c r="A281" s="101"/>
      <c r="B281" s="102"/>
      <c r="C281" s="103"/>
      <c r="D281" s="104"/>
      <c r="E281" s="128"/>
      <c r="F281" s="126"/>
      <c r="G281" s="126"/>
    </row>
    <row r="282" spans="1:7" s="203" customFormat="1" ht="24.95" customHeight="1">
      <c r="A282" s="73">
        <v>14</v>
      </c>
      <c r="B282" s="88" t="s">
        <v>644</v>
      </c>
      <c r="C282" s="74"/>
      <c r="D282" s="75" t="str">
        <f>$D$3</f>
        <v xml:space="preserve">Data  </v>
      </c>
      <c r="E282" s="76" t="str">
        <f>$E$3</f>
        <v>Comment Box</v>
      </c>
      <c r="F282" s="77" t="s">
        <v>61</v>
      </c>
      <c r="G282" s="77" t="s">
        <v>2402</v>
      </c>
    </row>
    <row r="283" spans="1:7" s="184" customFormat="1" ht="12.6" customHeight="1">
      <c r="A283" s="101"/>
      <c r="B283" s="102"/>
      <c r="C283" s="103"/>
      <c r="D283" s="104"/>
      <c r="E283" s="128"/>
      <c r="F283" s="126"/>
      <c r="G283" s="126"/>
    </row>
    <row r="284" spans="1:7" ht="24.95" customHeight="1">
      <c r="A284" s="91" t="s">
        <v>645</v>
      </c>
      <c r="B284" s="92" t="s">
        <v>646</v>
      </c>
      <c r="C284" s="83">
        <f t="shared" ref="C284:C293" si="16">IF(COUNTBLANK(D284),1,2)</f>
        <v>1</v>
      </c>
      <c r="D284" s="147"/>
      <c r="E284" s="105"/>
      <c r="F284" s="110" t="s">
        <v>647</v>
      </c>
      <c r="G284" s="110"/>
    </row>
    <row r="285" spans="1:7" ht="24.95" customHeight="1">
      <c r="A285" s="94" t="s">
        <v>648</v>
      </c>
      <c r="B285" s="90" t="s">
        <v>649</v>
      </c>
      <c r="C285" s="79">
        <f t="shared" si="16"/>
        <v>1</v>
      </c>
      <c r="D285" s="147"/>
      <c r="E285" s="105"/>
      <c r="F285" s="109" t="s">
        <v>650</v>
      </c>
      <c r="G285" s="109"/>
    </row>
    <row r="286" spans="1:7" ht="24.95" customHeight="1">
      <c r="A286" s="91" t="s">
        <v>651</v>
      </c>
      <c r="B286" s="92" t="s">
        <v>652</v>
      </c>
      <c r="C286" s="83"/>
      <c r="D286" s="148">
        <f>SUM(D284:D285)</f>
        <v>0</v>
      </c>
      <c r="E286" s="105"/>
      <c r="F286" s="110" t="s">
        <v>653</v>
      </c>
      <c r="G286" s="110"/>
    </row>
    <row r="287" spans="1:7" ht="24.95" customHeight="1">
      <c r="A287" s="94" t="s">
        <v>654</v>
      </c>
      <c r="B287" s="90" t="s">
        <v>655</v>
      </c>
      <c r="C287" s="79">
        <f t="shared" si="16"/>
        <v>1</v>
      </c>
      <c r="D287" s="147"/>
      <c r="E287" s="105"/>
      <c r="F287" s="109" t="s">
        <v>2457</v>
      </c>
      <c r="G287" s="109"/>
    </row>
    <row r="288" spans="1:7" ht="24.95" customHeight="1">
      <c r="A288" s="91" t="s">
        <v>656</v>
      </c>
      <c r="B288" s="92" t="s">
        <v>657</v>
      </c>
      <c r="C288" s="83">
        <f t="shared" si="16"/>
        <v>1</v>
      </c>
      <c r="D288" s="147"/>
      <c r="E288" s="105"/>
      <c r="F288" s="110" t="s">
        <v>658</v>
      </c>
      <c r="G288" s="110"/>
    </row>
    <row r="289" spans="1:7" ht="24.95" customHeight="1">
      <c r="A289" s="94" t="s">
        <v>659</v>
      </c>
      <c r="B289" s="90" t="s">
        <v>660</v>
      </c>
      <c r="C289" s="79">
        <f t="shared" si="16"/>
        <v>1</v>
      </c>
      <c r="D289" s="147"/>
      <c r="E289" s="105"/>
      <c r="F289" s="109" t="s">
        <v>661</v>
      </c>
      <c r="G289" s="109"/>
    </row>
    <row r="290" spans="1:7" ht="24.95" customHeight="1">
      <c r="A290" s="91" t="s">
        <v>662</v>
      </c>
      <c r="B290" s="92" t="s">
        <v>663</v>
      </c>
      <c r="C290" s="83">
        <f t="shared" si="16"/>
        <v>1</v>
      </c>
      <c r="D290" s="147"/>
      <c r="E290" s="105"/>
      <c r="F290" s="110" t="s">
        <v>664</v>
      </c>
      <c r="G290" s="110"/>
    </row>
    <row r="291" spans="1:7" ht="24.95" customHeight="1">
      <c r="A291" s="94" t="s">
        <v>665</v>
      </c>
      <c r="B291" s="90" t="s">
        <v>666</v>
      </c>
      <c r="C291" s="79"/>
      <c r="D291" s="148">
        <f>SUM(D289:D290)</f>
        <v>0</v>
      </c>
      <c r="E291" s="105"/>
      <c r="F291" s="109" t="s">
        <v>667</v>
      </c>
      <c r="G291" s="109"/>
    </row>
    <row r="292" spans="1:7" ht="24.95" customHeight="1">
      <c r="A292" s="91" t="s">
        <v>668</v>
      </c>
      <c r="B292" s="92" t="s">
        <v>669</v>
      </c>
      <c r="C292" s="83">
        <f t="shared" si="16"/>
        <v>1</v>
      </c>
      <c r="D292" s="147"/>
      <c r="E292" s="105"/>
      <c r="F292" s="110" t="s">
        <v>2458</v>
      </c>
      <c r="G292" s="110"/>
    </row>
    <row r="293" spans="1:7" ht="24.95" customHeight="1">
      <c r="A293" s="94" t="s">
        <v>670</v>
      </c>
      <c r="B293" s="90" t="s">
        <v>671</v>
      </c>
      <c r="C293" s="79">
        <f t="shared" si="16"/>
        <v>1</v>
      </c>
      <c r="D293" s="147"/>
      <c r="E293" s="105"/>
      <c r="F293" s="109" t="s">
        <v>672</v>
      </c>
      <c r="G293" s="109"/>
    </row>
    <row r="294" spans="1:7" s="184" customFormat="1" ht="12.6" customHeight="1">
      <c r="A294" s="101"/>
      <c r="B294" s="102"/>
      <c r="C294" s="103"/>
      <c r="D294" s="104"/>
      <c r="E294" s="128"/>
      <c r="F294" s="126"/>
      <c r="G294" s="126"/>
    </row>
    <row r="295" spans="1:7" s="203" customFormat="1" ht="38.1" customHeight="1">
      <c r="A295" s="73">
        <v>15</v>
      </c>
      <c r="B295" s="88" t="s">
        <v>673</v>
      </c>
      <c r="C295" s="74"/>
      <c r="D295" s="75" t="str">
        <f>$D$3</f>
        <v xml:space="preserve">Data  </v>
      </c>
      <c r="E295" s="76" t="str">
        <f>$E$3</f>
        <v>Comment Box</v>
      </c>
      <c r="F295" s="77" t="s">
        <v>61</v>
      </c>
      <c r="G295" s="77" t="s">
        <v>2401</v>
      </c>
    </row>
    <row r="296" spans="1:7" s="184" customFormat="1" ht="12.6" customHeight="1">
      <c r="A296" s="101"/>
      <c r="B296" s="102"/>
      <c r="C296" s="103"/>
      <c r="D296" s="104"/>
      <c r="E296" s="128"/>
      <c r="F296" s="126"/>
      <c r="G296" s="126"/>
    </row>
    <row r="297" spans="1:7" ht="24.95" customHeight="1">
      <c r="A297" s="94" t="s">
        <v>674</v>
      </c>
      <c r="B297" s="90" t="s">
        <v>675</v>
      </c>
      <c r="C297" s="79">
        <f t="shared" ref="C297:C379" si="17">IF(COUNTBLANK(D297),1,2)</f>
        <v>1</v>
      </c>
      <c r="D297" s="147"/>
      <c r="E297" s="105"/>
      <c r="F297" s="109" t="s">
        <v>676</v>
      </c>
      <c r="G297" s="109"/>
    </row>
    <row r="298" spans="1:7" ht="24.95" customHeight="1">
      <c r="A298" s="91" t="s">
        <v>677</v>
      </c>
      <c r="B298" s="92" t="s">
        <v>678</v>
      </c>
      <c r="C298" s="83">
        <f t="shared" si="17"/>
        <v>1</v>
      </c>
      <c r="D298" s="153"/>
      <c r="E298" s="105"/>
      <c r="F298" s="110" t="s">
        <v>2529</v>
      </c>
      <c r="G298" s="110"/>
    </row>
    <row r="299" spans="1:7" ht="24.95" customHeight="1">
      <c r="A299" s="94" t="s">
        <v>679</v>
      </c>
      <c r="B299" s="90" t="s">
        <v>680</v>
      </c>
      <c r="C299" s="79">
        <f t="shared" si="17"/>
        <v>1</v>
      </c>
      <c r="D299" s="147"/>
      <c r="E299" s="105"/>
      <c r="F299" s="109"/>
      <c r="G299" s="109"/>
    </row>
    <row r="300" spans="1:7" ht="24.95" customHeight="1">
      <c r="A300" s="91" t="s">
        <v>681</v>
      </c>
      <c r="B300" s="92" t="s">
        <v>682</v>
      </c>
      <c r="C300" s="83">
        <f t="shared" si="17"/>
        <v>1</v>
      </c>
      <c r="D300" s="153"/>
      <c r="E300" s="105"/>
      <c r="F300" s="110"/>
      <c r="G300" s="110"/>
    </row>
    <row r="301" spans="1:7" ht="24.95" customHeight="1">
      <c r="A301" s="94" t="s">
        <v>683</v>
      </c>
      <c r="B301" s="90" t="s">
        <v>684</v>
      </c>
      <c r="C301" s="79">
        <f t="shared" si="17"/>
        <v>1</v>
      </c>
      <c r="D301" s="147"/>
      <c r="E301" s="105"/>
      <c r="F301" s="109"/>
      <c r="G301" s="109"/>
    </row>
    <row r="302" spans="1:7" ht="24.95" customHeight="1">
      <c r="A302" s="91" t="s">
        <v>685</v>
      </c>
      <c r="B302" s="92" t="s">
        <v>686</v>
      </c>
      <c r="C302" s="83">
        <f t="shared" si="17"/>
        <v>1</v>
      </c>
      <c r="D302" s="153"/>
      <c r="E302" s="105"/>
      <c r="F302" s="110"/>
      <c r="G302" s="110"/>
    </row>
    <row r="303" spans="1:7" ht="24.95" customHeight="1">
      <c r="A303" s="94" t="s">
        <v>687</v>
      </c>
      <c r="B303" s="90" t="s">
        <v>688</v>
      </c>
      <c r="C303" s="79">
        <f t="shared" si="17"/>
        <v>1</v>
      </c>
      <c r="D303" s="147"/>
      <c r="E303" s="105"/>
      <c r="F303" s="109"/>
      <c r="G303" s="109"/>
    </row>
    <row r="304" spans="1:7" ht="24.95" customHeight="1">
      <c r="A304" s="91" t="s">
        <v>689</v>
      </c>
      <c r="B304" s="92" t="s">
        <v>690</v>
      </c>
      <c r="C304" s="83">
        <f t="shared" si="17"/>
        <v>1</v>
      </c>
      <c r="D304" s="153"/>
      <c r="E304" s="105"/>
      <c r="F304" s="110"/>
      <c r="G304" s="110"/>
    </row>
    <row r="305" spans="1:7" ht="24.95" customHeight="1">
      <c r="A305" s="94" t="s">
        <v>691</v>
      </c>
      <c r="B305" s="90" t="s">
        <v>692</v>
      </c>
      <c r="C305" s="79">
        <f t="shared" si="17"/>
        <v>1</v>
      </c>
      <c r="D305" s="147"/>
      <c r="E305" s="105"/>
      <c r="F305" s="109"/>
      <c r="G305" s="109"/>
    </row>
    <row r="306" spans="1:7" ht="24.95" customHeight="1">
      <c r="A306" s="91" t="s">
        <v>693</v>
      </c>
      <c r="B306" s="92" t="s">
        <v>694</v>
      </c>
      <c r="C306" s="83">
        <f t="shared" si="17"/>
        <v>1</v>
      </c>
      <c r="D306" s="153"/>
      <c r="E306" s="105"/>
      <c r="F306" s="110"/>
      <c r="G306" s="110"/>
    </row>
    <row r="307" spans="1:7" ht="24.95" customHeight="1">
      <c r="A307" s="94" t="s">
        <v>695</v>
      </c>
      <c r="B307" s="90" t="s">
        <v>696</v>
      </c>
      <c r="C307" s="79">
        <f t="shared" si="17"/>
        <v>1</v>
      </c>
      <c r="D307" s="147"/>
      <c r="E307" s="105"/>
      <c r="F307" s="109"/>
      <c r="G307" s="109"/>
    </row>
    <row r="308" spans="1:7" ht="24.95" customHeight="1">
      <c r="A308" s="91" t="s">
        <v>697</v>
      </c>
      <c r="B308" s="92" t="s">
        <v>698</v>
      </c>
      <c r="C308" s="83">
        <f t="shared" si="17"/>
        <v>1</v>
      </c>
      <c r="D308" s="153"/>
      <c r="E308" s="105"/>
      <c r="F308" s="110"/>
      <c r="G308" s="110"/>
    </row>
    <row r="309" spans="1:7" ht="24.95" customHeight="1">
      <c r="A309" s="94" t="s">
        <v>699</v>
      </c>
      <c r="B309" s="90" t="s">
        <v>700</v>
      </c>
      <c r="C309" s="79">
        <f t="shared" si="17"/>
        <v>1</v>
      </c>
      <c r="D309" s="147"/>
      <c r="E309" s="105"/>
      <c r="F309" s="109"/>
      <c r="G309" s="109"/>
    </row>
    <row r="310" spans="1:7" ht="24.95" customHeight="1">
      <c r="A310" s="91" t="s">
        <v>701</v>
      </c>
      <c r="B310" s="92" t="s">
        <v>702</v>
      </c>
      <c r="C310" s="83">
        <f t="shared" si="17"/>
        <v>1</v>
      </c>
      <c r="D310" s="153"/>
      <c r="E310" s="105"/>
      <c r="F310" s="110"/>
      <c r="G310" s="110"/>
    </row>
    <row r="311" spans="1:7" ht="24.95" customHeight="1">
      <c r="A311" s="94" t="s">
        <v>703</v>
      </c>
      <c r="B311" s="90" t="s">
        <v>704</v>
      </c>
      <c r="C311" s="79">
        <f t="shared" si="17"/>
        <v>1</v>
      </c>
      <c r="D311" s="147"/>
      <c r="E311" s="105"/>
      <c r="F311" s="109"/>
      <c r="G311" s="109"/>
    </row>
    <row r="312" spans="1:7" ht="24.95" customHeight="1">
      <c r="A312" s="91" t="s">
        <v>705</v>
      </c>
      <c r="B312" s="92" t="s">
        <v>706</v>
      </c>
      <c r="C312" s="83">
        <f t="shared" si="17"/>
        <v>1</v>
      </c>
      <c r="D312" s="153"/>
      <c r="E312" s="105"/>
      <c r="F312" s="110"/>
      <c r="G312" s="110"/>
    </row>
    <row r="313" spans="1:7" ht="24.95" customHeight="1">
      <c r="A313" s="94" t="s">
        <v>707</v>
      </c>
      <c r="B313" s="90" t="s">
        <v>708</v>
      </c>
      <c r="C313" s="79">
        <f t="shared" si="17"/>
        <v>1</v>
      </c>
      <c r="D313" s="147"/>
      <c r="E313" s="105"/>
      <c r="F313" s="109"/>
      <c r="G313" s="109"/>
    </row>
    <row r="314" spans="1:7" ht="24.95" customHeight="1">
      <c r="A314" s="91" t="s">
        <v>709</v>
      </c>
      <c r="B314" s="92" t="s">
        <v>710</v>
      </c>
      <c r="C314" s="83">
        <f t="shared" si="17"/>
        <v>1</v>
      </c>
      <c r="D314" s="153"/>
      <c r="E314" s="105"/>
      <c r="F314" s="110"/>
      <c r="G314" s="110"/>
    </row>
    <row r="315" spans="1:7" ht="24.95" customHeight="1">
      <c r="A315" s="94" t="s">
        <v>711</v>
      </c>
      <c r="B315" s="90" t="s">
        <v>712</v>
      </c>
      <c r="C315" s="79">
        <f t="shared" si="17"/>
        <v>1</v>
      </c>
      <c r="D315" s="147"/>
      <c r="E315" s="105"/>
      <c r="F315" s="109"/>
      <c r="G315" s="109"/>
    </row>
    <row r="316" spans="1:7" ht="24.95" customHeight="1">
      <c r="A316" s="91" t="s">
        <v>713</v>
      </c>
      <c r="B316" s="92" t="s">
        <v>714</v>
      </c>
      <c r="C316" s="83">
        <f t="shared" si="17"/>
        <v>1</v>
      </c>
      <c r="D316" s="153"/>
      <c r="E316" s="105"/>
      <c r="F316" s="110"/>
      <c r="G316" s="110"/>
    </row>
    <row r="317" spans="1:7" ht="24.95" customHeight="1">
      <c r="A317" s="94" t="s">
        <v>715</v>
      </c>
      <c r="B317" s="90" t="s">
        <v>716</v>
      </c>
      <c r="C317" s="79">
        <f t="shared" si="17"/>
        <v>1</v>
      </c>
      <c r="D317" s="147"/>
      <c r="E317" s="105"/>
      <c r="F317" s="109" t="s">
        <v>717</v>
      </c>
      <c r="G317" s="109"/>
    </row>
    <row r="318" spans="1:7" ht="24.95" customHeight="1">
      <c r="A318" s="91" t="s">
        <v>718</v>
      </c>
      <c r="B318" s="92" t="s">
        <v>719</v>
      </c>
      <c r="C318" s="83">
        <f t="shared" si="17"/>
        <v>1</v>
      </c>
      <c r="D318" s="153"/>
      <c r="E318" s="105"/>
      <c r="F318" s="110" t="s">
        <v>2529</v>
      </c>
      <c r="G318" s="110"/>
    </row>
    <row r="319" spans="1:7" ht="24.95" customHeight="1">
      <c r="A319" s="94" t="s">
        <v>720</v>
      </c>
      <c r="B319" s="90" t="s">
        <v>721</v>
      </c>
      <c r="C319" s="79">
        <f t="shared" si="17"/>
        <v>1</v>
      </c>
      <c r="D319" s="147"/>
      <c r="E319" s="105"/>
      <c r="F319" s="109"/>
      <c r="G319" s="109"/>
    </row>
    <row r="320" spans="1:7" ht="24.95" customHeight="1">
      <c r="A320" s="91" t="s">
        <v>722</v>
      </c>
      <c r="B320" s="92" t="s">
        <v>723</v>
      </c>
      <c r="C320" s="83">
        <f t="shared" si="17"/>
        <v>1</v>
      </c>
      <c r="D320" s="153"/>
      <c r="E320" s="105"/>
      <c r="F320" s="110"/>
      <c r="G320" s="110"/>
    </row>
    <row r="321" spans="1:7" ht="24.95" customHeight="1">
      <c r="A321" s="94" t="s">
        <v>724</v>
      </c>
      <c r="B321" s="90" t="s">
        <v>725</v>
      </c>
      <c r="C321" s="79">
        <f t="shared" si="17"/>
        <v>1</v>
      </c>
      <c r="D321" s="147"/>
      <c r="E321" s="105"/>
      <c r="F321" s="109"/>
      <c r="G321" s="109"/>
    </row>
    <row r="322" spans="1:7" ht="24.95" customHeight="1">
      <c r="A322" s="91" t="s">
        <v>726</v>
      </c>
      <c r="B322" s="92" t="s">
        <v>727</v>
      </c>
      <c r="C322" s="83">
        <f t="shared" si="17"/>
        <v>1</v>
      </c>
      <c r="D322" s="153"/>
      <c r="E322" s="105"/>
      <c r="F322" s="110"/>
      <c r="G322" s="110"/>
    </row>
    <row r="323" spans="1:7" ht="24.95" customHeight="1">
      <c r="A323" s="94" t="s">
        <v>728</v>
      </c>
      <c r="B323" s="90" t="s">
        <v>729</v>
      </c>
      <c r="C323" s="79">
        <f t="shared" si="17"/>
        <v>1</v>
      </c>
      <c r="D323" s="147"/>
      <c r="E323" s="105"/>
      <c r="F323" s="109"/>
      <c r="G323" s="109"/>
    </row>
    <row r="324" spans="1:7" ht="24.95" customHeight="1">
      <c r="A324" s="91" t="s">
        <v>730</v>
      </c>
      <c r="B324" s="92" t="s">
        <v>731</v>
      </c>
      <c r="C324" s="83">
        <f t="shared" si="17"/>
        <v>1</v>
      </c>
      <c r="D324" s="153"/>
      <c r="E324" s="105"/>
      <c r="F324" s="110"/>
      <c r="G324" s="110"/>
    </row>
    <row r="325" spans="1:7" ht="24.95" customHeight="1">
      <c r="A325" s="94" t="s">
        <v>732</v>
      </c>
      <c r="B325" s="90" t="s">
        <v>733</v>
      </c>
      <c r="C325" s="79">
        <f t="shared" si="17"/>
        <v>1</v>
      </c>
      <c r="D325" s="147"/>
      <c r="E325" s="105"/>
      <c r="F325" s="109"/>
      <c r="G325" s="109"/>
    </row>
    <row r="326" spans="1:7" ht="24.95" customHeight="1">
      <c r="A326" s="91" t="s">
        <v>734</v>
      </c>
      <c r="B326" s="92" t="s">
        <v>735</v>
      </c>
      <c r="C326" s="83">
        <f t="shared" si="17"/>
        <v>1</v>
      </c>
      <c r="D326" s="153"/>
      <c r="E326" s="105"/>
      <c r="F326" s="110"/>
      <c r="G326" s="110"/>
    </row>
    <row r="327" spans="1:7" ht="24.95" customHeight="1">
      <c r="A327" s="94" t="s">
        <v>736</v>
      </c>
      <c r="B327" s="90" t="s">
        <v>737</v>
      </c>
      <c r="C327" s="79">
        <f t="shared" si="17"/>
        <v>1</v>
      </c>
      <c r="D327" s="147"/>
      <c r="E327" s="105"/>
      <c r="F327" s="109"/>
      <c r="G327" s="109"/>
    </row>
    <row r="328" spans="1:7" ht="24.95" customHeight="1">
      <c r="A328" s="91" t="s">
        <v>738</v>
      </c>
      <c r="B328" s="92" t="s">
        <v>739</v>
      </c>
      <c r="C328" s="83">
        <f t="shared" si="17"/>
        <v>1</v>
      </c>
      <c r="D328" s="153"/>
      <c r="E328" s="105"/>
      <c r="F328" s="110"/>
      <c r="G328" s="110"/>
    </row>
    <row r="329" spans="1:7" ht="24.95" customHeight="1">
      <c r="A329" s="94" t="s">
        <v>740</v>
      </c>
      <c r="B329" s="90" t="s">
        <v>741</v>
      </c>
      <c r="C329" s="79">
        <f t="shared" si="17"/>
        <v>1</v>
      </c>
      <c r="D329" s="147"/>
      <c r="E329" s="105"/>
      <c r="F329" s="109"/>
      <c r="G329" s="109"/>
    </row>
    <row r="330" spans="1:7" ht="24.95" customHeight="1">
      <c r="A330" s="91" t="s">
        <v>742</v>
      </c>
      <c r="B330" s="92" t="s">
        <v>743</v>
      </c>
      <c r="C330" s="83">
        <f t="shared" si="17"/>
        <v>1</v>
      </c>
      <c r="D330" s="153"/>
      <c r="E330" s="105"/>
      <c r="F330" s="110"/>
      <c r="G330" s="110"/>
    </row>
    <row r="331" spans="1:7" ht="24.95" customHeight="1">
      <c r="A331" s="94" t="s">
        <v>744</v>
      </c>
      <c r="B331" s="90" t="s">
        <v>745</v>
      </c>
      <c r="C331" s="79">
        <f t="shared" si="17"/>
        <v>1</v>
      </c>
      <c r="D331" s="147"/>
      <c r="E331" s="105"/>
      <c r="F331" s="109"/>
      <c r="G331" s="109"/>
    </row>
    <row r="332" spans="1:7" ht="24.95" customHeight="1">
      <c r="A332" s="91" t="s">
        <v>746</v>
      </c>
      <c r="B332" s="92" t="s">
        <v>747</v>
      </c>
      <c r="C332" s="83">
        <f t="shared" si="17"/>
        <v>1</v>
      </c>
      <c r="D332" s="153"/>
      <c r="E332" s="105"/>
      <c r="F332" s="110"/>
      <c r="G332" s="110"/>
    </row>
    <row r="333" spans="1:7" ht="24.95" customHeight="1">
      <c r="A333" s="94" t="s">
        <v>748</v>
      </c>
      <c r="B333" s="90" t="s">
        <v>749</v>
      </c>
      <c r="C333" s="79">
        <f t="shared" si="17"/>
        <v>1</v>
      </c>
      <c r="D333" s="147"/>
      <c r="E333" s="105"/>
      <c r="F333" s="109"/>
      <c r="G333" s="109"/>
    </row>
    <row r="334" spans="1:7" ht="24.95" customHeight="1">
      <c r="A334" s="91" t="s">
        <v>750</v>
      </c>
      <c r="B334" s="92" t="s">
        <v>751</v>
      </c>
      <c r="C334" s="83">
        <f t="shared" si="17"/>
        <v>1</v>
      </c>
      <c r="D334" s="153"/>
      <c r="E334" s="105"/>
      <c r="F334" s="110"/>
      <c r="G334" s="110"/>
    </row>
    <row r="335" spans="1:7" ht="24.95" customHeight="1">
      <c r="A335" s="94" t="s">
        <v>752</v>
      </c>
      <c r="B335" s="90" t="s">
        <v>753</v>
      </c>
      <c r="C335" s="79">
        <f t="shared" si="17"/>
        <v>1</v>
      </c>
      <c r="D335" s="147"/>
      <c r="E335" s="105"/>
      <c r="F335" s="109"/>
      <c r="G335" s="109"/>
    </row>
    <row r="336" spans="1:7" ht="24.95" customHeight="1">
      <c r="A336" s="91" t="s">
        <v>754</v>
      </c>
      <c r="B336" s="92" t="s">
        <v>755</v>
      </c>
      <c r="C336" s="83">
        <f t="shared" si="17"/>
        <v>1</v>
      </c>
      <c r="D336" s="153"/>
      <c r="E336" s="105"/>
      <c r="F336" s="110"/>
      <c r="G336" s="110"/>
    </row>
    <row r="337" spans="1:7" ht="24.95" customHeight="1">
      <c r="A337" s="94" t="s">
        <v>756</v>
      </c>
      <c r="B337" s="90" t="s">
        <v>757</v>
      </c>
      <c r="C337" s="79">
        <f t="shared" si="17"/>
        <v>1</v>
      </c>
      <c r="D337" s="147"/>
      <c r="E337" s="105"/>
      <c r="F337" s="109" t="s">
        <v>758</v>
      </c>
      <c r="G337" s="109"/>
    </row>
    <row r="338" spans="1:7" ht="24.95" customHeight="1">
      <c r="A338" s="91" t="s">
        <v>759</v>
      </c>
      <c r="B338" s="92" t="s">
        <v>760</v>
      </c>
      <c r="C338" s="83">
        <f t="shared" si="17"/>
        <v>1</v>
      </c>
      <c r="D338" s="153"/>
      <c r="E338" s="105"/>
      <c r="F338" s="110" t="s">
        <v>2529</v>
      </c>
      <c r="G338" s="110"/>
    </row>
    <row r="339" spans="1:7" ht="24.95" customHeight="1">
      <c r="A339" s="94" t="s">
        <v>761</v>
      </c>
      <c r="B339" s="90" t="s">
        <v>762</v>
      </c>
      <c r="C339" s="79">
        <f t="shared" si="17"/>
        <v>1</v>
      </c>
      <c r="D339" s="147"/>
      <c r="E339" s="105"/>
      <c r="F339" s="109"/>
      <c r="G339" s="109"/>
    </row>
    <row r="340" spans="1:7" ht="24.95" customHeight="1">
      <c r="A340" s="91" t="s">
        <v>763</v>
      </c>
      <c r="B340" s="92" t="s">
        <v>764</v>
      </c>
      <c r="C340" s="83">
        <f t="shared" si="17"/>
        <v>1</v>
      </c>
      <c r="D340" s="153"/>
      <c r="E340" s="105"/>
      <c r="F340" s="110"/>
      <c r="G340" s="110"/>
    </row>
    <row r="341" spans="1:7" ht="24.95" customHeight="1">
      <c r="A341" s="94" t="s">
        <v>765</v>
      </c>
      <c r="B341" s="90" t="s">
        <v>766</v>
      </c>
      <c r="C341" s="79">
        <f t="shared" si="17"/>
        <v>1</v>
      </c>
      <c r="D341" s="147"/>
      <c r="E341" s="105"/>
      <c r="F341" s="109"/>
      <c r="G341" s="109"/>
    </row>
    <row r="342" spans="1:7" ht="24.95" customHeight="1">
      <c r="A342" s="91" t="s">
        <v>767</v>
      </c>
      <c r="B342" s="92" t="s">
        <v>768</v>
      </c>
      <c r="C342" s="83">
        <f t="shared" si="17"/>
        <v>1</v>
      </c>
      <c r="D342" s="153"/>
      <c r="E342" s="105"/>
      <c r="F342" s="110"/>
      <c r="G342" s="110"/>
    </row>
    <row r="343" spans="1:7" ht="24.95" customHeight="1">
      <c r="A343" s="94" t="s">
        <v>769</v>
      </c>
      <c r="B343" s="90" t="s">
        <v>770</v>
      </c>
      <c r="C343" s="79">
        <f t="shared" si="17"/>
        <v>1</v>
      </c>
      <c r="D343" s="147"/>
      <c r="E343" s="105"/>
      <c r="F343" s="109"/>
      <c r="G343" s="109"/>
    </row>
    <row r="344" spans="1:7" ht="24.95" customHeight="1">
      <c r="A344" s="91" t="s">
        <v>771</v>
      </c>
      <c r="B344" s="92" t="s">
        <v>772</v>
      </c>
      <c r="C344" s="83">
        <f t="shared" si="17"/>
        <v>1</v>
      </c>
      <c r="D344" s="153"/>
      <c r="E344" s="105"/>
      <c r="F344" s="110"/>
      <c r="G344" s="110"/>
    </row>
    <row r="345" spans="1:7" ht="24.95" customHeight="1">
      <c r="A345" s="94" t="s">
        <v>773</v>
      </c>
      <c r="B345" s="90" t="s">
        <v>774</v>
      </c>
      <c r="C345" s="79">
        <f t="shared" si="17"/>
        <v>1</v>
      </c>
      <c r="D345" s="147"/>
      <c r="E345" s="105"/>
      <c r="F345" s="109"/>
      <c r="G345" s="109"/>
    </row>
    <row r="346" spans="1:7" ht="24.95" customHeight="1">
      <c r="A346" s="91" t="s">
        <v>775</v>
      </c>
      <c r="B346" s="92" t="s">
        <v>776</v>
      </c>
      <c r="C346" s="83">
        <f t="shared" si="17"/>
        <v>1</v>
      </c>
      <c r="D346" s="153"/>
      <c r="E346" s="105"/>
      <c r="F346" s="110"/>
      <c r="G346" s="110"/>
    </row>
    <row r="347" spans="1:7" ht="24.95" customHeight="1">
      <c r="A347" s="94" t="s">
        <v>777</v>
      </c>
      <c r="B347" s="90" t="s">
        <v>778</v>
      </c>
      <c r="C347" s="79">
        <f t="shared" si="17"/>
        <v>1</v>
      </c>
      <c r="D347" s="147"/>
      <c r="E347" s="105"/>
      <c r="F347" s="109"/>
      <c r="G347" s="109"/>
    </row>
    <row r="348" spans="1:7" ht="24.95" customHeight="1">
      <c r="A348" s="91" t="s">
        <v>779</v>
      </c>
      <c r="B348" s="92" t="s">
        <v>780</v>
      </c>
      <c r="C348" s="83">
        <f t="shared" si="17"/>
        <v>1</v>
      </c>
      <c r="D348" s="153"/>
      <c r="E348" s="105"/>
      <c r="F348" s="110"/>
      <c r="G348" s="110"/>
    </row>
    <row r="349" spans="1:7" ht="24.95" customHeight="1">
      <c r="A349" s="94" t="s">
        <v>781</v>
      </c>
      <c r="B349" s="90" t="s">
        <v>782</v>
      </c>
      <c r="C349" s="79">
        <f t="shared" si="17"/>
        <v>1</v>
      </c>
      <c r="D349" s="147"/>
      <c r="E349" s="105"/>
      <c r="F349" s="109"/>
      <c r="G349" s="109"/>
    </row>
    <row r="350" spans="1:7" ht="24.95" customHeight="1">
      <c r="A350" s="91" t="s">
        <v>783</v>
      </c>
      <c r="B350" s="92" t="s">
        <v>784</v>
      </c>
      <c r="C350" s="83">
        <f t="shared" si="17"/>
        <v>1</v>
      </c>
      <c r="D350" s="153"/>
      <c r="E350" s="105"/>
      <c r="F350" s="110"/>
      <c r="G350" s="110"/>
    </row>
    <row r="351" spans="1:7" ht="24.95" customHeight="1">
      <c r="A351" s="94" t="s">
        <v>785</v>
      </c>
      <c r="B351" s="90" t="s">
        <v>786</v>
      </c>
      <c r="C351" s="79">
        <f t="shared" si="17"/>
        <v>1</v>
      </c>
      <c r="D351" s="147"/>
      <c r="E351" s="105"/>
      <c r="F351" s="109"/>
      <c r="G351" s="109"/>
    </row>
    <row r="352" spans="1:7" ht="24.95" customHeight="1">
      <c r="A352" s="91" t="s">
        <v>787</v>
      </c>
      <c r="B352" s="92" t="s">
        <v>788</v>
      </c>
      <c r="C352" s="83">
        <f t="shared" si="17"/>
        <v>1</v>
      </c>
      <c r="D352" s="153"/>
      <c r="E352" s="105"/>
      <c r="F352" s="110"/>
      <c r="G352" s="110"/>
    </row>
    <row r="353" spans="1:9" ht="24.95" customHeight="1">
      <c r="A353" s="94" t="s">
        <v>789</v>
      </c>
      <c r="B353" s="90" t="s">
        <v>790</v>
      </c>
      <c r="C353" s="79">
        <f t="shared" si="17"/>
        <v>1</v>
      </c>
      <c r="D353" s="147"/>
      <c r="E353" s="105"/>
      <c r="F353" s="109"/>
      <c r="G353" s="109"/>
    </row>
    <row r="354" spans="1:9" ht="24.95" customHeight="1">
      <c r="A354" s="91" t="s">
        <v>791</v>
      </c>
      <c r="B354" s="92" t="s">
        <v>792</v>
      </c>
      <c r="C354" s="83">
        <f t="shared" si="17"/>
        <v>1</v>
      </c>
      <c r="D354" s="153"/>
      <c r="E354" s="105"/>
      <c r="F354" s="110"/>
      <c r="G354" s="110"/>
    </row>
    <row r="355" spans="1:9" ht="24.95" customHeight="1">
      <c r="A355" s="94" t="s">
        <v>793</v>
      </c>
      <c r="B355" s="90" t="s">
        <v>794</v>
      </c>
      <c r="C355" s="79">
        <f t="shared" si="17"/>
        <v>1</v>
      </c>
      <c r="D355" s="147"/>
      <c r="E355" s="105"/>
      <c r="F355" s="109"/>
      <c r="G355" s="109"/>
    </row>
    <row r="356" spans="1:9" ht="24.95" customHeight="1">
      <c r="A356" s="91" t="s">
        <v>795</v>
      </c>
      <c r="B356" s="92" t="s">
        <v>796</v>
      </c>
      <c r="C356" s="83">
        <f t="shared" si="17"/>
        <v>1</v>
      </c>
      <c r="D356" s="153"/>
      <c r="E356" s="105"/>
      <c r="F356" s="110"/>
      <c r="G356" s="110"/>
    </row>
    <row r="357" spans="1:9" s="184" customFormat="1" ht="12.6" customHeight="1">
      <c r="A357" s="101"/>
      <c r="B357" s="102"/>
      <c r="C357" s="103"/>
      <c r="D357" s="104"/>
      <c r="E357" s="128"/>
      <c r="F357" s="126"/>
      <c r="G357" s="126"/>
    </row>
    <row r="358" spans="1:9" s="184" customFormat="1" ht="24.95" customHeight="1">
      <c r="A358" s="73"/>
      <c r="B358" s="88" t="s">
        <v>797</v>
      </c>
      <c r="C358" s="74"/>
      <c r="D358" s="75"/>
      <c r="E358" s="76"/>
      <c r="F358" s="77"/>
      <c r="G358" s="454"/>
      <c r="H358" s="182"/>
      <c r="I358" s="182"/>
    </row>
    <row r="359" spans="1:9" s="184" customFormat="1" ht="12.6" customHeight="1">
      <c r="A359" s="101"/>
      <c r="B359" s="102"/>
      <c r="C359" s="103"/>
      <c r="D359" s="104"/>
      <c r="E359" s="128"/>
      <c r="F359" s="126"/>
      <c r="G359" s="126"/>
    </row>
    <row r="360" spans="1:9" ht="24.95" customHeight="1">
      <c r="A360" s="94" t="s">
        <v>798</v>
      </c>
      <c r="B360" s="90" t="s">
        <v>799</v>
      </c>
      <c r="C360" s="79">
        <f t="shared" si="17"/>
        <v>1</v>
      </c>
      <c r="D360" s="147"/>
      <c r="E360" s="105"/>
      <c r="F360" s="109" t="s">
        <v>800</v>
      </c>
      <c r="G360" s="109"/>
    </row>
    <row r="361" spans="1:9" ht="24.95" customHeight="1">
      <c r="A361" s="91" t="s">
        <v>801</v>
      </c>
      <c r="B361" s="92" t="s">
        <v>802</v>
      </c>
      <c r="C361" s="83">
        <f t="shared" si="17"/>
        <v>1</v>
      </c>
      <c r="D361" s="153"/>
      <c r="E361" s="105"/>
      <c r="F361" s="110" t="s">
        <v>800</v>
      </c>
      <c r="G361" s="110"/>
    </row>
    <row r="362" spans="1:9" ht="24.95" customHeight="1">
      <c r="A362" s="94" t="s">
        <v>803</v>
      </c>
      <c r="B362" s="90" t="s">
        <v>799</v>
      </c>
      <c r="C362" s="79">
        <f t="shared" si="17"/>
        <v>1</v>
      </c>
      <c r="D362" s="147"/>
      <c r="E362" s="105"/>
      <c r="F362" s="109" t="s">
        <v>800</v>
      </c>
      <c r="G362" s="109"/>
    </row>
    <row r="363" spans="1:9" ht="24.95" customHeight="1">
      <c r="A363" s="91" t="s">
        <v>804</v>
      </c>
      <c r="B363" s="92" t="s">
        <v>802</v>
      </c>
      <c r="C363" s="83">
        <f t="shared" si="17"/>
        <v>1</v>
      </c>
      <c r="D363" s="153"/>
      <c r="E363" s="105"/>
      <c r="F363" s="110" t="s">
        <v>800</v>
      </c>
      <c r="G363" s="110"/>
    </row>
    <row r="364" spans="1:9" ht="24.95" customHeight="1">
      <c r="A364" s="94" t="s">
        <v>805</v>
      </c>
      <c r="B364" s="90" t="s">
        <v>799</v>
      </c>
      <c r="C364" s="79">
        <f t="shared" si="17"/>
        <v>1</v>
      </c>
      <c r="D364" s="147"/>
      <c r="E364" s="105"/>
      <c r="F364" s="109" t="s">
        <v>800</v>
      </c>
      <c r="G364" s="109"/>
    </row>
    <row r="365" spans="1:9" ht="24.95" customHeight="1">
      <c r="A365" s="91" t="s">
        <v>806</v>
      </c>
      <c r="B365" s="92" t="s">
        <v>802</v>
      </c>
      <c r="C365" s="83">
        <f t="shared" si="17"/>
        <v>1</v>
      </c>
      <c r="D365" s="153"/>
      <c r="E365" s="105"/>
      <c r="F365" s="110" t="s">
        <v>800</v>
      </c>
      <c r="G365" s="110"/>
    </row>
    <row r="366" spans="1:9" ht="24.95" customHeight="1">
      <c r="A366" s="94" t="s">
        <v>807</v>
      </c>
      <c r="B366" s="90" t="s">
        <v>799</v>
      </c>
      <c r="C366" s="79">
        <f t="shared" si="17"/>
        <v>1</v>
      </c>
      <c r="D366" s="147"/>
      <c r="E366" s="105"/>
      <c r="F366" s="109" t="s">
        <v>800</v>
      </c>
      <c r="G366" s="109"/>
    </row>
    <row r="367" spans="1:9" ht="24.95" customHeight="1">
      <c r="A367" s="91" t="s">
        <v>808</v>
      </c>
      <c r="B367" s="92" t="s">
        <v>802</v>
      </c>
      <c r="C367" s="83">
        <f t="shared" si="17"/>
        <v>1</v>
      </c>
      <c r="D367" s="153"/>
      <c r="E367" s="105"/>
      <c r="F367" s="110" t="s">
        <v>800</v>
      </c>
      <c r="G367" s="110"/>
    </row>
    <row r="368" spans="1:9" ht="24.95" customHeight="1">
      <c r="A368" s="94" t="s">
        <v>809</v>
      </c>
      <c r="B368" s="90" t="s">
        <v>799</v>
      </c>
      <c r="C368" s="79">
        <f t="shared" si="17"/>
        <v>1</v>
      </c>
      <c r="D368" s="147"/>
      <c r="E368" s="105"/>
      <c r="F368" s="109" t="s">
        <v>800</v>
      </c>
      <c r="G368" s="109"/>
    </row>
    <row r="369" spans="1:7" ht="24.95" customHeight="1">
      <c r="A369" s="91" t="s">
        <v>810</v>
      </c>
      <c r="B369" s="92" t="s">
        <v>802</v>
      </c>
      <c r="C369" s="83">
        <f t="shared" si="17"/>
        <v>1</v>
      </c>
      <c r="D369" s="153"/>
      <c r="E369" s="105"/>
      <c r="F369" s="110" t="s">
        <v>800</v>
      </c>
      <c r="G369" s="110"/>
    </row>
    <row r="370" spans="1:7" ht="24.95" customHeight="1">
      <c r="A370" s="94" t="s">
        <v>811</v>
      </c>
      <c r="B370" s="90" t="s">
        <v>799</v>
      </c>
      <c r="C370" s="79">
        <f t="shared" si="17"/>
        <v>1</v>
      </c>
      <c r="D370" s="147"/>
      <c r="E370" s="105"/>
      <c r="F370" s="109" t="s">
        <v>800</v>
      </c>
      <c r="G370" s="109"/>
    </row>
    <row r="371" spans="1:7" ht="24.95" customHeight="1">
      <c r="A371" s="91" t="s">
        <v>812</v>
      </c>
      <c r="B371" s="92" t="s">
        <v>802</v>
      </c>
      <c r="C371" s="83">
        <f t="shared" si="17"/>
        <v>1</v>
      </c>
      <c r="D371" s="153"/>
      <c r="E371" s="105"/>
      <c r="F371" s="110" t="s">
        <v>800</v>
      </c>
      <c r="G371" s="110"/>
    </row>
    <row r="372" spans="1:7" ht="24.95" customHeight="1">
      <c r="A372" s="94" t="s">
        <v>813</v>
      </c>
      <c r="B372" s="90" t="s">
        <v>799</v>
      </c>
      <c r="C372" s="79">
        <f t="shared" si="17"/>
        <v>1</v>
      </c>
      <c r="D372" s="147"/>
      <c r="E372" s="105"/>
      <c r="F372" s="109" t="s">
        <v>800</v>
      </c>
      <c r="G372" s="109"/>
    </row>
    <row r="373" spans="1:7" ht="24.95" customHeight="1">
      <c r="A373" s="91" t="s">
        <v>814</v>
      </c>
      <c r="B373" s="92" t="s">
        <v>802</v>
      </c>
      <c r="C373" s="83">
        <f t="shared" si="17"/>
        <v>1</v>
      </c>
      <c r="D373" s="153"/>
      <c r="E373" s="105"/>
      <c r="F373" s="110" t="s">
        <v>800</v>
      </c>
      <c r="G373" s="110"/>
    </row>
    <row r="374" spans="1:7" ht="24.95" customHeight="1">
      <c r="A374" s="94" t="s">
        <v>815</v>
      </c>
      <c r="B374" s="90" t="s">
        <v>799</v>
      </c>
      <c r="C374" s="79">
        <f t="shared" si="17"/>
        <v>1</v>
      </c>
      <c r="D374" s="147"/>
      <c r="E374" s="105"/>
      <c r="F374" s="109" t="s">
        <v>800</v>
      </c>
      <c r="G374" s="109"/>
    </row>
    <row r="375" spans="1:7" ht="24.95" customHeight="1">
      <c r="A375" s="91" t="s">
        <v>816</v>
      </c>
      <c r="B375" s="92" t="s">
        <v>802</v>
      </c>
      <c r="C375" s="83">
        <f t="shared" si="17"/>
        <v>1</v>
      </c>
      <c r="D375" s="153"/>
      <c r="E375" s="105"/>
      <c r="F375" s="110" t="s">
        <v>800</v>
      </c>
      <c r="G375" s="110"/>
    </row>
    <row r="376" spans="1:7" ht="24.95" customHeight="1">
      <c r="A376" s="94" t="s">
        <v>817</v>
      </c>
      <c r="B376" s="90" t="s">
        <v>799</v>
      </c>
      <c r="C376" s="79">
        <f t="shared" si="17"/>
        <v>1</v>
      </c>
      <c r="D376" s="147"/>
      <c r="E376" s="105"/>
      <c r="F376" s="109" t="s">
        <v>800</v>
      </c>
      <c r="G376" s="109"/>
    </row>
    <row r="377" spans="1:7" ht="24.95" customHeight="1">
      <c r="A377" s="91" t="s">
        <v>818</v>
      </c>
      <c r="B377" s="92" t="s">
        <v>802</v>
      </c>
      <c r="C377" s="83">
        <f t="shared" si="17"/>
        <v>1</v>
      </c>
      <c r="D377" s="153"/>
      <c r="E377" s="105"/>
      <c r="F377" s="110" t="s">
        <v>800</v>
      </c>
      <c r="G377" s="110"/>
    </row>
    <row r="378" spans="1:7" ht="24.95" customHeight="1">
      <c r="A378" s="94" t="s">
        <v>819</v>
      </c>
      <c r="B378" s="90" t="s">
        <v>799</v>
      </c>
      <c r="C378" s="79">
        <f t="shared" si="17"/>
        <v>1</v>
      </c>
      <c r="D378" s="147"/>
      <c r="E378" s="105"/>
      <c r="F378" s="109" t="s">
        <v>800</v>
      </c>
      <c r="G378" s="109"/>
    </row>
    <row r="379" spans="1:7" ht="24.95" customHeight="1">
      <c r="A379" s="91" t="s">
        <v>820</v>
      </c>
      <c r="B379" s="92" t="s">
        <v>802</v>
      </c>
      <c r="C379" s="83">
        <f t="shared" si="17"/>
        <v>1</v>
      </c>
      <c r="D379" s="153"/>
      <c r="E379" s="105"/>
      <c r="F379" s="110" t="s">
        <v>800</v>
      </c>
      <c r="G379" s="110"/>
    </row>
  </sheetData>
  <sheetProtection formatRows="0"/>
  <phoneticPr fontId="15" type="noConversion"/>
  <conditionalFormatting sqref="B196:B205 D151:E161">
    <cfRule type="containsText" dxfId="57" priority="283" operator="containsText" text="Please fill in data">
      <formula>NOT(ISERROR(SEARCH("Please fill in data",B151)))</formula>
    </cfRule>
  </conditionalFormatting>
  <conditionalFormatting sqref="C5:C10">
    <cfRule type="iconSet" priority="481">
      <iconSet iconSet="3Symbols" showValue="0">
        <cfvo type="percent" val="0"/>
        <cfvo type="num" val="1"/>
        <cfvo type="num" val="2"/>
      </iconSet>
    </cfRule>
  </conditionalFormatting>
  <conditionalFormatting sqref="C14:C30">
    <cfRule type="iconSet" priority="508">
      <iconSet iconSet="3Symbols" showValue="0">
        <cfvo type="percent" val="0"/>
        <cfvo type="num" val="1"/>
        <cfvo type="num" val="2"/>
      </iconSet>
    </cfRule>
  </conditionalFormatting>
  <conditionalFormatting sqref="C31">
    <cfRule type="iconSet" priority="236">
      <iconSet iconSet="3Symbols" showValue="0">
        <cfvo type="percent" val="0"/>
        <cfvo type="num" val="1"/>
        <cfvo type="num" val="2"/>
      </iconSet>
    </cfRule>
  </conditionalFormatting>
  <conditionalFormatting sqref="C32:C34">
    <cfRule type="iconSet" priority="526">
      <iconSet iconSet="3Symbols" showValue="0">
        <cfvo type="percent" val="0"/>
        <cfvo type="num" val="1"/>
        <cfvo type="num" val="2"/>
      </iconSet>
    </cfRule>
  </conditionalFormatting>
  <conditionalFormatting sqref="C35:C50">
    <cfRule type="iconSet" priority="234">
      <iconSet iconSet="3Symbols" showValue="0">
        <cfvo type="percent" val="0"/>
        <cfvo type="num" val="1"/>
        <cfvo type="num" val="2"/>
      </iconSet>
    </cfRule>
  </conditionalFormatting>
  <conditionalFormatting sqref="C54:C57">
    <cfRule type="iconSet" priority="321">
      <iconSet iconSet="3Symbols" showValue="0">
        <cfvo type="percent" val="0"/>
        <cfvo type="num" val="1"/>
        <cfvo type="num" val="2"/>
      </iconSet>
    </cfRule>
  </conditionalFormatting>
  <conditionalFormatting sqref="C58">
    <cfRule type="iconSet" priority="320">
      <iconSet iconSet="3Symbols" showValue="0">
        <cfvo type="percent" val="0"/>
        <cfvo type="num" val="1"/>
        <cfvo type="num" val="2"/>
      </iconSet>
    </cfRule>
  </conditionalFormatting>
  <conditionalFormatting sqref="C70 C66 C64 C60">
    <cfRule type="iconSet" priority="319">
      <iconSet iconSet="3Symbols" showValue="0">
        <cfvo type="percent" val="0"/>
        <cfvo type="num" val="1"/>
        <cfvo type="num" val="2"/>
      </iconSet>
    </cfRule>
  </conditionalFormatting>
  <conditionalFormatting sqref="C73 C71 C69 C67 C63 C61">
    <cfRule type="iconSet" priority="318">
      <iconSet iconSet="3Symbols" showValue="0">
        <cfvo type="percent" val="0"/>
        <cfvo type="num" val="1"/>
        <cfvo type="num" val="2"/>
      </iconSet>
    </cfRule>
  </conditionalFormatting>
  <conditionalFormatting sqref="C75">
    <cfRule type="iconSet" priority="471">
      <iconSet iconSet="3Symbols2" showValue="0">
        <cfvo type="percent" val="0"/>
        <cfvo type="num" val="1"/>
        <cfvo type="num" val="2"/>
      </iconSet>
    </cfRule>
  </conditionalFormatting>
  <conditionalFormatting sqref="C77">
    <cfRule type="iconSet" priority="414">
      <iconSet iconSet="3Symbols2" showValue="0">
        <cfvo type="percent" val="0"/>
        <cfvo type="num" val="1"/>
        <cfvo type="num" val="2"/>
      </iconSet>
    </cfRule>
  </conditionalFormatting>
  <conditionalFormatting sqref="C78:C81">
    <cfRule type="iconSet" priority="487">
      <iconSet iconSet="3Symbols" showValue="0">
        <cfvo type="percent" val="0"/>
        <cfvo type="num" val="1"/>
        <cfvo type="num" val="2"/>
      </iconSet>
    </cfRule>
  </conditionalFormatting>
  <conditionalFormatting sqref="C82 C84:C103">
    <cfRule type="iconSet" priority="229">
      <iconSet iconSet="3Symbols" showValue="0">
        <cfvo type="percent" val="0"/>
        <cfvo type="num" val="1"/>
        <cfvo type="num" val="2"/>
      </iconSet>
    </cfRule>
  </conditionalFormatting>
  <conditionalFormatting sqref="C104">
    <cfRule type="iconSet" priority="466">
      <iconSet iconSet="3Symbols2" showValue="0">
        <cfvo type="percent" val="0"/>
        <cfvo type="num" val="1"/>
        <cfvo type="num" val="2"/>
      </iconSet>
    </cfRule>
  </conditionalFormatting>
  <conditionalFormatting sqref="C106">
    <cfRule type="iconSet" priority="411">
      <iconSet iconSet="3Symbols2" showValue="0">
        <cfvo type="percent" val="0"/>
        <cfvo type="num" val="1"/>
        <cfvo type="num" val="2"/>
      </iconSet>
    </cfRule>
  </conditionalFormatting>
  <conditionalFormatting sqref="C107:C147">
    <cfRule type="iconSet" priority="484">
      <iconSet iconSet="3Symbols" showValue="0">
        <cfvo type="percent" val="0"/>
        <cfvo type="num" val="1"/>
        <cfvo type="num" val="2"/>
      </iconSet>
    </cfRule>
  </conditionalFormatting>
  <conditionalFormatting sqref="C148">
    <cfRule type="iconSet" priority="461">
      <iconSet iconSet="3Symbols2" showValue="0">
        <cfvo type="percent" val="0"/>
        <cfvo type="num" val="1"/>
        <cfvo type="num" val="2"/>
      </iconSet>
    </cfRule>
  </conditionalFormatting>
  <conditionalFormatting sqref="C176:C188">
    <cfRule type="iconSet" priority="21">
      <iconSet iconSet="3Symbols" showValue="0">
        <cfvo type="percent" val="0"/>
        <cfvo type="num" val="1"/>
        <cfvo type="num" val="2"/>
      </iconSet>
    </cfRule>
  </conditionalFormatting>
  <conditionalFormatting sqref="C191">
    <cfRule type="iconSet" priority="73">
      <iconSet iconSet="3Symbols" showValue="0">
        <cfvo type="percent" val="0"/>
        <cfvo type="num" val="1"/>
        <cfvo type="num" val="2"/>
      </iconSet>
    </cfRule>
  </conditionalFormatting>
  <conditionalFormatting sqref="C192:C193 C189:C190 C165:C175">
    <cfRule type="iconSet" priority="486">
      <iconSet iconSet="3Symbols" showValue="0">
        <cfvo type="percent" val="0"/>
        <cfvo type="num" val="1"/>
        <cfvo type="num" val="2"/>
      </iconSet>
    </cfRule>
  </conditionalFormatting>
  <conditionalFormatting sqref="C194:C195">
    <cfRule type="iconSet" priority="343">
      <iconSet iconSet="3Symbols" showValue="0">
        <cfvo type="percent" val="0"/>
        <cfvo type="num" val="1"/>
        <cfvo type="num" val="2"/>
      </iconSet>
    </cfRule>
  </conditionalFormatting>
  <conditionalFormatting sqref="C196:C197">
    <cfRule type="iconSet" priority="342">
      <iconSet iconSet="3Symbols" showValue="0">
        <cfvo type="percent" val="0"/>
        <cfvo type="num" val="1"/>
        <cfvo type="num" val="2"/>
      </iconSet>
    </cfRule>
  </conditionalFormatting>
  <conditionalFormatting sqref="C198:C199">
    <cfRule type="iconSet" priority="341">
      <iconSet iconSet="3Symbols" showValue="0">
        <cfvo type="percent" val="0"/>
        <cfvo type="num" val="1"/>
        <cfvo type="num" val="2"/>
      </iconSet>
    </cfRule>
  </conditionalFormatting>
  <conditionalFormatting sqref="C200:C201">
    <cfRule type="iconSet" priority="340">
      <iconSet iconSet="3Symbols" showValue="0">
        <cfvo type="percent" val="0"/>
        <cfvo type="num" val="1"/>
        <cfvo type="num" val="2"/>
      </iconSet>
    </cfRule>
  </conditionalFormatting>
  <conditionalFormatting sqref="C202:C203">
    <cfRule type="iconSet" priority="339">
      <iconSet iconSet="3Symbols" showValue="0">
        <cfvo type="percent" val="0"/>
        <cfvo type="num" val="1"/>
        <cfvo type="num" val="2"/>
      </iconSet>
    </cfRule>
  </conditionalFormatting>
  <conditionalFormatting sqref="C204:C205">
    <cfRule type="iconSet" priority="567">
      <iconSet iconSet="3Symbols" showValue="0">
        <cfvo type="percent" val="0"/>
        <cfvo type="num" val="1"/>
        <cfvo type="num" val="2"/>
      </iconSet>
    </cfRule>
  </conditionalFormatting>
  <conditionalFormatting sqref="C210">
    <cfRule type="iconSet" priority="350">
      <iconSet iconSet="3Symbols" showValue="0">
        <cfvo type="percent" val="0"/>
        <cfvo type="num" val="1"/>
        <cfvo type="num" val="2"/>
      </iconSet>
    </cfRule>
  </conditionalFormatting>
  <conditionalFormatting sqref="C211">
    <cfRule type="iconSet" priority="220">
      <iconSet iconSet="3Symbols" showValue="0">
        <cfvo type="percent" val="0"/>
        <cfvo type="num" val="1"/>
        <cfvo type="num" val="2"/>
      </iconSet>
    </cfRule>
  </conditionalFormatting>
  <conditionalFormatting sqref="C217:C238">
    <cfRule type="iconSet" priority="349">
      <iconSet iconSet="3Symbols" showValue="0">
        <cfvo type="percent" val="0"/>
        <cfvo type="num" val="1"/>
        <cfvo type="num" val="2"/>
      </iconSet>
    </cfRule>
  </conditionalFormatting>
  <conditionalFormatting sqref="C239 C246:C248">
    <cfRule type="iconSet" priority="268">
      <iconSet iconSet="3Symbols" showValue="0">
        <cfvo type="percent" val="0"/>
        <cfvo type="num" val="1"/>
        <cfvo type="num" val="2"/>
      </iconSet>
    </cfRule>
  </conditionalFormatting>
  <conditionalFormatting sqref="C240">
    <cfRule type="iconSet" priority="140">
      <iconSet iconSet="3Symbols" showValue="0">
        <cfvo type="percent" val="0"/>
        <cfvo type="num" val="1"/>
        <cfvo type="num" val="2"/>
      </iconSet>
    </cfRule>
  </conditionalFormatting>
  <conditionalFormatting sqref="C241">
    <cfRule type="iconSet" priority="22">
      <iconSet iconSet="3Symbols" showValue="0">
        <cfvo type="percent" val="0"/>
        <cfvo type="num" val="1"/>
        <cfvo type="num" val="2"/>
      </iconSet>
    </cfRule>
  </conditionalFormatting>
  <conditionalFormatting sqref="C242">
    <cfRule type="iconSet" priority="129">
      <iconSet iconSet="3Symbols" showValue="0">
        <cfvo type="percent" val="0"/>
        <cfvo type="num" val="1"/>
        <cfvo type="num" val="2"/>
      </iconSet>
    </cfRule>
  </conditionalFormatting>
  <conditionalFormatting sqref="C243">
    <cfRule type="iconSet" priority="128">
      <iconSet iconSet="3Symbols" showValue="0">
        <cfvo type="percent" val="0"/>
        <cfvo type="num" val="1"/>
        <cfvo type="num" val="2"/>
      </iconSet>
    </cfRule>
  </conditionalFormatting>
  <conditionalFormatting sqref="C244">
    <cfRule type="iconSet" priority="127">
      <iconSet iconSet="3Symbols" showValue="0">
        <cfvo type="percent" val="0"/>
        <cfvo type="num" val="1"/>
        <cfvo type="num" val="2"/>
      </iconSet>
    </cfRule>
  </conditionalFormatting>
  <conditionalFormatting sqref="C245">
    <cfRule type="iconSet" priority="126">
      <iconSet iconSet="3Symbols" showValue="0">
        <cfvo type="percent" val="0"/>
        <cfvo type="num" val="1"/>
        <cfvo type="num" val="2"/>
      </iconSet>
    </cfRule>
  </conditionalFormatting>
  <conditionalFormatting sqref="C252:C253">
    <cfRule type="iconSet" priority="553">
      <iconSet iconSet="3Symbols" showValue="0">
        <cfvo type="percent" val="0"/>
        <cfvo type="num" val="1"/>
        <cfvo type="num" val="2"/>
      </iconSet>
    </cfRule>
  </conditionalFormatting>
  <conditionalFormatting sqref="C254:C261">
    <cfRule type="iconSet" priority="569">
      <iconSet iconSet="3Symbols" showValue="0">
        <cfvo type="percent" val="0"/>
        <cfvo type="num" val="1"/>
        <cfvo type="num" val="2"/>
      </iconSet>
    </cfRule>
  </conditionalFormatting>
  <conditionalFormatting sqref="C265:C266">
    <cfRule type="iconSet" priority="337">
      <iconSet iconSet="3Symbols" showValue="0">
        <cfvo type="percent" val="0"/>
        <cfvo type="num" val="1"/>
        <cfvo type="num" val="2"/>
      </iconSet>
    </cfRule>
  </conditionalFormatting>
  <conditionalFormatting sqref="C267:C268">
    <cfRule type="iconSet" priority="336">
      <iconSet iconSet="3Symbols" showValue="0">
        <cfvo type="percent" val="0"/>
        <cfvo type="num" val="1"/>
        <cfvo type="num" val="2"/>
      </iconSet>
    </cfRule>
  </conditionalFormatting>
  <conditionalFormatting sqref="C269:C270">
    <cfRule type="iconSet" priority="335">
      <iconSet iconSet="3Symbols" showValue="0">
        <cfvo type="percent" val="0"/>
        <cfvo type="num" val="1"/>
        <cfvo type="num" val="2"/>
      </iconSet>
    </cfRule>
  </conditionalFormatting>
  <conditionalFormatting sqref="C271:C272">
    <cfRule type="iconSet" priority="334">
      <iconSet iconSet="3Symbols" showValue="0">
        <cfvo type="percent" val="0"/>
        <cfvo type="num" val="1"/>
        <cfvo type="num" val="2"/>
      </iconSet>
    </cfRule>
  </conditionalFormatting>
  <conditionalFormatting sqref="C273:C274">
    <cfRule type="iconSet" priority="333">
      <iconSet iconSet="3Symbols" showValue="0">
        <cfvo type="percent" val="0"/>
        <cfvo type="num" val="1"/>
        <cfvo type="num" val="2"/>
      </iconSet>
    </cfRule>
  </conditionalFormatting>
  <conditionalFormatting sqref="C275:C276">
    <cfRule type="iconSet" priority="332">
      <iconSet iconSet="3Symbols" showValue="0">
        <cfvo type="percent" val="0"/>
        <cfvo type="num" val="1"/>
        <cfvo type="num" val="2"/>
      </iconSet>
    </cfRule>
  </conditionalFormatting>
  <conditionalFormatting sqref="C277:C278">
    <cfRule type="iconSet" priority="331">
      <iconSet iconSet="3Symbols" showValue="0">
        <cfvo type="percent" val="0"/>
        <cfvo type="num" val="1"/>
        <cfvo type="num" val="2"/>
      </iconSet>
    </cfRule>
  </conditionalFormatting>
  <conditionalFormatting sqref="C279:C280">
    <cfRule type="iconSet" priority="330">
      <iconSet iconSet="3Symbols" showValue="0">
        <cfvo type="percent" val="0"/>
        <cfvo type="num" val="1"/>
        <cfvo type="num" val="2"/>
      </iconSet>
    </cfRule>
  </conditionalFormatting>
  <conditionalFormatting sqref="C284:C285">
    <cfRule type="iconSet" priority="329">
      <iconSet iconSet="3Symbols" showValue="0">
        <cfvo type="percent" val="0"/>
        <cfvo type="num" val="1"/>
        <cfvo type="num" val="2"/>
      </iconSet>
    </cfRule>
  </conditionalFormatting>
  <conditionalFormatting sqref="C286:C293">
    <cfRule type="iconSet" priority="216">
      <iconSet iconSet="3Symbols" showValue="0">
        <cfvo type="percent" val="0"/>
        <cfvo type="num" val="1"/>
        <cfvo type="num" val="2"/>
      </iconSet>
    </cfRule>
  </conditionalFormatting>
  <conditionalFormatting sqref="C297:C298">
    <cfRule type="iconSet" priority="558">
      <iconSet iconSet="3Symbols" showValue="0">
        <cfvo type="percent" val="0"/>
        <cfvo type="num" val="1"/>
        <cfvo type="num" val="2"/>
      </iconSet>
    </cfRule>
  </conditionalFormatting>
  <conditionalFormatting sqref="C299:C356">
    <cfRule type="iconSet" priority="70">
      <iconSet iconSet="3Symbols" showValue="0">
        <cfvo type="percent" val="0"/>
        <cfvo type="num" val="1"/>
        <cfvo type="num" val="2"/>
      </iconSet>
    </cfRule>
  </conditionalFormatting>
  <conditionalFormatting sqref="C360:C365">
    <cfRule type="iconSet" priority="107">
      <iconSet iconSet="3Symbols" showValue="0">
        <cfvo type="percent" val="0"/>
        <cfvo type="num" val="1"/>
        <cfvo type="num" val="2"/>
      </iconSet>
    </cfRule>
  </conditionalFormatting>
  <conditionalFormatting sqref="C366:C371">
    <cfRule type="iconSet" priority="106">
      <iconSet iconSet="3Symbols" showValue="0">
        <cfvo type="percent" val="0"/>
        <cfvo type="num" val="1"/>
        <cfvo type="num" val="2"/>
      </iconSet>
    </cfRule>
  </conditionalFormatting>
  <conditionalFormatting sqref="C372:C377">
    <cfRule type="iconSet" priority="105">
      <iconSet iconSet="3Symbols" showValue="0">
        <cfvo type="percent" val="0"/>
        <cfvo type="num" val="1"/>
        <cfvo type="num" val="2"/>
      </iconSet>
    </cfRule>
  </conditionalFormatting>
  <conditionalFormatting sqref="C378:C379">
    <cfRule type="iconSet" priority="104">
      <iconSet iconSet="3Symbols" showValue="0">
        <cfvo type="percent" val="0"/>
        <cfvo type="num" val="1"/>
        <cfvo type="num" val="2"/>
      </iconSet>
    </cfRule>
  </conditionalFormatting>
  <conditionalFormatting sqref="D165:D187">
    <cfRule type="containsText" dxfId="56" priority="74" operator="containsText" text="Please fill in data">
      <formula>NOT(ISERROR(SEARCH("Please fill in data",D165)))</formula>
    </cfRule>
  </conditionalFormatting>
  <conditionalFormatting sqref="D188:D205">
    <cfRule type="containsText" dxfId="55" priority="163" operator="containsText" text="Please fill in data">
      <formula>NOT(ISERROR(SEARCH("Please fill in data",D188)))</formula>
    </cfRule>
  </conditionalFormatting>
  <conditionalFormatting sqref="D195">
    <cfRule type="expression" dxfId="54" priority="79">
      <formula>$D$195&gt;1</formula>
    </cfRule>
  </conditionalFormatting>
  <conditionalFormatting sqref="D5:E10">
    <cfRule type="containsText" dxfId="53" priority="63" operator="containsText" text="Please fill in data">
      <formula>NOT(ISERROR(SEARCH("Please fill in data",D5)))</formula>
    </cfRule>
  </conditionalFormatting>
  <conditionalFormatting sqref="D14:E50">
    <cfRule type="containsText" dxfId="52" priority="27" operator="containsText" text="Please fill in data">
      <formula>NOT(ISERROR(SEARCH("Please fill in data",D14)))</formula>
    </cfRule>
  </conditionalFormatting>
  <conditionalFormatting sqref="D54:E75">
    <cfRule type="containsText" dxfId="51" priority="199" operator="containsText" text="Please fill in data">
      <formula>NOT(ISERROR(SEARCH("Please fill in data",D54)))</formula>
    </cfRule>
  </conditionalFormatting>
  <conditionalFormatting sqref="D77:E104">
    <cfRule type="containsText" dxfId="50" priority="16" operator="containsText" text="Please fill in data">
      <formula>NOT(ISERROR(SEARCH("Please fill in data",D77)))</formula>
    </cfRule>
  </conditionalFormatting>
  <conditionalFormatting sqref="D106:E148">
    <cfRule type="containsText" dxfId="49" priority="164" operator="containsText" text="Please fill in data">
      <formula>NOT(ISERROR(SEARCH("Please fill in data",D106)))</formula>
    </cfRule>
  </conditionalFormatting>
  <conditionalFormatting sqref="D210:E213">
    <cfRule type="containsText" dxfId="48" priority="78" operator="containsText" text="Please fill in data">
      <formula>NOT(ISERROR(SEARCH("Please fill in data",D210)))</formula>
    </cfRule>
  </conditionalFormatting>
  <conditionalFormatting sqref="D217:E217 E218 D219:E248">
    <cfRule type="containsText" dxfId="47" priority="76" operator="containsText" text="Please fill in data">
      <formula>NOT(ISERROR(SEARCH("Please fill in data",D217)))</formula>
    </cfRule>
  </conditionalFormatting>
  <conditionalFormatting sqref="D252:E260 E261">
    <cfRule type="containsText" dxfId="46" priority="18" operator="containsText" text="Please fill in data">
      <formula>NOT(ISERROR(SEARCH("Please fill in data",D252)))</formula>
    </cfRule>
  </conditionalFormatting>
  <conditionalFormatting sqref="D265:E280">
    <cfRule type="containsText" dxfId="45" priority="185" operator="containsText" text="Please fill in data">
      <formula>NOT(ISERROR(SEARCH("Please fill in data",D265)))</formula>
    </cfRule>
  </conditionalFormatting>
  <conditionalFormatting sqref="D284:E293">
    <cfRule type="containsText" dxfId="44" priority="176" operator="containsText" text="Please fill in data">
      <formula>NOT(ISERROR(SEARCH("Please fill in data",D284)))</formula>
    </cfRule>
  </conditionalFormatting>
  <conditionalFormatting sqref="D297:E356">
    <cfRule type="containsText" dxfId="43" priority="67" operator="containsText" text="Please fill in data">
      <formula>NOT(ISERROR(SEARCH("Please fill in data",D297)))</formula>
    </cfRule>
  </conditionalFormatting>
  <conditionalFormatting sqref="D360:E379">
    <cfRule type="containsText" dxfId="42" priority="71" operator="containsText" text="Please fill in data">
      <formula>NOT(ISERROR(SEARCH("Please fill in data",D360)))</formula>
    </cfRule>
  </conditionalFormatting>
  <conditionalFormatting sqref="E165:E205">
    <cfRule type="containsText" dxfId="41" priority="190" operator="containsText" text="Please fill in data">
      <formula>NOT(ISERROR(SEARCH("Please fill in data",E165)))</formula>
    </cfRule>
  </conditionalFormatting>
  <conditionalFormatting sqref="D261">
    <cfRule type="containsText" dxfId="40" priority="14" operator="containsText" text="Please fill in data">
      <formula>NOT(ISERROR(SEARCH("Please fill in data",D261)))</formula>
    </cfRule>
  </conditionalFormatting>
  <conditionalFormatting sqref="C213">
    <cfRule type="iconSet" priority="13">
      <iconSet iconSet="3Symbols" showValue="0">
        <cfvo type="percent" val="0"/>
        <cfvo type="num" val="1"/>
        <cfvo type="num" val="2"/>
      </iconSet>
    </cfRule>
  </conditionalFormatting>
  <conditionalFormatting sqref="C212">
    <cfRule type="iconSet" priority="12">
      <iconSet iconSet="3Symbols" showValue="0">
        <cfvo type="percent" val="0"/>
        <cfvo type="num" val="1"/>
        <cfvo type="num" val="2"/>
      </iconSet>
    </cfRule>
  </conditionalFormatting>
  <conditionalFormatting sqref="D188">
    <cfRule type="expression" dxfId="39" priority="10">
      <formula>$D$195&gt;1</formula>
    </cfRule>
  </conditionalFormatting>
  <conditionalFormatting sqref="D218">
    <cfRule type="containsText" dxfId="38" priority="9" operator="containsText" text="Please fill in data">
      <formula>NOT(ISERROR(SEARCH("Please fill in data",D218)))</formula>
    </cfRule>
  </conditionalFormatting>
  <conditionalFormatting sqref="D218">
    <cfRule type="expression" dxfId="37" priority="8">
      <formula>$D$195&gt;1</formula>
    </cfRule>
  </conditionalFormatting>
  <conditionalFormatting sqref="C151:C161">
    <cfRule type="iconSet" priority="591">
      <iconSet iconSet="3Symbols" showValue="0">
        <cfvo type="percent" val="0"/>
        <cfvo type="num" val="1"/>
        <cfvo type="num" val="2"/>
      </iconSet>
    </cfRule>
  </conditionalFormatting>
  <conditionalFormatting sqref="C59">
    <cfRule type="iconSet" priority="7">
      <iconSet iconSet="3Symbols" showValue="0">
        <cfvo type="percent" val="0"/>
        <cfvo type="num" val="1"/>
        <cfvo type="num" val="2"/>
      </iconSet>
    </cfRule>
  </conditionalFormatting>
  <conditionalFormatting sqref="C62">
    <cfRule type="iconSet" priority="6">
      <iconSet iconSet="3Symbols" showValue="0">
        <cfvo type="percent" val="0"/>
        <cfvo type="num" val="1"/>
        <cfvo type="num" val="2"/>
      </iconSet>
    </cfRule>
  </conditionalFormatting>
  <conditionalFormatting sqref="C65">
    <cfRule type="iconSet" priority="5">
      <iconSet iconSet="3Symbols" showValue="0">
        <cfvo type="percent" val="0"/>
        <cfvo type="num" val="1"/>
        <cfvo type="num" val="2"/>
      </iconSet>
    </cfRule>
  </conditionalFormatting>
  <conditionalFormatting sqref="C68">
    <cfRule type="iconSet" priority="4">
      <iconSet iconSet="3Symbols" showValue="0">
        <cfvo type="percent" val="0"/>
        <cfvo type="num" val="1"/>
        <cfvo type="num" val="2"/>
      </iconSet>
    </cfRule>
  </conditionalFormatting>
  <conditionalFormatting sqref="C72">
    <cfRule type="iconSet" priority="3">
      <iconSet iconSet="3Symbols" showValue="0">
        <cfvo type="percent" val="0"/>
        <cfvo type="num" val="1"/>
        <cfvo type="num" val="2"/>
      </iconSet>
    </cfRule>
  </conditionalFormatting>
  <conditionalFormatting sqref="C74">
    <cfRule type="iconSet" priority="2">
      <iconSet iconSet="3Symbols" showValue="0">
        <cfvo type="percent" val="0"/>
        <cfvo type="num" val="1"/>
        <cfvo type="num" val="2"/>
      </iconSet>
    </cfRule>
  </conditionalFormatting>
  <conditionalFormatting sqref="C83">
    <cfRule type="iconSet" priority="1">
      <iconSet iconSet="3Symbols" showValue="0">
        <cfvo type="percent" val="0"/>
        <cfvo type="num" val="1"/>
        <cfvo type="num" val="2"/>
      </iconSet>
    </cfRule>
  </conditionalFormatting>
  <dataValidations count="11">
    <dataValidation type="decimal" allowBlank="1" showInputMessage="1" showErrorMessage="1" errorTitle="Data validation" error="Please use a percentage between 0,00% and 100,00%." sqref="D195 D89" xr:uid="{00000000-0002-0000-0400-000000000000}">
      <formula1>0</formula1>
      <formula2>1</formula2>
    </dataValidation>
    <dataValidation allowBlank="1" showInputMessage="1" showErrorMessage="1" errorTitle="Data validation" error="Please use a percentage between 0,00% and 100,00%." sqref="D88" xr:uid="{00000000-0002-0000-0400-000001000000}"/>
    <dataValidation type="decimal" allowBlank="1" showInputMessage="1" showErrorMessage="1" errorTitle="Data validation" error="Please use a percentage between 0,00% and 100,00%." sqref="D119:D143 D196:D207 D9:D10 D107:D117 D169 D211:D212 D192 D194 D90:D91 D174:D187" xr:uid="{00000000-0002-0000-0400-000002000000}">
      <formula1>-9.99999999999999E+27</formula1>
      <formula2>9.99999999999999E+27</formula2>
    </dataValidation>
    <dataValidation type="decimal" allowBlank="1" showInputMessage="1" showErrorMessage="1" errorTitle="Data validation" error="Please enter numeric data." sqref="D366 D15:D16 D5:D7 D48:D50 D54:D56 D58 D60:D61 D63:D64 D66:D67 D69:D71 D73 D79:D80 D82 D84:D87 D93:D98 D100 D118 D161 D166:D167 D171:D172 D235:D248 D190 D193 D374 D376 D217:D233 D252:D253 D378 D265:D269 D279:D280 D284:D285 D287:D290 D292:D293 D297 D271:D277 D299 D301 D303 D315 D317 D319 D321 D323 D335 D337 D339 D341 D343:D344 D364 D362 D355 D360 D372 D370 D368 D18:D36 D154:D159" xr:uid="{00000000-0002-0000-0400-000003000000}">
      <formula1>-9.99999999999999E+27</formula1>
      <formula2>9.99999999999999E+27</formula2>
    </dataValidation>
    <dataValidation type="decimal" allowBlank="1" showInputMessage="1" showErrorMessage="1" sqref="D92" xr:uid="{00000000-0002-0000-0400-000004000000}">
      <formula1>-9.99999999999999E+22</formula1>
      <formula2>9.99999999999999E+21</formula2>
    </dataValidation>
    <dataValidation type="whole" allowBlank="1" showInputMessage="1" showErrorMessage="1" errorTitle="Data validation" error="Please enter numeric data. No decimals are allowed." sqref="D170 D99 D151:D153 D160 D8" xr:uid="{00000000-0002-0000-0400-000005000000}">
      <formula1>-9.99999999999999E+29</formula1>
      <formula2>9.9999999999999E+30</formula2>
    </dataValidation>
    <dataValidation type="decimal" allowBlank="1" showInputMessage="1" showErrorMessage="1" sqref="D189" xr:uid="{00000000-0002-0000-0400-000006000000}">
      <formula1>-9.99999999999999E+26</formula1>
      <formula2>9.99999999999999E+26</formula2>
    </dataValidation>
    <dataValidation type="decimal" allowBlank="1" showInputMessage="1" showErrorMessage="1" errorTitle="Data validation" error="Please use a percentage between 0,00% and 100,00%." sqref="D81" xr:uid="{00000000-0002-0000-0400-000007000000}">
      <formula1>-9.99999999999999E+22</formula1>
      <formula2>9.99999999999999E+24</formula2>
    </dataValidation>
    <dataValidation type="date" allowBlank="1" showInputMessage="1" showErrorMessage="1" errorTitle="Data Validation" error="Only dates are allowed in this cell. If the date is unknown or not yet defined, please add your remark in the comment box." sqref="D298 D375 D300 D302 D304:D314 D316 D318 D320 D322 D324:D334 D336 D338 D340 D342 D345:D354 D361 D356:D359 D377 D363 D365 D367 D369 D371 D373 D379" xr:uid="{00000000-0002-0000-0400-000008000000}">
      <formula1>1</formula1>
      <formula2>2958465</formula2>
    </dataValidation>
    <dataValidation type="list" allowBlank="1" showInputMessage="1" showErrorMessage="1" sqref="D257" xr:uid="{00000000-0002-0000-0400-000009000000}">
      <formula1>"Manager, Placement agent, Secondary trading platform, Investor direct, Combination, Other"</formula1>
    </dataValidation>
    <dataValidation type="list" allowBlank="1" showInputMessage="1" showErrorMessage="1" sqref="D255" xr:uid="{00000000-0002-0000-0400-00000A000000}">
      <formula1>"First, Second, Third, Final, Other, Not applicable"</formula1>
    </dataValidation>
  </dataValidations>
  <hyperlinks>
    <hyperlink ref="F3" r:id="rId1" xr:uid="{00000000-0004-0000-0400-000000000000}"/>
    <hyperlink ref="F52" r:id="rId2" xr:uid="{00000000-0004-0000-0400-000001000000}"/>
    <hyperlink ref="F76" r:id="rId3" xr:uid="{00000000-0004-0000-0400-000002000000}"/>
    <hyperlink ref="F149" r:id="rId4" xr:uid="{00000000-0004-0000-0400-000003000000}"/>
    <hyperlink ref="F163" r:id="rId5" xr:uid="{00000000-0004-0000-0400-000004000000}"/>
    <hyperlink ref="F250" r:id="rId6" xr:uid="{00000000-0004-0000-0400-000006000000}"/>
    <hyperlink ref="F263" r:id="rId7" xr:uid="{00000000-0004-0000-0400-000007000000}"/>
    <hyperlink ref="F282" r:id="rId8" xr:uid="{00000000-0004-0000-0400-000008000000}"/>
    <hyperlink ref="F295" r:id="rId9" xr:uid="{00000000-0004-0000-0400-000009000000}"/>
    <hyperlink ref="F12" r:id="rId10" location="inrev-guidelines" xr:uid="{00000000-0004-0000-0400-00000A000000}"/>
    <hyperlink ref="F105" r:id="rId11" location="performance-measurement" xr:uid="{00000000-0004-0000-0400-00000B000000}"/>
    <hyperlink ref="F215" r:id="rId12" location="fee-and-expense-metrics" xr:uid="{00000000-0004-0000-0400-00000C000000}"/>
    <hyperlink ref="F246" r:id="rId13" location="section-tools-and-examples" display="Property fees earned by the manager classified in line with the INREV Guidelines. See List of fees and costs for items explicitly excluded for REER calculation purposes." xr:uid="{00000000-0004-0000-0400-00000E000000}"/>
    <hyperlink ref="F240" r:id="rId14" location="section-tools-and-examples" display="INREV NAV calculated on a time weighted basis for the reporting period. Click here for detailed calculation guidance for INREV fee and expense metrics." xr:uid="{00000000-0004-0000-0400-00000F000000}"/>
    <hyperlink ref="F241" r:id="rId15" location="section-tools-and-examples" display="Vehicle GAV adjusted for INREV required items and fair value concepts. Calculated on a time weighted basis for the reporting period. Click here for detailed calculation guidance for INREV fee and expense metrics." xr:uid="{00000000-0004-0000-0400-000010000000}"/>
    <hyperlink ref="F247" r:id="rId16" location="section-tools-and-examples" display="Property costs charged by external service providers classified in line with the INREV Guidelines. See List of fees and costs for items explicitly excluded for REER calculation purposes." xr:uid="{00000000-0004-0000-0400-000011000000}"/>
    <hyperlink ref="F239" r:id="rId17" location="section-tools-and-examples" xr:uid="{00000000-0004-0000-0400-000012000000}"/>
    <hyperlink ref="F235" r:id="rId18" location="section-tools-and-examples" display="Vehicle fees earned by the manager classified in line with the INREV Guidelines. Click to see List of fees and costs for items explicitly excluded from INREV ratios." xr:uid="{00000000-0004-0000-0400-000013000000}"/>
    <hyperlink ref="F245" r:id="rId19" location="inrev-guidelines" display="Optional ratio calculated as vehicle fees (#11.16) and costs (#11.18), plus vehicle tax, expressed as a percentage of time-weighted average INREV NAV (#11.19). Calculated on a rolling four-quarter basis. Click here for detailed calculation guidance for INREV Fee and expense metrics." xr:uid="{93352686-D593-4EFD-B799-0A8DFDFF9EF9}"/>
    <hyperlink ref="F244" r:id="rId20" location="inrev-guidelines" display="Optional ratio calculated as vehicle fees (#11.16) and costs (#11.18), plus vehicle tax, expressed as a percentage of time-weighted average INREV GAV (#11.20). Calculated on a rolling four-quarter basis. Click here for detailed calculation guidance for INREV Fee and expense metrics." xr:uid="{3CD99C9D-059E-46DA-B974-012CA65828DF}"/>
    <hyperlink ref="F153" r:id="rId21" location="inrev-guidelines" display="https://www.inrev.org/guidelines/module/inrev-nav - inrev-guidelines" xr:uid="{509C31AE-3AB4-44D6-A65C-281923137510}"/>
    <hyperlink ref="F216" r:id="rId22" display="Instruction and definition (click to see Global Definition Database)" xr:uid="{00000000-0004-0000-0400-000005000000}"/>
    <hyperlink ref="F221" r:id="rId23" display="Indicate total compliance % with the INREV sustainability reporting requirements and recommendations. Click to go to INREV Assessment online tool." xr:uid="{00000000-0004-0000-0400-00000D000000}"/>
    <hyperlink ref="F213" r:id="rId24" display="INREV reporting template reflecting vehicle and asset ESG data and including the required and recommended ESG KPIs of the INREV Guidelines. See https://www.inrev.org/library/inrev-standard-data-delivery-sheet-sdds" xr:uid="{D4EB9860-981F-418C-9F47-03DD43398CD3}"/>
    <hyperlink ref="F211" r:id="rId25" display="Indicate total compliance % of the vehicle reporting with the INREV Reporting module. Click to go to INREV Assessment online tool." xr:uid="{32B7E5E1-EE3E-41F7-9AC5-07076C388C97}"/>
    <hyperlink ref="F212" r:id="rId26" display="Indicate total compliance % of the vehicle reporting with the INREV Reporting module. Click to go to INREV Assessment online tool." xr:uid="{6C096F0A-CCED-429F-9DDC-62BABBCDF50C}"/>
    <hyperlink ref="F238" r:id="rId27" location="section-tools-and-examples" display="Vehicle fees earned by the manager classified in line with the INREV Guidelines. Click to see List of fees and costs for items explicitly excluded from INREV ratios." xr:uid="{5E03FDDF-75EA-4324-B5A6-49D9BDC917C8}"/>
    <hyperlink ref="F47" r:id="rId28" location="inrev-guidelines" display="Represents the adjusted vehicle NAV, using as a base the INREV NAV. It can be calculated as sum of #4.3 until #4.4.8. See INREV Governance guideline G09 for details on open end fund pricing best practice." xr:uid="{A8C7AF1B-955F-4D95-BDB4-53CEBC72861B}"/>
    <hyperlink ref="F125" r:id="rId29" location="inrev-guidelines" xr:uid="{8CA83AC9-EA26-467A-B5EC-D101BF81EA6D}"/>
    <hyperlink ref="F130" r:id="rId30" location="inrev-guidelines" display="Realised and unrealised capital gain/loss on assets during the period as a percentage of the time-weighted average NAV over the same period, as defined in the INREV Performance Measurement module. The use of the INREV NAV is encouraged. When the INREV NAV is not used and adjustments are made to the vehicle NAV, these should be properly disclosed." xr:uid="{1D27EE47-B55B-4EC3-9717-4FE1E38B37E2}"/>
    <hyperlink ref="F136" r:id="rId31" location="inrev-guidelines" xr:uid="{C66A9E1C-6D09-47D0-AB60-82A77BD9CFF3}"/>
    <hyperlink ref="F142" r:id="rId32" location="inrev-guidelines" display="Applicable to closed end vehicles only. Since inception IRR is the IRR of the Vehicle after all vehicle-level fees, taxes and carried interest are deducted, as described in the INREV Performance Measurement module. IRR represents the rate of return based on the present value of a capital investment over the holding period expressed as a percentage of the investment." xr:uid="{C0F41629-9C3D-4F84-8470-59E5B5906078}"/>
    <hyperlink ref="F143" r:id="rId33" location="inrev-guidelines" display="Since inception IRR is the IRR of the Vehicle after all vehicle-level fees, taxes and carried interest are deducted, as described in the INREV Performance Measurement module. IRR represents the rate of return based on the present value of a capital investment over the holding period expressed as a percentage of the investment. The cash flow here is before the deduction of all the fees charged by the investment manager at all levels of the vehicle structure as detailed in the Fee and Expense Metrics module." xr:uid="{6E9742E9-1D77-4B6A-B776-DEF2CB55141D}"/>
    <hyperlink ref="F39" r:id="rId34" location="inrev-guidelines" display="Amortisation periods of setup costs should be adapted to the planned holding period of a vehicle. For evergreen vehicles, asset specific features should determine the amortisation period and, in their absence, a 10-year period is recommended unless there is a specific asset feature which requires deviation from this period. The approach and rationale should be disclosed in the constitutional documentation when the investment vehicle is being launched. See INREV Governance module for more details." xr:uid="{76E3DE73-17CA-4E84-9D35-14F5E20F35EE}"/>
    <hyperlink ref="F40" r:id="rId35" location="inrev-guidelines" display="Amortisation periods of acquisition expenses should be adapted to the planned holding period of a vehicle. For evergreen vehicles, asset specific features should determine the amortisation period and, in their absence, a 10-year period is recommended unless there is a specific asset feature which requires deviation from this period. The approach and rationale should be disclosed in the constitutional documentation when the investment vehicle is being launched. See INREV Governance module for more details." xr:uid="{267D5B9F-D4B0-4EC6-B900-86DC6B97D971}"/>
    <hyperlink ref="F41" r:id="rId36" location="inrev-guidelines" display="Amortisation periods of financing costs should be adapted to the planned holding period of a vehicle. For evergreen vehicles, asset specific features should determine the amortisation period and, in their absence, a 10-year period is recommended unless there is a specific asset feature which requires deviation from this period. The approach and rationale should be disclosed in the constitutional documentation when the investment vehicle is being launched. See INREV Governance module for more details." xr:uid="{2B33E5D5-F5B0-423C-8DF0-C655B2A88242}"/>
    <hyperlink ref="F50" r:id="rId37" location="inrev-guidelines" display="https://www.inrev.org/guidelines/module/fee-and-expense-metrics - inrev-guidelines" xr:uid="{CEDE76FF-E248-4926-9C61-D3CFC2B6B7DA}"/>
    <hyperlink ref="F107" r:id="rId38" location="inrev-guidelines" display="Represents the amount an investor earns over the stated period after all vehicle level fees and expenses (including taxes and interests) are deducted. Calculated as the change in NAV less any contributions plus any redemptions and distributions over the calculated period, as a percentage of the time-weighted average NAV over the same period. See calculation details in the INREV Performance Measurement module. The use of the INREV NAV is encouraged. When the INREV NAV is not used and adjustments are made to the vehicle NAV, these should be properly disclosed." xr:uid="{C1C038D0-6B03-4966-8B80-0FC24BB8CC65}"/>
    <hyperlink ref="F113" r:id="rId39" location="inrev-guidelines" display="Represents the amount an investor earns over the stated period after all vehicle level fees and expenses (including taxes and interests) are deducted. Calculated as the change in NAV less any contributions plus management fees accrued during the period any redemptions and distributions over the calculated period, as a percentage of the time-weighted average NAV over the same period. See calculation details in the INREV Performance Measurement module. The use of the INREV NAV is encouraged. When the INREV NAV is not used and adjustments are made to the vehicle NAV, these should be properly disclosed." xr:uid="{66E46686-EF22-4A50-A633-02431CF0ABA4}"/>
    <hyperlink ref="F118" r:id="rId40" location="inrev-guidelines" display="https://www.inrev.org/guidelines/module/inrev-performance-measurement - inrev-guidelines" xr:uid="{AAEF6C0E-3547-4791-B9D2-32AD0FB87532}"/>
    <hyperlink ref="F210" r:id="rId41" display="https://www.inrev.org/library/inrev-standard-data-delivery-sheet-sdds" xr:uid="{D009C7F7-2080-46CB-840B-7B06F992AB7F}"/>
    <hyperlink ref="F217" r:id="rId42" location="inrev-guidelines" display="Also known as investment management or investment advisory fees, fund management fees are typically charged by investment advisors, or managers, for their services regarding the management of the vehicle. See INREV Fee and Expense Metrics module for detailed services included in the fund management fee." xr:uid="{2B41387F-8A2C-4560-A27D-CB421AFAE8AA}"/>
    <hyperlink ref="F218" r:id="rId43" location="inrev-guidelines" xr:uid="{DC5A54E8-43C4-44E5-9DEA-FD9910E0340D}"/>
    <hyperlink ref="F219" r:id="rId44" location="inrev-guidelines" display="Portion of Asset management fees allocated to TGER. The investment manager should use best judgement to split its asset management fee services between what is directly attributable to the building and the vehicle management activities, e.g. strategic input, production of asset level business plan. Click here for details around INREV Fee and expense metrics." xr:uid="{D63B2124-9A82-44A0-B268-814A63C5623B}"/>
    <hyperlink ref="F220" r:id="rId45" location="inrev-guidelines" display="Portion of Asset management fees allocated to REER. The investment manager should use best judgement to split its asset management fee services between what is directly attributable to the building and the vehicle management activities, e.g. strategic input, production of asset level business plan. Click here for details around INREV Fee and expense metrics." xr:uid="{0621E029-D024-4B43-96E1-700B38BD3A70}"/>
    <hyperlink ref="F236" r:id="rId46" location="inrev-guidelines" xr:uid="{70F4A929-3623-4E90-BF1C-1B03DD2BDC1F}"/>
    <hyperlink ref="F237" r:id="rId47" location="inrev-guidelines" xr:uid="{E4A56CBC-8F52-459B-97A1-8AE10182B747}"/>
  </hyperlinks>
  <pageMargins left="0.70866141732283472" right="0.70866141732283472" top="0.31496062992125984" bottom="0.51181102362204722" header="0.31496062992125984" footer="0.19685039370078741"/>
  <pageSetup paperSize="8" scale="46" fitToHeight="0" orientation="landscape" r:id="rId48"/>
  <headerFooter>
    <oddFooter>&amp;LINREV&amp;CPage &amp;P of &amp;N&amp;RDate &amp;D</oddFooter>
  </headerFooter>
  <ignoredErrors>
    <ignoredError sqref="A75:A77 A11:A13 A51:A53 A104:A106 A148:A150 A162:A164 A214:A216 A249:A251 A294:A296 A263:A264 A281:A283 A207:A210" numberStoredAsText="1"/>
    <ignoredError sqref="D38" unlockedFormula="1"/>
  </ignoredErrors>
  <drawing r:id="rId49"/>
  <extLst>
    <ext xmlns:x14="http://schemas.microsoft.com/office/spreadsheetml/2009/9/main" uri="{CCE6A557-97BC-4b89-ADB6-D9C93CAAB3DF}">
      <x14:dataValidations xmlns:xm="http://schemas.microsoft.com/office/excel/2006/main" count="2">
        <x14:dataValidation type="list" allowBlank="1" showInputMessage="1" showErrorMessage="1" errorTitle="Data validation" error="Please select one of the options from the dropdown box." xr:uid="{00000000-0002-0000-0400-00000B000000}">
          <x14:formula1>
            <xm:f>Tables!$A$47:$A$53</xm:f>
          </x14:formula1>
          <xm:sqref>D173</xm:sqref>
        </x14:dataValidation>
        <x14:dataValidation type="list" allowBlank="1" showInputMessage="1" showErrorMessage="1" errorTitle="Data validation" error="Please use a percentage between 0,00% and 100,00%." xr:uid="{5615C165-2960-45C3-AE6E-D7EF91500B03}">
          <x14:formula1>
            <xm:f>Tables!$C$11:$C$12</xm:f>
          </x14:formula1>
          <xm:sqref>D213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2">
    <tabColor theme="0"/>
  </sheetPr>
  <dimension ref="A1:AI111"/>
  <sheetViews>
    <sheetView showGridLines="0" showRowColHeaders="0" showZeros="0" zoomScaleNormal="100" workbookViewId="0">
      <pane xSplit="2" ySplit="11" topLeftCell="C12" activePane="bottomRight" state="frozen"/>
      <selection pane="topRight" activeCell="D125" sqref="D125"/>
      <selection pane="bottomLeft" activeCell="D125" sqref="D125"/>
      <selection pane="bottomRight" activeCell="A2" sqref="A2"/>
    </sheetView>
  </sheetViews>
  <sheetFormatPr defaultColWidth="9.140625" defaultRowHeight="15"/>
  <cols>
    <col min="1" max="1" width="48.140625" style="121" customWidth="1"/>
    <col min="2" max="2" width="10.5703125" style="179" customWidth="1"/>
    <col min="3" max="30" width="11.7109375" style="121" customWidth="1"/>
    <col min="31" max="31" width="9.140625" style="188"/>
    <col min="32" max="35" width="5.7109375" style="188" customWidth="1"/>
    <col min="36" max="16384" width="9.140625" style="188"/>
  </cols>
  <sheetData>
    <row r="1" spans="1:35" ht="69">
      <c r="A1" s="470" t="s">
        <v>943</v>
      </c>
      <c r="B1" s="189"/>
      <c r="C1" s="176"/>
      <c r="D1" s="176"/>
      <c r="E1" s="176"/>
      <c r="F1" s="176"/>
      <c r="G1" s="165"/>
      <c r="H1" s="190"/>
      <c r="I1" s="154"/>
      <c r="J1" s="154"/>
      <c r="K1" s="157"/>
      <c r="L1" s="393"/>
      <c r="M1" s="394"/>
      <c r="N1" s="394"/>
      <c r="O1" s="394"/>
      <c r="P1" s="394"/>
      <c r="Q1" s="154"/>
      <c r="R1" s="154"/>
      <c r="S1" s="154"/>
      <c r="T1" s="154"/>
      <c r="U1" s="154"/>
      <c r="V1" s="154"/>
      <c r="W1" s="154"/>
      <c r="X1" s="154"/>
      <c r="Y1" s="154"/>
      <c r="Z1" s="154"/>
      <c r="AA1" s="154"/>
      <c r="AB1" s="154"/>
      <c r="AC1" s="154"/>
      <c r="AD1" s="154"/>
      <c r="AF1" s="181" t="s">
        <v>58</v>
      </c>
    </row>
    <row r="2" spans="1:35" ht="24.95" customHeight="1">
      <c r="A2" s="484" t="str">
        <f>CONCATENATE("Version"," ",Tables!K2)</f>
        <v>Version 4.0 - CONSULTATION TEMPLATE</v>
      </c>
      <c r="B2" s="192"/>
      <c r="C2" s="487" t="s">
        <v>944</v>
      </c>
      <c r="D2" s="487"/>
      <c r="E2" s="193" t="str">
        <f>CONCATENATE('Key Vehicle Terms'!D11," ",'Key Vehicle Terms'!D10)</f>
        <v xml:space="preserve"> </v>
      </c>
      <c r="F2" s="194"/>
      <c r="G2" s="194"/>
      <c r="H2" s="195"/>
      <c r="I2" s="195"/>
      <c r="J2" s="195"/>
      <c r="K2" s="195"/>
      <c r="L2" s="486"/>
      <c r="M2" s="486"/>
      <c r="N2" s="395"/>
      <c r="O2" s="395"/>
      <c r="P2" s="395"/>
      <c r="Q2" s="358"/>
      <c r="R2" s="358"/>
      <c r="S2" s="358"/>
      <c r="T2" s="358"/>
      <c r="U2" s="358"/>
      <c r="V2" s="358"/>
      <c r="W2" s="358"/>
      <c r="X2" s="358"/>
      <c r="Y2" s="358"/>
      <c r="Z2" s="358"/>
      <c r="AA2" s="358"/>
      <c r="AB2" s="358"/>
      <c r="AC2" s="358"/>
      <c r="AD2" s="358"/>
    </row>
    <row r="3" spans="1:35" ht="24.95" customHeight="1">
      <c r="A3" s="191"/>
      <c r="B3" s="192"/>
      <c r="C3" s="488" t="s">
        <v>945</v>
      </c>
      <c r="D3" s="488"/>
      <c r="E3" s="488"/>
      <c r="F3" s="488"/>
      <c r="G3" s="488"/>
      <c r="H3" s="488"/>
      <c r="I3" s="488"/>
      <c r="J3" s="488"/>
      <c r="K3" s="488"/>
      <c r="L3" s="488"/>
      <c r="M3" s="488"/>
      <c r="N3" s="488"/>
      <c r="O3" s="488"/>
      <c r="P3" s="488"/>
      <c r="Q3" s="488" t="s">
        <v>959</v>
      </c>
      <c r="R3" s="490"/>
      <c r="S3" s="490"/>
      <c r="T3" s="490"/>
      <c r="U3" s="490"/>
      <c r="V3" s="490"/>
      <c r="W3" s="490"/>
      <c r="X3" s="490"/>
      <c r="Y3" s="490"/>
      <c r="Z3" s="490"/>
      <c r="AA3" s="490"/>
      <c r="AB3" s="490"/>
      <c r="AC3" s="490"/>
      <c r="AD3" s="491"/>
      <c r="AF3" s="458" t="s">
        <v>2280</v>
      </c>
      <c r="AG3" s="459"/>
      <c r="AH3" s="459"/>
      <c r="AI3" s="459"/>
    </row>
    <row r="4" spans="1:35" ht="24.95" customHeight="1">
      <c r="A4" s="112" t="s">
        <v>2283</v>
      </c>
      <c r="B4" s="113"/>
      <c r="C4" s="114" t="s">
        <v>946</v>
      </c>
      <c r="D4" s="114" t="s">
        <v>947</v>
      </c>
      <c r="E4" s="114" t="s">
        <v>948</v>
      </c>
      <c r="F4" s="114" t="s">
        <v>949</v>
      </c>
      <c r="G4" s="114" t="s">
        <v>950</v>
      </c>
      <c r="H4" s="114" t="s">
        <v>951</v>
      </c>
      <c r="I4" s="114" t="s">
        <v>952</v>
      </c>
      <c r="J4" s="114" t="s">
        <v>953</v>
      </c>
      <c r="K4" s="114" t="s">
        <v>954</v>
      </c>
      <c r="L4" s="114" t="s">
        <v>955</v>
      </c>
      <c r="M4" s="114" t="s">
        <v>956</v>
      </c>
      <c r="N4" s="114" t="s">
        <v>957</v>
      </c>
      <c r="O4" s="114" t="s">
        <v>958</v>
      </c>
      <c r="P4" s="114" t="s">
        <v>2232</v>
      </c>
      <c r="Q4" s="114" t="s">
        <v>946</v>
      </c>
      <c r="R4" s="114" t="s">
        <v>947</v>
      </c>
      <c r="S4" s="114" t="s">
        <v>948</v>
      </c>
      <c r="T4" s="114" t="s">
        <v>949</v>
      </c>
      <c r="U4" s="114" t="s">
        <v>950</v>
      </c>
      <c r="V4" s="114" t="s">
        <v>951</v>
      </c>
      <c r="W4" s="114" t="s">
        <v>952</v>
      </c>
      <c r="X4" s="114" t="s">
        <v>953</v>
      </c>
      <c r="Y4" s="114" t="s">
        <v>954</v>
      </c>
      <c r="Z4" s="114" t="s">
        <v>2485</v>
      </c>
      <c r="AA4" s="114" t="s">
        <v>956</v>
      </c>
      <c r="AB4" s="114" t="s">
        <v>957</v>
      </c>
      <c r="AC4" s="114" t="s">
        <v>958</v>
      </c>
      <c r="AD4" s="114" t="s">
        <v>2232</v>
      </c>
      <c r="AF4" s="489" t="s">
        <v>2281</v>
      </c>
      <c r="AG4" s="489"/>
      <c r="AH4" s="489"/>
      <c r="AI4" s="489"/>
    </row>
    <row r="5" spans="1:35" s="464" customFormat="1" ht="10.15" customHeight="1">
      <c r="A5" s="461"/>
      <c r="B5" s="462"/>
      <c r="C5" s="463"/>
      <c r="D5" s="463"/>
      <c r="E5" s="463"/>
      <c r="F5" s="463"/>
      <c r="G5" s="463"/>
      <c r="H5" s="463"/>
      <c r="I5" s="463"/>
      <c r="J5" s="463"/>
      <c r="K5" s="463"/>
      <c r="L5" s="463"/>
      <c r="M5" s="463"/>
      <c r="N5" s="466"/>
      <c r="O5" s="466"/>
      <c r="P5" s="466"/>
      <c r="Q5" s="463"/>
      <c r="R5" s="463"/>
      <c r="S5" s="463"/>
      <c r="T5" s="463"/>
      <c r="U5" s="463"/>
      <c r="V5" s="463"/>
      <c r="W5" s="463"/>
      <c r="X5" s="463"/>
      <c r="Y5" s="463"/>
      <c r="Z5" s="463"/>
      <c r="AA5" s="463"/>
      <c r="AB5" s="466"/>
      <c r="AC5" s="466"/>
      <c r="AD5" s="466"/>
      <c r="AF5" s="465"/>
      <c r="AG5" s="465"/>
      <c r="AH5" s="465"/>
      <c r="AI5" s="465"/>
    </row>
    <row r="6" spans="1:35" ht="11.1" customHeight="1">
      <c r="A6" s="115"/>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row>
    <row r="7" spans="1:35" ht="20.25" customHeight="1">
      <c r="A7" s="116" t="s">
        <v>961</v>
      </c>
      <c r="B7" s="212">
        <f>SUM(B9:B11)</f>
        <v>0</v>
      </c>
      <c r="C7" s="212">
        <f>SUM(C12:C111)</f>
        <v>0</v>
      </c>
      <c r="D7" s="212">
        <f t="shared" ref="D7:AA7" si="0">SUM(D12:D111)</f>
        <v>0</v>
      </c>
      <c r="E7" s="212">
        <f t="shared" si="0"/>
        <v>0</v>
      </c>
      <c r="F7" s="212">
        <f t="shared" si="0"/>
        <v>0</v>
      </c>
      <c r="G7" s="212">
        <f t="shared" si="0"/>
        <v>0</v>
      </c>
      <c r="H7" s="212">
        <f t="shared" si="0"/>
        <v>0</v>
      </c>
      <c r="I7" s="212">
        <f t="shared" si="0"/>
        <v>0</v>
      </c>
      <c r="J7" s="212">
        <f t="shared" si="0"/>
        <v>0</v>
      </c>
      <c r="K7" s="212">
        <f t="shared" si="0"/>
        <v>0</v>
      </c>
      <c r="L7" s="212">
        <f t="shared" si="0"/>
        <v>0</v>
      </c>
      <c r="M7" s="212">
        <f t="shared" si="0"/>
        <v>0</v>
      </c>
      <c r="N7" s="212"/>
      <c r="O7" s="212"/>
      <c r="P7" s="212"/>
      <c r="Q7" s="212">
        <f t="shared" si="0"/>
        <v>0</v>
      </c>
      <c r="R7" s="212">
        <f t="shared" si="0"/>
        <v>0</v>
      </c>
      <c r="S7" s="212">
        <f t="shared" si="0"/>
        <v>0</v>
      </c>
      <c r="T7" s="212">
        <f t="shared" si="0"/>
        <v>0</v>
      </c>
      <c r="U7" s="212">
        <f t="shared" si="0"/>
        <v>0</v>
      </c>
      <c r="V7" s="212">
        <f t="shared" si="0"/>
        <v>0</v>
      </c>
      <c r="W7" s="212">
        <f t="shared" si="0"/>
        <v>0</v>
      </c>
      <c r="X7" s="212">
        <f t="shared" si="0"/>
        <v>0</v>
      </c>
      <c r="Y7" s="212">
        <f t="shared" si="0"/>
        <v>0</v>
      </c>
      <c r="Z7" s="212">
        <f t="shared" si="0"/>
        <v>0</v>
      </c>
      <c r="AA7" s="212">
        <f t="shared" si="0"/>
        <v>0</v>
      </c>
      <c r="AB7" s="212"/>
      <c r="AC7" s="212"/>
      <c r="AD7" s="212"/>
      <c r="AE7" s="424"/>
    </row>
    <row r="8" spans="1:35" ht="9.75" customHeight="1">
      <c r="A8" s="115"/>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424"/>
    </row>
    <row r="9" spans="1:35" ht="15.75" customHeight="1">
      <c r="A9" s="425" t="s">
        <v>2237</v>
      </c>
      <c r="B9" s="238"/>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424"/>
    </row>
    <row r="10" spans="1:35" ht="15.75" customHeight="1">
      <c r="A10" s="427" t="s">
        <v>2238</v>
      </c>
      <c r="B10" s="238"/>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424"/>
    </row>
    <row r="11" spans="1:35" ht="12" customHeight="1">
      <c r="A11" s="426" t="s">
        <v>2239</v>
      </c>
      <c r="B11" s="212">
        <f>SUM(B12:B111)</f>
        <v>0</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424"/>
    </row>
    <row r="12" spans="1:35" ht="15" customHeight="1">
      <c r="A12" s="117"/>
      <c r="B12" s="212">
        <f t="shared" ref="B12:B43" si="1">IF(A12="",0,SUM(C12:AD12))</f>
        <v>0</v>
      </c>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row>
    <row r="13" spans="1:35" ht="15" customHeight="1">
      <c r="A13" s="119"/>
      <c r="B13" s="212">
        <f t="shared" si="1"/>
        <v>0</v>
      </c>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row>
    <row r="14" spans="1:35" ht="15" customHeight="1">
      <c r="A14" s="117"/>
      <c r="B14" s="212">
        <f t="shared" si="1"/>
        <v>0</v>
      </c>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row>
    <row r="15" spans="1:35" ht="15" customHeight="1">
      <c r="A15" s="119"/>
      <c r="B15" s="212">
        <f t="shared" si="1"/>
        <v>0</v>
      </c>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row>
    <row r="16" spans="1:35" ht="15" customHeight="1">
      <c r="A16" s="117"/>
      <c r="B16" s="212">
        <f t="shared" si="1"/>
        <v>0</v>
      </c>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row>
    <row r="17" spans="1:30" ht="15" customHeight="1">
      <c r="A17" s="119"/>
      <c r="B17" s="212">
        <f t="shared" si="1"/>
        <v>0</v>
      </c>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row>
    <row r="18" spans="1:30" ht="15" customHeight="1">
      <c r="A18" s="117"/>
      <c r="B18" s="212">
        <f t="shared" si="1"/>
        <v>0</v>
      </c>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row>
    <row r="19" spans="1:30" ht="15" customHeight="1">
      <c r="A19" s="119"/>
      <c r="B19" s="212">
        <f t="shared" si="1"/>
        <v>0</v>
      </c>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row>
    <row r="20" spans="1:30" ht="15" customHeight="1">
      <c r="A20" s="117"/>
      <c r="B20" s="212">
        <f t="shared" si="1"/>
        <v>0</v>
      </c>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row>
    <row r="21" spans="1:30" ht="15" customHeight="1">
      <c r="A21" s="119"/>
      <c r="B21" s="212">
        <f t="shared" si="1"/>
        <v>0</v>
      </c>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row>
    <row r="22" spans="1:30" ht="15" customHeight="1">
      <c r="A22" s="117"/>
      <c r="B22" s="212">
        <f t="shared" si="1"/>
        <v>0</v>
      </c>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row>
    <row r="23" spans="1:30" ht="15" customHeight="1">
      <c r="A23" s="119"/>
      <c r="B23" s="212">
        <f t="shared" si="1"/>
        <v>0</v>
      </c>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row>
    <row r="24" spans="1:30" ht="15" customHeight="1">
      <c r="A24" s="117"/>
      <c r="B24" s="212">
        <f t="shared" si="1"/>
        <v>0</v>
      </c>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row>
    <row r="25" spans="1:30" ht="15" customHeight="1">
      <c r="A25" s="119"/>
      <c r="B25" s="212">
        <f t="shared" si="1"/>
        <v>0</v>
      </c>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row>
    <row r="26" spans="1:30" ht="15" customHeight="1">
      <c r="A26" s="117"/>
      <c r="B26" s="212">
        <f t="shared" si="1"/>
        <v>0</v>
      </c>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row>
    <row r="27" spans="1:30" ht="15" customHeight="1">
      <c r="A27" s="119"/>
      <c r="B27" s="212">
        <f t="shared" si="1"/>
        <v>0</v>
      </c>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row>
    <row r="28" spans="1:30" ht="15" customHeight="1">
      <c r="A28" s="117"/>
      <c r="B28" s="212">
        <f t="shared" si="1"/>
        <v>0</v>
      </c>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row>
    <row r="29" spans="1:30" ht="15" customHeight="1">
      <c r="A29" s="119"/>
      <c r="B29" s="212">
        <f t="shared" si="1"/>
        <v>0</v>
      </c>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row>
    <row r="30" spans="1:30" ht="15" customHeight="1">
      <c r="A30" s="117"/>
      <c r="B30" s="212">
        <f t="shared" si="1"/>
        <v>0</v>
      </c>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row>
    <row r="31" spans="1:30" ht="15" customHeight="1">
      <c r="A31" s="119"/>
      <c r="B31" s="212">
        <f t="shared" si="1"/>
        <v>0</v>
      </c>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row>
    <row r="32" spans="1:30" ht="15" customHeight="1">
      <c r="A32" s="117"/>
      <c r="B32" s="212">
        <f t="shared" si="1"/>
        <v>0</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row>
    <row r="33" spans="1:30" ht="15" customHeight="1">
      <c r="A33" s="119"/>
      <c r="B33" s="212">
        <f t="shared" si="1"/>
        <v>0</v>
      </c>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row>
    <row r="34" spans="1:30" ht="15" customHeight="1">
      <c r="A34" s="117"/>
      <c r="B34" s="212">
        <f t="shared" si="1"/>
        <v>0</v>
      </c>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row>
    <row r="35" spans="1:30" ht="15" customHeight="1">
      <c r="A35" s="119"/>
      <c r="B35" s="212">
        <f t="shared" si="1"/>
        <v>0</v>
      </c>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row>
    <row r="36" spans="1:30" ht="15" customHeight="1">
      <c r="A36" s="117"/>
      <c r="B36" s="212">
        <f t="shared" si="1"/>
        <v>0</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row>
    <row r="37" spans="1:30" ht="15" customHeight="1">
      <c r="A37" s="119"/>
      <c r="B37" s="212">
        <f t="shared" si="1"/>
        <v>0</v>
      </c>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row>
    <row r="38" spans="1:30" ht="15" customHeight="1">
      <c r="A38" s="117"/>
      <c r="B38" s="212">
        <f t="shared" si="1"/>
        <v>0</v>
      </c>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row>
    <row r="39" spans="1:30" ht="15" customHeight="1">
      <c r="A39" s="119"/>
      <c r="B39" s="212">
        <f t="shared" si="1"/>
        <v>0</v>
      </c>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row>
    <row r="40" spans="1:30" ht="15" customHeight="1">
      <c r="A40" s="117"/>
      <c r="B40" s="212">
        <f t="shared" si="1"/>
        <v>0</v>
      </c>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row>
    <row r="41" spans="1:30" ht="15" customHeight="1">
      <c r="A41" s="119"/>
      <c r="B41" s="212">
        <f t="shared" si="1"/>
        <v>0</v>
      </c>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row>
    <row r="42" spans="1:30" ht="15" customHeight="1">
      <c r="A42" s="117"/>
      <c r="B42" s="212">
        <f t="shared" si="1"/>
        <v>0</v>
      </c>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row>
    <row r="43" spans="1:30" ht="15" customHeight="1">
      <c r="A43" s="119"/>
      <c r="B43" s="212">
        <f t="shared" si="1"/>
        <v>0</v>
      </c>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row>
    <row r="44" spans="1:30" ht="15" customHeight="1">
      <c r="A44" s="117"/>
      <c r="B44" s="212">
        <f t="shared" ref="B44:B75" si="2">IF(A44="",0,SUM(C44:AD44))</f>
        <v>0</v>
      </c>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row>
    <row r="45" spans="1:30" ht="15" customHeight="1">
      <c r="A45" s="119"/>
      <c r="B45" s="212">
        <f t="shared" si="2"/>
        <v>0</v>
      </c>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row>
    <row r="46" spans="1:30" ht="15" customHeight="1">
      <c r="A46" s="117"/>
      <c r="B46" s="212">
        <f t="shared" si="2"/>
        <v>0</v>
      </c>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row>
    <row r="47" spans="1:30" ht="15" customHeight="1">
      <c r="A47" s="119"/>
      <c r="B47" s="212">
        <f t="shared" si="2"/>
        <v>0</v>
      </c>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row>
    <row r="48" spans="1:30" ht="15" customHeight="1">
      <c r="A48" s="117"/>
      <c r="B48" s="212">
        <f t="shared" si="2"/>
        <v>0</v>
      </c>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row>
    <row r="49" spans="1:30" ht="15" customHeight="1">
      <c r="A49" s="119"/>
      <c r="B49" s="212">
        <f t="shared" si="2"/>
        <v>0</v>
      </c>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row>
    <row r="50" spans="1:30" ht="15" customHeight="1">
      <c r="A50" s="117"/>
      <c r="B50" s="212">
        <f t="shared" si="2"/>
        <v>0</v>
      </c>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row>
    <row r="51" spans="1:30" ht="15" customHeight="1">
      <c r="A51" s="119"/>
      <c r="B51" s="212">
        <f t="shared" si="2"/>
        <v>0</v>
      </c>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row>
    <row r="52" spans="1:30" ht="15" customHeight="1">
      <c r="A52" s="117"/>
      <c r="B52" s="212">
        <f t="shared" si="2"/>
        <v>0</v>
      </c>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row>
    <row r="53" spans="1:30" ht="15" customHeight="1">
      <c r="A53" s="119"/>
      <c r="B53" s="212">
        <f t="shared" si="2"/>
        <v>0</v>
      </c>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row>
    <row r="54" spans="1:30" ht="15" customHeight="1">
      <c r="A54" s="117"/>
      <c r="B54" s="212">
        <f t="shared" si="2"/>
        <v>0</v>
      </c>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row>
    <row r="55" spans="1:30" ht="15" customHeight="1">
      <c r="A55" s="119"/>
      <c r="B55" s="212">
        <f t="shared" si="2"/>
        <v>0</v>
      </c>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row>
    <row r="56" spans="1:30" ht="15" customHeight="1">
      <c r="A56" s="117"/>
      <c r="B56" s="212">
        <f t="shared" si="2"/>
        <v>0</v>
      </c>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row>
    <row r="57" spans="1:30" ht="15" customHeight="1">
      <c r="A57" s="119"/>
      <c r="B57" s="212">
        <f t="shared" si="2"/>
        <v>0</v>
      </c>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row>
    <row r="58" spans="1:30" ht="15" customHeight="1">
      <c r="A58" s="117"/>
      <c r="B58" s="212">
        <f t="shared" si="2"/>
        <v>0</v>
      </c>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row>
    <row r="59" spans="1:30" ht="15" customHeight="1">
      <c r="A59" s="119"/>
      <c r="B59" s="212">
        <f t="shared" si="2"/>
        <v>0</v>
      </c>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row>
    <row r="60" spans="1:30" ht="15" customHeight="1">
      <c r="A60" s="117"/>
      <c r="B60" s="212">
        <f t="shared" si="2"/>
        <v>0</v>
      </c>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row>
    <row r="61" spans="1:30" ht="15" customHeight="1">
      <c r="A61" s="119"/>
      <c r="B61" s="212">
        <f t="shared" si="2"/>
        <v>0</v>
      </c>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row>
    <row r="62" spans="1:30" ht="15" customHeight="1">
      <c r="A62" s="117"/>
      <c r="B62" s="212">
        <f t="shared" si="2"/>
        <v>0</v>
      </c>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row>
    <row r="63" spans="1:30" ht="15" customHeight="1">
      <c r="A63" s="119"/>
      <c r="B63" s="212">
        <f t="shared" si="2"/>
        <v>0</v>
      </c>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row>
    <row r="64" spans="1:30" ht="15" customHeight="1">
      <c r="A64" s="117"/>
      <c r="B64" s="212">
        <f t="shared" si="2"/>
        <v>0</v>
      </c>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row>
    <row r="65" spans="1:30" ht="15" customHeight="1">
      <c r="A65" s="119"/>
      <c r="B65" s="212">
        <f t="shared" si="2"/>
        <v>0</v>
      </c>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row>
    <row r="66" spans="1:30" ht="15" customHeight="1">
      <c r="A66" s="117"/>
      <c r="B66" s="212">
        <f t="shared" si="2"/>
        <v>0</v>
      </c>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row>
    <row r="67" spans="1:30" ht="15" customHeight="1">
      <c r="A67" s="119"/>
      <c r="B67" s="212">
        <f t="shared" si="2"/>
        <v>0</v>
      </c>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row>
    <row r="68" spans="1:30" ht="15" customHeight="1">
      <c r="A68" s="117"/>
      <c r="B68" s="212">
        <f t="shared" si="2"/>
        <v>0</v>
      </c>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row>
    <row r="69" spans="1:30" ht="15" customHeight="1">
      <c r="A69" s="119"/>
      <c r="B69" s="212">
        <f t="shared" si="2"/>
        <v>0</v>
      </c>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row>
    <row r="70" spans="1:30" ht="15" customHeight="1">
      <c r="A70" s="117"/>
      <c r="B70" s="212">
        <f t="shared" si="2"/>
        <v>0</v>
      </c>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row>
    <row r="71" spans="1:30" ht="15" customHeight="1">
      <c r="A71" s="119"/>
      <c r="B71" s="212">
        <f t="shared" si="2"/>
        <v>0</v>
      </c>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row>
    <row r="72" spans="1:30" ht="15" customHeight="1">
      <c r="A72" s="117"/>
      <c r="B72" s="212">
        <f t="shared" si="2"/>
        <v>0</v>
      </c>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row>
    <row r="73" spans="1:30" ht="15" customHeight="1">
      <c r="A73" s="119"/>
      <c r="B73" s="212">
        <f t="shared" si="2"/>
        <v>0</v>
      </c>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row>
    <row r="74" spans="1:30" ht="15" customHeight="1">
      <c r="A74" s="117"/>
      <c r="B74" s="212">
        <f t="shared" si="2"/>
        <v>0</v>
      </c>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row>
    <row r="75" spans="1:30" ht="15" customHeight="1">
      <c r="A75" s="119"/>
      <c r="B75" s="212">
        <f t="shared" si="2"/>
        <v>0</v>
      </c>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row>
    <row r="76" spans="1:30" ht="15" customHeight="1">
      <c r="A76" s="117"/>
      <c r="B76" s="212">
        <f t="shared" ref="B76:B107" si="3">IF(A76="",0,SUM(C76:AD76))</f>
        <v>0</v>
      </c>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row>
    <row r="77" spans="1:30" ht="15" customHeight="1">
      <c r="A77" s="119"/>
      <c r="B77" s="212">
        <f t="shared" si="3"/>
        <v>0</v>
      </c>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row>
    <row r="78" spans="1:30" ht="15" customHeight="1">
      <c r="A78" s="117"/>
      <c r="B78" s="212">
        <f t="shared" si="3"/>
        <v>0</v>
      </c>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row>
    <row r="79" spans="1:30" ht="15" customHeight="1">
      <c r="A79" s="119"/>
      <c r="B79" s="212">
        <f t="shared" si="3"/>
        <v>0</v>
      </c>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row>
    <row r="80" spans="1:30" ht="15" customHeight="1">
      <c r="A80" s="117"/>
      <c r="B80" s="212">
        <f t="shared" si="3"/>
        <v>0</v>
      </c>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row>
    <row r="81" spans="1:30" ht="15" customHeight="1">
      <c r="A81" s="119"/>
      <c r="B81" s="212">
        <f t="shared" si="3"/>
        <v>0</v>
      </c>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row>
    <row r="82" spans="1:30" ht="15" customHeight="1">
      <c r="A82" s="117"/>
      <c r="B82" s="212">
        <f t="shared" si="3"/>
        <v>0</v>
      </c>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row>
    <row r="83" spans="1:30" ht="15" customHeight="1">
      <c r="A83" s="119"/>
      <c r="B83" s="212">
        <f t="shared" si="3"/>
        <v>0</v>
      </c>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row>
    <row r="84" spans="1:30" ht="15" customHeight="1">
      <c r="A84" s="117"/>
      <c r="B84" s="212">
        <f t="shared" si="3"/>
        <v>0</v>
      </c>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row>
    <row r="85" spans="1:30" ht="15" customHeight="1">
      <c r="A85" s="119"/>
      <c r="B85" s="212">
        <f t="shared" si="3"/>
        <v>0</v>
      </c>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row>
    <row r="86" spans="1:30" ht="15" customHeight="1">
      <c r="A86" s="117"/>
      <c r="B86" s="212">
        <f t="shared" si="3"/>
        <v>0</v>
      </c>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row>
    <row r="87" spans="1:30" ht="15" customHeight="1">
      <c r="A87" s="119"/>
      <c r="B87" s="212">
        <f t="shared" si="3"/>
        <v>0</v>
      </c>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row>
    <row r="88" spans="1:30" ht="15" customHeight="1">
      <c r="A88" s="117"/>
      <c r="B88" s="212">
        <f t="shared" si="3"/>
        <v>0</v>
      </c>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row>
    <row r="89" spans="1:30" ht="15" customHeight="1">
      <c r="A89" s="119"/>
      <c r="B89" s="212">
        <f t="shared" si="3"/>
        <v>0</v>
      </c>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row>
    <row r="90" spans="1:30" ht="15" customHeight="1">
      <c r="A90" s="117"/>
      <c r="B90" s="212">
        <f t="shared" si="3"/>
        <v>0</v>
      </c>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row>
    <row r="91" spans="1:30" ht="15" customHeight="1">
      <c r="A91" s="119"/>
      <c r="B91" s="212">
        <f t="shared" si="3"/>
        <v>0</v>
      </c>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row>
    <row r="92" spans="1:30" ht="15" customHeight="1">
      <c r="A92" s="117"/>
      <c r="B92" s="212">
        <f t="shared" si="3"/>
        <v>0</v>
      </c>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row>
    <row r="93" spans="1:30" ht="15" customHeight="1">
      <c r="A93" s="119"/>
      <c r="B93" s="212">
        <f t="shared" si="3"/>
        <v>0</v>
      </c>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row>
    <row r="94" spans="1:30" ht="15" customHeight="1">
      <c r="A94" s="117"/>
      <c r="B94" s="212">
        <f t="shared" si="3"/>
        <v>0</v>
      </c>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row>
    <row r="95" spans="1:30" ht="15" customHeight="1">
      <c r="A95" s="119"/>
      <c r="B95" s="212">
        <f t="shared" si="3"/>
        <v>0</v>
      </c>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row>
    <row r="96" spans="1:30" ht="15" customHeight="1">
      <c r="A96" s="117"/>
      <c r="B96" s="212">
        <f t="shared" si="3"/>
        <v>0</v>
      </c>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row>
    <row r="97" spans="1:30" ht="15" customHeight="1">
      <c r="A97" s="119"/>
      <c r="B97" s="212">
        <f t="shared" si="3"/>
        <v>0</v>
      </c>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row>
    <row r="98" spans="1:30" ht="15" customHeight="1">
      <c r="A98" s="117"/>
      <c r="B98" s="212">
        <f t="shared" si="3"/>
        <v>0</v>
      </c>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row>
    <row r="99" spans="1:30" ht="15" customHeight="1">
      <c r="A99" s="119"/>
      <c r="B99" s="212">
        <f t="shared" si="3"/>
        <v>0</v>
      </c>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row>
    <row r="100" spans="1:30" ht="15" customHeight="1">
      <c r="A100" s="117"/>
      <c r="B100" s="212">
        <f t="shared" si="3"/>
        <v>0</v>
      </c>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row>
    <row r="101" spans="1:30" ht="15" customHeight="1">
      <c r="A101" s="119"/>
      <c r="B101" s="212">
        <f t="shared" si="3"/>
        <v>0</v>
      </c>
      <c r="C101" s="118"/>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18"/>
    </row>
    <row r="102" spans="1:30" ht="15" customHeight="1">
      <c r="A102" s="117"/>
      <c r="B102" s="212">
        <f t="shared" si="3"/>
        <v>0</v>
      </c>
      <c r="C102" s="118"/>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row>
    <row r="103" spans="1:30" ht="15" customHeight="1">
      <c r="A103" s="119"/>
      <c r="B103" s="212">
        <f t="shared" si="3"/>
        <v>0</v>
      </c>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row>
    <row r="104" spans="1:30" ht="15" customHeight="1">
      <c r="A104" s="117"/>
      <c r="B104" s="212">
        <f t="shared" si="3"/>
        <v>0</v>
      </c>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row>
    <row r="105" spans="1:30" ht="15" customHeight="1">
      <c r="A105" s="119"/>
      <c r="B105" s="212">
        <f t="shared" si="3"/>
        <v>0</v>
      </c>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row>
    <row r="106" spans="1:30" ht="15" customHeight="1">
      <c r="A106" s="117"/>
      <c r="B106" s="212">
        <f t="shared" si="3"/>
        <v>0</v>
      </c>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row>
    <row r="107" spans="1:30" ht="15" customHeight="1">
      <c r="A107" s="119"/>
      <c r="B107" s="212">
        <f t="shared" si="3"/>
        <v>0</v>
      </c>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row>
    <row r="108" spans="1:30" ht="15" customHeight="1">
      <c r="A108" s="117"/>
      <c r="B108" s="212">
        <f t="shared" ref="B108:B111" si="4">IF(A108="",0,SUM(C108:AD108))</f>
        <v>0</v>
      </c>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row>
    <row r="109" spans="1:30" ht="15" customHeight="1">
      <c r="A109" s="119"/>
      <c r="B109" s="212">
        <f t="shared" si="4"/>
        <v>0</v>
      </c>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row>
    <row r="110" spans="1:30" ht="15" customHeight="1">
      <c r="A110" s="117"/>
      <c r="B110" s="212">
        <f t="shared" si="4"/>
        <v>0</v>
      </c>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row>
    <row r="111" spans="1:30" ht="15" customHeight="1">
      <c r="A111" s="119"/>
      <c r="B111" s="212">
        <f t="shared" si="4"/>
        <v>0</v>
      </c>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row>
  </sheetData>
  <mergeCells count="5">
    <mergeCell ref="L2:M2"/>
    <mergeCell ref="C2:D2"/>
    <mergeCell ref="C3:P3"/>
    <mergeCell ref="AF4:AI4"/>
    <mergeCell ref="Q3:AD3"/>
  </mergeCells>
  <conditionalFormatting sqref="B7">
    <cfRule type="expression" dxfId="36" priority="8">
      <formula>B7&lt;&gt;1</formula>
    </cfRule>
  </conditionalFormatting>
  <conditionalFormatting sqref="B9:B11 B12:AD111 B7:AC7">
    <cfRule type="containsText" dxfId="35" priority="1" operator="containsText" text="Please fill in data">
      <formula>NOT(ISERROR(SEARCH("Please fill in data",B7)))</formula>
    </cfRule>
  </conditionalFormatting>
  <conditionalFormatting sqref="AD7">
    <cfRule type="containsText" dxfId="34" priority="4" operator="containsText" text="Please fill in data">
      <formula>NOT(ISERROR(SEARCH("Please fill in data",AD7)))</formula>
    </cfRule>
  </conditionalFormatting>
  <conditionalFormatting sqref="L2">
    <cfRule type="expression" dxfId="33" priority="583">
      <formula>#REF!=1</formula>
    </cfRule>
  </conditionalFormatting>
  <dataValidations count="1">
    <dataValidation type="decimal" operator="greaterThanOrEqual" allowBlank="1" showInputMessage="1" showErrorMessage="1" errorTitle="Percentage" error="Only positive percentages are allowed." sqref="C12:AD111" xr:uid="{00000000-0002-0000-0700-000000000000}">
      <formula1>0</formula1>
    </dataValidation>
  </dataValidations>
  <pageMargins left="0.19685039370078741" right="0.15748031496062992" top="0.47244094488188981" bottom="0.55118110236220474" header="0.31496062992125984" footer="0.19685039370078741"/>
  <pageSetup paperSize="9" fitToHeight="0" orientation="landscape" r:id="rId1"/>
  <headerFooter>
    <oddFooter>&amp;LINREV&amp;CPage &amp;P of &amp;N&amp;RDate &amp;D</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1000000}">
          <x14:formula1>
            <xm:f>Tables!$AI$2:$AI$241</xm:f>
          </x14:formula1>
          <xm:sqref>A12:A111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
    <tabColor theme="0"/>
    <pageSetUpPr fitToPage="1"/>
  </sheetPr>
  <dimension ref="A1:O359"/>
  <sheetViews>
    <sheetView showGridLines="0" zoomScale="90" zoomScaleNormal="90" workbookViewId="0">
      <pane xSplit="2" ySplit="3" topLeftCell="C4" activePane="bottomRight" state="frozen"/>
      <selection pane="topRight" activeCell="C1" sqref="C1"/>
      <selection pane="bottomLeft" activeCell="A4" sqref="A4"/>
      <selection pane="bottomRight" activeCell="A2" sqref="A2"/>
    </sheetView>
  </sheetViews>
  <sheetFormatPr defaultColWidth="0" defaultRowHeight="16.5"/>
  <cols>
    <col min="1" max="1" width="9.85546875" style="188" customWidth="1"/>
    <col min="2" max="2" width="62.5703125" style="188" customWidth="1"/>
    <col min="3" max="3" width="5.5703125" style="188" customWidth="1"/>
    <col min="4" max="4" width="32.5703125" style="188" customWidth="1"/>
    <col min="5" max="5" width="47.7109375" style="188" customWidth="1"/>
    <col min="6" max="6" width="66.85546875" style="200" customWidth="1"/>
    <col min="7" max="7" width="21.7109375" style="188" customWidth="1"/>
    <col min="8" max="8" width="6.42578125" style="188" customWidth="1"/>
    <col min="9" max="9" width="22.140625" style="187" customWidth="1"/>
    <col min="10" max="10" width="12.28515625" style="188" hidden="1" customWidth="1"/>
    <col min="11" max="12" width="66.85546875" style="200" hidden="1" customWidth="1"/>
    <col min="13" max="13" width="10.85546875" style="188" hidden="1" customWidth="1"/>
    <col min="14" max="14" width="18.42578125" style="188" hidden="1" customWidth="1"/>
    <col min="15" max="15" width="25" style="188" hidden="1" customWidth="1"/>
    <col min="16" max="16384" width="9.140625" style="188" hidden="1"/>
  </cols>
  <sheetData>
    <row r="1" spans="1:15" s="180" customFormat="1" ht="65.099999999999994" customHeight="1">
      <c r="A1" s="170" t="s">
        <v>821</v>
      </c>
      <c r="B1" s="178"/>
      <c r="C1" s="176"/>
      <c r="D1" s="172"/>
      <c r="E1" s="165"/>
      <c r="F1" s="166"/>
      <c r="I1" s="456" t="s">
        <v>2280</v>
      </c>
      <c r="K1" s="166"/>
      <c r="L1" s="166" t="s">
        <v>58</v>
      </c>
      <c r="N1" s="186"/>
    </row>
    <row r="2" spans="1:15" s="183" customFormat="1" ht="27.75" thickBot="1">
      <c r="A2" s="485" t="str">
        <f>Tables!L2</f>
        <v>Version 4.0 - CONSULTATION TEMPLATE / Currency: Not specified</v>
      </c>
      <c r="B2" s="177"/>
      <c r="C2" s="177"/>
      <c r="D2" s="177"/>
      <c r="E2" s="177"/>
      <c r="F2" s="169"/>
      <c r="G2" s="169"/>
      <c r="H2" s="180"/>
      <c r="I2" s="457" t="s">
        <v>2281</v>
      </c>
      <c r="J2" s="389"/>
      <c r="K2" s="388"/>
      <c r="L2" s="388"/>
      <c r="M2" s="389"/>
      <c r="N2" s="389"/>
      <c r="O2" s="389"/>
    </row>
    <row r="3" spans="1:15" s="184" customFormat="1" ht="24.95" customHeight="1">
      <c r="A3" s="73">
        <v>16</v>
      </c>
      <c r="B3" s="88" t="s">
        <v>822</v>
      </c>
      <c r="C3" s="74"/>
      <c r="D3" s="75" t="str">
        <f>CONCATENATE("Data ",'Key Vehicle Terms'!$D$11," ",'Key Vehicle Terms'!$D$10)</f>
        <v xml:space="preserve">Data  </v>
      </c>
      <c r="E3" s="76" t="s">
        <v>60</v>
      </c>
      <c r="F3" s="77" t="s">
        <v>61</v>
      </c>
      <c r="G3" s="76" t="s">
        <v>2279</v>
      </c>
      <c r="H3" s="180"/>
      <c r="J3" s="77"/>
      <c r="K3" s="77" t="s">
        <v>823</v>
      </c>
      <c r="L3" s="77" t="s">
        <v>62</v>
      </c>
      <c r="M3" s="77" t="s">
        <v>63</v>
      </c>
      <c r="N3" s="77" t="s">
        <v>64</v>
      </c>
      <c r="O3" s="77" t="s">
        <v>65</v>
      </c>
    </row>
    <row r="4" spans="1:15" s="183" customFormat="1" ht="11.1" customHeight="1">
      <c r="A4" s="72"/>
      <c r="B4" s="86"/>
      <c r="C4" s="71"/>
      <c r="D4" s="71"/>
      <c r="E4" s="71"/>
      <c r="G4" s="87"/>
      <c r="H4" s="180"/>
      <c r="J4" s="379"/>
      <c r="K4" s="87"/>
      <c r="L4" s="87"/>
      <c r="M4" s="379"/>
      <c r="N4" s="379"/>
      <c r="O4" s="379"/>
    </row>
    <row r="5" spans="1:15" s="187" customFormat="1" ht="24.95" customHeight="1">
      <c r="A5" s="94" t="s">
        <v>824</v>
      </c>
      <c r="B5" s="90" t="s">
        <v>825</v>
      </c>
      <c r="C5" s="79">
        <f>IF(COUNTBLANK(D5),1,2)</f>
        <v>1</v>
      </c>
      <c r="D5" s="129"/>
      <c r="E5" s="105"/>
      <c r="F5" s="106"/>
      <c r="G5" s="106"/>
      <c r="H5" s="180"/>
      <c r="J5" s="380"/>
      <c r="K5" s="106" t="e">
        <v>#N/A</v>
      </c>
      <c r="L5" s="106" t="e">
        <f>K5=F5</f>
        <v>#N/A</v>
      </c>
      <c r="M5" s="380"/>
      <c r="N5" s="380"/>
      <c r="O5" s="380"/>
    </row>
    <row r="6" spans="1:15" s="187" customFormat="1" ht="24.95" customHeight="1">
      <c r="A6" s="91" t="s">
        <v>826</v>
      </c>
      <c r="B6" s="92" t="s">
        <v>827</v>
      </c>
      <c r="C6" s="83">
        <f>IF(COUNTBLANK(D6),1,2)</f>
        <v>1</v>
      </c>
      <c r="D6" s="129"/>
      <c r="E6" s="105"/>
      <c r="F6" s="107"/>
      <c r="G6" s="87"/>
      <c r="H6" s="180"/>
      <c r="J6" s="380"/>
      <c r="K6" s="107" t="e">
        <v>#N/A</v>
      </c>
      <c r="L6" s="107" t="e">
        <f>K6=F6</f>
        <v>#N/A</v>
      </c>
      <c r="M6" s="380"/>
      <c r="N6" s="380"/>
      <c r="O6" s="380"/>
    </row>
    <row r="7" spans="1:15" s="187" customFormat="1" ht="24.95" customHeight="1">
      <c r="A7" s="94" t="s">
        <v>828</v>
      </c>
      <c r="B7" s="90" t="s">
        <v>829</v>
      </c>
      <c r="C7" s="79">
        <f>IF(COUNTBLANK(D7),1,2)</f>
        <v>1</v>
      </c>
      <c r="D7" s="141"/>
      <c r="E7" s="372"/>
      <c r="F7" s="106" t="s">
        <v>830</v>
      </c>
      <c r="G7" s="106"/>
      <c r="H7" s="180"/>
      <c r="J7" s="380"/>
      <c r="K7" s="106" t="e">
        <v>#N/A</v>
      </c>
      <c r="L7" s="106" t="e">
        <f>K7=F7</f>
        <v>#N/A</v>
      </c>
      <c r="M7" s="380"/>
      <c r="N7" s="380"/>
      <c r="O7" s="380"/>
    </row>
    <row r="8" spans="1:15" s="187" customFormat="1" ht="24.95" customHeight="1">
      <c r="A8" s="91" t="s">
        <v>831</v>
      </c>
      <c r="B8" s="92" t="s">
        <v>79</v>
      </c>
      <c r="C8" s="83">
        <f>IF(COUNTBLANK(D8),1,2)</f>
        <v>1</v>
      </c>
      <c r="D8" s="151"/>
      <c r="E8" s="105"/>
      <c r="F8" s="107"/>
      <c r="G8" s="87"/>
      <c r="H8" s="180"/>
      <c r="J8" s="380"/>
      <c r="K8" s="107" t="e">
        <v>#N/A</v>
      </c>
      <c r="L8" s="107" t="e">
        <f>K8=F8</f>
        <v>#N/A</v>
      </c>
      <c r="M8" s="380"/>
      <c r="N8" s="380"/>
      <c r="O8" s="380"/>
    </row>
    <row r="9" spans="1:15" s="183" customFormat="1" ht="12.6" customHeight="1">
      <c r="A9" s="72"/>
      <c r="B9" s="86"/>
      <c r="C9" s="71"/>
      <c r="D9" s="71"/>
      <c r="E9" s="71"/>
      <c r="F9" s="87"/>
      <c r="G9" s="87"/>
      <c r="H9" s="180"/>
      <c r="I9" s="187"/>
      <c r="J9" s="379"/>
      <c r="K9" s="87"/>
      <c r="L9" s="87"/>
      <c r="M9" s="379"/>
      <c r="N9" s="379"/>
      <c r="O9" s="379"/>
    </row>
    <row r="10" spans="1:15" s="184" customFormat="1" ht="24.95" customHeight="1">
      <c r="A10" s="73">
        <v>17</v>
      </c>
      <c r="B10" s="88" t="s">
        <v>832</v>
      </c>
      <c r="C10" s="74"/>
      <c r="D10" s="75" t="str">
        <f>$D$3</f>
        <v xml:space="preserve">Data  </v>
      </c>
      <c r="E10" s="76" t="str">
        <f>$E$3</f>
        <v>Comment Box</v>
      </c>
      <c r="F10" s="77" t="s">
        <v>61</v>
      </c>
      <c r="G10" s="76"/>
      <c r="H10" s="180"/>
      <c r="I10" s="187"/>
      <c r="J10" s="381"/>
      <c r="K10" s="77"/>
      <c r="L10" s="77"/>
      <c r="M10" s="381"/>
      <c r="N10" s="381"/>
      <c r="O10" s="381"/>
    </row>
    <row r="11" spans="1:15" s="183" customFormat="1" ht="12.6" customHeight="1">
      <c r="A11" s="72"/>
      <c r="B11" s="86"/>
      <c r="C11" s="71"/>
      <c r="D11" s="71"/>
      <c r="E11" s="71"/>
      <c r="F11" s="87"/>
      <c r="G11" s="87"/>
      <c r="H11" s="180"/>
      <c r="J11" s="379"/>
      <c r="K11" s="87"/>
      <c r="L11" s="87"/>
      <c r="M11" s="379"/>
      <c r="N11" s="379"/>
      <c r="O11" s="379"/>
    </row>
    <row r="12" spans="1:15" s="187" customFormat="1" ht="24.95" customHeight="1">
      <c r="A12" s="94" t="s">
        <v>833</v>
      </c>
      <c r="B12" s="90" t="s">
        <v>834</v>
      </c>
      <c r="C12" s="79">
        <f t="shared" ref="C12:C18" si="0">IF(COUNTBLANK(D12),1,2)</f>
        <v>1</v>
      </c>
      <c r="D12" s="129"/>
      <c r="E12" s="105"/>
      <c r="F12" s="109" t="s">
        <v>2582</v>
      </c>
      <c r="G12" s="106"/>
      <c r="H12" s="180"/>
      <c r="I12" s="184"/>
      <c r="J12" s="380"/>
      <c r="K12" s="109" t="e">
        <v>#N/A</v>
      </c>
      <c r="L12" s="109" t="e">
        <f>K12=F12</f>
        <v>#N/A</v>
      </c>
      <c r="M12" s="380"/>
      <c r="N12" s="380"/>
      <c r="O12" s="380"/>
    </row>
    <row r="13" spans="1:15" s="187" customFormat="1" ht="24.95" customHeight="1">
      <c r="A13" s="91" t="s">
        <v>835</v>
      </c>
      <c r="B13" s="92" t="s">
        <v>836</v>
      </c>
      <c r="C13" s="83">
        <f t="shared" si="0"/>
        <v>1</v>
      </c>
      <c r="D13" s="122"/>
      <c r="E13" s="105"/>
      <c r="F13" s="110" t="s">
        <v>837</v>
      </c>
      <c r="G13" s="87"/>
      <c r="H13" s="180"/>
      <c r="I13" s="183"/>
      <c r="J13" s="380"/>
      <c r="K13" s="110" t="e">
        <v>#N/A</v>
      </c>
      <c r="L13" s="110" t="e">
        <f>K13=F13</f>
        <v>#N/A</v>
      </c>
      <c r="M13" s="380"/>
      <c r="N13" s="380"/>
      <c r="O13" s="380"/>
    </row>
    <row r="14" spans="1:15" s="187" customFormat="1" ht="24.95" customHeight="1">
      <c r="A14" s="94" t="s">
        <v>838</v>
      </c>
      <c r="B14" s="90" t="s">
        <v>839</v>
      </c>
      <c r="C14" s="79">
        <f t="shared" si="0"/>
        <v>1</v>
      </c>
      <c r="D14" s="147"/>
      <c r="E14" s="105"/>
      <c r="F14" s="109" t="s">
        <v>840</v>
      </c>
      <c r="G14" s="106"/>
      <c r="H14" s="180"/>
      <c r="J14" s="380"/>
      <c r="K14" s="109" t="e">
        <v>#N/A</v>
      </c>
      <c r="L14" s="109" t="e">
        <f>K14=F14</f>
        <v>#N/A</v>
      </c>
      <c r="M14" s="380"/>
      <c r="N14" s="380"/>
      <c r="O14" s="380"/>
    </row>
    <row r="15" spans="1:15" s="391" customFormat="1" ht="28.5">
      <c r="A15" s="91" t="s">
        <v>841</v>
      </c>
      <c r="B15" s="92" t="s">
        <v>842</v>
      </c>
      <c r="C15" s="83">
        <f t="shared" si="0"/>
        <v>1</v>
      </c>
      <c r="D15" s="147"/>
      <c r="E15" s="105"/>
      <c r="F15" s="110" t="s">
        <v>843</v>
      </c>
      <c r="G15" s="87"/>
      <c r="H15" s="431"/>
      <c r="I15" s="187"/>
      <c r="J15" s="392"/>
      <c r="K15" s="390"/>
      <c r="L15" s="390"/>
      <c r="M15" s="392"/>
      <c r="N15" s="392"/>
      <c r="O15" s="392"/>
    </row>
    <row r="16" spans="1:15" s="187" customFormat="1" ht="24.95" customHeight="1">
      <c r="A16" s="94" t="s">
        <v>844</v>
      </c>
      <c r="B16" s="90" t="s">
        <v>845</v>
      </c>
      <c r="C16" s="79">
        <f t="shared" si="0"/>
        <v>1</v>
      </c>
      <c r="D16" s="147"/>
      <c r="E16" s="105"/>
      <c r="F16" s="109" t="s">
        <v>2583</v>
      </c>
      <c r="G16" s="435"/>
      <c r="H16" s="180"/>
      <c r="J16" s="380"/>
      <c r="K16" s="110" t="e">
        <v>#N/A</v>
      </c>
      <c r="L16" s="110" t="e">
        <f>K16=F16</f>
        <v>#N/A</v>
      </c>
      <c r="M16" s="380"/>
      <c r="N16" s="380"/>
      <c r="O16" s="380"/>
    </row>
    <row r="17" spans="1:15" s="187" customFormat="1" ht="38.25">
      <c r="A17" s="91" t="s">
        <v>846</v>
      </c>
      <c r="B17" s="92" t="s">
        <v>847</v>
      </c>
      <c r="C17" s="83">
        <f t="shared" si="0"/>
        <v>1</v>
      </c>
      <c r="D17" s="147"/>
      <c r="E17" s="105"/>
      <c r="F17" s="110" t="s">
        <v>2513</v>
      </c>
      <c r="G17" s="107"/>
      <c r="H17" s="180"/>
      <c r="J17" s="380"/>
      <c r="K17" s="109" t="e">
        <v>#N/A</v>
      </c>
      <c r="L17" s="109" t="e">
        <f>K17=F17</f>
        <v>#N/A</v>
      </c>
      <c r="M17" s="380"/>
      <c r="N17" s="380"/>
      <c r="O17" s="380"/>
    </row>
    <row r="18" spans="1:15" s="391" customFormat="1" ht="30" customHeight="1">
      <c r="A18" s="94" t="s">
        <v>848</v>
      </c>
      <c r="B18" s="90" t="s">
        <v>849</v>
      </c>
      <c r="C18" s="79">
        <f t="shared" si="0"/>
        <v>1</v>
      </c>
      <c r="D18" s="147"/>
      <c r="E18" s="105"/>
      <c r="F18" s="109" t="s">
        <v>2358</v>
      </c>
      <c r="G18" s="435"/>
      <c r="H18" s="431"/>
      <c r="I18" s="187"/>
      <c r="J18" s="392"/>
      <c r="K18" s="390"/>
      <c r="L18" s="390"/>
      <c r="M18" s="392"/>
      <c r="N18" s="392"/>
      <c r="O18" s="392"/>
    </row>
    <row r="19" spans="1:15" s="183" customFormat="1" ht="12.6" customHeight="1">
      <c r="A19" s="72"/>
      <c r="B19" s="86"/>
      <c r="C19" s="71"/>
      <c r="D19" s="71"/>
      <c r="E19" s="71"/>
      <c r="F19" s="87"/>
      <c r="G19" s="87"/>
      <c r="H19" s="180"/>
      <c r="I19" s="187"/>
      <c r="J19" s="379"/>
      <c r="K19" s="87"/>
      <c r="L19" s="87"/>
      <c r="M19" s="379"/>
      <c r="N19" s="379"/>
      <c r="O19" s="379"/>
    </row>
    <row r="20" spans="1:15" s="184" customFormat="1" ht="36">
      <c r="A20" s="73">
        <v>18</v>
      </c>
      <c r="B20" s="88" t="s">
        <v>850</v>
      </c>
      <c r="C20" s="74"/>
      <c r="D20" s="75" t="str">
        <f>$D$3</f>
        <v xml:space="preserve">Data  </v>
      </c>
      <c r="E20" s="76" t="str">
        <f>$E$3</f>
        <v>Comment Box</v>
      </c>
      <c r="F20" s="77" t="s">
        <v>61</v>
      </c>
      <c r="G20" s="444" t="s">
        <v>2282</v>
      </c>
      <c r="H20" s="180"/>
      <c r="I20" s="187"/>
      <c r="J20" s="378"/>
      <c r="K20" s="77"/>
      <c r="L20" s="77"/>
      <c r="M20" s="381"/>
      <c r="N20" s="378" t="s">
        <v>68</v>
      </c>
      <c r="O20" s="378" t="s">
        <v>69</v>
      </c>
    </row>
    <row r="21" spans="1:15" s="183" customFormat="1" ht="12.6" customHeight="1">
      <c r="A21" s="72"/>
      <c r="B21" s="72"/>
      <c r="C21" s="71"/>
      <c r="D21" s="71"/>
      <c r="E21" s="71"/>
      <c r="F21" s="87"/>
      <c r="G21" s="87"/>
      <c r="H21" s="180"/>
      <c r="I21" s="187"/>
      <c r="J21" s="379"/>
      <c r="K21" s="87"/>
      <c r="L21" s="87"/>
      <c r="M21" s="379"/>
      <c r="N21" s="379"/>
      <c r="O21" s="379"/>
    </row>
    <row r="22" spans="1:15" s="187" customFormat="1" ht="24.95" customHeight="1">
      <c r="A22" s="94" t="s">
        <v>851</v>
      </c>
      <c r="B22" s="90" t="s">
        <v>520</v>
      </c>
      <c r="C22" s="79">
        <f t="shared" ref="C22:C36" si="1">IF(COUNTBLANK(D22),1,2)</f>
        <v>1</v>
      </c>
      <c r="D22" s="147"/>
      <c r="E22" s="105"/>
      <c r="F22" s="109" t="s">
        <v>521</v>
      </c>
      <c r="G22" s="412"/>
      <c r="H22" s="180"/>
      <c r="J22" s="380"/>
      <c r="K22" s="109" t="s">
        <v>852</v>
      </c>
      <c r="L22" s="109" t="b">
        <f t="shared" ref="L22:L31" si="2">K22=F22</f>
        <v>0</v>
      </c>
      <c r="M22" s="380"/>
      <c r="N22" s="380"/>
      <c r="O22" s="380"/>
    </row>
    <row r="23" spans="1:15" s="187" customFormat="1" ht="24.95" customHeight="1">
      <c r="A23" s="91" t="s">
        <v>853</v>
      </c>
      <c r="B23" s="92" t="s">
        <v>523</v>
      </c>
      <c r="C23" s="83">
        <f t="shared" si="1"/>
        <v>1</v>
      </c>
      <c r="D23" s="147"/>
      <c r="E23" s="105"/>
      <c r="F23" s="110" t="s">
        <v>2545</v>
      </c>
      <c r="G23" s="110"/>
      <c r="H23" s="180"/>
      <c r="J23" s="380"/>
      <c r="K23" s="110" t="s">
        <v>854</v>
      </c>
      <c r="L23" s="110" t="b">
        <f t="shared" si="2"/>
        <v>0</v>
      </c>
      <c r="M23" s="380"/>
      <c r="N23" s="380"/>
      <c r="O23" s="380"/>
    </row>
    <row r="24" spans="1:15" s="187" customFormat="1" ht="24.95" customHeight="1">
      <c r="A24" s="94" t="s">
        <v>855</v>
      </c>
      <c r="B24" s="90" t="s">
        <v>524</v>
      </c>
      <c r="C24" s="79">
        <f t="shared" si="1"/>
        <v>1</v>
      </c>
      <c r="D24" s="147"/>
      <c r="E24" s="105"/>
      <c r="F24" s="109" t="s">
        <v>525</v>
      </c>
      <c r="G24" s="412"/>
      <c r="H24" s="380"/>
      <c r="J24" s="380"/>
      <c r="K24" s="109" t="s">
        <v>856</v>
      </c>
      <c r="L24" s="109" t="b">
        <f t="shared" si="2"/>
        <v>0</v>
      </c>
      <c r="M24" s="380"/>
      <c r="N24" s="380"/>
      <c r="O24" s="380"/>
    </row>
    <row r="25" spans="1:15" s="187" customFormat="1" ht="24.95" customHeight="1">
      <c r="A25" s="91" t="s">
        <v>857</v>
      </c>
      <c r="B25" s="92" t="s">
        <v>527</v>
      </c>
      <c r="C25" s="83">
        <f t="shared" si="1"/>
        <v>1</v>
      </c>
      <c r="D25" s="147"/>
      <c r="E25" s="105"/>
      <c r="F25" s="110" t="s">
        <v>528</v>
      </c>
      <c r="G25" s="110"/>
      <c r="H25" s="380"/>
      <c r="J25" s="380"/>
      <c r="K25" s="110" t="s">
        <v>528</v>
      </c>
      <c r="L25" s="110" t="b">
        <f t="shared" si="2"/>
        <v>1</v>
      </c>
      <c r="M25" s="380"/>
      <c r="N25" s="380"/>
      <c r="O25" s="380"/>
    </row>
    <row r="26" spans="1:15" s="187" customFormat="1" ht="24.95" customHeight="1">
      <c r="A26" s="94" t="s">
        <v>858</v>
      </c>
      <c r="B26" s="90" t="s">
        <v>530</v>
      </c>
      <c r="C26" s="79">
        <f t="shared" si="1"/>
        <v>1</v>
      </c>
      <c r="D26" s="147"/>
      <c r="E26" s="105"/>
      <c r="F26" s="109" t="s">
        <v>531</v>
      </c>
      <c r="G26" s="412"/>
      <c r="H26" s="380"/>
      <c r="J26" s="380"/>
      <c r="K26" s="109" t="e">
        <v>#N/A</v>
      </c>
      <c r="L26" s="109" t="e">
        <f t="shared" si="2"/>
        <v>#N/A</v>
      </c>
      <c r="M26" s="380"/>
      <c r="N26" s="380"/>
      <c r="O26" s="380"/>
    </row>
    <row r="27" spans="1:15" s="187" customFormat="1" ht="24.95" customHeight="1">
      <c r="A27" s="91" t="s">
        <v>859</v>
      </c>
      <c r="B27" s="92" t="s">
        <v>533</v>
      </c>
      <c r="C27" s="83">
        <f t="shared" si="1"/>
        <v>1</v>
      </c>
      <c r="D27" s="147"/>
      <c r="E27" s="105"/>
      <c r="F27" s="110" t="s">
        <v>534</v>
      </c>
      <c r="G27" s="110"/>
      <c r="H27" s="380"/>
      <c r="J27" s="380"/>
      <c r="K27" s="110" t="e">
        <v>#N/A</v>
      </c>
      <c r="L27" s="110" t="e">
        <f t="shared" si="2"/>
        <v>#N/A</v>
      </c>
      <c r="M27" s="380"/>
      <c r="N27" s="380"/>
      <c r="O27" s="380"/>
    </row>
    <row r="28" spans="1:15" s="187" customFormat="1" ht="24.95" customHeight="1">
      <c r="A28" s="94" t="s">
        <v>860</v>
      </c>
      <c r="B28" s="90" t="s">
        <v>536</v>
      </c>
      <c r="C28" s="79">
        <f t="shared" si="1"/>
        <v>1</v>
      </c>
      <c r="D28" s="147"/>
      <c r="E28" s="105"/>
      <c r="F28" s="109" t="s">
        <v>537</v>
      </c>
      <c r="G28" s="412"/>
      <c r="H28" s="380"/>
      <c r="J28" s="380"/>
      <c r="K28" s="109" t="e">
        <v>#N/A</v>
      </c>
      <c r="L28" s="109" t="e">
        <f t="shared" si="2"/>
        <v>#N/A</v>
      </c>
      <c r="M28" s="380"/>
      <c r="N28" s="380"/>
      <c r="O28" s="380"/>
    </row>
    <row r="29" spans="1:15" s="187" customFormat="1" ht="24.95" customHeight="1">
      <c r="A29" s="91" t="s">
        <v>861</v>
      </c>
      <c r="B29" s="162" t="s">
        <v>2514</v>
      </c>
      <c r="C29" s="83">
        <f t="shared" si="1"/>
        <v>1</v>
      </c>
      <c r="D29" s="147"/>
      <c r="E29" s="105"/>
      <c r="F29" s="110" t="s">
        <v>2459</v>
      </c>
      <c r="G29" s="110"/>
      <c r="H29" s="432"/>
      <c r="J29" s="380"/>
      <c r="K29" s="110" t="s">
        <v>2243</v>
      </c>
      <c r="L29" s="110" t="b">
        <f t="shared" si="2"/>
        <v>0</v>
      </c>
      <c r="M29" s="380"/>
      <c r="N29" s="380"/>
      <c r="O29" s="380"/>
    </row>
    <row r="30" spans="1:15" s="187" customFormat="1" ht="24.95" customHeight="1">
      <c r="A30" s="94" t="s">
        <v>862</v>
      </c>
      <c r="B30" s="90" t="s">
        <v>541</v>
      </c>
      <c r="C30" s="79">
        <f t="shared" si="1"/>
        <v>1</v>
      </c>
      <c r="D30" s="147"/>
      <c r="E30" s="105"/>
      <c r="F30" s="109" t="s">
        <v>542</v>
      </c>
      <c r="G30" s="412"/>
      <c r="H30" s="380"/>
      <c r="J30" s="380"/>
      <c r="K30" s="109" t="e">
        <v>#N/A</v>
      </c>
      <c r="L30" s="109" t="e">
        <f t="shared" si="2"/>
        <v>#N/A</v>
      </c>
      <c r="M30" s="380"/>
      <c r="N30" s="380"/>
      <c r="O30" s="380"/>
    </row>
    <row r="31" spans="1:15" s="187" customFormat="1" ht="24.95" customHeight="1">
      <c r="A31" s="91" t="s">
        <v>863</v>
      </c>
      <c r="B31" s="92" t="s">
        <v>544</v>
      </c>
      <c r="C31" s="83">
        <f t="shared" si="1"/>
        <v>1</v>
      </c>
      <c r="D31" s="147"/>
      <c r="E31" s="105"/>
      <c r="F31" s="110" t="s">
        <v>864</v>
      </c>
      <c r="G31" s="110"/>
      <c r="H31" s="380"/>
      <c r="J31" s="380"/>
      <c r="K31" s="110" t="s">
        <v>864</v>
      </c>
      <c r="L31" s="110" t="b">
        <f t="shared" si="2"/>
        <v>1</v>
      </c>
      <c r="M31" s="380"/>
      <c r="N31" s="380"/>
      <c r="O31" s="380"/>
    </row>
    <row r="32" spans="1:15" s="187" customFormat="1" ht="24.95" customHeight="1">
      <c r="A32" s="94" t="s">
        <v>865</v>
      </c>
      <c r="B32" s="90" t="s">
        <v>547</v>
      </c>
      <c r="C32" s="79">
        <f t="shared" si="1"/>
        <v>1</v>
      </c>
      <c r="D32" s="147"/>
      <c r="E32" s="105"/>
      <c r="F32" s="109" t="s">
        <v>2577</v>
      </c>
      <c r="G32" s="412"/>
      <c r="H32" s="432"/>
      <c r="J32" s="380"/>
      <c r="K32" s="110"/>
      <c r="L32" s="110"/>
      <c r="M32" s="380"/>
      <c r="N32" s="380"/>
      <c r="O32" s="380"/>
    </row>
    <row r="33" spans="1:15" s="187" customFormat="1" ht="24.95" customHeight="1">
      <c r="A33" s="123" t="s">
        <v>866</v>
      </c>
      <c r="B33" s="162" t="s">
        <v>548</v>
      </c>
      <c r="C33" s="83">
        <f t="shared" si="1"/>
        <v>1</v>
      </c>
      <c r="D33" s="147"/>
      <c r="E33" s="105"/>
      <c r="F33" s="110" t="s">
        <v>549</v>
      </c>
      <c r="G33" s="110"/>
      <c r="H33" s="432"/>
      <c r="J33" s="380"/>
      <c r="K33" s="110"/>
      <c r="L33" s="110"/>
      <c r="M33" s="380"/>
      <c r="N33" s="380"/>
      <c r="O33" s="380"/>
    </row>
    <row r="34" spans="1:15" s="187" customFormat="1" ht="24.95" customHeight="1">
      <c r="A34" s="94" t="s">
        <v>867</v>
      </c>
      <c r="B34" s="90" t="s">
        <v>551</v>
      </c>
      <c r="C34" s="79">
        <f t="shared" si="1"/>
        <v>1</v>
      </c>
      <c r="D34" s="147"/>
      <c r="E34" s="105"/>
      <c r="F34" s="109" t="s">
        <v>552</v>
      </c>
      <c r="G34" s="412"/>
      <c r="H34" s="432"/>
      <c r="J34" s="380"/>
      <c r="K34" s="110"/>
      <c r="L34" s="110"/>
      <c r="M34" s="380"/>
      <c r="N34" s="380"/>
      <c r="O34" s="380"/>
    </row>
    <row r="35" spans="1:15" s="187" customFormat="1" ht="24.95" customHeight="1">
      <c r="A35" s="123" t="s">
        <v>868</v>
      </c>
      <c r="B35" s="162" t="s">
        <v>554</v>
      </c>
      <c r="C35" s="83">
        <f t="shared" si="1"/>
        <v>1</v>
      </c>
      <c r="D35" s="147"/>
      <c r="E35" s="105"/>
      <c r="F35" s="110" t="s">
        <v>555</v>
      </c>
      <c r="G35" s="110"/>
      <c r="H35" s="432"/>
      <c r="J35" s="380"/>
      <c r="K35" s="110"/>
      <c r="L35" s="110"/>
      <c r="M35" s="380"/>
      <c r="N35" s="380"/>
      <c r="O35" s="380"/>
    </row>
    <row r="36" spans="1:15" s="187" customFormat="1" ht="24.95" customHeight="1">
      <c r="A36" s="94" t="s">
        <v>870</v>
      </c>
      <c r="B36" s="90" t="s">
        <v>556</v>
      </c>
      <c r="C36" s="79">
        <f t="shared" si="1"/>
        <v>1</v>
      </c>
      <c r="D36" s="147"/>
      <c r="E36" s="105"/>
      <c r="F36" s="109" t="s">
        <v>869</v>
      </c>
      <c r="G36" s="412"/>
      <c r="H36" s="380"/>
      <c r="J36" s="380"/>
      <c r="K36" s="109" t="e">
        <v>#N/A</v>
      </c>
      <c r="L36" s="109" t="e">
        <f>K36=F36</f>
        <v>#N/A</v>
      </c>
      <c r="M36" s="380"/>
      <c r="N36" s="380"/>
      <c r="O36" s="380"/>
    </row>
    <row r="37" spans="1:15" s="187" customFormat="1" ht="24.95" customHeight="1">
      <c r="A37" s="123" t="s">
        <v>2162</v>
      </c>
      <c r="B37" s="162" t="s">
        <v>2159</v>
      </c>
      <c r="C37" s="433"/>
      <c r="D37" s="147"/>
      <c r="E37" s="105"/>
      <c r="F37" s="110" t="s">
        <v>2584</v>
      </c>
      <c r="G37" s="110"/>
      <c r="H37" s="432"/>
      <c r="J37" s="380"/>
      <c r="K37" s="109"/>
      <c r="L37" s="109"/>
      <c r="M37" s="380"/>
      <c r="N37" s="380"/>
      <c r="O37" s="380"/>
    </row>
    <row r="38" spans="1:15" s="187" customFormat="1" ht="24.95" customHeight="1">
      <c r="A38" s="94" t="s">
        <v>2161</v>
      </c>
      <c r="B38" s="90" t="s">
        <v>871</v>
      </c>
      <c r="C38" s="79"/>
      <c r="D38" s="148">
        <f>SUM(D22:D37)</f>
        <v>0</v>
      </c>
      <c r="E38" s="105"/>
      <c r="F38" s="109" t="s">
        <v>2515</v>
      </c>
      <c r="G38" s="109"/>
      <c r="H38" s="380"/>
      <c r="I38" s="409"/>
      <c r="J38" s="380"/>
      <c r="K38" s="110" t="e">
        <v>#N/A</v>
      </c>
      <c r="L38" s="110" t="e">
        <f>K38=F38</f>
        <v>#N/A</v>
      </c>
      <c r="M38" s="380"/>
      <c r="N38" s="380"/>
      <c r="O38" s="380"/>
    </row>
    <row r="39" spans="1:15" s="183" customFormat="1" ht="12.6" customHeight="1">
      <c r="A39" s="72"/>
      <c r="B39" s="86"/>
      <c r="C39" s="71"/>
      <c r="D39" s="71"/>
      <c r="E39" s="71"/>
      <c r="F39" s="87"/>
      <c r="G39" s="110"/>
      <c r="H39" s="379"/>
      <c r="I39" s="409"/>
      <c r="J39" s="379"/>
      <c r="K39" s="87"/>
      <c r="L39" s="87"/>
      <c r="M39" s="379"/>
      <c r="N39" s="379"/>
      <c r="O39" s="379"/>
    </row>
    <row r="40" spans="1:15" s="184" customFormat="1" ht="24.95" customHeight="1">
      <c r="A40" s="73">
        <v>19</v>
      </c>
      <c r="B40" s="88" t="s">
        <v>872</v>
      </c>
      <c r="C40" s="74"/>
      <c r="D40" s="75" t="str">
        <f>$D$3</f>
        <v xml:space="preserve">Data  </v>
      </c>
      <c r="E40" s="76" t="str">
        <f>$E$3</f>
        <v>Comment Box</v>
      </c>
      <c r="F40" s="77" t="s">
        <v>61</v>
      </c>
      <c r="G40" s="444"/>
      <c r="H40" s="381"/>
      <c r="I40" s="409"/>
      <c r="J40" s="381"/>
      <c r="K40" s="77"/>
      <c r="L40" s="77"/>
      <c r="M40" s="381"/>
      <c r="N40" s="381"/>
      <c r="O40" s="381"/>
    </row>
    <row r="41" spans="1:15" s="183" customFormat="1" ht="12.6" customHeight="1">
      <c r="A41" s="72"/>
      <c r="B41" s="71"/>
      <c r="C41" s="71"/>
      <c r="D41" s="71"/>
      <c r="E41" s="71"/>
      <c r="F41" s="87"/>
      <c r="G41" s="110"/>
      <c r="H41" s="379"/>
      <c r="I41" s="409"/>
      <c r="J41" s="379"/>
      <c r="K41" s="87"/>
      <c r="L41" s="87"/>
      <c r="M41" s="379"/>
      <c r="N41" s="379"/>
      <c r="O41" s="379"/>
    </row>
    <row r="42" spans="1:15" s="187" customFormat="1" ht="24.95" customHeight="1">
      <c r="A42" s="94" t="s">
        <v>873</v>
      </c>
      <c r="B42" s="90" t="s">
        <v>582</v>
      </c>
      <c r="C42" s="79">
        <f t="shared" ref="C42:C46" si="3">IF(COUNTBLANK(D42),1,2)</f>
        <v>1</v>
      </c>
      <c r="D42" s="147"/>
      <c r="E42" s="105"/>
      <c r="F42" s="109" t="s">
        <v>874</v>
      </c>
      <c r="G42" s="412"/>
      <c r="H42" s="380"/>
      <c r="I42" s="409"/>
      <c r="J42" s="380"/>
      <c r="K42" s="110" t="e">
        <v>#N/A</v>
      </c>
      <c r="L42" s="110" t="e">
        <f>K42=F42</f>
        <v>#N/A</v>
      </c>
      <c r="M42" s="380"/>
      <c r="N42" s="380"/>
      <c r="O42" s="380"/>
    </row>
    <row r="43" spans="1:15" s="187" customFormat="1" ht="24.95" customHeight="1">
      <c r="A43" s="91" t="s">
        <v>875</v>
      </c>
      <c r="B43" s="92" t="s">
        <v>585</v>
      </c>
      <c r="C43" s="83">
        <f t="shared" si="3"/>
        <v>1</v>
      </c>
      <c r="D43" s="147"/>
      <c r="E43" s="105"/>
      <c r="F43" s="110" t="s">
        <v>876</v>
      </c>
      <c r="G43" s="110"/>
      <c r="H43" s="380"/>
      <c r="I43" s="409"/>
      <c r="J43" s="380"/>
      <c r="K43" s="109" t="e">
        <v>#N/A</v>
      </c>
      <c r="L43" s="109" t="e">
        <f>K43=F43</f>
        <v>#N/A</v>
      </c>
      <c r="M43" s="380"/>
      <c r="N43" s="380"/>
      <c r="O43" s="380"/>
    </row>
    <row r="44" spans="1:15" s="187" customFormat="1" ht="24.95" customHeight="1">
      <c r="A44" s="94" t="s">
        <v>877</v>
      </c>
      <c r="B44" s="90" t="s">
        <v>587</v>
      </c>
      <c r="C44" s="79">
        <f t="shared" si="3"/>
        <v>1</v>
      </c>
      <c r="D44" s="217"/>
      <c r="E44" s="105"/>
      <c r="F44" s="110" t="s">
        <v>878</v>
      </c>
      <c r="G44" s="110"/>
      <c r="H44" s="380"/>
      <c r="I44" s="409"/>
      <c r="J44" s="380"/>
      <c r="K44" s="110" t="e">
        <v>#N/A</v>
      </c>
      <c r="L44" s="110" t="e">
        <f>K44=F44</f>
        <v>#N/A</v>
      </c>
      <c r="M44" s="380"/>
      <c r="N44" s="380"/>
      <c r="O44" s="380"/>
    </row>
    <row r="45" spans="1:15" s="187" customFormat="1" ht="24.95" customHeight="1">
      <c r="A45" s="91" t="s">
        <v>879</v>
      </c>
      <c r="B45" s="92" t="s">
        <v>599</v>
      </c>
      <c r="C45" s="83">
        <f t="shared" si="3"/>
        <v>1</v>
      </c>
      <c r="D45" s="217"/>
      <c r="E45" s="105"/>
      <c r="F45" s="109" t="s">
        <v>2517</v>
      </c>
      <c r="G45" s="412"/>
      <c r="H45" s="432"/>
      <c r="I45" s="409"/>
      <c r="J45" s="380"/>
      <c r="K45" s="109"/>
      <c r="L45" s="109"/>
      <c r="M45" s="380"/>
      <c r="N45" s="380"/>
      <c r="O45" s="380"/>
    </row>
    <row r="46" spans="1:15" s="187" customFormat="1" ht="24.95" customHeight="1">
      <c r="A46" s="94" t="s">
        <v>880</v>
      </c>
      <c r="B46" s="90" t="s">
        <v>601</v>
      </c>
      <c r="C46" s="79">
        <f t="shared" si="3"/>
        <v>1</v>
      </c>
      <c r="D46" s="217"/>
      <c r="E46" s="105"/>
      <c r="F46" s="110" t="s">
        <v>2585</v>
      </c>
      <c r="G46" s="110"/>
      <c r="H46" s="432"/>
      <c r="I46" s="409"/>
      <c r="J46" s="380"/>
      <c r="K46" s="110"/>
      <c r="L46" s="110"/>
      <c r="M46" s="380"/>
      <c r="N46" s="380"/>
      <c r="O46" s="380"/>
    </row>
    <row r="47" spans="1:15" s="183" customFormat="1" ht="12.6" customHeight="1">
      <c r="A47" s="72"/>
      <c r="B47" s="71"/>
      <c r="C47" s="71"/>
      <c r="D47" s="71"/>
      <c r="E47" s="71"/>
      <c r="F47" s="87"/>
      <c r="G47" s="379"/>
      <c r="H47" s="379"/>
      <c r="I47" s="409"/>
      <c r="J47" s="379"/>
      <c r="K47" s="87"/>
      <c r="L47" s="87"/>
      <c r="M47" s="379"/>
      <c r="N47" s="379"/>
      <c r="O47" s="379"/>
    </row>
    <row r="48" spans="1:15" s="184" customFormat="1" ht="24.95" customHeight="1">
      <c r="A48" s="73">
        <v>20</v>
      </c>
      <c r="B48" s="73" t="s">
        <v>881</v>
      </c>
      <c r="C48" s="74"/>
      <c r="D48" s="75" t="str">
        <f>$D$3</f>
        <v xml:space="preserve">Data  </v>
      </c>
      <c r="E48" s="76" t="str">
        <f>$E$3</f>
        <v>Comment Box</v>
      </c>
      <c r="F48" s="77" t="s">
        <v>61</v>
      </c>
      <c r="G48" s="444"/>
      <c r="H48" s="381"/>
      <c r="I48" s="187"/>
      <c r="J48" s="381"/>
      <c r="K48" s="77"/>
      <c r="L48" s="77"/>
      <c r="M48" s="381"/>
      <c r="N48" s="381"/>
      <c r="O48" s="381"/>
    </row>
    <row r="49" spans="1:15" s="183" customFormat="1" ht="12.6" customHeight="1">
      <c r="A49" s="72"/>
      <c r="B49" s="71"/>
      <c r="C49" s="71"/>
      <c r="D49" s="71"/>
      <c r="E49" s="71"/>
      <c r="F49" s="126"/>
      <c r="G49" s="110"/>
      <c r="H49" s="379"/>
      <c r="I49" s="187"/>
      <c r="J49" s="379"/>
      <c r="K49" s="126"/>
      <c r="L49" s="126"/>
      <c r="M49" s="379"/>
      <c r="N49" s="379"/>
      <c r="O49" s="379"/>
    </row>
    <row r="50" spans="1:15" s="187" customFormat="1" ht="24.95" customHeight="1">
      <c r="A50" s="91" t="s">
        <v>882</v>
      </c>
      <c r="B50" s="92" t="s">
        <v>2438</v>
      </c>
      <c r="C50" s="83">
        <f t="shared" ref="C50:C59" si="4">IF(COUNTBLANK(D50),1,2)</f>
        <v>1</v>
      </c>
      <c r="D50" s="147"/>
      <c r="E50" s="105"/>
      <c r="F50" s="110" t="s">
        <v>883</v>
      </c>
      <c r="G50" s="110"/>
      <c r="H50" s="380"/>
      <c r="J50" s="380"/>
      <c r="K50" s="110" t="e">
        <v>#N/A</v>
      </c>
      <c r="L50" s="110" t="e">
        <f t="shared" ref="L50:L65" si="5">K50=F50</f>
        <v>#N/A</v>
      </c>
      <c r="M50" s="380"/>
      <c r="N50" s="380"/>
      <c r="O50" s="380"/>
    </row>
    <row r="51" spans="1:15" s="187" customFormat="1" ht="24.95" customHeight="1">
      <c r="A51" s="94" t="s">
        <v>884</v>
      </c>
      <c r="B51" s="90" t="s">
        <v>607</v>
      </c>
      <c r="C51" s="79">
        <f t="shared" si="4"/>
        <v>1</v>
      </c>
      <c r="D51" s="147"/>
      <c r="E51" s="105"/>
      <c r="F51" s="109" t="s">
        <v>885</v>
      </c>
      <c r="G51" s="412"/>
      <c r="H51" s="380"/>
      <c r="I51" s="183"/>
      <c r="J51" s="380"/>
      <c r="K51" s="109" t="e">
        <v>#N/A</v>
      </c>
      <c r="L51" s="109" t="e">
        <f t="shared" si="5"/>
        <v>#N/A</v>
      </c>
      <c r="M51" s="380"/>
      <c r="N51" s="380"/>
      <c r="O51" s="380"/>
    </row>
    <row r="52" spans="1:15" s="187" customFormat="1" ht="24.95" customHeight="1">
      <c r="A52" s="91" t="s">
        <v>886</v>
      </c>
      <c r="B52" s="92" t="s">
        <v>2439</v>
      </c>
      <c r="C52" s="83">
        <f t="shared" si="4"/>
        <v>1</v>
      </c>
      <c r="D52" s="147"/>
      <c r="E52" s="105"/>
      <c r="F52" s="110" t="s">
        <v>2460</v>
      </c>
      <c r="G52" s="110"/>
      <c r="H52" s="380"/>
      <c r="I52" s="184"/>
      <c r="J52" s="380"/>
      <c r="K52" s="110" t="e">
        <v>#N/A</v>
      </c>
      <c r="L52" s="110" t="e">
        <f t="shared" si="5"/>
        <v>#N/A</v>
      </c>
      <c r="M52" s="380"/>
      <c r="N52" s="380"/>
      <c r="O52" s="380"/>
    </row>
    <row r="53" spans="1:15" s="187" customFormat="1" ht="24.95" customHeight="1">
      <c r="A53" s="94" t="s">
        <v>887</v>
      </c>
      <c r="B53" s="90" t="s">
        <v>611</v>
      </c>
      <c r="C53" s="79">
        <f t="shared" si="4"/>
        <v>1</v>
      </c>
      <c r="D53" s="147"/>
      <c r="E53" s="105"/>
      <c r="F53" s="109" t="s">
        <v>888</v>
      </c>
      <c r="G53" s="412"/>
      <c r="H53" s="380"/>
      <c r="I53" s="183"/>
      <c r="J53" s="380"/>
      <c r="K53" s="109" t="e">
        <v>#N/A</v>
      </c>
      <c r="L53" s="109" t="e">
        <f t="shared" si="5"/>
        <v>#N/A</v>
      </c>
      <c r="M53" s="380"/>
      <c r="N53" s="380"/>
      <c r="O53" s="380"/>
    </row>
    <row r="54" spans="1:15" s="187" customFormat="1" ht="24.95" customHeight="1">
      <c r="A54" s="91" t="s">
        <v>889</v>
      </c>
      <c r="B54" s="92" t="s">
        <v>614</v>
      </c>
      <c r="C54" s="83">
        <f t="shared" si="4"/>
        <v>1</v>
      </c>
      <c r="D54" s="147"/>
      <c r="E54" s="105"/>
      <c r="F54" s="110" t="s">
        <v>890</v>
      </c>
      <c r="G54" s="110"/>
      <c r="H54" s="380"/>
      <c r="J54" s="380"/>
      <c r="K54" s="110" t="e">
        <v>#N/A</v>
      </c>
      <c r="L54" s="110" t="e">
        <f t="shared" si="5"/>
        <v>#N/A</v>
      </c>
      <c r="M54" s="380"/>
      <c r="N54" s="380"/>
      <c r="O54" s="380"/>
    </row>
    <row r="55" spans="1:15" s="187" customFormat="1" ht="24.95" customHeight="1">
      <c r="A55" s="94" t="s">
        <v>891</v>
      </c>
      <c r="B55" s="90" t="s">
        <v>616</v>
      </c>
      <c r="C55" s="79"/>
      <c r="D55" s="148">
        <f>SUM(D50:D54)</f>
        <v>0</v>
      </c>
      <c r="E55" s="105"/>
      <c r="F55" s="109" t="s">
        <v>892</v>
      </c>
      <c r="G55" s="412"/>
      <c r="H55" s="380"/>
      <c r="J55" s="380"/>
      <c r="K55" s="109" t="e">
        <v>#N/A</v>
      </c>
      <c r="L55" s="109" t="e">
        <f t="shared" si="5"/>
        <v>#N/A</v>
      </c>
      <c r="M55" s="380"/>
      <c r="N55" s="380"/>
      <c r="O55" s="380"/>
    </row>
    <row r="56" spans="1:15" s="187" customFormat="1" ht="24.95" customHeight="1">
      <c r="A56" s="91" t="s">
        <v>893</v>
      </c>
      <c r="B56" s="92" t="s">
        <v>619</v>
      </c>
      <c r="C56" s="83">
        <f t="shared" si="4"/>
        <v>1</v>
      </c>
      <c r="D56" s="147"/>
      <c r="E56" s="105"/>
      <c r="F56" s="110" t="s">
        <v>894</v>
      </c>
      <c r="G56" s="110"/>
      <c r="H56" s="380"/>
      <c r="I56" s="409"/>
      <c r="J56" s="380"/>
      <c r="K56" s="110" t="e">
        <v>#N/A</v>
      </c>
      <c r="L56" s="110" t="e">
        <f t="shared" si="5"/>
        <v>#N/A</v>
      </c>
      <c r="M56" s="380"/>
      <c r="N56" s="380"/>
      <c r="O56" s="380"/>
    </row>
    <row r="57" spans="1:15" s="187" customFormat="1" ht="24.95" customHeight="1">
      <c r="A57" s="94" t="s">
        <v>895</v>
      </c>
      <c r="B57" s="90" t="s">
        <v>622</v>
      </c>
      <c r="C57" s="79">
        <f t="shared" si="4"/>
        <v>1</v>
      </c>
      <c r="D57" s="147"/>
      <c r="E57" s="105"/>
      <c r="F57" s="109" t="s">
        <v>896</v>
      </c>
      <c r="G57" s="412"/>
      <c r="H57" s="380"/>
      <c r="J57" s="380"/>
      <c r="K57" s="109" t="e">
        <v>#N/A</v>
      </c>
      <c r="L57" s="109" t="e">
        <f t="shared" si="5"/>
        <v>#N/A</v>
      </c>
      <c r="M57" s="380"/>
      <c r="N57" s="380"/>
      <c r="O57" s="380"/>
    </row>
    <row r="58" spans="1:15" s="187" customFormat="1" ht="24.95" customHeight="1">
      <c r="A58" s="91" t="s">
        <v>897</v>
      </c>
      <c r="B58" s="92" t="s">
        <v>625</v>
      </c>
      <c r="C58" s="83">
        <f t="shared" si="4"/>
        <v>1</v>
      </c>
      <c r="D58" s="147"/>
      <c r="E58" s="105"/>
      <c r="F58" s="110" t="s">
        <v>898</v>
      </c>
      <c r="G58" s="110"/>
      <c r="H58" s="380"/>
      <c r="J58" s="380"/>
      <c r="K58" s="110" t="e">
        <v>#N/A</v>
      </c>
      <c r="L58" s="110" t="e">
        <f t="shared" si="5"/>
        <v>#N/A</v>
      </c>
      <c r="M58" s="380"/>
      <c r="N58" s="380"/>
      <c r="O58" s="380"/>
    </row>
    <row r="59" spans="1:15" s="187" customFormat="1" ht="24.95" customHeight="1">
      <c r="A59" s="94" t="s">
        <v>899</v>
      </c>
      <c r="B59" s="90" t="s">
        <v>628</v>
      </c>
      <c r="C59" s="79">
        <f t="shared" si="4"/>
        <v>1</v>
      </c>
      <c r="D59" s="147"/>
      <c r="E59" s="105"/>
      <c r="F59" s="109" t="s">
        <v>900</v>
      </c>
      <c r="G59" s="412"/>
      <c r="H59" s="380"/>
      <c r="J59" s="380"/>
      <c r="K59" s="109" t="e">
        <v>#N/A</v>
      </c>
      <c r="L59" s="109" t="e">
        <f t="shared" si="5"/>
        <v>#N/A</v>
      </c>
      <c r="M59" s="380"/>
      <c r="N59" s="380"/>
      <c r="O59" s="380"/>
    </row>
    <row r="60" spans="1:15" s="187" customFormat="1" ht="24.95" customHeight="1">
      <c r="A60" s="91" t="s">
        <v>901</v>
      </c>
      <c r="B60" s="92" t="s">
        <v>2440</v>
      </c>
      <c r="C60" s="83">
        <f t="shared" ref="C60:C65" si="6">IF(COUNTBLANK(D60),1,2)</f>
        <v>1</v>
      </c>
      <c r="D60" s="147"/>
      <c r="E60" s="105"/>
      <c r="F60" s="110" t="s">
        <v>2461</v>
      </c>
      <c r="G60" s="110"/>
      <c r="H60" s="380"/>
      <c r="J60" s="380"/>
      <c r="K60" s="110" t="e">
        <v>#N/A</v>
      </c>
      <c r="L60" s="110" t="e">
        <f t="shared" si="5"/>
        <v>#N/A</v>
      </c>
      <c r="M60" s="380"/>
      <c r="N60" s="380"/>
      <c r="O60" s="380"/>
    </row>
    <row r="61" spans="1:15" s="187" customFormat="1" ht="24.95" customHeight="1">
      <c r="A61" s="94" t="s">
        <v>902</v>
      </c>
      <c r="B61" s="90" t="s">
        <v>632</v>
      </c>
      <c r="C61" s="79">
        <f t="shared" si="6"/>
        <v>1</v>
      </c>
      <c r="D61" s="147"/>
      <c r="E61" s="105"/>
      <c r="F61" s="109" t="s">
        <v>903</v>
      </c>
      <c r="G61" s="412"/>
      <c r="H61" s="380"/>
      <c r="J61" s="380"/>
      <c r="K61" s="109" t="e">
        <v>#N/A</v>
      </c>
      <c r="L61" s="109" t="e">
        <f t="shared" si="5"/>
        <v>#N/A</v>
      </c>
      <c r="M61" s="380"/>
      <c r="N61" s="380"/>
      <c r="O61" s="380"/>
    </row>
    <row r="62" spans="1:15" s="187" customFormat="1" ht="24.95" customHeight="1">
      <c r="A62" s="91" t="s">
        <v>904</v>
      </c>
      <c r="B62" s="92" t="s">
        <v>2441</v>
      </c>
      <c r="C62" s="83">
        <f t="shared" si="6"/>
        <v>1</v>
      </c>
      <c r="D62" s="147"/>
      <c r="E62" s="105"/>
      <c r="F62" s="110" t="s">
        <v>905</v>
      </c>
      <c r="G62" s="110"/>
      <c r="H62" s="380"/>
      <c r="J62" s="380"/>
      <c r="K62" s="110" t="e">
        <v>#N/A</v>
      </c>
      <c r="L62" s="110" t="e">
        <f t="shared" si="5"/>
        <v>#N/A</v>
      </c>
      <c r="M62" s="380"/>
      <c r="N62" s="380"/>
      <c r="O62" s="380"/>
    </row>
    <row r="63" spans="1:15" s="187" customFormat="1" ht="24.95" customHeight="1">
      <c r="A63" s="94" t="s">
        <v>906</v>
      </c>
      <c r="B63" s="90" t="s">
        <v>636</v>
      </c>
      <c r="C63" s="79"/>
      <c r="D63" s="148">
        <f>SUM(D58:D62)</f>
        <v>0</v>
      </c>
      <c r="E63" s="105"/>
      <c r="F63" s="109" t="s">
        <v>907</v>
      </c>
      <c r="G63" s="412"/>
      <c r="H63" s="380"/>
      <c r="J63" s="380"/>
      <c r="K63" s="109" t="e">
        <v>#N/A</v>
      </c>
      <c r="L63" s="109" t="e">
        <f t="shared" si="5"/>
        <v>#N/A</v>
      </c>
      <c r="M63" s="380"/>
      <c r="N63" s="380"/>
      <c r="O63" s="380"/>
    </row>
    <row r="64" spans="1:15" s="187" customFormat="1" ht="24.95" customHeight="1">
      <c r="A64" s="91" t="s">
        <v>908</v>
      </c>
      <c r="B64" s="92" t="s">
        <v>639</v>
      </c>
      <c r="C64" s="83">
        <f t="shared" si="6"/>
        <v>1</v>
      </c>
      <c r="D64" s="147"/>
      <c r="E64" s="105"/>
      <c r="F64" s="110" t="s">
        <v>909</v>
      </c>
      <c r="G64" s="110"/>
      <c r="H64" s="380"/>
      <c r="J64" s="380"/>
      <c r="K64" s="110" t="e">
        <v>#N/A</v>
      </c>
      <c r="L64" s="110" t="e">
        <f t="shared" si="5"/>
        <v>#N/A</v>
      </c>
      <c r="M64" s="380"/>
      <c r="N64" s="380"/>
      <c r="O64" s="380"/>
    </row>
    <row r="65" spans="1:15" s="187" customFormat="1" ht="24.95" customHeight="1">
      <c r="A65" s="94" t="s">
        <v>910</v>
      </c>
      <c r="B65" s="90" t="s">
        <v>642</v>
      </c>
      <c r="C65" s="79">
        <f t="shared" si="6"/>
        <v>1</v>
      </c>
      <c r="D65" s="147"/>
      <c r="E65" s="105"/>
      <c r="F65" s="109" t="s">
        <v>911</v>
      </c>
      <c r="G65" s="412"/>
      <c r="H65" s="380"/>
      <c r="J65" s="380"/>
      <c r="K65" s="109" t="e">
        <v>#N/A</v>
      </c>
      <c r="L65" s="109" t="e">
        <f t="shared" si="5"/>
        <v>#N/A</v>
      </c>
      <c r="M65" s="380"/>
      <c r="N65" s="380"/>
      <c r="O65" s="380"/>
    </row>
    <row r="66" spans="1:15" s="183" customFormat="1" ht="12.6" customHeight="1">
      <c r="A66" s="72"/>
      <c r="B66" s="71"/>
      <c r="C66" s="71"/>
      <c r="D66" s="71"/>
      <c r="E66" s="71"/>
      <c r="F66" s="126"/>
      <c r="G66" s="379"/>
      <c r="H66" s="379"/>
      <c r="I66" s="187"/>
      <c r="J66" s="379"/>
      <c r="K66" s="126"/>
      <c r="L66" s="126"/>
      <c r="M66" s="379"/>
      <c r="N66" s="379"/>
      <c r="O66" s="379"/>
    </row>
    <row r="67" spans="1:15" s="184" customFormat="1" ht="24.95" customHeight="1">
      <c r="A67" s="73">
        <v>21</v>
      </c>
      <c r="B67" s="73" t="s">
        <v>912</v>
      </c>
      <c r="C67" s="74"/>
      <c r="D67" s="75" t="str">
        <f>$D$3</f>
        <v xml:space="preserve">Data  </v>
      </c>
      <c r="E67" s="76" t="str">
        <f>$E$3</f>
        <v>Comment Box</v>
      </c>
      <c r="F67" s="77" t="s">
        <v>61</v>
      </c>
      <c r="G67" s="444"/>
      <c r="H67" s="381"/>
      <c r="I67" s="187"/>
      <c r="J67" s="381"/>
      <c r="K67" s="77"/>
      <c r="L67" s="77"/>
      <c r="M67" s="381"/>
      <c r="N67" s="381"/>
      <c r="O67" s="381"/>
    </row>
    <row r="68" spans="1:15" s="183" customFormat="1" ht="12.6" customHeight="1">
      <c r="A68" s="72"/>
      <c r="B68" s="71"/>
      <c r="C68" s="71"/>
      <c r="D68" s="71"/>
      <c r="E68" s="71"/>
      <c r="F68" s="126"/>
      <c r="G68" s="110"/>
      <c r="H68" s="379"/>
      <c r="I68" s="187"/>
      <c r="J68" s="379"/>
      <c r="K68" s="126"/>
      <c r="L68" s="126"/>
      <c r="M68" s="379"/>
      <c r="N68" s="379"/>
      <c r="O68" s="379"/>
    </row>
    <row r="69" spans="1:15" s="187" customFormat="1" ht="24.95" customHeight="1">
      <c r="A69" s="91" t="s">
        <v>913</v>
      </c>
      <c r="B69" s="92" t="s">
        <v>646</v>
      </c>
      <c r="C69" s="83">
        <f>IF(COUNTBLANK(D69),1,2)</f>
        <v>1</v>
      </c>
      <c r="D69" s="147"/>
      <c r="E69" s="105"/>
      <c r="F69" s="110" t="s">
        <v>914</v>
      </c>
      <c r="G69" s="110"/>
      <c r="H69" s="380"/>
      <c r="J69" s="380"/>
      <c r="K69" s="110" t="e">
        <v>#N/A</v>
      </c>
      <c r="L69" s="110" t="e">
        <f t="shared" ref="L69:L78" si="7">K69=F69</f>
        <v>#N/A</v>
      </c>
      <c r="M69" s="380"/>
      <c r="N69" s="380"/>
      <c r="O69" s="380"/>
    </row>
    <row r="70" spans="1:15" s="187" customFormat="1" ht="24.95" customHeight="1">
      <c r="A70" s="94" t="s">
        <v>915</v>
      </c>
      <c r="B70" s="90" t="s">
        <v>649</v>
      </c>
      <c r="C70" s="79">
        <f>IF(COUNTBLANK(D70),1,2)</f>
        <v>1</v>
      </c>
      <c r="D70" s="147"/>
      <c r="E70" s="105"/>
      <c r="F70" s="109" t="s">
        <v>916</v>
      </c>
      <c r="G70" s="412"/>
      <c r="H70" s="380"/>
      <c r="J70" s="380"/>
      <c r="K70" s="109" t="e">
        <v>#N/A</v>
      </c>
      <c r="L70" s="109" t="e">
        <f t="shared" si="7"/>
        <v>#N/A</v>
      </c>
      <c r="M70" s="380"/>
      <c r="N70" s="380"/>
      <c r="O70" s="380"/>
    </row>
    <row r="71" spans="1:15" s="187" customFormat="1" ht="24.95" customHeight="1">
      <c r="A71" s="91" t="s">
        <v>917</v>
      </c>
      <c r="B71" s="92" t="s">
        <v>652</v>
      </c>
      <c r="C71" s="83"/>
      <c r="D71" s="148">
        <f>SUM(D69:D70)</f>
        <v>0</v>
      </c>
      <c r="E71" s="105"/>
      <c r="F71" s="110" t="s">
        <v>918</v>
      </c>
      <c r="G71" s="110"/>
      <c r="H71" s="380"/>
      <c r="J71" s="380"/>
      <c r="K71" s="110" t="e">
        <v>#N/A</v>
      </c>
      <c r="L71" s="110" t="e">
        <f t="shared" si="7"/>
        <v>#N/A</v>
      </c>
      <c r="M71" s="380"/>
      <c r="N71" s="380"/>
      <c r="O71" s="380"/>
    </row>
    <row r="72" spans="1:15" s="187" customFormat="1" ht="24.95" customHeight="1">
      <c r="A72" s="94" t="s">
        <v>919</v>
      </c>
      <c r="B72" s="90" t="s">
        <v>655</v>
      </c>
      <c r="C72" s="79">
        <f>IF(COUNTBLANK(D72),1,2)</f>
        <v>1</v>
      </c>
      <c r="D72" s="147"/>
      <c r="E72" s="105"/>
      <c r="F72" s="109" t="s">
        <v>2462</v>
      </c>
      <c r="G72" s="412"/>
      <c r="H72" s="380"/>
      <c r="J72" s="380"/>
      <c r="K72" s="109" t="e">
        <v>#N/A</v>
      </c>
      <c r="L72" s="109" t="e">
        <f t="shared" si="7"/>
        <v>#N/A</v>
      </c>
      <c r="M72" s="380"/>
      <c r="N72" s="380"/>
      <c r="O72" s="380"/>
    </row>
    <row r="73" spans="1:15" s="187" customFormat="1" ht="24.95" customHeight="1">
      <c r="A73" s="91" t="s">
        <v>920</v>
      </c>
      <c r="B73" s="92" t="s">
        <v>657</v>
      </c>
      <c r="C73" s="83">
        <f t="shared" ref="C73:C78" si="8">IF(COUNTBLANK(D73),1,2)</f>
        <v>1</v>
      </c>
      <c r="D73" s="147"/>
      <c r="E73" s="105"/>
      <c r="F73" s="110" t="s">
        <v>921</v>
      </c>
      <c r="G73" s="110"/>
      <c r="H73" s="380"/>
      <c r="J73" s="380"/>
      <c r="K73" s="110" t="e">
        <v>#N/A</v>
      </c>
      <c r="L73" s="110" t="e">
        <f t="shared" si="7"/>
        <v>#N/A</v>
      </c>
      <c r="M73" s="380"/>
      <c r="N73" s="380"/>
      <c r="O73" s="380"/>
    </row>
    <row r="74" spans="1:15" s="187" customFormat="1" ht="24.95" customHeight="1">
      <c r="A74" s="94" t="s">
        <v>922</v>
      </c>
      <c r="B74" s="90" t="s">
        <v>660</v>
      </c>
      <c r="C74" s="79">
        <f t="shared" si="8"/>
        <v>1</v>
      </c>
      <c r="D74" s="147"/>
      <c r="E74" s="105"/>
      <c r="F74" s="109" t="s">
        <v>923</v>
      </c>
      <c r="G74" s="412"/>
      <c r="H74" s="380"/>
      <c r="J74" s="380"/>
      <c r="K74" s="109" t="e">
        <v>#N/A</v>
      </c>
      <c r="L74" s="109" t="e">
        <f t="shared" si="7"/>
        <v>#N/A</v>
      </c>
      <c r="M74" s="380"/>
      <c r="N74" s="380"/>
      <c r="O74" s="380"/>
    </row>
    <row r="75" spans="1:15" s="187" customFormat="1" ht="24.95" customHeight="1">
      <c r="A75" s="91" t="s">
        <v>924</v>
      </c>
      <c r="B75" s="92" t="s">
        <v>663</v>
      </c>
      <c r="C75" s="83">
        <f t="shared" si="8"/>
        <v>1</v>
      </c>
      <c r="D75" s="147"/>
      <c r="E75" s="105"/>
      <c r="F75" s="110" t="s">
        <v>925</v>
      </c>
      <c r="G75" s="110"/>
      <c r="H75" s="380"/>
      <c r="J75" s="380"/>
      <c r="K75" s="110" t="e">
        <v>#N/A</v>
      </c>
      <c r="L75" s="110" t="e">
        <f t="shared" si="7"/>
        <v>#N/A</v>
      </c>
      <c r="M75" s="380"/>
      <c r="N75" s="380"/>
      <c r="O75" s="380"/>
    </row>
    <row r="76" spans="1:15" s="187" customFormat="1" ht="24.95" customHeight="1">
      <c r="A76" s="94" t="s">
        <v>926</v>
      </c>
      <c r="B76" s="90" t="s">
        <v>666</v>
      </c>
      <c r="C76" s="79"/>
      <c r="D76" s="148">
        <f>SUM(D74:D75)</f>
        <v>0</v>
      </c>
      <c r="E76" s="105"/>
      <c r="F76" s="109" t="s">
        <v>927</v>
      </c>
      <c r="G76" s="412"/>
      <c r="H76" s="380"/>
      <c r="I76" s="184"/>
      <c r="J76" s="380"/>
      <c r="K76" s="109" t="e">
        <v>#N/A</v>
      </c>
      <c r="L76" s="109" t="e">
        <f t="shared" si="7"/>
        <v>#N/A</v>
      </c>
      <c r="M76" s="380"/>
      <c r="N76" s="380"/>
      <c r="O76" s="380"/>
    </row>
    <row r="77" spans="1:15" s="187" customFormat="1" ht="24.95" customHeight="1">
      <c r="A77" s="91" t="s">
        <v>928</v>
      </c>
      <c r="B77" s="92" t="s">
        <v>669</v>
      </c>
      <c r="C77" s="83">
        <f t="shared" si="8"/>
        <v>1</v>
      </c>
      <c r="D77" s="147"/>
      <c r="E77" s="105"/>
      <c r="F77" s="110" t="s">
        <v>2463</v>
      </c>
      <c r="G77" s="110"/>
      <c r="H77" s="380"/>
      <c r="J77" s="380"/>
      <c r="K77" s="110" t="e">
        <v>#N/A</v>
      </c>
      <c r="L77" s="110" t="e">
        <f t="shared" si="7"/>
        <v>#N/A</v>
      </c>
      <c r="M77" s="380"/>
      <c r="N77" s="380"/>
      <c r="O77" s="380"/>
    </row>
    <row r="78" spans="1:15" s="187" customFormat="1" ht="24.95" customHeight="1">
      <c r="A78" s="94" t="s">
        <v>929</v>
      </c>
      <c r="B78" s="90" t="s">
        <v>671</v>
      </c>
      <c r="C78" s="79">
        <f t="shared" si="8"/>
        <v>1</v>
      </c>
      <c r="D78" s="147"/>
      <c r="E78" s="105"/>
      <c r="F78" s="109" t="s">
        <v>930</v>
      </c>
      <c r="G78" s="412"/>
      <c r="H78" s="380"/>
      <c r="J78" s="380"/>
      <c r="K78" s="109" t="e">
        <v>#N/A</v>
      </c>
      <c r="L78" s="109" t="e">
        <f t="shared" si="7"/>
        <v>#N/A</v>
      </c>
      <c r="M78" s="380"/>
      <c r="N78" s="380"/>
      <c r="O78" s="380"/>
    </row>
    <row r="79" spans="1:15" ht="12.6" customHeight="1">
      <c r="G79" s="380"/>
      <c r="H79" s="380"/>
    </row>
    <row r="80" spans="1:15" ht="24.95" customHeight="1">
      <c r="A80" s="73">
        <v>22</v>
      </c>
      <c r="B80" s="73" t="s">
        <v>931</v>
      </c>
      <c r="C80" s="382" t="s">
        <v>511</v>
      </c>
      <c r="D80" s="75" t="s">
        <v>932</v>
      </c>
      <c r="E80" s="76" t="s">
        <v>60</v>
      </c>
      <c r="F80" s="77" t="s">
        <v>61</v>
      </c>
      <c r="G80" s="444"/>
      <c r="H80" s="432"/>
      <c r="J80" s="77"/>
      <c r="K80" s="77" t="s">
        <v>823</v>
      </c>
      <c r="L80" s="77" t="s">
        <v>62</v>
      </c>
      <c r="M80" s="77" t="s">
        <v>63</v>
      </c>
      <c r="N80" s="77" t="s">
        <v>64</v>
      </c>
      <c r="O80" s="77" t="s">
        <v>65</v>
      </c>
    </row>
    <row r="81" spans="1:14" ht="7.5" customHeight="1">
      <c r="A81" s="383" t="s">
        <v>511</v>
      </c>
      <c r="B81" s="383" t="s">
        <v>511</v>
      </c>
      <c r="C81" s="383" t="s">
        <v>511</v>
      </c>
      <c r="D81" s="383" t="s">
        <v>511</v>
      </c>
      <c r="E81" s="383" t="s">
        <v>511</v>
      </c>
      <c r="F81" s="383" t="s">
        <v>511</v>
      </c>
      <c r="G81" s="380"/>
      <c r="H81" s="380"/>
      <c r="K81" s="383" t="s">
        <v>511</v>
      </c>
      <c r="L81" s="383" t="s">
        <v>511</v>
      </c>
      <c r="M81" s="383" t="s">
        <v>511</v>
      </c>
      <c r="N81" s="383" t="s">
        <v>511</v>
      </c>
    </row>
    <row r="82" spans="1:14" ht="37.5" customHeight="1">
      <c r="A82" s="472" t="s">
        <v>933</v>
      </c>
      <c r="B82" s="452" t="s">
        <v>934</v>
      </c>
      <c r="C82" s="79">
        <f t="shared" ref="C82:C85" si="9">IF(COUNTBLANK(D82),1,2)</f>
        <v>1</v>
      </c>
      <c r="D82" s="147"/>
      <c r="E82" s="385" t="s">
        <v>511</v>
      </c>
      <c r="F82" s="476" t="s">
        <v>2464</v>
      </c>
      <c r="G82" s="413"/>
      <c r="H82" s="432"/>
      <c r="K82" s="383" t="s">
        <v>511</v>
      </c>
      <c r="L82" s="383" t="s">
        <v>511</v>
      </c>
      <c r="M82" s="383" t="s">
        <v>511</v>
      </c>
      <c r="N82" s="383" t="s">
        <v>511</v>
      </c>
    </row>
    <row r="83" spans="1:14" ht="38.25" customHeight="1">
      <c r="A83" s="473" t="s">
        <v>935</v>
      </c>
      <c r="B83" s="92" t="s">
        <v>437</v>
      </c>
      <c r="C83" s="83">
        <f t="shared" si="9"/>
        <v>1</v>
      </c>
      <c r="D83" s="147"/>
      <c r="E83" s="386"/>
      <c r="F83" s="475" t="s">
        <v>438</v>
      </c>
      <c r="G83" s="384"/>
      <c r="H83" s="424"/>
      <c r="K83" s="383"/>
      <c r="L83" s="383"/>
      <c r="M83" s="383"/>
      <c r="N83" s="383"/>
    </row>
    <row r="84" spans="1:14" ht="38.25">
      <c r="A84" s="474" t="s">
        <v>936</v>
      </c>
      <c r="B84" s="452" t="s">
        <v>448</v>
      </c>
      <c r="C84" s="79">
        <f t="shared" si="9"/>
        <v>1</v>
      </c>
      <c r="D84" s="147"/>
      <c r="E84" s="386" t="s">
        <v>511</v>
      </c>
      <c r="F84" s="476" t="s">
        <v>2484</v>
      </c>
      <c r="G84" s="413"/>
      <c r="H84" s="424"/>
      <c r="K84" s="383" t="s">
        <v>511</v>
      </c>
      <c r="L84" s="383" t="s">
        <v>511</v>
      </c>
      <c r="M84" s="383" t="s">
        <v>511</v>
      </c>
      <c r="N84" s="383" t="s">
        <v>511</v>
      </c>
    </row>
    <row r="85" spans="1:14" ht="18">
      <c r="A85" s="473" t="s">
        <v>937</v>
      </c>
      <c r="B85" s="453" t="s">
        <v>938</v>
      </c>
      <c r="C85" s="83">
        <f t="shared" si="9"/>
        <v>1</v>
      </c>
      <c r="D85" s="147"/>
      <c r="E85" s="386" t="s">
        <v>511</v>
      </c>
      <c r="F85" s="477" t="s">
        <v>2483</v>
      </c>
      <c r="G85" s="384"/>
      <c r="H85" s="424"/>
      <c r="K85" s="383" t="s">
        <v>511</v>
      </c>
      <c r="L85" s="383" t="s">
        <v>511</v>
      </c>
      <c r="M85" s="383" t="s">
        <v>511</v>
      </c>
      <c r="N85" s="383" t="s">
        <v>511</v>
      </c>
    </row>
    <row r="105" spans="9:9" ht="18">
      <c r="I105" s="184"/>
    </row>
    <row r="149" spans="9:9" ht="18">
      <c r="I149" s="184"/>
    </row>
    <row r="150" spans="9:9" ht="18">
      <c r="I150" s="184"/>
    </row>
    <row r="162" spans="9:9" ht="18">
      <c r="I162" s="184"/>
    </row>
    <row r="163" spans="9:9" ht="18">
      <c r="I163" s="184"/>
    </row>
    <row r="164" spans="9:9" ht="18">
      <c r="I164" s="184"/>
    </row>
    <row r="207" spans="9:9" ht="18">
      <c r="I207" s="184"/>
    </row>
    <row r="208" spans="9:9" ht="18">
      <c r="I208" s="410"/>
    </row>
    <row r="209" spans="9:9" ht="18">
      <c r="I209" s="410"/>
    </row>
    <row r="210" spans="9:9">
      <c r="I210" s="411"/>
    </row>
    <row r="211" spans="9:9">
      <c r="I211" s="411"/>
    </row>
    <row r="212" spans="9:9">
      <c r="I212" s="411"/>
    </row>
    <row r="213" spans="9:9">
      <c r="I213" s="411"/>
    </row>
    <row r="214" spans="9:9" ht="18">
      <c r="I214" s="184"/>
    </row>
    <row r="215" spans="9:9" ht="18">
      <c r="I215" s="184"/>
    </row>
    <row r="216" spans="9:9" ht="18">
      <c r="I216" s="184"/>
    </row>
    <row r="249" spans="9:9" ht="18">
      <c r="I249" s="184"/>
    </row>
    <row r="250" spans="9:9" ht="18">
      <c r="I250" s="184"/>
    </row>
    <row r="251" spans="9:9" ht="18">
      <c r="I251" s="184"/>
    </row>
    <row r="262" spans="9:9" ht="18">
      <c r="I262" s="184"/>
    </row>
    <row r="263" spans="9:9" ht="18">
      <c r="I263" s="184"/>
    </row>
    <row r="264" spans="9:9" ht="18">
      <c r="I264" s="184"/>
    </row>
    <row r="281" spans="9:9" ht="18">
      <c r="I281" s="184"/>
    </row>
    <row r="282" spans="9:9" ht="18">
      <c r="I282" s="203"/>
    </row>
    <row r="283" spans="9:9" ht="18">
      <c r="I283" s="184"/>
    </row>
    <row r="294" spans="9:9" ht="18">
      <c r="I294" s="184"/>
    </row>
    <row r="295" spans="9:9" ht="18">
      <c r="I295" s="203"/>
    </row>
    <row r="296" spans="9:9" ht="18">
      <c r="I296" s="184"/>
    </row>
    <row r="357" spans="9:9" ht="18">
      <c r="I357" s="184"/>
    </row>
    <row r="358" spans="9:9" ht="15">
      <c r="I358" s="182"/>
    </row>
    <row r="359" spans="9:9" ht="18">
      <c r="I359" s="184"/>
    </row>
  </sheetData>
  <sheetProtection formatRows="0"/>
  <conditionalFormatting sqref="C5:C7">
    <cfRule type="iconSet" priority="50">
      <iconSet iconSet="3Symbols" showValue="0">
        <cfvo type="percent" val="0"/>
        <cfvo type="num" val="1"/>
        <cfvo type="num" val="2"/>
      </iconSet>
    </cfRule>
  </conditionalFormatting>
  <conditionalFormatting sqref="C8">
    <cfRule type="iconSet" priority="8">
      <iconSet iconSet="3Symbols" showValue="0">
        <cfvo type="percent" val="0"/>
        <cfvo type="num" val="1"/>
        <cfvo type="num" val="2"/>
      </iconSet>
    </cfRule>
  </conditionalFormatting>
  <conditionalFormatting sqref="C12:C18">
    <cfRule type="iconSet" priority="49">
      <iconSet iconSet="3Symbols" showValue="0">
        <cfvo type="percent" val="0"/>
        <cfvo type="num" val="1"/>
        <cfvo type="num" val="2"/>
      </iconSet>
    </cfRule>
  </conditionalFormatting>
  <conditionalFormatting sqref="C22:C38">
    <cfRule type="iconSet" priority="48">
      <iconSet iconSet="3Symbols" showValue="0">
        <cfvo type="percent" val="0"/>
        <cfvo type="num" val="1"/>
        <cfvo type="num" val="2"/>
      </iconSet>
    </cfRule>
  </conditionalFormatting>
  <conditionalFormatting sqref="C42:C46">
    <cfRule type="iconSet" priority="557">
      <iconSet iconSet="3Symbols" showValue="0">
        <cfvo type="percent" val="0"/>
        <cfvo type="num" val="1"/>
        <cfvo type="num" val="2"/>
      </iconSet>
    </cfRule>
  </conditionalFormatting>
  <conditionalFormatting sqref="C50:C65">
    <cfRule type="iconSet" priority="46">
      <iconSet iconSet="3Symbols" showValue="0">
        <cfvo type="percent" val="0"/>
        <cfvo type="num" val="1"/>
        <cfvo type="num" val="2"/>
      </iconSet>
    </cfRule>
  </conditionalFormatting>
  <conditionalFormatting sqref="C69:C70">
    <cfRule type="iconSet" priority="43">
      <iconSet iconSet="3Symbols" showValue="0">
        <cfvo type="percent" val="0"/>
        <cfvo type="num" val="1"/>
        <cfvo type="num" val="2"/>
      </iconSet>
    </cfRule>
  </conditionalFormatting>
  <conditionalFormatting sqref="C71:C78">
    <cfRule type="iconSet" priority="19">
      <iconSet iconSet="3Symbols" showValue="0">
        <cfvo type="percent" val="0"/>
        <cfvo type="num" val="1"/>
        <cfvo type="num" val="2"/>
      </iconSet>
    </cfRule>
  </conditionalFormatting>
  <conditionalFormatting sqref="C82:C85">
    <cfRule type="iconSet" priority="5">
      <iconSet iconSet="3Symbols" showValue="0">
        <cfvo type="percent" val="0"/>
        <cfvo type="num" val="1"/>
        <cfvo type="num" val="2"/>
      </iconSet>
    </cfRule>
  </conditionalFormatting>
  <conditionalFormatting sqref="D82:D85">
    <cfRule type="containsText" dxfId="32" priority="4" operator="containsText" text="Please fill in data">
      <formula>NOT(ISERROR(SEARCH("Please fill in data",D82)))</formula>
    </cfRule>
  </conditionalFormatting>
  <conditionalFormatting sqref="D5:E8">
    <cfRule type="containsText" dxfId="31" priority="7" operator="containsText" text="Please fill in data">
      <formula>NOT(ISERROR(SEARCH("Please fill in data",D5)))</formula>
    </cfRule>
  </conditionalFormatting>
  <conditionalFormatting sqref="D12:E18">
    <cfRule type="containsText" dxfId="30" priority="6" operator="containsText" text="Please fill in data">
      <formula>NOT(ISERROR(SEARCH("Please fill in data",D12)))</formula>
    </cfRule>
  </conditionalFormatting>
  <conditionalFormatting sqref="D22:E38">
    <cfRule type="containsText" dxfId="29" priority="26" operator="containsText" text="Please fill in data">
      <formula>NOT(ISERROR(SEARCH("Please fill in data",D22)))</formula>
    </cfRule>
  </conditionalFormatting>
  <conditionalFormatting sqref="D42:E46">
    <cfRule type="containsText" dxfId="28" priority="24" operator="containsText" text="Please fill in data">
      <formula>NOT(ISERROR(SEARCH("Please fill in data",D42)))</formula>
    </cfRule>
  </conditionalFormatting>
  <conditionalFormatting sqref="D50:E65">
    <cfRule type="containsText" dxfId="27" priority="20" operator="containsText" text="Please fill in data">
      <formula>NOT(ISERROR(SEARCH("Please fill in data",D50)))</formula>
    </cfRule>
  </conditionalFormatting>
  <conditionalFormatting sqref="D69:E78">
    <cfRule type="containsText" dxfId="26" priority="17" operator="containsText" text="Please fill in data">
      <formula>NOT(ISERROR(SEARCH("Please fill in data",D69)))</formula>
    </cfRule>
  </conditionalFormatting>
  <dataValidations disablePrompts="1" count="4">
    <dataValidation type="whole" operator="greaterThan" allowBlank="1" showInputMessage="1" showErrorMessage="1" sqref="D7" xr:uid="{00000000-0002-0000-0500-000000000000}">
      <formula1>0</formula1>
    </dataValidation>
    <dataValidation type="decimal" allowBlank="1" showInputMessage="1" showErrorMessage="1" errorTitle="Data validation" error="Please use a percentage between 0,00% and 100,00%." sqref="D13" xr:uid="{00000000-0002-0000-0500-000001000000}">
      <formula1>0</formula1>
      <formula2>1</formula2>
    </dataValidation>
    <dataValidation type="whole" allowBlank="1" showInputMessage="1" showErrorMessage="1" errorTitle="Data validation" error="Please enter numeric data." sqref="D16" xr:uid="{00000000-0002-0000-0500-000002000000}">
      <formula1>-9.99999999999999E+29</formula1>
      <formula2>9.9999999999999E+30</formula2>
    </dataValidation>
    <dataValidation type="decimal" allowBlank="1" showInputMessage="1" showErrorMessage="1" errorTitle="Data validation" error="Please enter numeric data." sqref="D14:D15 D77:D78 D42:D43 D22:D37 D50:D54 D64:D65 D56:D62 D72:D75 D69:D70 D82:D85" xr:uid="{00000000-0002-0000-0500-000003000000}">
      <formula1>-9.99999999999999E+28</formula1>
      <formula2>9.99999999999999E+26</formula2>
    </dataValidation>
  </dataValidations>
  <hyperlinks>
    <hyperlink ref="F3" r:id="rId1" xr:uid="{00000000-0004-0000-0500-000000000000}"/>
    <hyperlink ref="F10" r:id="rId2" xr:uid="{00000000-0004-0000-0500-000001000000}"/>
    <hyperlink ref="F20" r:id="rId3" xr:uid="{00000000-0004-0000-0500-000002000000}"/>
    <hyperlink ref="F40" r:id="rId4" xr:uid="{00000000-0004-0000-0500-000003000000}"/>
    <hyperlink ref="F48" r:id="rId5" xr:uid="{00000000-0004-0000-0500-000004000000}"/>
    <hyperlink ref="F67" r:id="rId6" xr:uid="{00000000-0004-0000-0500-000005000000}"/>
    <hyperlink ref="F80" r:id="rId7" xr:uid="{7EA70B40-9C11-4218-BDFF-C3E088FFE387}"/>
    <hyperlink ref="F22" r:id="rId8" location="inrev-guidelines" display="Also known as investment management or investment advisory fees, fund management fees are typically charged by investment advisors, or managers, for their services regarding the management of the vehicle. See INREV Fee and Expense Metrics module for detailed services included in the fund management fee." xr:uid="{8BECBE6D-7E26-490B-B28F-3DD628ECBA6D}"/>
    <hyperlink ref="F23" r:id="rId9" location="inrev-guidelines" xr:uid="{CAF9B042-C821-4AE5-82AA-4AA4E62B88CC}"/>
  </hyperlinks>
  <pageMargins left="0.70866141732283472" right="0.70866141732283472" top="0.31496062992125984" bottom="0.51181102362204722" header="0.31496062992125984" footer="0.19685039370078741"/>
  <pageSetup paperSize="8" scale="46" fitToHeight="0" orientation="landscape" r:id="rId10"/>
  <headerFooter>
    <oddFooter>&amp;LINREV&amp;CPage &amp;P of &amp;N&amp;RDate &amp;D</oddFooter>
  </headerFooter>
  <ignoredErrors>
    <ignoredError sqref="A9:A11 A19:A21 A39:A41 A66:A68 A47:A49" numberStoredAsText="1"/>
  </ignoredErrors>
  <drawing r:id="rId1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0"/>
    <pageSetUpPr fitToPage="1"/>
  </sheetPr>
  <dimension ref="A1:DC429"/>
  <sheetViews>
    <sheetView showGridLines="0" topLeftCell="B1" zoomScaleNormal="100" workbookViewId="0">
      <pane ySplit="2" topLeftCell="A3" activePane="bottomLeft" state="frozen"/>
      <selection activeCell="D125" sqref="D125"/>
      <selection pane="bottomLeft" activeCell="H11" sqref="H11"/>
    </sheetView>
  </sheetViews>
  <sheetFormatPr defaultColWidth="9.140625" defaultRowHeight="15"/>
  <cols>
    <col min="1" max="1" width="9.85546875" style="188" customWidth="1"/>
    <col min="2" max="2" width="67.85546875" style="188" bestFit="1" customWidth="1"/>
    <col min="3" max="3" width="32.5703125" style="336" customWidth="1"/>
    <col min="4" max="6" width="32.5703125" style="233" customWidth="1"/>
    <col min="7" max="7" width="2.42578125" style="188" customWidth="1"/>
    <col min="8" max="107" width="9.140625" style="188" customWidth="1"/>
    <col min="108" max="16384" width="9.140625" style="188"/>
  </cols>
  <sheetData>
    <row r="1" spans="1:107" s="180" customFormat="1" ht="65.099999999999994" customHeight="1">
      <c r="A1" s="274" t="s">
        <v>6</v>
      </c>
      <c r="B1" s="171"/>
      <c r="C1" s="327"/>
      <c r="D1" s="226"/>
      <c r="E1" s="226"/>
      <c r="F1" s="226"/>
      <c r="H1" s="181" t="s">
        <v>58</v>
      </c>
      <c r="I1" s="186"/>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c r="BI1" s="181"/>
      <c r="BJ1" s="181"/>
      <c r="BK1" s="181"/>
      <c r="BL1" s="181"/>
      <c r="BM1" s="181"/>
      <c r="BN1" s="181"/>
      <c r="BO1" s="181"/>
      <c r="BP1" s="181"/>
      <c r="BQ1" s="181"/>
      <c r="BR1" s="181"/>
      <c r="BS1" s="181"/>
      <c r="BT1" s="181"/>
      <c r="BU1" s="181"/>
      <c r="BV1" s="181"/>
      <c r="BW1" s="181"/>
      <c r="BX1" s="181"/>
      <c r="BY1" s="181"/>
      <c r="BZ1" s="181"/>
      <c r="CA1" s="181"/>
      <c r="CB1" s="181"/>
      <c r="CC1" s="181"/>
      <c r="CD1" s="181"/>
      <c r="CE1" s="181"/>
      <c r="CF1" s="181"/>
      <c r="CG1" s="181"/>
      <c r="CH1" s="181"/>
      <c r="CI1" s="181"/>
      <c r="CJ1" s="181"/>
      <c r="CK1" s="181"/>
      <c r="CL1" s="181"/>
      <c r="CM1" s="181"/>
      <c r="CN1" s="181"/>
      <c r="CO1" s="181"/>
      <c r="CP1" s="181"/>
      <c r="CQ1" s="181"/>
      <c r="CR1" s="181"/>
      <c r="CS1" s="181"/>
      <c r="CT1" s="181"/>
      <c r="CU1" s="181"/>
      <c r="CV1" s="181"/>
      <c r="CW1" s="181"/>
      <c r="CX1" s="181"/>
      <c r="CY1" s="181"/>
      <c r="CZ1" s="181"/>
      <c r="DA1" s="181"/>
      <c r="DB1" s="181"/>
      <c r="DC1" s="181"/>
    </row>
    <row r="2" spans="1:107" s="183" customFormat="1" ht="24.95" customHeight="1" thickBot="1">
      <c r="A2" s="167" t="str">
        <f>Tables!L2</f>
        <v>Version 4.0 - CONSULTATION TEMPLATE / Currency: Not specified</v>
      </c>
      <c r="B2" s="177"/>
      <c r="C2" s="328"/>
      <c r="D2" s="227"/>
      <c r="E2" s="227"/>
      <c r="F2" s="227"/>
    </row>
    <row r="3" spans="1:107" s="184" customFormat="1" ht="24.95" customHeight="1">
      <c r="A3" s="73">
        <v>1</v>
      </c>
      <c r="B3" s="161" t="s">
        <v>59</v>
      </c>
      <c r="C3" s="361" t="str">
        <f>CONCATENATE("Data"," ",C11," ",C10)</f>
        <v xml:space="preserve">Data  </v>
      </c>
      <c r="D3" s="361" t="str">
        <f>CONCATENATE("Data"," ",D11," ",D10)</f>
        <v xml:space="preserve">Data  </v>
      </c>
      <c r="E3" s="361" t="str">
        <f>CONCATENATE("Data"," ",E11," ",E10)</f>
        <v xml:space="preserve">Data  </v>
      </c>
      <c r="F3" s="361" t="str">
        <f>CONCATENATE("Data"," ",F11," ",F10)</f>
        <v xml:space="preserve">Data  </v>
      </c>
      <c r="G3" s="197"/>
    </row>
    <row r="4" spans="1:107" s="184" customFormat="1" ht="11.1" customHeight="1">
      <c r="A4" s="101"/>
      <c r="B4" s="102"/>
      <c r="C4" s="330"/>
      <c r="D4" s="228"/>
      <c r="E4" s="228"/>
      <c r="F4" s="228"/>
    </row>
    <row r="5" spans="1:107" s="187" customFormat="1" ht="24.95" customHeight="1">
      <c r="A5" s="94" t="s">
        <v>66</v>
      </c>
      <c r="B5" s="90" t="str">
        <f>INDEX('Key Vehicle Terms'!B:B,MATCH(Overview!$A5,'Key Vehicle Terms'!$A:$A,0))</f>
        <v>Vehicle Name</v>
      </c>
      <c r="C5" s="211" t="str">
        <f>IF(ISBLANK(INDEX('Key Vehicle Terms'!D:D,MATCH(Overview!$A5,'Key Vehicle Terms'!$A:$A,0))),"",INDEX('Key Vehicle Terms'!D:D,MATCH(Overview!$A5,'Key Vehicle Terms'!$A:$A,0)))</f>
        <v/>
      </c>
      <c r="D5" s="146"/>
      <c r="E5" s="146"/>
      <c r="F5" s="146"/>
      <c r="G5" s="197"/>
    </row>
    <row r="6" spans="1:107" s="187" customFormat="1" ht="24.95" customHeight="1">
      <c r="A6" s="91" t="s">
        <v>70</v>
      </c>
      <c r="B6" s="92" t="str">
        <f>INDEX('Key Vehicle Terms'!B:B,MATCH(Overview!$A6,'Key Vehicle Terms'!$A:$A,0))</f>
        <v>Investment Manager</v>
      </c>
      <c r="C6" s="268" t="str">
        <f>IF(ISBLANK(INDEX('Key Vehicle Terms'!D:D,MATCH(Overview!$A6,'Key Vehicle Terms'!$A:$A,0))),"",INDEX('Key Vehicle Terms'!D:D,MATCH(Overview!$A6,'Key Vehicle Terms'!$A:$A,0)))</f>
        <v/>
      </c>
      <c r="D6" s="129"/>
      <c r="E6" s="129"/>
      <c r="F6" s="129"/>
      <c r="G6" s="197"/>
    </row>
    <row r="7" spans="1:107" s="187" customFormat="1" ht="24.95" customHeight="1">
      <c r="A7" s="94" t="s">
        <v>73</v>
      </c>
      <c r="B7" s="90" t="str">
        <f>INDEX('Key Vehicle Terms'!B:B,MATCH(Overview!$A7,'Key Vehicle Terms'!$A:$A,0))</f>
        <v>Contact Person Name</v>
      </c>
      <c r="C7" s="218" t="str">
        <f>IF(ISBLANK(INDEX('Key Vehicle Terms'!D:D,MATCH(Overview!$A7,'Key Vehicle Terms'!$A:$A,0))),"",INDEX('Key Vehicle Terms'!D:D,MATCH(Overview!$A7,'Key Vehicle Terms'!$A:$A,0)))</f>
        <v/>
      </c>
      <c r="D7" s="129"/>
      <c r="E7" s="129"/>
      <c r="F7" s="129"/>
      <c r="G7" s="197"/>
    </row>
    <row r="8" spans="1:107" s="187" customFormat="1" ht="24.95" customHeight="1">
      <c r="A8" s="91" t="s">
        <v>75</v>
      </c>
      <c r="B8" s="92" t="str">
        <f>INDEX('Key Vehicle Terms'!B:B,MATCH(Overview!$A8,'Key Vehicle Terms'!$A:$A,0))</f>
        <v>Contact Person Telephone</v>
      </c>
      <c r="C8" s="354" t="str">
        <f>IF(ISBLANK(INDEX('Key Vehicle Terms'!D:D,MATCH(Overview!$A8,'Key Vehicle Terms'!$A:$A,0))),"",INDEX('Key Vehicle Terms'!D:D,MATCH(Overview!$A8,'Key Vehicle Terms'!$A:$A,0)))</f>
        <v/>
      </c>
      <c r="D8" s="141"/>
      <c r="E8" s="141"/>
      <c r="F8" s="141"/>
      <c r="G8" s="197"/>
    </row>
    <row r="9" spans="1:107" s="187" customFormat="1" ht="24.95" customHeight="1">
      <c r="A9" s="94" t="s">
        <v>78</v>
      </c>
      <c r="B9" s="90" t="str">
        <f>INDEX('Key Vehicle Terms'!B:B,MATCH(Overview!$A9,'Key Vehicle Terms'!$A:$A,0))</f>
        <v>Contact Person Email</v>
      </c>
      <c r="C9" s="219" t="str">
        <f>IF(ISBLANK(INDEX('Key Vehicle Terms'!D:D,MATCH(Overview!$A9,'Key Vehicle Terms'!$A:$A,0))),"",INDEX('Key Vehicle Terms'!D:D,MATCH(Overview!$A9,'Key Vehicle Terms'!$A:$A,0)))</f>
        <v/>
      </c>
      <c r="D9" s="141"/>
      <c r="E9" s="141"/>
      <c r="F9" s="141"/>
      <c r="G9" s="197"/>
    </row>
    <row r="10" spans="1:107" s="187" customFormat="1" ht="24.95" customHeight="1">
      <c r="A10" s="91" t="s">
        <v>80</v>
      </c>
      <c r="B10" s="92" t="str">
        <f>INDEX('Key Vehicle Terms'!B:B,MATCH(Overview!$A10,'Key Vehicle Terms'!$A:$A,0))</f>
        <v>Data as of Reporting Year</v>
      </c>
      <c r="C10" s="268" t="str">
        <f>IF(ISBLANK(INDEX('Key Vehicle Terms'!D:D,MATCH(Overview!$A10,'Key Vehicle Terms'!$A:$A,0))),"",INDEX('Key Vehicle Terms'!D:D,MATCH(Overview!$A10,'Key Vehicle Terms'!$A:$A,0)))</f>
        <v/>
      </c>
      <c r="D10" s="368"/>
      <c r="E10" s="368"/>
      <c r="F10" s="368"/>
      <c r="G10" s="359"/>
    </row>
    <row r="11" spans="1:107" s="187" customFormat="1" ht="24.95" customHeight="1">
      <c r="A11" s="94" t="s">
        <v>83</v>
      </c>
      <c r="B11" s="90" t="str">
        <f>INDEX('Key Vehicle Terms'!B:B,MATCH(Overview!$A11,'Key Vehicle Terms'!$A:$A,0))</f>
        <v>Reporting Period</v>
      </c>
      <c r="C11" s="218" t="str">
        <f>IF(ISBLANK(INDEX('Key Vehicle Terms'!D:D,MATCH(Overview!$A11,'Key Vehicle Terms'!$A:$A,0))),"",INDEX('Key Vehicle Terms'!D:D,MATCH(Overview!$A11,'Key Vehicle Terms'!$A:$A,0)))</f>
        <v/>
      </c>
      <c r="D11" s="368"/>
      <c r="E11" s="368"/>
      <c r="F11" s="368"/>
      <c r="G11" s="359"/>
    </row>
    <row r="12" spans="1:107" s="187" customFormat="1" ht="24.95" customHeight="1">
      <c r="A12" s="91" t="s">
        <v>86</v>
      </c>
      <c r="B12" s="92" t="str">
        <f>INDEX('Key Vehicle Terms'!B:B,MATCH(Overview!$A12,'Key Vehicle Terms'!$A:$A,0))</f>
        <v>Data: Preliminary, Final, Audited</v>
      </c>
      <c r="C12" s="268" t="str">
        <f>IF(ISBLANK(INDEX('Key Vehicle Terms'!D:D,MATCH(Overview!$A12,'Key Vehicle Terms'!$A:$A,0))),"",INDEX('Key Vehicle Terms'!D:D,MATCH(Overview!$A12,'Key Vehicle Terms'!$A:$A,0)))</f>
        <v/>
      </c>
      <c r="D12" s="129"/>
      <c r="E12" s="129"/>
      <c r="F12" s="129"/>
      <c r="G12" s="197"/>
    </row>
    <row r="13" spans="1:107" s="187" customFormat="1" ht="24.95" customHeight="1">
      <c r="A13" s="94" t="s">
        <v>88</v>
      </c>
      <c r="B13" s="90" t="str">
        <f>INDEX('Key Vehicle Terms'!B:B,MATCH(Overview!$A13,'Key Vehicle Terms'!$A:$A,0))</f>
        <v>Vehicle Jurisdiction</v>
      </c>
      <c r="C13" s="218" t="str">
        <f>IF(ISBLANK(INDEX('Key Vehicle Terms'!D:D,MATCH(Overview!$A13,'Key Vehicle Terms'!$A:$A,0))),"",INDEX('Key Vehicle Terms'!D:D,MATCH(Overview!$A13,'Key Vehicle Terms'!$A:$A,0)))</f>
        <v/>
      </c>
      <c r="D13" s="129"/>
      <c r="E13" s="129"/>
      <c r="F13" s="129"/>
      <c r="G13" s="197"/>
    </row>
    <row r="14" spans="1:107" s="187" customFormat="1" ht="24.95" customHeight="1">
      <c r="A14" s="91" t="s">
        <v>90</v>
      </c>
      <c r="B14" s="92" t="str">
        <f>INDEX('Key Vehicle Terms'!B:B,MATCH(Overview!$A14,'Key Vehicle Terms'!$A:$A,0))</f>
        <v xml:space="preserve">Legal Vehicle Structure </v>
      </c>
      <c r="C14" s="268" t="str">
        <f>IF(ISBLANK(INDEX('Key Vehicle Terms'!D:D,MATCH(Overview!$A14,'Key Vehicle Terms'!$A:$A,0))),"",INDEX('Key Vehicle Terms'!D:D,MATCH(Overview!$A14,'Key Vehicle Terms'!$A:$A,0)))</f>
        <v/>
      </c>
      <c r="D14" s="129"/>
      <c r="E14" s="129"/>
      <c r="F14" s="129"/>
      <c r="G14" s="197"/>
    </row>
    <row r="15" spans="1:107" s="187" customFormat="1" ht="24.95" customHeight="1">
      <c r="A15" s="94" t="s">
        <v>7</v>
      </c>
      <c r="B15" s="90" t="str">
        <f>INDEX('Key Vehicle Terms'!B:B,MATCH(Overview!$A15,'Key Vehicle Terms'!$A:$A,0))</f>
        <v>Vehicle Structure</v>
      </c>
      <c r="C15" s="218" t="str">
        <f>IF(ISBLANK(INDEX('Key Vehicle Terms'!D:D,MATCH(Overview!$A15,'Key Vehicle Terms'!$A:$A,0))),"",INDEX('Key Vehicle Terms'!D:D,MATCH(Overview!$A15,'Key Vehicle Terms'!$A:$A,0)))</f>
        <v/>
      </c>
      <c r="D15" s="129"/>
      <c r="E15" s="129"/>
      <c r="F15" s="129"/>
      <c r="G15" s="197"/>
    </row>
    <row r="16" spans="1:107" s="187" customFormat="1" ht="24.95" customHeight="1">
      <c r="A16" s="91" t="s">
        <v>94</v>
      </c>
      <c r="B16" s="92" t="str">
        <f>INDEX('Key Vehicle Terms'!B:B,MATCH(Overview!$A16,'Key Vehicle Terms'!$A:$A,0))</f>
        <v>Vehicle Type</v>
      </c>
      <c r="C16" s="268" t="str">
        <f>IF(ISBLANK(INDEX('Key Vehicle Terms'!D:D,MATCH(Overview!$A16,'Key Vehicle Terms'!$A:$A,0))),"",INDEX('Key Vehicle Terms'!D:D,MATCH(Overview!$A16,'Key Vehicle Terms'!$A:$A,0)))</f>
        <v/>
      </c>
      <c r="D16" s="129"/>
      <c r="E16" s="129"/>
      <c r="F16" s="129"/>
      <c r="G16" s="197"/>
    </row>
    <row r="17" spans="1:7" s="187" customFormat="1" ht="24.95" customHeight="1">
      <c r="A17" s="94" t="s">
        <v>8</v>
      </c>
      <c r="B17" s="90" t="str">
        <f>INDEX('Key Vehicle Terms'!B:B,MATCH(Overview!$A17,'Key Vehicle Terms'!$A:$A,0))</f>
        <v>Style - defined by Investment Manager</v>
      </c>
      <c r="C17" s="207" t="str">
        <f>IF(ISBLANK(INDEX('Key Vehicle Terms'!D:D,MATCH(Overview!$A17,'Key Vehicle Terms'!$A:$A,0))),"",INDEX('Key Vehicle Terms'!D:D,MATCH(Overview!$A17,'Key Vehicle Terms'!$A:$A,0)))</f>
        <v/>
      </c>
      <c r="D17" s="229"/>
      <c r="E17" s="229"/>
      <c r="F17" s="229"/>
      <c r="G17" s="197"/>
    </row>
    <row r="18" spans="1:7" s="187" customFormat="1" ht="24.95" customHeight="1">
      <c r="A18" s="91" t="s">
        <v>99</v>
      </c>
      <c r="B18" s="92" t="str">
        <f>INDEX('Key Vehicle Terms'!B:B,MATCH(Overview!$A18,'Key Vehicle Terms'!$A:$A,0))</f>
        <v xml:space="preserve">Target Percentage Non-income Producing Investments </v>
      </c>
      <c r="C18" s="268" t="str">
        <f>IF(ISBLANK(INDEX('Key Vehicle Terms'!D:D,MATCH(Overview!$A18,'Key Vehicle Terms'!$A:$A,0))),"",INDEX('Key Vehicle Terms'!D:D,MATCH(Overview!$A18,'Key Vehicle Terms'!$A:$A,0)))</f>
        <v/>
      </c>
      <c r="D18" s="129"/>
      <c r="E18" s="129"/>
      <c r="F18" s="129"/>
      <c r="G18" s="197"/>
    </row>
    <row r="19" spans="1:7" s="187" customFormat="1" ht="24.95" customHeight="1">
      <c r="A19" s="94" t="s">
        <v>102</v>
      </c>
      <c r="B19" s="90" t="str">
        <f>INDEX('Key Vehicle Terms'!B:B,MATCH(Overview!$A19,'Key Vehicle Terms'!$A:$A,0))</f>
        <v xml:space="preserve">Target Percentage of (re)Development Exposure </v>
      </c>
      <c r="C19" s="218" t="str">
        <f>IF(ISBLANK(INDEX('Key Vehicle Terms'!D:D,MATCH(Overview!$A19,'Key Vehicle Terms'!$A:$A,0))),"",INDEX('Key Vehicle Terms'!D:D,MATCH(Overview!$A19,'Key Vehicle Terms'!$A:$A,0)))</f>
        <v/>
      </c>
      <c r="D19" s="129"/>
      <c r="E19" s="129"/>
      <c r="F19" s="129"/>
      <c r="G19" s="197"/>
    </row>
    <row r="20" spans="1:7" s="187" customFormat="1" ht="24.95" customHeight="1">
      <c r="A20" s="91" t="s">
        <v>105</v>
      </c>
      <c r="B20" s="92" t="str">
        <f>INDEX('Key Vehicle Terms'!B:B,MATCH(Overview!$A20,'Key Vehicle Terms'!$A:$A,0))</f>
        <v xml:space="preserve">Target Return Derived from Income </v>
      </c>
      <c r="C20" s="268" t="str">
        <f>IF(ISBLANK(INDEX('Key Vehicle Terms'!D:D,MATCH(Overview!$A20,'Key Vehicle Terms'!$A:$A,0))),"",INDEX('Key Vehicle Terms'!D:D,MATCH(Overview!$A20,'Key Vehicle Terms'!$A:$A,0)))</f>
        <v/>
      </c>
      <c r="D20" s="129"/>
      <c r="E20" s="129"/>
      <c r="F20" s="129"/>
      <c r="G20" s="197"/>
    </row>
    <row r="21" spans="1:7" s="187" customFormat="1" ht="24.95" customHeight="1">
      <c r="A21" s="94" t="s">
        <v>107</v>
      </c>
      <c r="B21" s="90" t="str">
        <f>INDEX('Key Vehicle Terms'!B:B,MATCH(Overview!$A21,'Key Vehicle Terms'!$A:$A,0))</f>
        <v xml:space="preserve">Maximum LTV </v>
      </c>
      <c r="C21" s="218" t="str">
        <f>IF(ISBLANK(INDEX('Key Vehicle Terms'!D:D,MATCH(Overview!$A21,'Key Vehicle Terms'!$A:$A,0))),"",INDEX('Key Vehicle Terms'!D:D,MATCH(Overview!$A21,'Key Vehicle Terms'!$A:$A,0)))</f>
        <v/>
      </c>
      <c r="D21" s="129"/>
      <c r="E21" s="129"/>
      <c r="F21" s="129"/>
      <c r="G21" s="197"/>
    </row>
    <row r="22" spans="1:7" s="187" customFormat="1" ht="24.95" customHeight="1">
      <c r="A22" s="91" t="s">
        <v>110</v>
      </c>
      <c r="B22" s="92" t="str">
        <f>INDEX('Key Vehicle Terms'!B:B,MATCH(Overview!$A22,'Key Vehicle Terms'!$A:$A,0))</f>
        <v>Style of the vehicle according to the INREV Style Classification</v>
      </c>
      <c r="C22" s="268" t="str">
        <f>IF(ISBLANK(INDEX('Key Vehicle Terms'!D:D,MATCH(Overview!$A22,'Key Vehicle Terms'!$A:$A,0))),"",INDEX('Key Vehicle Terms'!D:D,MATCH(Overview!$A22,'Key Vehicle Terms'!$A:$A,0)))</f>
        <v/>
      </c>
      <c r="D22" s="129"/>
      <c r="E22" s="129"/>
      <c r="F22" s="129"/>
      <c r="G22" s="197"/>
    </row>
    <row r="23" spans="1:7" s="187" customFormat="1" ht="24.95" customHeight="1">
      <c r="A23" s="94" t="s">
        <v>113</v>
      </c>
      <c r="B23" s="90" t="str">
        <f>INDEX('Key Vehicle Terms'!B:B,MATCH(Overview!$A23,'Key Vehicle Terms'!$A:$A,0))</f>
        <v>Vehicle Reporting Currency</v>
      </c>
      <c r="C23" s="218" t="str">
        <f>IF(ISBLANK(INDEX('Key Vehicle Terms'!D:D,MATCH(Overview!$A23,'Key Vehicle Terms'!$A:$A,0))),"",INDEX('Key Vehicle Terms'!D:D,MATCH(Overview!$A23,'Key Vehicle Terms'!$A:$A,0)))</f>
        <v/>
      </c>
      <c r="D23" s="129"/>
      <c r="E23" s="129"/>
      <c r="F23" s="129"/>
      <c r="G23" s="197"/>
    </row>
    <row r="24" spans="1:7" s="187" customFormat="1" ht="24.95" customHeight="1">
      <c r="A24" s="91" t="s">
        <v>116</v>
      </c>
      <c r="B24" s="92" t="str">
        <f>INDEX('Key Vehicle Terms'!B:B,MATCH(Overview!$A24,'Key Vehicle Terms'!$A:$A,0))</f>
        <v>Accounting Standard</v>
      </c>
      <c r="C24" s="268" t="str">
        <f>IF(ISBLANK(INDEX('Key Vehicle Terms'!D:D,MATCH(Overview!$A24,'Key Vehicle Terms'!$A:$A,0))),"",INDEX('Key Vehicle Terms'!D:D,MATCH(Overview!$A24,'Key Vehicle Terms'!$A:$A,0)))</f>
        <v/>
      </c>
      <c r="D24" s="129"/>
      <c r="E24" s="129"/>
      <c r="F24" s="129"/>
      <c r="G24" s="197"/>
    </row>
    <row r="25" spans="1:7" s="187" customFormat="1" ht="24.95" customHeight="1">
      <c r="A25" s="94" t="s">
        <v>119</v>
      </c>
      <c r="B25" s="90" t="str">
        <f>INDEX('Key Vehicle Terms'!B:B,MATCH(Overview!$A25,'Key Vehicle Terms'!$A:$A,0))</f>
        <v xml:space="preserve">Security Identification Number (SI number)/ISIN code </v>
      </c>
      <c r="C25" s="218" t="str">
        <f>IF(ISBLANK(INDEX('Key Vehicle Terms'!D:D,MATCH(Overview!$A25,'Key Vehicle Terms'!$A:$A,0))),"",INDEX('Key Vehicle Terms'!D:D,MATCH(Overview!$A25,'Key Vehicle Terms'!$A:$A,0)))</f>
        <v/>
      </c>
      <c r="D25" s="129"/>
      <c r="E25" s="129"/>
      <c r="F25" s="129"/>
      <c r="G25" s="197"/>
    </row>
    <row r="26" spans="1:7" s="187" customFormat="1" ht="24.95" customHeight="1">
      <c r="A26" s="91" t="s">
        <v>122</v>
      </c>
      <c r="B26" s="92" t="str">
        <f>INDEX('Key Vehicle Terms'!B:B,MATCH(Overview!$A26,'Key Vehicle Terms'!$A:$A,0))</f>
        <v>Vehicle Auditor, multiple answers possible</v>
      </c>
      <c r="C26" s="268" t="str">
        <f>IF(ISBLANK(INDEX('Key Vehicle Terms'!D:D,MATCH(Overview!$A26,'Key Vehicle Terms'!$A:$A,0))),"",INDEX('Key Vehicle Terms'!D:D,MATCH(Overview!$A26,'Key Vehicle Terms'!$A:$A,0)))</f>
        <v/>
      </c>
      <c r="D26" s="129"/>
      <c r="E26" s="129"/>
      <c r="F26" s="129"/>
      <c r="G26" s="197"/>
    </row>
    <row r="27" spans="1:7" s="187" customFormat="1" ht="24.95" customHeight="1">
      <c r="A27" s="94" t="s">
        <v>124</v>
      </c>
      <c r="B27" s="90" t="str">
        <f>INDEX('Key Vehicle Terms'!B:B,MATCH(Overview!$A27,'Key Vehicle Terms'!$A:$A,0))</f>
        <v>Vehicle Financial Year-end</v>
      </c>
      <c r="C27" s="360" t="str">
        <f>IF(ISBLANK(INDEX('Key Vehicle Terms'!D:D,MATCH(Overview!$A27,'Key Vehicle Terms'!$A:$A,0))),"",INDEX('Key Vehicle Terms'!D:D,MATCH(Overview!$A27,'Key Vehicle Terms'!$A:$A,0)))</f>
        <v/>
      </c>
      <c r="D27" s="357"/>
      <c r="E27" s="357"/>
      <c r="F27" s="357"/>
      <c r="G27" s="197"/>
    </row>
    <row r="28" spans="1:7" s="187" customFormat="1" ht="24.95" customHeight="1">
      <c r="A28" s="91" t="s">
        <v>126</v>
      </c>
      <c r="B28" s="92" t="str">
        <f>INDEX('Key Vehicle Terms'!B:B,MATCH(Overview!$A28,'Key Vehicle Terms'!$A:$A,0))</f>
        <v>Property Valuation Standard</v>
      </c>
      <c r="C28" s="268" t="str">
        <f>IF(ISBLANK(INDEX('Key Vehicle Terms'!D:D,MATCH(Overview!$A28,'Key Vehicle Terms'!$A:$A,0))),"",INDEX('Key Vehicle Terms'!D:D,MATCH(Overview!$A28,'Key Vehicle Terms'!$A:$A,0)))</f>
        <v/>
      </c>
      <c r="D28" s="129"/>
      <c r="E28" s="129"/>
      <c r="F28" s="129"/>
      <c r="G28" s="197"/>
    </row>
    <row r="29" spans="1:7" s="187" customFormat="1" ht="24.95" customHeight="1">
      <c r="A29" s="94" t="s">
        <v>127</v>
      </c>
      <c r="B29" s="90" t="str">
        <f>INDEX('Key Vehicle Terms'!B:B,MATCH(Overview!$A29,'Key Vehicle Terms'!$A:$A,0))</f>
        <v>INREV Reporting Guidelines Self-Assessment score</v>
      </c>
      <c r="C29" s="220" t="str">
        <f>IF(ISBLANK(INDEX('Key Vehicle Terms'!D:D,MATCH(Overview!$A29,'Key Vehicle Terms'!$A:$A,0))),"",INDEX('Key Vehicle Terms'!D:D,MATCH(Overview!$A29,'Key Vehicle Terms'!$A:$A,0)))</f>
        <v/>
      </c>
      <c r="D29" s="122"/>
      <c r="E29" s="122"/>
      <c r="F29" s="122"/>
      <c r="G29" s="197"/>
    </row>
    <row r="30" spans="1:7" s="187" customFormat="1" ht="24.95" customHeight="1">
      <c r="A30" s="91" t="s">
        <v>20</v>
      </c>
      <c r="B30" s="92" t="str">
        <f>INDEX('Key Vehicle Terms'!B:B,MATCH(Overview!$A30,'Key Vehicle Terms'!$A:$A,0))</f>
        <v>Target IRR</v>
      </c>
      <c r="C30" s="210" t="str">
        <f>IF(ISBLANK(INDEX('Key Vehicle Terms'!D:D,MATCH(Overview!$A30,'Key Vehicle Terms'!$A:$A,0))),"",INDEX('Key Vehicle Terms'!D:D,MATCH(Overview!$A30,'Key Vehicle Terms'!$A:$A,0)))</f>
        <v/>
      </c>
      <c r="D30" s="122"/>
      <c r="E30" s="122"/>
      <c r="F30" s="122"/>
      <c r="G30" s="197"/>
    </row>
    <row r="31" spans="1:7" s="187" customFormat="1" ht="24.95" customHeight="1">
      <c r="A31" s="94" t="s">
        <v>35</v>
      </c>
      <c r="B31" s="90" t="str">
        <f>INDEX('Key Vehicle Terms'!B:B,MATCH(Overview!$A31,'Key Vehicle Terms'!$A:$A,0))</f>
        <v>Target LTV</v>
      </c>
      <c r="C31" s="220" t="str">
        <f>IF(ISBLANK(INDEX('Key Vehicle Terms'!D:D,MATCH(Overview!$A31,'Key Vehicle Terms'!$A:$A,0))),"",INDEX('Key Vehicle Terms'!D:D,MATCH(Overview!$A31,'Key Vehicle Terms'!$A:$A,0)))</f>
        <v/>
      </c>
      <c r="D31" s="122"/>
      <c r="E31" s="122"/>
      <c r="F31" s="122"/>
      <c r="G31" s="197"/>
    </row>
    <row r="32" spans="1:7" s="187" customFormat="1" ht="24.95" customHeight="1">
      <c r="A32" s="91" t="s">
        <v>134</v>
      </c>
      <c r="B32" s="92" t="str">
        <f>INDEX('Key Vehicle Terms'!B:B,MATCH(Overview!$A32,'Key Vehicle Terms'!$A:$A,0))</f>
        <v xml:space="preserve">Type of Valuation </v>
      </c>
      <c r="C32" s="268" t="str">
        <f>IF(ISBLANK(INDEX('Key Vehicle Terms'!D:D,MATCH(Overview!$A32,'Key Vehicle Terms'!$A:$A,0))),"",INDEX('Key Vehicle Terms'!D:D,MATCH(Overview!$A32,'Key Vehicle Terms'!$A:$A,0)))</f>
        <v/>
      </c>
      <c r="D32" s="129"/>
      <c r="E32" s="129"/>
      <c r="F32" s="129"/>
      <c r="G32" s="197"/>
    </row>
    <row r="33" spans="1:7" s="187" customFormat="1" ht="24.95" customHeight="1">
      <c r="A33" s="94" t="s">
        <v>137</v>
      </c>
      <c r="B33" s="90" t="str">
        <f>INDEX('Key Vehicle Terms'!B:B,MATCH(Overview!$A33,'Key Vehicle Terms'!$A:$A,0))</f>
        <v>Number of Investors</v>
      </c>
      <c r="C33" s="218" t="str">
        <f>IF(ISBLANK(INDEX('Key Vehicle Terms'!D:D,MATCH(Overview!$A33,'Key Vehicle Terms'!$A:$A,0))),"",INDEX('Key Vehicle Terms'!D:D,MATCH(Overview!$A33,'Key Vehicle Terms'!$A:$A,0)))</f>
        <v/>
      </c>
      <c r="D33" s="129"/>
      <c r="E33" s="129"/>
      <c r="F33" s="129"/>
      <c r="G33" s="197"/>
    </row>
    <row r="34" spans="1:7" s="184" customFormat="1" ht="27">
      <c r="A34" s="101"/>
      <c r="B34" s="102"/>
      <c r="C34" s="330"/>
      <c r="D34" s="228"/>
      <c r="E34" s="228"/>
      <c r="F34" s="228"/>
      <c r="G34" s="197"/>
    </row>
    <row r="35" spans="1:7" s="184" customFormat="1" ht="27">
      <c r="A35" s="73">
        <v>2</v>
      </c>
      <c r="B35" s="88" t="s">
        <v>140</v>
      </c>
      <c r="C35" s="329" t="str">
        <f>$C$3</f>
        <v xml:space="preserve">Data  </v>
      </c>
      <c r="D35" s="362" t="str">
        <f>$D$3</f>
        <v xml:space="preserve">Data  </v>
      </c>
      <c r="E35" s="362" t="str">
        <f>$E$3</f>
        <v xml:space="preserve">Data  </v>
      </c>
      <c r="F35" s="362" t="str">
        <f>$F$3</f>
        <v xml:space="preserve">Data  </v>
      </c>
      <c r="G35" s="197"/>
    </row>
    <row r="36" spans="1:7" s="184" customFormat="1" ht="11.1" customHeight="1">
      <c r="A36" s="101"/>
      <c r="B36" s="102"/>
      <c r="C36" s="331"/>
      <c r="D36" s="369"/>
      <c r="E36" s="369"/>
      <c r="F36" s="369"/>
      <c r="G36" s="197"/>
    </row>
    <row r="37" spans="1:7" s="187" customFormat="1" ht="27">
      <c r="A37" s="91" t="s">
        <v>141</v>
      </c>
      <c r="B37" s="92" t="str">
        <f>INDEX('Key Vehicle Terms'!B:B,MATCH(Overview!$A37,'Key Vehicle Terms'!$A:$A,0))</f>
        <v xml:space="preserve">Vehicle Formation Date </v>
      </c>
      <c r="C37" s="270" t="str">
        <f>IF(ISBLANK(INDEX('Key Vehicle Terms'!D:D,MATCH(Overview!$A37,'Key Vehicle Terms'!$A:$A,0))),"",INDEX('Key Vehicle Terms'!D:D,MATCH(Overview!$A37,'Key Vehicle Terms'!$A:$A,0)))</f>
        <v/>
      </c>
      <c r="D37" s="153"/>
      <c r="E37" s="153"/>
      <c r="F37" s="153"/>
      <c r="G37" s="197"/>
    </row>
    <row r="38" spans="1:7" s="187" customFormat="1" ht="27">
      <c r="A38" s="94" t="s">
        <v>144</v>
      </c>
      <c r="B38" s="90" t="str">
        <f>INDEX('Key Vehicle Terms'!B:B,MATCH(Overview!$A38,'Key Vehicle Terms'!$A:$A,0))</f>
        <v>Final Capital Closing Date</v>
      </c>
      <c r="C38" s="222" t="str">
        <f>IF(ISBLANK(INDEX('Key Vehicle Terms'!D:D,MATCH(Overview!$A38,'Key Vehicle Terms'!$A:$A,0))),"",INDEX('Key Vehicle Terms'!D:D,MATCH(Overview!$A38,'Key Vehicle Terms'!$A:$A,0)))</f>
        <v/>
      </c>
      <c r="D38" s="153"/>
      <c r="E38" s="153"/>
      <c r="F38" s="153"/>
      <c r="G38" s="197"/>
    </row>
    <row r="39" spans="1:7" s="187" customFormat="1" ht="27">
      <c r="A39" s="91" t="s">
        <v>147</v>
      </c>
      <c r="B39" s="92" t="str">
        <f>INDEX('Key Vehicle Terms'!B:B,MATCH(Overview!$A39,'Key Vehicle Terms'!$A:$A,0))</f>
        <v>Start of Investment Period Date</v>
      </c>
      <c r="C39" s="270" t="str">
        <f>IF(ISBLANK(INDEX('Key Vehicle Terms'!D:D,MATCH(Overview!$A39,'Key Vehicle Terms'!$A:$A,0))),"",INDEX('Key Vehicle Terms'!D:D,MATCH(Overview!$A39,'Key Vehicle Terms'!$A:$A,0)))</f>
        <v/>
      </c>
      <c r="D39" s="153"/>
      <c r="E39" s="153"/>
      <c r="F39" s="153"/>
      <c r="G39" s="197"/>
    </row>
    <row r="40" spans="1:7" s="187" customFormat="1" ht="27">
      <c r="A40" s="94" t="s">
        <v>150</v>
      </c>
      <c r="B40" s="90" t="str">
        <f>INDEX('Key Vehicle Terms'!B:B,MATCH(Overview!$A40,'Key Vehicle Terms'!$A:$A,0))</f>
        <v>End of Investment Period Date</v>
      </c>
      <c r="C40" s="222" t="str">
        <f>IF(ISBLANK(INDEX('Key Vehicle Terms'!D:D,MATCH(Overview!$A40,'Key Vehicle Terms'!$A:$A,0))),"",INDEX('Key Vehicle Terms'!D:D,MATCH(Overview!$A40,'Key Vehicle Terms'!$A:$A,0)))</f>
        <v/>
      </c>
      <c r="D40" s="153"/>
      <c r="E40" s="153"/>
      <c r="F40" s="153"/>
      <c r="G40" s="197"/>
    </row>
    <row r="41" spans="1:7" s="187" customFormat="1" ht="27">
      <c r="A41" s="91" t="s">
        <v>153</v>
      </c>
      <c r="B41" s="92" t="str">
        <f>INDEX('Key Vehicle Terms'!B:B,MATCH(Overview!$A41,'Key Vehicle Terms'!$A:$A,0))</f>
        <v>Termination Date</v>
      </c>
      <c r="C41" s="270" t="str">
        <f>IF(ISBLANK(INDEX('Key Vehicle Terms'!D:D,MATCH(Overview!$A41,'Key Vehicle Terms'!$A:$A,0))),"",INDEX('Key Vehicle Terms'!D:D,MATCH(Overview!$A41,'Key Vehicle Terms'!$A:$A,0)))</f>
        <v/>
      </c>
      <c r="D41" s="153"/>
      <c r="E41" s="153"/>
      <c r="F41" s="153"/>
      <c r="G41" s="197"/>
    </row>
    <row r="42" spans="1:7" s="187" customFormat="1" ht="27">
      <c r="A42" s="94" t="s">
        <v>156</v>
      </c>
      <c r="B42" s="90" t="str">
        <f>INDEX('Key Vehicle Terms'!B:B,MATCH(Overview!$A42,'Key Vehicle Terms'!$A:$A,0))</f>
        <v>Extension Term</v>
      </c>
      <c r="C42" s="221" t="str">
        <f>IF(ISBLANK(INDEX('Key Vehicle Terms'!D:D,MATCH(Overview!$A42,'Key Vehicle Terms'!$A:$A,0))),"",INDEX('Key Vehicle Terms'!D:D,MATCH(Overview!$A42,'Key Vehicle Terms'!$A:$A,0)))</f>
        <v/>
      </c>
      <c r="D42" s="132"/>
      <c r="E42" s="132"/>
      <c r="F42" s="132"/>
      <c r="G42" s="197"/>
    </row>
    <row r="43" spans="1:7" s="187" customFormat="1" ht="27">
      <c r="A43" s="91" t="s">
        <v>9</v>
      </c>
      <c r="B43" s="92" t="str">
        <f>INDEX('Key Vehicle Terms'!B:B,MATCH(Overview!$A43,'Key Vehicle Terms'!$A:$A,0))</f>
        <v>Vehicle Term</v>
      </c>
      <c r="C43" s="269" t="str">
        <f>IF(ISBLANK(INDEX('Key Vehicle Terms'!D:D,MATCH(Overview!$A43,'Key Vehicle Terms'!$A:$A,0))),"",INDEX('Key Vehicle Terms'!D:D,MATCH(Overview!$A43,'Key Vehicle Terms'!$A:$A,0)))</f>
        <v/>
      </c>
      <c r="D43" s="132"/>
      <c r="E43" s="132"/>
      <c r="F43" s="132"/>
      <c r="G43" s="197"/>
    </row>
    <row r="44" spans="1:7" s="187" customFormat="1" ht="27">
      <c r="A44" s="94" t="s">
        <v>10</v>
      </c>
      <c r="B44" s="90" t="str">
        <f>INDEX('Key Vehicle Terms'!B:B,MATCH(Overview!$A44,'Key Vehicle Terms'!$A:$A,0))</f>
        <v>Inception Date</v>
      </c>
      <c r="C44" s="222" t="str">
        <f>IF(ISBLANK(INDEX('Key Vehicle Terms'!D:D,MATCH(Overview!$A44,'Key Vehicle Terms'!$A:$A,0))),"",INDEX('Key Vehicle Terms'!D:D,MATCH(Overview!$A44,'Key Vehicle Terms'!$A:$A,0)))</f>
        <v/>
      </c>
      <c r="D44" s="153"/>
      <c r="E44" s="153"/>
      <c r="F44" s="153"/>
      <c r="G44" s="197"/>
    </row>
    <row r="45" spans="1:7" s="187" customFormat="1" ht="27">
      <c r="A45" s="91" t="s">
        <v>163</v>
      </c>
      <c r="B45" s="92" t="str">
        <f>INDEX('Key Vehicle Terms'!B:B,MATCH(Overview!$A45,'Key Vehicle Terms'!$A:$A,0))</f>
        <v>Other specific critical date</v>
      </c>
      <c r="C45" s="270" t="str">
        <f>IF(ISBLANK(INDEX('Key Vehicle Terms'!D:D,MATCH(Overview!$A45,'Key Vehicle Terms'!$A:$A,0))),"",INDEX('Key Vehicle Terms'!D:D,MATCH(Overview!$A45,'Key Vehicle Terms'!$A:$A,0)))</f>
        <v/>
      </c>
      <c r="D45" s="153"/>
      <c r="E45" s="153"/>
      <c r="F45" s="153"/>
      <c r="G45" s="197"/>
    </row>
    <row r="46" spans="1:7" s="187" customFormat="1" ht="27">
      <c r="A46" s="94" t="s">
        <v>166</v>
      </c>
      <c r="B46" s="90" t="str">
        <f>INDEX('Key Vehicle Terms'!B:B,MATCH(Overview!$A46,'Key Vehicle Terms'!$A:$A,0))</f>
        <v>Other specific critical date</v>
      </c>
      <c r="C46" s="222" t="str">
        <f>IF(ISBLANK(INDEX('Key Vehicle Terms'!D:D,MATCH(Overview!$A46,'Key Vehicle Terms'!$A:$A,0))),"",INDEX('Key Vehicle Terms'!D:D,MATCH(Overview!$A46,'Key Vehicle Terms'!$A:$A,0)))</f>
        <v/>
      </c>
      <c r="D46" s="153"/>
      <c r="E46" s="153"/>
      <c r="F46" s="153"/>
      <c r="G46" s="197"/>
    </row>
    <row r="47" spans="1:7" s="187" customFormat="1" ht="27">
      <c r="A47" s="120"/>
      <c r="B47" s="101"/>
      <c r="C47" s="330"/>
      <c r="D47" s="228"/>
      <c r="E47" s="228"/>
      <c r="F47" s="228"/>
      <c r="G47" s="197"/>
    </row>
    <row r="48" spans="1:7" s="184" customFormat="1" ht="27">
      <c r="A48" s="73">
        <v>3</v>
      </c>
      <c r="B48" s="88" t="s">
        <v>168</v>
      </c>
      <c r="C48" s="329" t="str">
        <f>$C$3</f>
        <v xml:space="preserve">Data  </v>
      </c>
      <c r="D48" s="362" t="str">
        <f>$D$3</f>
        <v xml:space="preserve">Data  </v>
      </c>
      <c r="E48" s="362" t="str">
        <f>$E$3</f>
        <v xml:space="preserve">Data  </v>
      </c>
      <c r="F48" s="362" t="str">
        <f>$F$3</f>
        <v xml:space="preserve">Data  </v>
      </c>
      <c r="G48" s="197"/>
    </row>
    <row r="49" spans="1:7" s="184" customFormat="1" ht="11.1" customHeight="1">
      <c r="A49" s="72"/>
      <c r="B49" s="101"/>
      <c r="C49" s="330"/>
      <c r="D49" s="228"/>
      <c r="E49" s="228"/>
      <c r="F49" s="228"/>
      <c r="G49" s="197"/>
    </row>
    <row r="50" spans="1:7" s="187" customFormat="1" ht="27">
      <c r="A50" s="89" t="s">
        <v>169</v>
      </c>
      <c r="B50" s="90" t="str">
        <f>INDEX('Vehicle Level Data'!B:B,MATCH(Overview!$A50,'Vehicle Level Data'!$A:$A,0))</f>
        <v>Gross Asset Value of Vehicle (GAV)</v>
      </c>
      <c r="C50" s="208" t="str">
        <f>IF(ISBLANK(INDEX('Vehicle Level Data'!D:D,MATCH(Overview!$A50,'Vehicle Level Data'!$A:$A,0))),"",INDEX('Vehicle Level Data'!D:D,MATCH(Overview!$A50,'Vehicle Level Data'!$A:$A,0)))</f>
        <v/>
      </c>
      <c r="D50" s="147"/>
      <c r="E50" s="147"/>
      <c r="F50" s="147"/>
      <c r="G50" s="197"/>
    </row>
    <row r="51" spans="1:7" s="187" customFormat="1" ht="27">
      <c r="A51" s="93" t="s">
        <v>172</v>
      </c>
      <c r="B51" s="92" t="str">
        <f>INDEX('Vehicle Level Data'!B:B,MATCH(Overview!$A51,'Vehicle Level Data'!$A:$A,0))</f>
        <v>Net Asset Value of Vehicle (NAV)</v>
      </c>
      <c r="C51" s="209" t="str">
        <f>IF(ISBLANK(INDEX('Vehicle Level Data'!D:D,MATCH(Overview!$A51,'Vehicle Level Data'!$A:$A,0))),"",INDEX('Vehicle Level Data'!D:D,MATCH(Overview!$A51,'Vehicle Level Data'!$A:$A,0)))</f>
        <v/>
      </c>
      <c r="D51" s="217"/>
      <c r="E51" s="217"/>
      <c r="F51" s="217"/>
      <c r="G51" s="359"/>
    </row>
    <row r="52" spans="1:7" s="187" customFormat="1" ht="27">
      <c r="A52" s="89" t="s">
        <v>175</v>
      </c>
      <c r="B52" s="90" t="str">
        <f>INDEX('Vehicle Level Data'!B:B,MATCH(Overview!$A52,'Vehicle Level Data'!$A:$A,0))</f>
        <v>Cash and Cash Equivalents</v>
      </c>
      <c r="C52" s="208" t="str">
        <f>IF(ISBLANK(INDEX('Vehicle Level Data'!D:D,MATCH(Overview!$A52,'Vehicle Level Data'!$A:$A,0))),"",INDEX('Vehicle Level Data'!D:D,MATCH(Overview!$A52,'Vehicle Level Data'!$A:$A,0)))</f>
        <v/>
      </c>
      <c r="D52" s="147"/>
      <c r="E52" s="147"/>
      <c r="F52" s="147"/>
      <c r="G52" s="197"/>
    </row>
    <row r="53" spans="1:7" s="187" customFormat="1" ht="27">
      <c r="A53" s="93" t="s">
        <v>178</v>
      </c>
      <c r="B53" s="92" t="str">
        <f>INDEX('Vehicle Level Data'!B:B,MATCH(Overview!$A53,'Vehicle Level Data'!$A:$A,0))</f>
        <v>Total Number of Outstanding Shares (if applicable)</v>
      </c>
      <c r="C53" s="209" t="str">
        <f>IF(ISBLANK(INDEX('Vehicle Level Data'!D:D,MATCH(Overview!$A53,'Vehicle Level Data'!$A:$A,0))),"",INDEX('Vehicle Level Data'!D:D,MATCH(Overview!$A53,'Vehicle Level Data'!$A:$A,0)))</f>
        <v/>
      </c>
      <c r="D53" s="147"/>
      <c r="E53" s="147"/>
      <c r="F53" s="147"/>
      <c r="G53" s="197"/>
    </row>
    <row r="54" spans="1:7" s="187" customFormat="1" ht="27">
      <c r="A54" s="89" t="s">
        <v>181</v>
      </c>
      <c r="B54" s="90" t="str">
        <f>INDEX('Vehicle Level Data'!B:B,MATCH(Overview!$A54,'Vehicle Level Data'!$A:$A,0))</f>
        <v>% of Real Estate Assets Valued during the Reporting Period, Externally</v>
      </c>
      <c r="C54" s="220" t="str">
        <f>IF(ISBLANK(INDEX('Vehicle Level Data'!D:D,MATCH(Overview!$A54,'Vehicle Level Data'!$A:$A,0))),"",INDEX('Vehicle Level Data'!D:D,MATCH(Overview!$A54,'Vehicle Level Data'!$A:$A,0)))</f>
        <v/>
      </c>
      <c r="D54" s="122"/>
      <c r="E54" s="122"/>
      <c r="F54" s="122"/>
      <c r="G54" s="197"/>
    </row>
    <row r="55" spans="1:7" s="187" customFormat="1" ht="27">
      <c r="A55" s="93" t="s">
        <v>185</v>
      </c>
      <c r="B55" s="92" t="str">
        <f>INDEX('Vehicle Level Data'!B:B,MATCH(Overview!$A55,'Vehicle Level Data'!$A:$A,0))</f>
        <v>% of Real Estate Assets Valued during the Reporting Period, Internally</v>
      </c>
      <c r="C55" s="210" t="str">
        <f>IF(ISBLANK(INDEX('Vehicle Level Data'!D:D,MATCH(Overview!$A55,'Vehicle Level Data'!$A:$A,0))),"",INDEX('Vehicle Level Data'!D:D,MATCH(Overview!$A55,'Vehicle Level Data'!$A:$A,0)))</f>
        <v/>
      </c>
      <c r="D55" s="122"/>
      <c r="E55" s="122"/>
      <c r="F55" s="122"/>
      <c r="G55" s="197"/>
    </row>
    <row r="56" spans="1:7" s="187" customFormat="1" ht="27">
      <c r="A56" s="72"/>
      <c r="B56" s="101"/>
      <c r="C56" s="330"/>
      <c r="D56" s="228"/>
      <c r="E56" s="228"/>
      <c r="F56" s="228"/>
      <c r="G56" s="197"/>
    </row>
    <row r="57" spans="1:7" s="187" customFormat="1" ht="36">
      <c r="A57" s="73">
        <v>4</v>
      </c>
      <c r="B57" s="88" t="s">
        <v>939</v>
      </c>
      <c r="C57" s="329" t="str">
        <f>$C$3</f>
        <v xml:space="preserve">Data  </v>
      </c>
      <c r="D57" s="362" t="str">
        <f>$D$3</f>
        <v xml:space="preserve">Data  </v>
      </c>
      <c r="E57" s="362" t="str">
        <f>$E$3</f>
        <v xml:space="preserve">Data  </v>
      </c>
      <c r="F57" s="362" t="str">
        <f>$F$3</f>
        <v xml:space="preserve">Data  </v>
      </c>
      <c r="G57" s="197"/>
    </row>
    <row r="58" spans="1:7" s="187" customFormat="1" ht="11.1" customHeight="1">
      <c r="A58" s="72"/>
      <c r="B58" s="101"/>
      <c r="C58" s="330"/>
      <c r="D58" s="228"/>
      <c r="E58" s="228"/>
      <c r="F58" s="228"/>
      <c r="G58" s="197"/>
    </row>
    <row r="59" spans="1:7" s="184" customFormat="1" ht="27">
      <c r="A59" s="89" t="s">
        <v>190</v>
      </c>
      <c r="B59" s="90" t="str">
        <f>INDEX('Vehicle Level Data'!B:B,MATCH(Overview!$A59,'Vehicle Level Data'!$A:$A,0))</f>
        <v>Net Asset Value of Vehicle (NAV)</v>
      </c>
      <c r="C59" s="208">
        <f>IF(ISBLANK(INDEX('Vehicle Level Data'!D:D,MATCH(Overview!$A59,'Vehicle Level Data'!$A:$A,0))),"",INDEX('Vehicle Level Data'!D:D,MATCH(Overview!$A59,'Vehicle Level Data'!$A:$A,0)))</f>
        <v>0</v>
      </c>
      <c r="D59" s="217"/>
      <c r="E59" s="217"/>
      <c r="F59" s="217"/>
      <c r="G59" s="197"/>
    </row>
    <row r="60" spans="1:7" s="184" customFormat="1" ht="27">
      <c r="A60" s="91" t="s">
        <v>192</v>
      </c>
      <c r="B60" s="92" t="str">
        <f>INDEX('Vehicle Level Data'!B:B,MATCH(Overview!$A60,'Vehicle Level Data'!$A:$A,0))</f>
        <v>Effect of Reclassifying Shareholders' Loans and Hybrid Capital Instruments</v>
      </c>
      <c r="C60" s="209" t="str">
        <f>IF(ISBLANK(INDEX('Vehicle Level Data'!D:D,MATCH(Overview!$A60,'Vehicle Level Data'!$A:$A,0))),"",INDEX('Vehicle Level Data'!D:D,MATCH(Overview!$A60,'Vehicle Level Data'!$A:$A,0)))</f>
        <v/>
      </c>
      <c r="D60" s="147"/>
      <c r="E60" s="147"/>
      <c r="F60" s="147"/>
      <c r="G60" s="197"/>
    </row>
    <row r="61" spans="1:7" s="187" customFormat="1" ht="27">
      <c r="A61" s="89" t="s">
        <v>195</v>
      </c>
      <c r="B61" s="90" t="str">
        <f>INDEX('Vehicle Level Data'!B:B,MATCH(Overview!$A61,'Vehicle Level Data'!$A:$A,0))</f>
        <v>Effect of Dividends Recorded as a Liability which have not been Distributed</v>
      </c>
      <c r="C61" s="208" t="str">
        <f>IF(ISBLANK(INDEX('Vehicle Level Data'!D:D,MATCH(Overview!$A61,'Vehicle Level Data'!$A:$A,0))),"",INDEX('Vehicle Level Data'!D:D,MATCH(Overview!$A61,'Vehicle Level Data'!$A:$A,0)))</f>
        <v/>
      </c>
      <c r="D61" s="147"/>
      <c r="E61" s="147"/>
      <c r="F61" s="147"/>
      <c r="G61" s="197"/>
    </row>
    <row r="62" spans="1:7" s="187" customFormat="1" ht="28.5">
      <c r="A62" s="91" t="s">
        <v>198</v>
      </c>
      <c r="B62" s="92" t="str">
        <f>INDEX('Vehicle Level Data'!B:B,MATCH(Overview!$A62,'Vehicle Level Data'!$A:$A,0))</f>
        <v>NAV after Reclassification of Equity such as Interests and Dividends yet to be Distributed</v>
      </c>
      <c r="C62" s="209">
        <f>IF(ISBLANK(INDEX('Vehicle Level Data'!D:D,MATCH(Overview!$A62,'Vehicle Level Data'!$A:$A,0))),"",INDEX('Vehicle Level Data'!D:D,MATCH(Overview!$A62,'Vehicle Level Data'!$A:$A,0)))</f>
        <v>0</v>
      </c>
      <c r="D62" s="147"/>
      <c r="E62" s="147"/>
      <c r="F62" s="147"/>
      <c r="G62" s="197"/>
    </row>
    <row r="63" spans="1:7" s="187" customFormat="1" ht="27">
      <c r="A63" s="89" t="s">
        <v>201</v>
      </c>
      <c r="B63" s="90" t="str">
        <f>INDEX('Vehicle Level Data'!B:B,MATCH(Overview!$A63,'Vehicle Level Data'!$A:$A,0))</f>
        <v>Revaluation to Fair Value of Investment Properties</v>
      </c>
      <c r="C63" s="208" t="str">
        <f>IF(ISBLANK(INDEX('Vehicle Level Data'!D:D,MATCH(Overview!$A63,'Vehicle Level Data'!$A:$A,0))),"",INDEX('Vehicle Level Data'!D:D,MATCH(Overview!$A63,'Vehicle Level Data'!$A:$A,0)))</f>
        <v/>
      </c>
      <c r="D63" s="147"/>
      <c r="E63" s="147"/>
      <c r="F63" s="147"/>
      <c r="G63" s="197"/>
    </row>
    <row r="64" spans="1:7" s="187" customFormat="1" ht="27">
      <c r="A64" s="91" t="s">
        <v>204</v>
      </c>
      <c r="B64" s="92" t="str">
        <f>INDEX('Vehicle Level Data'!B:B,MATCH(Overview!$A64,'Vehicle Level Data'!$A:$A,0))</f>
        <v>Revaluation to Fair Value of Self-Constructed or Developed Investment Property</v>
      </c>
      <c r="C64" s="209" t="str">
        <f>IF(ISBLANK(INDEX('Vehicle Level Data'!D:D,MATCH(Overview!$A64,'Vehicle Level Data'!$A:$A,0))),"",INDEX('Vehicle Level Data'!D:D,MATCH(Overview!$A64,'Vehicle Level Data'!$A:$A,0)))</f>
        <v/>
      </c>
      <c r="D64" s="147"/>
      <c r="E64" s="147"/>
      <c r="F64" s="147"/>
      <c r="G64" s="197"/>
    </row>
    <row r="65" spans="1:7" s="187" customFormat="1" ht="27">
      <c r="A65" s="89" t="s">
        <v>207</v>
      </c>
      <c r="B65" s="90" t="str">
        <f>INDEX('Vehicle Level Data'!B:B,MATCH(Overview!$A65,'Vehicle Level Data'!$A:$A,0))</f>
        <v>Revaluation to Fair Value of Property Held for Sale</v>
      </c>
      <c r="C65" s="208" t="str">
        <f>IF(ISBLANK(INDEX('Vehicle Level Data'!D:D,MATCH(Overview!$A65,'Vehicle Level Data'!$A:$A,0))),"",INDEX('Vehicle Level Data'!D:D,MATCH(Overview!$A65,'Vehicle Level Data'!$A:$A,0)))</f>
        <v/>
      </c>
      <c r="D65" s="147"/>
      <c r="E65" s="147"/>
      <c r="F65" s="147"/>
      <c r="G65" s="197"/>
    </row>
    <row r="66" spans="1:7" s="187" customFormat="1" ht="28.5">
      <c r="A66" s="91" t="s">
        <v>210</v>
      </c>
      <c r="B66" s="92" t="str">
        <f>INDEX('Vehicle Level Data'!B:B,MATCH(Overview!$A66,'Vehicle Level Data'!$A:$A,0))</f>
        <v>Revaluation to Fair Value of Property that is Leased to Tenants under a Finance Lease</v>
      </c>
      <c r="C66" s="209" t="str">
        <f>IF(ISBLANK(INDEX('Vehicle Level Data'!D:D,MATCH(Overview!$A66,'Vehicle Level Data'!$A:$A,0))),"",INDEX('Vehicle Level Data'!D:D,MATCH(Overview!$A66,'Vehicle Level Data'!$A:$A,0)))</f>
        <v/>
      </c>
      <c r="D66" s="147"/>
      <c r="E66" s="147"/>
      <c r="F66" s="147"/>
      <c r="G66" s="197"/>
    </row>
    <row r="67" spans="1:7" s="187" customFormat="1" ht="27">
      <c r="A67" s="89" t="s">
        <v>213</v>
      </c>
      <c r="B67" s="90" t="str">
        <f>INDEX('Vehicle Level Data'!B:B,MATCH(Overview!$A67,'Vehicle Level Data'!$A:$A,0))</f>
        <v>Revaluation to Fair Value of Real Estate Asset held as Inventory</v>
      </c>
      <c r="C67" s="208" t="str">
        <f>IF(ISBLANK(INDEX('Vehicle Level Data'!D:D,MATCH(Overview!$A67,'Vehicle Level Data'!$A:$A,0))),"",INDEX('Vehicle Level Data'!D:D,MATCH(Overview!$A67,'Vehicle Level Data'!$A:$A,0)))</f>
        <v/>
      </c>
      <c r="D67" s="147"/>
      <c r="E67" s="147"/>
      <c r="F67" s="147"/>
      <c r="G67" s="197"/>
    </row>
    <row r="68" spans="1:7" s="187" customFormat="1" ht="27">
      <c r="A68" s="91" t="s">
        <v>216</v>
      </c>
      <c r="B68" s="92" t="str">
        <f>INDEX('Vehicle Level Data'!B:B,MATCH(Overview!$A68,'Vehicle Level Data'!$A:$A,0))</f>
        <v>Revaluation to Fair Value of Other Investments in Real Assets</v>
      </c>
      <c r="C68" s="209" t="str">
        <f>IF(ISBLANK(INDEX('Vehicle Level Data'!D:D,MATCH(Overview!$A68,'Vehicle Level Data'!$A:$A,0))),"",INDEX('Vehicle Level Data'!D:D,MATCH(Overview!$A68,'Vehicle Level Data'!$A:$A,0)))</f>
        <v/>
      </c>
      <c r="D68" s="147"/>
      <c r="E68" s="147"/>
      <c r="F68" s="147"/>
      <c r="G68" s="197"/>
    </row>
    <row r="69" spans="1:7" s="187" customFormat="1" ht="27">
      <c r="A69" s="89" t="s">
        <v>219</v>
      </c>
      <c r="B69" s="90" t="str">
        <f>INDEX('Vehicle Level Data'!B:B,MATCH(Overview!$A69,'Vehicle Level Data'!$A:$A,0))</f>
        <v>Revaluation to Fair Value of Indirect Investments Not Consolidated</v>
      </c>
      <c r="C69" s="208" t="str">
        <f>IF(ISBLANK(INDEX('Vehicle Level Data'!D:D,MATCH(Overview!$A69,'Vehicle Level Data'!$A:$A,0))),"",INDEX('Vehicle Level Data'!D:D,MATCH(Overview!$A69,'Vehicle Level Data'!$A:$A,0)))</f>
        <v/>
      </c>
      <c r="D69" s="147"/>
      <c r="E69" s="147"/>
      <c r="F69" s="147"/>
      <c r="G69" s="197"/>
    </row>
    <row r="70" spans="1:7" s="187" customFormat="1" ht="27">
      <c r="A70" s="91" t="s">
        <v>222</v>
      </c>
      <c r="B70" s="92" t="str">
        <f>INDEX('Vehicle Level Data'!B:B,MATCH(Overview!$A70,'Vehicle Level Data'!$A:$A,0))</f>
        <v>Revaluation to Fair Value of Financial Assets and Financial Liabilities</v>
      </c>
      <c r="C70" s="209" t="str">
        <f>IF(ISBLANK(INDEX('Vehicle Level Data'!D:D,MATCH(Overview!$A70,'Vehicle Level Data'!$A:$A,0))),"",INDEX('Vehicle Level Data'!D:D,MATCH(Overview!$A70,'Vehicle Level Data'!$A:$A,0)))</f>
        <v/>
      </c>
      <c r="D70" s="147"/>
      <c r="E70" s="147"/>
      <c r="F70" s="147"/>
      <c r="G70" s="197"/>
    </row>
    <row r="71" spans="1:7" s="187" customFormat="1" ht="27">
      <c r="A71" s="89" t="s">
        <v>225</v>
      </c>
      <c r="B71" s="90" t="str">
        <f>INDEX('Vehicle Level Data'!B:B,MATCH(Overview!$A71,'Vehicle Level Data'!$A:$A,0))</f>
        <v>Revaluation to Fair Value of Construction Contracts for Third Parties</v>
      </c>
      <c r="C71" s="208" t="str">
        <f>IF(ISBLANK(INDEX('Vehicle Level Data'!D:D,MATCH(Overview!$A71,'Vehicle Level Data'!$A:$A,0))),"",INDEX('Vehicle Level Data'!D:D,MATCH(Overview!$A71,'Vehicle Level Data'!$A:$A,0)))</f>
        <v/>
      </c>
      <c r="D71" s="147"/>
      <c r="E71" s="147"/>
      <c r="F71" s="147"/>
      <c r="G71" s="197"/>
    </row>
    <row r="72" spans="1:7" s="187" customFormat="1" ht="27">
      <c r="A72" s="91" t="s">
        <v>228</v>
      </c>
      <c r="B72" s="92" t="str">
        <f>INDEX('Vehicle Level Data'!B:B,MATCH(Overview!$A72,'Vehicle Level Data'!$A:$A,0))</f>
        <v>Set-up Costs (amortised over five years)</v>
      </c>
      <c r="C72" s="209" t="str">
        <f>IF(ISBLANK(INDEX('Vehicle Level Data'!D:D,MATCH(Overview!$A72,'Vehicle Level Data'!$A:$A,0))),"",INDEX('Vehicle Level Data'!D:D,MATCH(Overview!$A72,'Vehicle Level Data'!$A:$A,0)))</f>
        <v/>
      </c>
      <c r="D72" s="147"/>
      <c r="E72" s="147"/>
      <c r="F72" s="147"/>
      <c r="G72" s="197"/>
    </row>
    <row r="73" spans="1:7" s="187" customFormat="1" ht="27">
      <c r="A73" s="89" t="s">
        <v>231</v>
      </c>
      <c r="B73" s="90" t="str">
        <f>INDEX('Vehicle Level Data'!B:B,MATCH(Overview!$A73,'Vehicle Level Data'!$A:$A,0))</f>
        <v>Acquisition Expenses (amortised over five years)</v>
      </c>
      <c r="C73" s="208" t="str">
        <f>IF(ISBLANK(INDEX('Vehicle Level Data'!D:D,MATCH(Overview!$A73,'Vehicle Level Data'!$A:$A,0))),"",INDEX('Vehicle Level Data'!D:D,MATCH(Overview!$A73,'Vehicle Level Data'!$A:$A,0)))</f>
        <v/>
      </c>
      <c r="D73" s="147"/>
      <c r="E73" s="147"/>
      <c r="F73" s="147"/>
      <c r="G73" s="197"/>
    </row>
    <row r="74" spans="1:7" s="187" customFormat="1" ht="27">
      <c r="A74" s="91" t="s">
        <v>234</v>
      </c>
      <c r="B74" s="92" t="str">
        <f>INDEX('Vehicle Level Data'!B:B,MATCH(Overview!$A74,'Vehicle Level Data'!$A:$A,0))</f>
        <v>Contractual Fees</v>
      </c>
      <c r="C74" s="209" t="str">
        <f>IF(ISBLANK(INDEX('Vehicle Level Data'!D:D,MATCH(Overview!$A74,'Vehicle Level Data'!$A:$A,0))),"",INDEX('Vehicle Level Data'!D:D,MATCH(Overview!$A74,'Vehicle Level Data'!$A:$A,0)))</f>
        <v/>
      </c>
      <c r="D74" s="147"/>
      <c r="E74" s="147"/>
      <c r="F74" s="147"/>
      <c r="G74" s="197"/>
    </row>
    <row r="75" spans="1:7" s="187" customFormat="1" ht="27">
      <c r="A75" s="89" t="s">
        <v>237</v>
      </c>
      <c r="B75" s="90" t="str">
        <f>INDEX('Vehicle Level Data'!B:B,MATCH(Overview!$A75,'Vehicle Level Data'!$A:$A,0))</f>
        <v>Revaluation to Fair Value of Savings of Purchaser's Costs such as Transfer Taxes</v>
      </c>
      <c r="C75" s="208" t="str">
        <f>IF(ISBLANK(INDEX('Vehicle Level Data'!D:D,MATCH(Overview!$A75,'Vehicle Level Data'!$A:$A,0))),"",INDEX('Vehicle Level Data'!D:D,MATCH(Overview!$A75,'Vehicle Level Data'!$A:$A,0)))</f>
        <v/>
      </c>
      <c r="D75" s="147"/>
      <c r="E75" s="147"/>
      <c r="F75" s="147"/>
      <c r="G75" s="197"/>
    </row>
    <row r="76" spans="1:7" s="187" customFormat="1" ht="28.5">
      <c r="A76" s="91" t="s">
        <v>240</v>
      </c>
      <c r="B76" s="92" t="str">
        <f>INDEX('Vehicle Level Data'!B:B,MATCH(Overview!$A76,'Vehicle Level Data'!$A:$A,0))</f>
        <v>Revaluation to Fair Value of Deferred Taxes and Tax Effect of INREV NAV Adjustments</v>
      </c>
      <c r="C76" s="209" t="str">
        <f>IF(ISBLANK(INDEX('Vehicle Level Data'!D:D,MATCH(Overview!$A76,'Vehicle Level Data'!$A:$A,0))),"",INDEX('Vehicle Level Data'!D:D,MATCH(Overview!$A76,'Vehicle Level Data'!$A:$A,0)))</f>
        <v/>
      </c>
      <c r="D76" s="147"/>
      <c r="E76" s="147"/>
      <c r="F76" s="147"/>
      <c r="G76" s="197"/>
    </row>
    <row r="77" spans="1:7" s="187" customFormat="1" ht="27">
      <c r="A77" s="89" t="s">
        <v>243</v>
      </c>
      <c r="B77" s="90" t="str">
        <f>INDEX('Vehicle Level Data'!B:B,MATCH(Overview!$A77,'Vehicle Level Data'!$A:$A,0))</f>
        <v xml:space="preserve">Effect of Subsidiaries having a Negative Equity (non-recourse) </v>
      </c>
      <c r="C77" s="208" t="str">
        <f>IF(ISBLANK(INDEX('Vehicle Level Data'!D:D,MATCH(Overview!$A77,'Vehicle Level Data'!$A:$A,0))),"",INDEX('Vehicle Level Data'!D:D,MATCH(Overview!$A77,'Vehicle Level Data'!$A:$A,0)))</f>
        <v/>
      </c>
      <c r="D77" s="147"/>
      <c r="E77" s="147"/>
      <c r="F77" s="147"/>
      <c r="G77" s="197"/>
    </row>
    <row r="78" spans="1:7" s="187" customFormat="1" ht="27">
      <c r="A78" s="91" t="s">
        <v>246</v>
      </c>
      <c r="B78" s="92" t="str">
        <f>INDEX('Vehicle Level Data'!B:B,MATCH(Overview!$A78,'Vehicle Level Data'!$A:$A,0))</f>
        <v>Goodwill</v>
      </c>
      <c r="C78" s="209" t="str">
        <f>IF(ISBLANK(INDEX('Vehicle Level Data'!D:D,MATCH(Overview!$A78,'Vehicle Level Data'!$A:$A,0))),"",INDEX('Vehicle Level Data'!D:D,MATCH(Overview!$A78,'Vehicle Level Data'!$A:$A,0)))</f>
        <v/>
      </c>
      <c r="D78" s="147"/>
      <c r="E78" s="147"/>
      <c r="F78" s="147"/>
      <c r="G78" s="197"/>
    </row>
    <row r="79" spans="1:7" s="187" customFormat="1" ht="27">
      <c r="A79" s="89" t="s">
        <v>248</v>
      </c>
      <c r="B79" s="90" t="str">
        <f>INDEX('Vehicle Level Data'!B:B,MATCH(Overview!$A79,'Vehicle Level Data'!$A:$A,0))</f>
        <v>Non-Controlling Interest Effects on the Above Adjustments</v>
      </c>
      <c r="C79" s="208" t="str">
        <f>IF(ISBLANK(INDEX('Vehicle Level Data'!D:D,MATCH(Overview!$A79,'Vehicle Level Data'!$A:$A,0))),"",INDEX('Vehicle Level Data'!D:D,MATCH(Overview!$A79,'Vehicle Level Data'!$A:$A,0)))</f>
        <v/>
      </c>
      <c r="D79" s="147"/>
      <c r="E79" s="147"/>
      <c r="F79" s="147"/>
      <c r="G79" s="197"/>
    </row>
    <row r="80" spans="1:7" s="187" customFormat="1" ht="27">
      <c r="A80" s="91" t="s">
        <v>251</v>
      </c>
      <c r="B80" s="92" t="str">
        <f>INDEX('Vehicle Level Data'!B:B,MATCH(Overview!$A80,'Vehicle Level Data'!$A:$A,0))</f>
        <v>Other Specific Adjustments (I)</v>
      </c>
      <c r="C80" s="209" t="str">
        <f>IF(ISBLANK(INDEX('Vehicle Level Data'!D:D,MATCH(Overview!$A80,'Vehicle Level Data'!$A:$A,0))),"",INDEX('Vehicle Level Data'!D:D,MATCH(Overview!$A80,'Vehicle Level Data'!$A:$A,0)))</f>
        <v/>
      </c>
      <c r="D80" s="147"/>
      <c r="E80" s="147"/>
      <c r="F80" s="147"/>
      <c r="G80" s="197"/>
    </row>
    <row r="81" spans="1:7" s="187" customFormat="1" ht="27">
      <c r="A81" s="89" t="s">
        <v>254</v>
      </c>
      <c r="B81" s="90" t="str">
        <f>INDEX('Vehicle Level Data'!B:B,MATCH(Overview!$A81,'Vehicle Level Data'!$A:$A,0))</f>
        <v>Other Specific Adjustments (II)</v>
      </c>
      <c r="C81" s="208" t="str">
        <f>IF(ISBLANK(INDEX('Vehicle Level Data'!D:D,MATCH(Overview!$A81,'Vehicle Level Data'!$A:$A,0))),"",INDEX('Vehicle Level Data'!D:D,MATCH(Overview!$A81,'Vehicle Level Data'!$A:$A,0)))</f>
        <v/>
      </c>
      <c r="D81" s="147"/>
      <c r="E81" s="147"/>
      <c r="F81" s="147"/>
      <c r="G81" s="197"/>
    </row>
    <row r="82" spans="1:7" s="187" customFormat="1" ht="27">
      <c r="A82" s="91" t="s">
        <v>256</v>
      </c>
      <c r="B82" s="92" t="str">
        <f>INDEX('Vehicle Level Data'!B:B,MATCH(Overview!$A82,'Vehicle Level Data'!$A:$A,0))</f>
        <v>INREV Net Asset Value of Vehicle (INREV NAV)</v>
      </c>
      <c r="C82" s="209">
        <f>IF(ISBLANK(INDEX('Vehicle Level Data'!D:D,MATCH(Overview!$A82,'Vehicle Level Data'!$A:$A,0))),"",INDEX('Vehicle Level Data'!D:D,MATCH(Overview!$A82,'Vehicle Level Data'!$A:$A,0)))</f>
        <v>0</v>
      </c>
      <c r="D82" s="217"/>
      <c r="E82" s="217"/>
      <c r="F82" s="217"/>
      <c r="G82" s="359"/>
    </row>
    <row r="83" spans="1:7" s="187" customFormat="1" ht="27">
      <c r="A83" s="89" t="s">
        <v>259</v>
      </c>
      <c r="B83" s="90" t="str">
        <f>INDEX('Vehicle Level Data'!B:B,MATCH(Overview!$A83,'Vehicle Level Data'!$A:$A,0))</f>
        <v>Pricing adjustments</v>
      </c>
      <c r="C83" s="208">
        <f>IF(ISBLANK(INDEX('Vehicle Level Data'!D:D,MATCH(Overview!$A83,'Vehicle Level Data'!$A:$A,0))),"",INDEX('Vehicle Level Data'!D:D,MATCH(Overview!$A83,'Vehicle Level Data'!$A:$A,0)))</f>
        <v>0</v>
      </c>
      <c r="D83" s="147"/>
      <c r="E83" s="147"/>
      <c r="F83" s="147"/>
      <c r="G83" s="197"/>
    </row>
    <row r="84" spans="1:7" s="184" customFormat="1" ht="27">
      <c r="A84" s="91" t="s">
        <v>275</v>
      </c>
      <c r="B84" s="92" t="str">
        <f>INDEX('Vehicle Level Data'!B:B,MATCH(Overview!$A84,'Vehicle Level Data'!$A:$A,0))</f>
        <v>Adjusted Net Asset Value for Pricing Purposes</v>
      </c>
      <c r="C84" s="209" t="str">
        <f>IF(ISBLANK(INDEX('Vehicle Level Data'!D:D,MATCH(Overview!$A84,'Vehicle Level Data'!$A:$A,0))),"",INDEX('Vehicle Level Data'!D:D,MATCH(Overview!$A84,'Vehicle Level Data'!$A:$A,0)))</f>
        <v/>
      </c>
      <c r="D84" s="147"/>
      <c r="E84" s="147"/>
      <c r="F84" s="147"/>
      <c r="G84" s="197"/>
    </row>
    <row r="85" spans="1:7" s="187" customFormat="1" ht="27">
      <c r="A85" s="72"/>
      <c r="B85" s="101"/>
      <c r="C85" s="330"/>
      <c r="D85" s="228"/>
      <c r="E85" s="228"/>
      <c r="F85" s="228"/>
      <c r="G85" s="197"/>
    </row>
    <row r="86" spans="1:7" s="187" customFormat="1" ht="27">
      <c r="A86" s="73">
        <v>5</v>
      </c>
      <c r="B86" s="88" t="s">
        <v>940</v>
      </c>
      <c r="C86" s="329" t="str">
        <f>$C$3</f>
        <v xml:space="preserve">Data  </v>
      </c>
      <c r="D86" s="362" t="str">
        <f>$D$3</f>
        <v xml:space="preserve">Data  </v>
      </c>
      <c r="E86" s="362" t="str">
        <f>$E$3</f>
        <v xml:space="preserve">Data  </v>
      </c>
      <c r="F86" s="362" t="str">
        <f>$F$3</f>
        <v xml:space="preserve">Data  </v>
      </c>
      <c r="G86" s="197"/>
    </row>
    <row r="87" spans="1:7" s="187" customFormat="1" ht="11.1" customHeight="1">
      <c r="A87" s="72"/>
      <c r="B87" s="101"/>
      <c r="C87" s="330"/>
      <c r="D87" s="228"/>
      <c r="E87" s="228"/>
      <c r="F87" s="228"/>
      <c r="G87" s="197"/>
    </row>
    <row r="88" spans="1:7" s="187" customFormat="1" ht="27">
      <c r="A88" s="89" t="s">
        <v>283</v>
      </c>
      <c r="B88" s="90" t="str">
        <f>INDEX('Vehicle Level Data'!B:B,MATCH(Overview!$A88,'Vehicle Level Data'!$A:$A,0))</f>
        <v xml:space="preserve">Gross Operating Income     </v>
      </c>
      <c r="C88" s="208" t="str">
        <f>IF(ISBLANK(INDEX('Vehicle Level Data'!D:D,MATCH(Overview!$A88,'Vehicle Level Data'!$A:$A,0))),"",INDEX('Vehicle Level Data'!D:D,MATCH(Overview!$A88,'Vehicle Level Data'!$A:$A,0)))</f>
        <v/>
      </c>
      <c r="D88" s="147"/>
      <c r="E88" s="147"/>
      <c r="F88" s="147"/>
      <c r="G88" s="197"/>
    </row>
    <row r="89" spans="1:7" s="187" customFormat="1" ht="27">
      <c r="A89" s="93" t="s">
        <v>286</v>
      </c>
      <c r="B89" s="92" t="str">
        <f>INDEX('Vehicle Level Data'!B:B,MATCH(Overview!$A89,'Vehicle Level Data'!$A:$A,0))</f>
        <v>Operating Expenses (repairs and maintenance)</v>
      </c>
      <c r="C89" s="209" t="str">
        <f>IF(ISBLANK(INDEX('Vehicle Level Data'!D:D,MATCH(Overview!$A89,'Vehicle Level Data'!$A:$A,0))),"",INDEX('Vehicle Level Data'!D:D,MATCH(Overview!$A89,'Vehicle Level Data'!$A:$A,0)))</f>
        <v/>
      </c>
      <c r="D89" s="147"/>
      <c r="E89" s="147"/>
      <c r="F89" s="147"/>
      <c r="G89" s="197"/>
    </row>
    <row r="90" spans="1:7" s="187" customFormat="1" ht="27">
      <c r="A90" s="89" t="s">
        <v>287</v>
      </c>
      <c r="B90" s="90" t="str">
        <f>INDEX('Vehicle Level Data'!B:B,MATCH(Overview!$A90,'Vehicle Level Data'!$A:$A,0))</f>
        <v>Other Operating Expenses</v>
      </c>
      <c r="C90" s="208" t="str">
        <f>IF(ISBLANK(INDEX('Vehicle Level Data'!D:D,MATCH(Overview!$A90,'Vehicle Level Data'!$A:$A,0))),"",INDEX('Vehicle Level Data'!D:D,MATCH(Overview!$A90,'Vehicle Level Data'!$A:$A,0)))</f>
        <v/>
      </c>
      <c r="D90" s="217"/>
      <c r="E90" s="217"/>
      <c r="F90" s="217"/>
      <c r="G90" s="359"/>
    </row>
    <row r="91" spans="1:7" s="187" customFormat="1" ht="27">
      <c r="A91" s="93" t="s">
        <v>289</v>
      </c>
      <c r="B91" s="92" t="str">
        <f>INDEX('Vehicle Level Data'!B:B,MATCH(Overview!$A91,'Vehicle Level Data'!$A:$A,0))</f>
        <v>Net Operating Income (NOI)</v>
      </c>
      <c r="C91" s="209">
        <f>IF(ISBLANK(INDEX('Vehicle Level Data'!D:D,MATCH(Overview!$A91,'Vehicle Level Data'!$A:$A,0))),"",INDEX('Vehicle Level Data'!D:D,MATCH(Overview!$A91,'Vehicle Level Data'!$A:$A,0)))</f>
        <v>0</v>
      </c>
      <c r="D91" s="147"/>
      <c r="E91" s="147"/>
      <c r="F91" s="147"/>
      <c r="G91" s="197"/>
    </row>
    <row r="92" spans="1:7" s="187" customFormat="1" ht="27">
      <c r="A92" s="89" t="s">
        <v>292</v>
      </c>
      <c r="B92" s="90" t="str">
        <f>INDEX('Vehicle Level Data'!B:B,MATCH(Overview!$A92,'Vehicle Level Data'!$A:$A,0))</f>
        <v>Other Non-recurring Net Income</v>
      </c>
      <c r="C92" s="208" t="str">
        <f>IF(ISBLANK(INDEX('Vehicle Level Data'!D:D,MATCH(Overview!$A92,'Vehicle Level Data'!$A:$A,0))),"",INDEX('Vehicle Level Data'!D:D,MATCH(Overview!$A92,'Vehicle Level Data'!$A:$A,0)))</f>
        <v/>
      </c>
      <c r="D92" s="147"/>
      <c r="E92" s="147"/>
      <c r="F92" s="147"/>
      <c r="G92" s="197"/>
    </row>
    <row r="93" spans="1:7" s="187" customFormat="1" ht="27">
      <c r="A93" s="93" t="s">
        <v>294</v>
      </c>
      <c r="B93" s="92" t="str">
        <f>INDEX('Vehicle Level Data'!B:B,MATCH(Overview!$A93,'Vehicle Level Data'!$A:$A,0))</f>
        <v>Operational Result</v>
      </c>
      <c r="C93" s="209">
        <f>IF(ISBLANK(INDEX('Vehicle Level Data'!D:D,MATCH(Overview!$A93,'Vehicle Level Data'!$A:$A,0))),"",INDEX('Vehicle Level Data'!D:D,MATCH(Overview!$A93,'Vehicle Level Data'!$A:$A,0)))</f>
        <v>0</v>
      </c>
      <c r="D93" s="147"/>
      <c r="E93" s="147"/>
      <c r="F93" s="147"/>
      <c r="G93" s="197"/>
    </row>
    <row r="94" spans="1:7" s="187" customFormat="1" ht="27">
      <c r="A94" s="89" t="s">
        <v>296</v>
      </c>
      <c r="B94" s="90" t="str">
        <f>INDEX('Vehicle Level Data'!B:B,MATCH(Overview!$A94,'Vehicle Level Data'!$A:$A,0))</f>
        <v xml:space="preserve">Net Financing Cost </v>
      </c>
      <c r="C94" s="208" t="str">
        <f>IF(ISBLANK(INDEX('Vehicle Level Data'!D:D,MATCH(Overview!$A94,'Vehicle Level Data'!$A:$A,0))),"",INDEX('Vehicle Level Data'!D:D,MATCH(Overview!$A94,'Vehicle Level Data'!$A:$A,0)))</f>
        <v/>
      </c>
      <c r="D94" s="147"/>
      <c r="E94" s="147"/>
      <c r="F94" s="147"/>
      <c r="G94" s="197"/>
    </row>
    <row r="95" spans="1:7" s="187" customFormat="1" ht="27">
      <c r="A95" s="93" t="s">
        <v>299</v>
      </c>
      <c r="B95" s="92" t="str">
        <f>INDEX('Vehicle Level Data'!B:B,MATCH(Overview!$A95,'Vehicle Level Data'!$A:$A,0))</f>
        <v>Vehicle Level Expenses</v>
      </c>
      <c r="C95" s="209" t="str">
        <f>IF(ISBLANK(INDEX('Vehicle Level Data'!D:D,MATCH(Overview!$A95,'Vehicle Level Data'!$A:$A,0))),"",INDEX('Vehicle Level Data'!D:D,MATCH(Overview!$A95,'Vehicle Level Data'!$A:$A,0)))</f>
        <v/>
      </c>
      <c r="D95" s="147"/>
      <c r="E95" s="147"/>
      <c r="F95" s="147"/>
      <c r="G95" s="197"/>
    </row>
    <row r="96" spans="1:7" s="187" customFormat="1" ht="27">
      <c r="A96" s="89" t="s">
        <v>301</v>
      </c>
      <c r="B96" s="90" t="e">
        <f>INDEX('Vehicle Level Data'!B:B,MATCH(Overview!$A96,'Vehicle Level Data'!$A:$A,0))</f>
        <v>#N/A</v>
      </c>
      <c r="C96" s="208" t="e">
        <f>IF(ISBLANK(INDEX('Vehicle Level Data'!D:D,MATCH(Overview!$A96,'Vehicle Level Data'!$A:$A,0))),"",INDEX('Vehicle Level Data'!D:D,MATCH(Overview!$A96,'Vehicle Level Data'!$A:$A,0)))</f>
        <v>#N/A</v>
      </c>
      <c r="D96" s="147"/>
      <c r="E96" s="147"/>
      <c r="F96" s="147"/>
      <c r="G96" s="197"/>
    </row>
    <row r="97" spans="1:7" s="187" customFormat="1" ht="27">
      <c r="A97" s="93" t="s">
        <v>303</v>
      </c>
      <c r="B97" s="92" t="e">
        <f>INDEX('Vehicle Level Data'!B:B,MATCH(Overview!$A97,'Vehicle Level Data'!$A:$A,0))</f>
        <v>#N/A</v>
      </c>
      <c r="C97" s="209" t="e">
        <f>IF(ISBLANK(INDEX('Vehicle Level Data'!D:D,MATCH(Overview!$A97,'Vehicle Level Data'!$A:$A,0))),"",INDEX('Vehicle Level Data'!D:D,MATCH(Overview!$A97,'Vehicle Level Data'!$A:$A,0)))</f>
        <v>#N/A</v>
      </c>
      <c r="D97" s="147"/>
      <c r="E97" s="147"/>
      <c r="F97" s="147"/>
      <c r="G97" s="197"/>
    </row>
    <row r="98" spans="1:7" s="187" customFormat="1" ht="27">
      <c r="A98" s="89" t="s">
        <v>305</v>
      </c>
      <c r="B98" s="90" t="str">
        <f>INDEX('Vehicle Level Data'!B:B,MATCH(Overview!$A98,'Vehicle Level Data'!$A:$A,0))</f>
        <v>Tax Expenses</v>
      </c>
      <c r="C98" s="208">
        <f>IF(ISBLANK(INDEX('Vehicle Level Data'!D:D,MATCH(Overview!$A98,'Vehicle Level Data'!$A:$A,0))),"",INDEX('Vehicle Level Data'!D:D,MATCH(Overview!$A98,'Vehicle Level Data'!$A:$A,0)))</f>
        <v>0</v>
      </c>
      <c r="D98" s="147"/>
      <c r="E98" s="147"/>
      <c r="F98" s="147"/>
      <c r="G98" s="197"/>
    </row>
    <row r="99" spans="1:7" s="184" customFormat="1" ht="27">
      <c r="A99" s="93" t="s">
        <v>307</v>
      </c>
      <c r="B99" s="92" t="str">
        <f>INDEX('Vehicle Level Data'!B:B,MATCH(Overview!$A99,'Vehicle Level Data'!$A:$A,0))</f>
        <v>Current Income Tax Charge</v>
      </c>
      <c r="C99" s="209" t="str">
        <f>IF(ISBLANK(INDEX('Vehicle Level Data'!D:D,MATCH(Overview!$A99,'Vehicle Level Data'!$A:$A,0))),"",INDEX('Vehicle Level Data'!D:D,MATCH(Overview!$A99,'Vehicle Level Data'!$A:$A,0)))</f>
        <v/>
      </c>
      <c r="D99" s="147"/>
      <c r="E99" s="147"/>
      <c r="F99" s="147"/>
      <c r="G99" s="197"/>
    </row>
    <row r="100" spans="1:7" s="184" customFormat="1" ht="27">
      <c r="A100" s="89" t="s">
        <v>309</v>
      </c>
      <c r="B100" s="90" t="str">
        <f>INDEX('Vehicle Level Data'!B:B,MATCH(Overview!$A100,'Vehicle Level Data'!$A:$A,0))</f>
        <v>Deferred Tax Charge</v>
      </c>
      <c r="C100" s="208" t="str">
        <f>IF(ISBLANK(INDEX('Vehicle Level Data'!D:D,MATCH(Overview!$A100,'Vehicle Level Data'!$A:$A,0))),"",INDEX('Vehicle Level Data'!D:D,MATCH(Overview!$A100,'Vehicle Level Data'!$A:$A,0)))</f>
        <v/>
      </c>
      <c r="D100" s="147"/>
      <c r="E100" s="147"/>
      <c r="F100" s="147"/>
      <c r="G100" s="197"/>
    </row>
    <row r="101" spans="1:7" s="187" customFormat="1" ht="27">
      <c r="A101" s="91" t="s">
        <v>311</v>
      </c>
      <c r="B101" s="92" t="str">
        <f>INDEX('Vehicle Level Data'!B:B,MATCH(Overview!$A101,'Vehicle Level Data'!$A:$A,0))</f>
        <v>Unrealised Capital Gain/(Loss)</v>
      </c>
      <c r="C101" s="209">
        <f>IF(ISBLANK(INDEX('Vehicle Level Data'!D:D,MATCH(Overview!$A101,'Vehicle Level Data'!$A:$A,0))),"",INDEX('Vehicle Level Data'!D:D,MATCH(Overview!$A101,'Vehicle Level Data'!$A:$A,0)))</f>
        <v>0</v>
      </c>
      <c r="D101" s="147"/>
      <c r="E101" s="147"/>
      <c r="F101" s="147"/>
      <c r="G101" s="197"/>
    </row>
    <row r="102" spans="1:7" s="187" customFormat="1" ht="27">
      <c r="A102" s="89" t="s">
        <v>313</v>
      </c>
      <c r="B102" s="90" t="str">
        <f>INDEX('Vehicle Level Data'!B:B,MATCH(Overview!$A102,'Vehicle Level Data'!$A:$A,0))</f>
        <v>Unrealised Investment Property Gain/(Loss)</v>
      </c>
      <c r="C102" s="208" t="str">
        <f>IF(ISBLANK(INDEX('Vehicle Level Data'!D:D,MATCH(Overview!$A102,'Vehicle Level Data'!$A:$A,0))),"",INDEX('Vehicle Level Data'!D:D,MATCH(Overview!$A102,'Vehicle Level Data'!$A:$A,0)))</f>
        <v/>
      </c>
      <c r="D102" s="147"/>
      <c r="E102" s="147"/>
      <c r="F102" s="147"/>
      <c r="G102" s="197"/>
    </row>
    <row r="103" spans="1:7" s="187" customFormat="1" ht="27">
      <c r="A103" s="93" t="s">
        <v>316</v>
      </c>
      <c r="B103" s="92" t="str">
        <f>INDEX('Vehicle Level Data'!B:B,MATCH(Overview!$A103,'Vehicle Level Data'!$A:$A,0))</f>
        <v>Unrealised Non-Property Gain/(Loss)</v>
      </c>
      <c r="C103" s="209" t="str">
        <f>IF(ISBLANK(INDEX('Vehicle Level Data'!D:D,MATCH(Overview!$A103,'Vehicle Level Data'!$A:$A,0))),"",INDEX('Vehicle Level Data'!D:D,MATCH(Overview!$A103,'Vehicle Level Data'!$A:$A,0)))</f>
        <v/>
      </c>
      <c r="D103" s="147"/>
      <c r="E103" s="147"/>
      <c r="F103" s="147"/>
      <c r="G103" s="197"/>
    </row>
    <row r="104" spans="1:7" s="187" customFormat="1" ht="27">
      <c r="A104" s="89" t="s">
        <v>318</v>
      </c>
      <c r="B104" s="90" t="str">
        <f>INDEX('Vehicle Level Data'!B:B,MATCH(Overview!$A104,'Vehicle Level Data'!$A:$A,0))</f>
        <v>Realised Capital Gain/(Loss)</v>
      </c>
      <c r="C104" s="208">
        <f>IF(ISBLANK(INDEX('Vehicle Level Data'!D:D,MATCH(Overview!$A104,'Vehicle Level Data'!$A:$A,0))),"",INDEX('Vehicle Level Data'!D:D,MATCH(Overview!$A104,'Vehicle Level Data'!$A:$A,0)))</f>
        <v>0</v>
      </c>
      <c r="D104" s="147"/>
      <c r="E104" s="147"/>
      <c r="F104" s="147"/>
      <c r="G104" s="197"/>
    </row>
    <row r="105" spans="1:7" s="187" customFormat="1" ht="27">
      <c r="A105" s="93" t="s">
        <v>320</v>
      </c>
      <c r="B105" s="92" t="str">
        <f>INDEX('Vehicle Level Data'!B:B,MATCH(Overview!$A105,'Vehicle Level Data'!$A:$A,0))</f>
        <v>Other Items Not Presented Above</v>
      </c>
      <c r="C105" s="209" t="str">
        <f>IF(ISBLANK(INDEX('Vehicle Level Data'!D:D,MATCH(Overview!$A105,'Vehicle Level Data'!$A:$A,0))),"",INDEX('Vehicle Level Data'!D:D,MATCH(Overview!$A105,'Vehicle Level Data'!$A:$A,0)))</f>
        <v/>
      </c>
      <c r="D105" s="147"/>
      <c r="E105" s="147"/>
      <c r="F105" s="147"/>
      <c r="G105" s="197"/>
    </row>
    <row r="106" spans="1:7" s="187" customFormat="1" ht="27">
      <c r="A106" s="89" t="s">
        <v>322</v>
      </c>
      <c r="B106" s="90" t="str">
        <f>INDEX('Vehicle Level Data'!B:B,MATCH(Overview!$A106,'Vehicle Level Data'!$A:$A,0))</f>
        <v xml:space="preserve">Total Net Result </v>
      </c>
      <c r="C106" s="208">
        <f>IF(ISBLANK(INDEX('Vehicle Level Data'!D:D,MATCH(Overview!$A106,'Vehicle Level Data'!$A:$A,0))),"",INDEX('Vehicle Level Data'!D:D,MATCH(Overview!$A106,'Vehicle Level Data'!$A:$A,0)))</f>
        <v>0</v>
      </c>
      <c r="D106" s="147"/>
      <c r="E106" s="147"/>
      <c r="F106" s="147"/>
      <c r="G106" s="197"/>
    </row>
    <row r="107" spans="1:7" s="187" customFormat="1" ht="27">
      <c r="A107" s="93" t="s">
        <v>325</v>
      </c>
      <c r="B107" s="92" t="str">
        <f>INDEX('Vehicle Level Data'!B:B,MATCH(Overview!$A107,'Vehicle Level Data'!$A:$A,0))</f>
        <v>Other Gain/(Loss) Directly Accounted for in Equity</v>
      </c>
      <c r="C107" s="209" t="str">
        <f>IF(ISBLANK(INDEX('Vehicle Level Data'!D:D,MATCH(Overview!$A107,'Vehicle Level Data'!$A:$A,0))),"",INDEX('Vehicle Level Data'!D:D,MATCH(Overview!$A107,'Vehicle Level Data'!$A:$A,0)))</f>
        <v/>
      </c>
      <c r="D107" s="147"/>
      <c r="E107" s="147"/>
      <c r="F107" s="147"/>
      <c r="G107" s="197"/>
    </row>
    <row r="108" spans="1:7" s="187" customFormat="1" ht="27">
      <c r="A108" s="96"/>
      <c r="B108" s="101"/>
      <c r="C108" s="330"/>
      <c r="D108" s="228"/>
      <c r="E108" s="228"/>
      <c r="F108" s="228"/>
      <c r="G108" s="197"/>
    </row>
    <row r="109" spans="1:7" s="187" customFormat="1" ht="27">
      <c r="A109" s="73">
        <v>6</v>
      </c>
      <c r="B109" s="88" t="s">
        <v>941</v>
      </c>
      <c r="C109" s="329" t="str">
        <f>$C$3</f>
        <v xml:space="preserve">Data  </v>
      </c>
      <c r="D109" s="362" t="str">
        <f>$D$3</f>
        <v xml:space="preserve">Data  </v>
      </c>
      <c r="E109" s="362" t="str">
        <f>$E$3</f>
        <v xml:space="preserve">Data  </v>
      </c>
      <c r="F109" s="362" t="str">
        <f>$F$3</f>
        <v xml:space="preserve">Data  </v>
      </c>
      <c r="G109" s="197"/>
    </row>
    <row r="110" spans="1:7" s="187" customFormat="1" ht="11.1" customHeight="1">
      <c r="A110" s="96"/>
      <c r="B110" s="101"/>
      <c r="C110" s="330"/>
      <c r="D110" s="228"/>
      <c r="E110" s="228"/>
      <c r="F110" s="228"/>
      <c r="G110" s="197"/>
    </row>
    <row r="111" spans="1:7" s="187" customFormat="1" ht="27">
      <c r="A111" s="94" t="s">
        <v>33</v>
      </c>
      <c r="B111" s="90" t="str">
        <f>INDEX('Vehicle Level Data'!B:B,MATCH(Overview!$A111,'Vehicle Level Data'!$A:$A,0))</f>
        <v xml:space="preserve">Nominal Value of Debt </v>
      </c>
      <c r="C111" s="208">
        <f>IF(ISBLANK(INDEX('Vehicle Level Data'!D:D,MATCH(Overview!$A111,'Vehicle Level Data'!$A:$A,0))),"",INDEX('Vehicle Level Data'!D:D,MATCH(Overview!$A111,'Vehicle Level Data'!$A:$A,0)))</f>
        <v>0</v>
      </c>
      <c r="D111" s="147"/>
      <c r="E111" s="147"/>
      <c r="F111" s="147"/>
      <c r="G111" s="197"/>
    </row>
    <row r="112" spans="1:7" s="187" customFormat="1" ht="27">
      <c r="A112" s="91" t="s">
        <v>329</v>
      </c>
      <c r="B112" s="92" t="str">
        <f>INDEX('Vehicle Level Data'!B:B,MATCH(Overview!$A112,'Vehicle Level Data'!$A:$A,0))</f>
        <v xml:space="preserve">Nominal Value of Fixed Interest Rate Debt </v>
      </c>
      <c r="C112" s="209" t="str">
        <f>IF(ISBLANK(INDEX('Vehicle Level Data'!D:D,MATCH(Overview!$A112,'Vehicle Level Data'!$A:$A,0))),"",INDEX('Vehicle Level Data'!D:D,MATCH(Overview!$A112,'Vehicle Level Data'!$A:$A,0)))</f>
        <v/>
      </c>
      <c r="D112" s="147"/>
      <c r="E112" s="147"/>
      <c r="F112" s="147"/>
      <c r="G112" s="197"/>
    </row>
    <row r="113" spans="1:7" s="187" customFormat="1" ht="27">
      <c r="A113" s="94" t="s">
        <v>331</v>
      </c>
      <c r="B113" s="90" t="str">
        <f>INDEX('Vehicle Level Data'!B:B,MATCH(Overview!$A113,'Vehicle Level Data'!$A:$A,0))</f>
        <v xml:space="preserve">Nominal Value of Floating Interest Rate Debt </v>
      </c>
      <c r="C113" s="208" t="str">
        <f>IF(ISBLANK(INDEX('Vehicle Level Data'!D:D,MATCH(Overview!$A113,'Vehicle Level Data'!$A:$A,0))),"",INDEX('Vehicle Level Data'!D:D,MATCH(Overview!$A113,'Vehicle Level Data'!$A:$A,0)))</f>
        <v/>
      </c>
      <c r="D113" s="147"/>
      <c r="E113" s="147"/>
      <c r="F113" s="147"/>
      <c r="G113" s="197"/>
    </row>
    <row r="114" spans="1:7" s="187" customFormat="1" ht="27">
      <c r="A114" s="91" t="s">
        <v>333</v>
      </c>
      <c r="B114" s="92" t="str">
        <f>INDEX('Vehicle Level Data'!B:B,MATCH(Overview!$A114,'Vehicle Level Data'!$A:$A,0))</f>
        <v>Interest Rate Hedging Ratio</v>
      </c>
      <c r="C114" s="210" t="str">
        <f>IF(ISBLANK(INDEX('Vehicle Level Data'!D:D,MATCH(Overview!$A114,'Vehicle Level Data'!$A:$A,0))),"",INDEX('Vehicle Level Data'!D:D,MATCH(Overview!$A114,'Vehicle Level Data'!$A:$A,0)))</f>
        <v/>
      </c>
      <c r="D114" s="122"/>
      <c r="E114" s="122"/>
      <c r="F114" s="122"/>
      <c r="G114" s="197"/>
    </row>
    <row r="115" spans="1:7" s="187" customFormat="1" ht="27">
      <c r="A115" s="94" t="s">
        <v>34</v>
      </c>
      <c r="B115" s="90" t="str">
        <f>INDEX('Vehicle Level Data'!B:B,MATCH(Overview!$A115,'Vehicle Level Data'!$A:$A,0))</f>
        <v>Fair Value of Debt</v>
      </c>
      <c r="C115" s="208" t="str">
        <f>IF(ISBLANK(INDEX('Vehicle Level Data'!D:D,MATCH(Overview!$A115,'Vehicle Level Data'!$A:$A,0))),"",INDEX('Vehicle Level Data'!D:D,MATCH(Overview!$A115,'Vehicle Level Data'!$A:$A,0)))</f>
        <v/>
      </c>
      <c r="D115" s="147"/>
      <c r="E115" s="147"/>
      <c r="F115" s="147"/>
      <c r="G115" s="197"/>
    </row>
    <row r="116" spans="1:7" s="187" customFormat="1" ht="27">
      <c r="A116" s="91" t="s">
        <v>337</v>
      </c>
      <c r="B116" s="92" t="str">
        <f>INDEX('Vehicle Level Data'!B:B,MATCH(Overview!$A116,'Vehicle Level Data'!$A:$A,0))</f>
        <v>Fair Value of Derivatives</v>
      </c>
      <c r="C116" s="209">
        <f>IF(ISBLANK(INDEX('Vehicle Level Data'!D:D,MATCH(Overview!$A116,'Vehicle Level Data'!$A:$A,0))),"",INDEX('Vehicle Level Data'!D:D,MATCH(Overview!$A116,'Vehicle Level Data'!$A:$A,0)))</f>
        <v>0</v>
      </c>
      <c r="D116" s="147"/>
      <c r="E116" s="147"/>
      <c r="F116" s="147"/>
      <c r="G116" s="197"/>
    </row>
    <row r="117" spans="1:7" s="187" customFormat="1" ht="27">
      <c r="A117" s="94" t="s">
        <v>340</v>
      </c>
      <c r="B117" s="90" t="str">
        <f>INDEX('Vehicle Level Data'!B:B,MATCH(Overview!$A117,'Vehicle Level Data'!$A:$A,0))</f>
        <v>Fair Value of Derivatives of Interest Rate</v>
      </c>
      <c r="C117" s="208" t="str">
        <f>IF(ISBLANK(INDEX('Vehicle Level Data'!D:D,MATCH(Overview!$A117,'Vehicle Level Data'!$A:$A,0))),"",INDEX('Vehicle Level Data'!D:D,MATCH(Overview!$A117,'Vehicle Level Data'!$A:$A,0)))</f>
        <v/>
      </c>
      <c r="D117" s="147"/>
      <c r="E117" s="147"/>
      <c r="F117" s="147"/>
      <c r="G117" s="197"/>
    </row>
    <row r="118" spans="1:7" s="187" customFormat="1" ht="27">
      <c r="A118" s="91" t="s">
        <v>343</v>
      </c>
      <c r="B118" s="92" t="str">
        <f>INDEX('Vehicle Level Data'!B:B,MATCH(Overview!$A118,'Vehicle Level Data'!$A:$A,0))</f>
        <v>Fair Value of Derivatives of Currency Hedging</v>
      </c>
      <c r="C118" s="209" t="str">
        <f>IF(ISBLANK(INDEX('Vehicle Level Data'!D:D,MATCH(Overview!$A118,'Vehicle Level Data'!$A:$A,0))),"",INDEX('Vehicle Level Data'!D:D,MATCH(Overview!$A118,'Vehicle Level Data'!$A:$A,0)))</f>
        <v/>
      </c>
      <c r="D118" s="147"/>
      <c r="E118" s="147"/>
      <c r="F118" s="147"/>
      <c r="G118" s="197"/>
    </row>
    <row r="119" spans="1:7" s="187" customFormat="1" ht="27">
      <c r="A119" s="94" t="s">
        <v>346</v>
      </c>
      <c r="B119" s="90" t="str">
        <f>INDEX('Vehicle Level Data'!B:B,MATCH(Overview!$A119,'Vehicle Level Data'!$A:$A,0))</f>
        <v>Notional Amount of Derivatives of Interest Rate</v>
      </c>
      <c r="C119" s="208" t="str">
        <f>IF(ISBLANK(INDEX('Vehicle Level Data'!D:D,MATCH(Overview!$A119,'Vehicle Level Data'!$A:$A,0))),"",INDEX('Vehicle Level Data'!D:D,MATCH(Overview!$A119,'Vehicle Level Data'!$A:$A,0)))</f>
        <v/>
      </c>
      <c r="D119" s="147"/>
      <c r="E119" s="147"/>
      <c r="F119" s="147"/>
      <c r="G119" s="197"/>
    </row>
    <row r="120" spans="1:7" s="187" customFormat="1" ht="27">
      <c r="A120" s="91" t="s">
        <v>349</v>
      </c>
      <c r="B120" s="92" t="str">
        <f>INDEX('Vehicle Level Data'!B:B,MATCH(Overview!$A120,'Vehicle Level Data'!$A:$A,0))</f>
        <v>Notional Amount of Derivatives of Currency Hedging</v>
      </c>
      <c r="C120" s="209" t="str">
        <f>IF(ISBLANK(INDEX('Vehicle Level Data'!D:D,MATCH(Overview!$A120,'Vehicle Level Data'!$A:$A,0))),"",INDEX('Vehicle Level Data'!D:D,MATCH(Overview!$A120,'Vehicle Level Data'!$A:$A,0)))</f>
        <v/>
      </c>
      <c r="D120" s="147"/>
      <c r="E120" s="147"/>
      <c r="F120" s="147"/>
      <c r="G120" s="197"/>
    </row>
    <row r="121" spans="1:7" s="187" customFormat="1" ht="27">
      <c r="A121" s="94" t="s">
        <v>352</v>
      </c>
      <c r="B121" s="90" t="str">
        <f>INDEX('Vehicle Level Data'!B:B,MATCH(Overview!$A121,'Vehicle Level Data'!$A:$A,0))</f>
        <v>Property Level LTV</v>
      </c>
      <c r="C121" s="220">
        <f>IF(ISBLANK(INDEX('Vehicle Level Data'!D:D,MATCH(Overview!$A121,'Vehicle Level Data'!$A:$A,0))),"",INDEX('Vehicle Level Data'!D:D,MATCH(Overview!$A121,'Vehicle Level Data'!$A:$A,0)))</f>
        <v>0</v>
      </c>
      <c r="D121" s="122"/>
      <c r="E121" s="122"/>
      <c r="F121" s="122"/>
      <c r="G121" s="197"/>
    </row>
    <row r="122" spans="1:7" s="187" customFormat="1" ht="27">
      <c r="A122" s="91" t="s">
        <v>36</v>
      </c>
      <c r="B122" s="92" t="str">
        <f>INDEX('Vehicle Level Data'!B:B,MATCH(Overview!$A122,'Vehicle Level Data'!$A:$A,0))</f>
        <v>Vehicle Level LTV</v>
      </c>
      <c r="C122" s="210">
        <f>IF(ISBLANK(INDEX('Vehicle Level Data'!D:D,MATCH(Overview!$A122,'Vehicle Level Data'!$A:$A,0))),"",INDEX('Vehicle Level Data'!D:D,MATCH(Overview!$A122,'Vehicle Level Data'!$A:$A,0)))</f>
        <v>0</v>
      </c>
      <c r="D122" s="122"/>
      <c r="E122" s="122"/>
      <c r="F122" s="122"/>
      <c r="G122" s="197"/>
    </row>
    <row r="123" spans="1:7" s="187" customFormat="1" ht="27">
      <c r="A123" s="94" t="s">
        <v>357</v>
      </c>
      <c r="B123" s="90" t="str">
        <f>INDEX('Vehicle Level Data'!B:B,MATCH(Overview!$A123,'Vehicle Level Data'!$A:$A,0))</f>
        <v>Property Level Loan-to-Cost</v>
      </c>
      <c r="C123" s="220" t="str">
        <f>IF(ISBLANK(INDEX('Vehicle Level Data'!D:D,MATCH(Overview!$A123,'Vehicle Level Data'!$A:$A,0))),"",INDEX('Vehicle Level Data'!D:D,MATCH(Overview!$A123,'Vehicle Level Data'!$A:$A,0)))</f>
        <v/>
      </c>
      <c r="D123" s="122"/>
      <c r="E123" s="122"/>
      <c r="F123" s="122"/>
      <c r="G123" s="197"/>
    </row>
    <row r="124" spans="1:7" s="187" customFormat="1" ht="27">
      <c r="A124" s="91" t="s">
        <v>37</v>
      </c>
      <c r="B124" s="92" t="str">
        <f>INDEX('Vehicle Level Data'!B:B,MATCH(Overview!$A124,'Vehicle Level Data'!$A:$A,0))</f>
        <v>Weighted Average Cost of Debt</v>
      </c>
      <c r="C124" s="210" t="str">
        <f>IF(ISBLANK(INDEX('Vehicle Level Data'!D:D,MATCH(Overview!$A124,'Vehicle Level Data'!$A:$A,0))),"",INDEX('Vehicle Level Data'!D:D,MATCH(Overview!$A124,'Vehicle Level Data'!$A:$A,0)))</f>
        <v/>
      </c>
      <c r="D124" s="122"/>
      <c r="E124" s="122"/>
      <c r="F124" s="122"/>
      <c r="G124" s="197"/>
    </row>
    <row r="125" spans="1:7" s="187" customFormat="1" ht="27">
      <c r="A125" s="94" t="s">
        <v>38</v>
      </c>
      <c r="B125" s="90" t="str">
        <f>INDEX('Vehicle Level Data'!B:B,MATCH(Overview!$A125,'Vehicle Level Data'!$A:$A,0))</f>
        <v xml:space="preserve">Weighted Average Years to Maturity of Debt </v>
      </c>
      <c r="C125" s="221" t="str">
        <f>IF(ISBLANK(INDEX('Vehicle Level Data'!D:D,MATCH(Overview!$A125,'Vehicle Level Data'!$A:$A,0))),"",INDEX('Vehicle Level Data'!D:D,MATCH(Overview!$A125,'Vehicle Level Data'!$A:$A,0)))</f>
        <v/>
      </c>
      <c r="D125" s="132"/>
      <c r="E125" s="132"/>
      <c r="F125" s="132"/>
      <c r="G125" s="197"/>
    </row>
    <row r="126" spans="1:7" s="187" customFormat="1" ht="27">
      <c r="A126" s="91" t="s">
        <v>362</v>
      </c>
      <c r="B126" s="92" t="str">
        <f>INDEX('Vehicle Level Data'!B:B,MATCH(Overview!$A126,'Vehicle Level Data'!$A:$A,0))</f>
        <v>Total Debt Maturities in 1 year</v>
      </c>
      <c r="C126" s="209" t="str">
        <f>IF(ISBLANK(INDEX('Vehicle Level Data'!D:D,MATCH(Overview!$A126,'Vehicle Level Data'!$A:$A,0))),"",INDEX('Vehicle Level Data'!D:D,MATCH(Overview!$A126,'Vehicle Level Data'!$A:$A,0)))</f>
        <v/>
      </c>
      <c r="D126" s="147"/>
      <c r="E126" s="147"/>
      <c r="F126" s="147"/>
      <c r="G126" s="359"/>
    </row>
    <row r="127" spans="1:7" s="187" customFormat="1" ht="27">
      <c r="A127" s="94" t="s">
        <v>365</v>
      </c>
      <c r="B127" s="90" t="str">
        <f>INDEX('Vehicle Level Data'!B:B,MATCH(Overview!$A127,'Vehicle Level Data'!$A:$A,0))</f>
        <v>Total Debt Maturities in 1-2 year</v>
      </c>
      <c r="C127" s="208" t="str">
        <f>IF(ISBLANK(INDEX('Vehicle Level Data'!D:D,MATCH(Overview!$A127,'Vehicle Level Data'!$A:$A,0))),"",INDEX('Vehicle Level Data'!D:D,MATCH(Overview!$A127,'Vehicle Level Data'!$A:$A,0)))</f>
        <v/>
      </c>
      <c r="D127" s="147"/>
      <c r="E127" s="147"/>
      <c r="F127" s="147"/>
      <c r="G127" s="359"/>
    </row>
    <row r="128" spans="1:7" s="187" customFormat="1" ht="27">
      <c r="A128" s="91" t="s">
        <v>368</v>
      </c>
      <c r="B128" s="92" t="str">
        <f>INDEX('Vehicle Level Data'!B:B,MATCH(Overview!$A128,'Vehicle Level Data'!$A:$A,0))</f>
        <v>Total Debt Maturities in 2-3 years</v>
      </c>
      <c r="C128" s="209" t="str">
        <f>IF(ISBLANK(INDEX('Vehicle Level Data'!D:D,MATCH(Overview!$A128,'Vehicle Level Data'!$A:$A,0))),"",INDEX('Vehicle Level Data'!D:D,MATCH(Overview!$A128,'Vehicle Level Data'!$A:$A,0)))</f>
        <v/>
      </c>
      <c r="D128" s="147"/>
      <c r="E128" s="147"/>
      <c r="F128" s="147"/>
      <c r="G128" s="359"/>
    </row>
    <row r="129" spans="1:7" s="184" customFormat="1" ht="27">
      <c r="A129" s="94" t="s">
        <v>371</v>
      </c>
      <c r="B129" s="90" t="str">
        <f>INDEX('Vehicle Level Data'!B:B,MATCH(Overview!$A129,'Vehicle Level Data'!$A:$A,0))</f>
        <v>Total Debt Maturities in 3-4 years</v>
      </c>
      <c r="C129" s="208" t="str">
        <f>IF(ISBLANK(INDEX('Vehicle Level Data'!D:D,MATCH(Overview!$A129,'Vehicle Level Data'!$A:$A,0))),"",INDEX('Vehicle Level Data'!D:D,MATCH(Overview!$A129,'Vehicle Level Data'!$A:$A,0)))</f>
        <v/>
      </c>
      <c r="D129" s="147"/>
      <c r="E129" s="147"/>
      <c r="F129" s="147"/>
      <c r="G129" s="359"/>
    </row>
    <row r="130" spans="1:7" s="184" customFormat="1" ht="27">
      <c r="A130" s="91" t="s">
        <v>374</v>
      </c>
      <c r="B130" s="92" t="str">
        <f>INDEX('Vehicle Level Data'!B:B,MATCH(Overview!$A130,'Vehicle Level Data'!$A:$A,0))</f>
        <v>Total Debt Maturities in 4-5years</v>
      </c>
      <c r="C130" s="209" t="str">
        <f>IF(ISBLANK(INDEX('Vehicle Level Data'!D:D,MATCH(Overview!$A130,'Vehicle Level Data'!$A:$A,0))),"",INDEX('Vehicle Level Data'!D:D,MATCH(Overview!$A130,'Vehicle Level Data'!$A:$A,0)))</f>
        <v/>
      </c>
      <c r="D130" s="147"/>
      <c r="E130" s="147"/>
      <c r="F130" s="147"/>
      <c r="G130" s="359"/>
    </row>
    <row r="131" spans="1:7" s="187" customFormat="1" ht="27">
      <c r="A131" s="94" t="s">
        <v>377</v>
      </c>
      <c r="B131" s="90" t="str">
        <f>INDEX('Vehicle Level Data'!B:B,MATCH(Overview!$A131,'Vehicle Level Data'!$A:$A,0))</f>
        <v>Total Debt Maturities in &gt;5 years</v>
      </c>
      <c r="C131" s="208" t="str">
        <f>IF(ISBLANK(INDEX('Vehicle Level Data'!D:D,MATCH(Overview!$A131,'Vehicle Level Data'!$A:$A,0))),"",INDEX('Vehicle Level Data'!D:D,MATCH(Overview!$A131,'Vehicle Level Data'!$A:$A,0)))</f>
        <v/>
      </c>
      <c r="D131" s="147"/>
      <c r="E131" s="147"/>
      <c r="F131" s="147"/>
      <c r="G131" s="359"/>
    </row>
    <row r="132" spans="1:7" s="187" customFormat="1" ht="27">
      <c r="A132" s="91" t="s">
        <v>380</v>
      </c>
      <c r="B132" s="92" t="str">
        <f>INDEX('Vehicle Level Data'!B:B,MATCH(Overview!$A132,'Vehicle Level Data'!$A:$A,0))</f>
        <v>Number of New / Renewed Debt Facilities</v>
      </c>
      <c r="C132" s="209" t="str">
        <f>IF(ISBLANK(INDEX('Vehicle Level Data'!D:D,MATCH(Overview!$A132,'Vehicle Level Data'!$A:$A,0))),"",INDEX('Vehicle Level Data'!D:D,MATCH(Overview!$A132,'Vehicle Level Data'!$A:$A,0)))</f>
        <v/>
      </c>
      <c r="D132" s="147"/>
      <c r="E132" s="147"/>
      <c r="F132" s="147"/>
      <c r="G132" s="197"/>
    </row>
    <row r="133" spans="1:7" s="187" customFormat="1" ht="27">
      <c r="A133" s="94" t="s">
        <v>382</v>
      </c>
      <c r="B133" s="90" t="str">
        <f>INDEX('Vehicle Level Data'!B:B,MATCH(Overview!$A133,'Vehicle Level Data'!$A:$A,0))</f>
        <v>Amount of New / Renewed Debt Facilities</v>
      </c>
      <c r="C133" s="208" t="str">
        <f>IF(ISBLANK(INDEX('Vehicle Level Data'!D:D,MATCH(Overview!$A133,'Vehicle Level Data'!$A:$A,0))),"",INDEX('Vehicle Level Data'!D:D,MATCH(Overview!$A133,'Vehicle Level Data'!$A:$A,0)))</f>
        <v/>
      </c>
      <c r="D133" s="147"/>
      <c r="E133" s="147"/>
      <c r="F133" s="147"/>
      <c r="G133" s="197"/>
    </row>
    <row r="134" spans="1:7" s="187" customFormat="1" ht="27">
      <c r="A134" s="91" t="s">
        <v>39</v>
      </c>
      <c r="B134" s="92" t="str">
        <f>INDEX('Vehicle Level Data'!B:B,MATCH(Overview!$A134,'Vehicle Level Data'!$A:$A,0))</f>
        <v>Interest Service Coverage Ratio</v>
      </c>
      <c r="C134" s="272" t="str">
        <f>IF(ISBLANK(INDEX('Vehicle Level Data'!D:D,MATCH(Overview!$A134,'Vehicle Level Data'!$A:$A,0))),"",INDEX('Vehicle Level Data'!D:D,MATCH(Overview!$A134,'Vehicle Level Data'!$A:$A,0)))</f>
        <v/>
      </c>
      <c r="D134" s="134"/>
      <c r="E134" s="134"/>
      <c r="F134" s="134"/>
      <c r="G134" s="197"/>
    </row>
    <row r="135" spans="1:7" s="187" customFormat="1" ht="27">
      <c r="A135" s="94" t="s">
        <v>40</v>
      </c>
      <c r="B135" s="90" t="str">
        <f>INDEX('Vehicle Level Data'!B:B,MATCH(Overview!$A135,'Vehicle Level Data'!$A:$A,0))</f>
        <v>Debt Service Coverage Ratio</v>
      </c>
      <c r="C135" s="223" t="str">
        <f>IF(ISBLANK(INDEX('Vehicle Level Data'!D:D,MATCH(Overview!$A135,'Vehicle Level Data'!$A:$A,0))),"",INDEX('Vehicle Level Data'!D:D,MATCH(Overview!$A135,'Vehicle Level Data'!$A:$A,0)))</f>
        <v/>
      </c>
      <c r="D135" s="134"/>
      <c r="E135" s="134"/>
      <c r="F135" s="134"/>
      <c r="G135" s="197"/>
    </row>
    <row r="136" spans="1:7" s="187" customFormat="1" ht="27">
      <c r="A136" s="96"/>
      <c r="B136" s="101"/>
      <c r="C136" s="330"/>
      <c r="D136" s="228"/>
      <c r="E136" s="228"/>
      <c r="F136" s="228"/>
      <c r="G136" s="197"/>
    </row>
    <row r="137" spans="1:7" s="187" customFormat="1" ht="27">
      <c r="A137" s="73">
        <v>7</v>
      </c>
      <c r="B137" s="88" t="s">
        <v>386</v>
      </c>
      <c r="C137" s="329" t="str">
        <f>$C$3</f>
        <v xml:space="preserve">Data  </v>
      </c>
      <c r="D137" s="362" t="str">
        <f>$D$3</f>
        <v xml:space="preserve">Data  </v>
      </c>
      <c r="E137" s="362" t="str">
        <f>$E$3</f>
        <v xml:space="preserve">Data  </v>
      </c>
      <c r="F137" s="362" t="str">
        <f>$F$3</f>
        <v xml:space="preserve">Data  </v>
      </c>
      <c r="G137" s="197"/>
    </row>
    <row r="138" spans="1:7" s="187" customFormat="1" ht="11.1" customHeight="1">
      <c r="A138" s="96"/>
      <c r="B138" s="101"/>
      <c r="C138" s="330"/>
      <c r="D138" s="228"/>
      <c r="E138" s="228"/>
      <c r="F138" s="228"/>
      <c r="G138" s="197"/>
    </row>
    <row r="139" spans="1:7" s="187" customFormat="1" ht="27">
      <c r="A139" s="94" t="s">
        <v>14</v>
      </c>
      <c r="B139" s="90" t="str">
        <f>INDEX('Vehicle Level Data'!B:B,MATCH(Overview!$A139,'Vehicle Level Data'!$A:$A,0))</f>
        <v>Total Return - Quarter</v>
      </c>
      <c r="C139" s="220" t="str">
        <f>IF(ISBLANK(INDEX('Vehicle Level Data'!D:D,MATCH(Overview!$A139,'Vehicle Level Data'!$A:$A,0))),"",INDEX('Vehicle Level Data'!D:D,MATCH(Overview!$A139,'Vehicle Level Data'!$A:$A,0)))</f>
        <v/>
      </c>
      <c r="D139" s="122"/>
      <c r="E139" s="122"/>
      <c r="F139" s="122"/>
      <c r="G139" s="197"/>
    </row>
    <row r="140" spans="1:7" s="187" customFormat="1" ht="27">
      <c r="A140" s="91" t="s">
        <v>389</v>
      </c>
      <c r="B140" s="92" t="str">
        <f>INDEX('Vehicle Level Data'!B:B,MATCH(Overview!$A140,'Vehicle Level Data'!$A:$A,0))</f>
        <v>Total Return - One-Year</v>
      </c>
      <c r="C140" s="210" t="str">
        <f>IF(ISBLANK(INDEX('Vehicle Level Data'!D:D,MATCH(Overview!$A140,'Vehicle Level Data'!$A:$A,0))),"",INDEX('Vehicle Level Data'!D:D,MATCH(Overview!$A140,'Vehicle Level Data'!$A:$A,0)))</f>
        <v/>
      </c>
      <c r="D140" s="122"/>
      <c r="E140" s="122"/>
      <c r="F140" s="122"/>
      <c r="G140" s="197"/>
    </row>
    <row r="141" spans="1:7" s="187" customFormat="1" ht="27">
      <c r="A141" s="94" t="s">
        <v>392</v>
      </c>
      <c r="B141" s="90" t="str">
        <f>INDEX('Vehicle Level Data'!B:B,MATCH(Overview!$A141,'Vehicle Level Data'!$A:$A,0))</f>
        <v>Total Return - Three-Year Annualised</v>
      </c>
      <c r="C141" s="220" t="str">
        <f>IF(ISBLANK(INDEX('Vehicle Level Data'!D:D,MATCH(Overview!$A141,'Vehicle Level Data'!$A:$A,0))),"",INDEX('Vehicle Level Data'!D:D,MATCH(Overview!$A141,'Vehicle Level Data'!$A:$A,0)))</f>
        <v/>
      </c>
      <c r="D141" s="122"/>
      <c r="E141" s="122"/>
      <c r="F141" s="122"/>
      <c r="G141" s="197"/>
    </row>
    <row r="142" spans="1:7" s="187" customFormat="1" ht="27">
      <c r="A142" s="91" t="s">
        <v>395</v>
      </c>
      <c r="B142" s="92" t="str">
        <f>INDEX('Vehicle Level Data'!B:B,MATCH(Overview!$A142,'Vehicle Level Data'!$A:$A,0))</f>
        <v>Total Return - Five-Year Annualised</v>
      </c>
      <c r="C142" s="210" t="str">
        <f>IF(ISBLANK(INDEX('Vehicle Level Data'!D:D,MATCH(Overview!$A142,'Vehicle Level Data'!$A:$A,0))),"",INDEX('Vehicle Level Data'!D:D,MATCH(Overview!$A142,'Vehicle Level Data'!$A:$A,0)))</f>
        <v/>
      </c>
      <c r="D142" s="122"/>
      <c r="E142" s="122"/>
      <c r="F142" s="122"/>
      <c r="G142" s="197"/>
    </row>
    <row r="143" spans="1:7" s="187" customFormat="1" ht="27">
      <c r="A143" s="94" t="s">
        <v>397</v>
      </c>
      <c r="B143" s="90" t="str">
        <f>INDEX('Vehicle Level Data'!B:B,MATCH(Overview!$A143,'Vehicle Level Data'!$A:$A,0))</f>
        <v>Total Return - Ten-Year Annualised</v>
      </c>
      <c r="C143" s="220" t="str">
        <f>IF(ISBLANK(INDEX('Vehicle Level Data'!D:D,MATCH(Overview!$A143,'Vehicle Level Data'!$A:$A,0))),"",INDEX('Vehicle Level Data'!D:D,MATCH(Overview!$A143,'Vehicle Level Data'!$A:$A,0)))</f>
        <v/>
      </c>
      <c r="D143" s="122"/>
      <c r="E143" s="122"/>
      <c r="F143" s="122"/>
      <c r="G143" s="197"/>
    </row>
    <row r="144" spans="1:7" s="187" customFormat="1" ht="27">
      <c r="A144" s="91" t="s">
        <v>15</v>
      </c>
      <c r="B144" s="92" t="str">
        <f>INDEX('Vehicle Level Data'!B:B,MATCH(Overview!$A144,'Vehicle Level Data'!$A:$A,0))</f>
        <v>Total Return - Since Inception Annualised</v>
      </c>
      <c r="C144" s="210" t="str">
        <f>IF(ISBLANK(INDEX('Vehicle Level Data'!D:D,MATCH(Overview!$A144,'Vehicle Level Data'!$A:$A,0))),"",INDEX('Vehicle Level Data'!D:D,MATCH(Overview!$A144,'Vehicle Level Data'!$A:$A,0)))</f>
        <v/>
      </c>
      <c r="D144" s="122"/>
      <c r="E144" s="122"/>
      <c r="F144" s="122"/>
      <c r="G144" s="197"/>
    </row>
    <row r="145" spans="1:7" s="187" customFormat="1" ht="27">
      <c r="A145" s="94" t="s">
        <v>405</v>
      </c>
      <c r="B145" s="90" t="str">
        <f>INDEX('Vehicle Level Data'!B:B,MATCH(Overview!$A145,'Vehicle Level Data'!$A:$A,0))</f>
        <v>Total Return - One-Year - Gross of fees</v>
      </c>
      <c r="C145" s="208" t="str">
        <f>IF(ISBLANK(INDEX('Vehicle Level Data'!D:D,MATCH(Overview!$A145,'Vehicle Level Data'!$A:$A,0))),"",INDEX('Vehicle Level Data'!D:D,MATCH(Overview!$A145,'Vehicle Level Data'!$A:$A,0)))</f>
        <v/>
      </c>
      <c r="D145" s="147"/>
      <c r="E145" s="147"/>
      <c r="F145" s="147"/>
      <c r="G145" s="197"/>
    </row>
    <row r="146" spans="1:7" s="187" customFormat="1" ht="27">
      <c r="A146" s="91" t="s">
        <v>16</v>
      </c>
      <c r="B146" s="92" t="str">
        <f>INDEX('Vehicle Level Data'!B:B,MATCH(Overview!$A146,'Vehicle Level Data'!$A:$A,0))</f>
        <v>Total Return - Three-Year Annualised - Gross of fees</v>
      </c>
      <c r="C146" s="210" t="str">
        <f>IF(ISBLANK(INDEX('Vehicle Level Data'!D:D,MATCH(Overview!$A146,'Vehicle Level Data'!$A:$A,0))),"",INDEX('Vehicle Level Data'!D:D,MATCH(Overview!$A146,'Vehicle Level Data'!$A:$A,0)))</f>
        <v/>
      </c>
      <c r="D146" s="122"/>
      <c r="E146" s="122"/>
      <c r="F146" s="122"/>
      <c r="G146" s="197"/>
    </row>
    <row r="147" spans="1:7" s="187" customFormat="1" ht="27">
      <c r="A147" s="94" t="s">
        <v>408</v>
      </c>
      <c r="B147" s="90" t="str">
        <f>INDEX('Vehicle Level Data'!B:B,MATCH(Overview!$A147,'Vehicle Level Data'!$A:$A,0))</f>
        <v>Total Return - Five-Year Annualised - Gross of fees</v>
      </c>
      <c r="C147" s="220" t="str">
        <f>IF(ISBLANK(INDEX('Vehicle Level Data'!D:D,MATCH(Overview!$A147,'Vehicle Level Data'!$A:$A,0))),"",INDEX('Vehicle Level Data'!D:D,MATCH(Overview!$A147,'Vehicle Level Data'!$A:$A,0)))</f>
        <v/>
      </c>
      <c r="D147" s="122"/>
      <c r="E147" s="122"/>
      <c r="F147" s="122"/>
      <c r="G147" s="197"/>
    </row>
    <row r="148" spans="1:7" s="187" customFormat="1" ht="27">
      <c r="A148" s="91" t="s">
        <v>410</v>
      </c>
      <c r="B148" s="92" t="str">
        <f>INDEX('Vehicle Level Data'!B:B,MATCH(Overview!$A148,'Vehicle Level Data'!$A:$A,0))</f>
        <v>Total Return - Ten-Year Annualised - Gross of fees</v>
      </c>
      <c r="C148" s="210" t="str">
        <f>IF(ISBLANK(INDEX('Vehicle Level Data'!D:D,MATCH(Overview!$A148,'Vehicle Level Data'!$A:$A,0))),"",INDEX('Vehicle Level Data'!D:D,MATCH(Overview!$A148,'Vehicle Level Data'!$A:$A,0)))</f>
        <v/>
      </c>
      <c r="D148" s="122"/>
      <c r="E148" s="122"/>
      <c r="F148" s="122"/>
      <c r="G148" s="197"/>
    </row>
    <row r="149" spans="1:7" s="187" customFormat="1" ht="27">
      <c r="A149" s="94" t="s">
        <v>412</v>
      </c>
      <c r="B149" s="90" t="str">
        <f>INDEX('Vehicle Level Data'!B:B,MATCH(Overview!$A149,'Vehicle Level Data'!$A:$A,0))</f>
        <v>Total Return - Since Inception Annualised - Gross of fees</v>
      </c>
      <c r="C149" s="220" t="str">
        <f>IF(ISBLANK(INDEX('Vehicle Level Data'!D:D,MATCH(Overview!$A149,'Vehicle Level Data'!$A:$A,0))),"",INDEX('Vehicle Level Data'!D:D,MATCH(Overview!$A149,'Vehicle Level Data'!$A:$A,0)))</f>
        <v/>
      </c>
      <c r="D149" s="122"/>
      <c r="E149" s="122"/>
      <c r="F149" s="122"/>
      <c r="G149" s="197"/>
    </row>
    <row r="150" spans="1:7" s="187" customFormat="1" ht="27">
      <c r="A150" s="91" t="s">
        <v>414</v>
      </c>
      <c r="B150" s="92" t="str">
        <f>INDEX('Vehicle Level Data'!B:B,MATCH(Overview!$A150,'Vehicle Level Data'!$A:$A,0))</f>
        <v>Net Investment Income - Quarter</v>
      </c>
      <c r="C150" s="210" t="str">
        <f>IF(ISBLANK(INDEX('Vehicle Level Data'!D:D,MATCH(Overview!$A150,'Vehicle Level Data'!$A:$A,0))),"",INDEX('Vehicle Level Data'!D:D,MATCH(Overview!$A150,'Vehicle Level Data'!$A:$A,0)))</f>
        <v/>
      </c>
      <c r="D150" s="122"/>
      <c r="E150" s="122"/>
      <c r="F150" s="122"/>
      <c r="G150" s="197"/>
    </row>
    <row r="151" spans="1:7" s="187" customFormat="1" ht="27">
      <c r="A151" s="94" t="s">
        <v>17</v>
      </c>
      <c r="B151" s="90" t="str">
        <f>INDEX('Vehicle Level Data'!B:B,MATCH(Overview!$A151,'Vehicle Level Data'!$A:$A,0))</f>
        <v>Income Return - Quarter</v>
      </c>
      <c r="C151" s="220" t="str">
        <f>IF(ISBLANK(INDEX('Vehicle Level Data'!D:D,MATCH(Overview!$A151,'Vehicle Level Data'!$A:$A,0))),"",INDEX('Vehicle Level Data'!D:D,MATCH(Overview!$A151,'Vehicle Level Data'!$A:$A,0)))</f>
        <v/>
      </c>
      <c r="D151" s="122"/>
      <c r="E151" s="122"/>
      <c r="F151" s="122"/>
      <c r="G151" s="197"/>
    </row>
    <row r="152" spans="1:7" s="187" customFormat="1" ht="27">
      <c r="A152" s="91" t="s">
        <v>18</v>
      </c>
      <c r="B152" s="92" t="str">
        <f>INDEX('Vehicle Level Data'!B:B,MATCH(Overview!$A152,'Vehicle Level Data'!$A:$A,0))</f>
        <v xml:space="preserve">Income Return - One-Year </v>
      </c>
      <c r="C152" s="210" t="str">
        <f>IF(ISBLANK(INDEX('Vehicle Level Data'!D:D,MATCH(Overview!$A152,'Vehicle Level Data'!$A:$A,0))),"",INDEX('Vehicle Level Data'!D:D,MATCH(Overview!$A152,'Vehicle Level Data'!$A:$A,0)))</f>
        <v/>
      </c>
      <c r="D152" s="122"/>
      <c r="E152" s="122"/>
      <c r="F152" s="122"/>
      <c r="G152" s="197"/>
    </row>
    <row r="153" spans="1:7" s="187" customFormat="1" ht="27">
      <c r="A153" s="94" t="s">
        <v>422</v>
      </c>
      <c r="B153" s="90" t="str">
        <f>INDEX('Vehicle Level Data'!B:B,MATCH(Overview!$A153,'Vehicle Level Data'!$A:$A,0))</f>
        <v>Income Return - Three-Year Annualised</v>
      </c>
      <c r="C153" s="220" t="str">
        <f>IF(ISBLANK(INDEX('Vehicle Level Data'!D:D,MATCH(Overview!$A153,'Vehicle Level Data'!$A:$A,0))),"",INDEX('Vehicle Level Data'!D:D,MATCH(Overview!$A153,'Vehicle Level Data'!$A:$A,0)))</f>
        <v/>
      </c>
      <c r="D153" s="122"/>
      <c r="E153" s="122"/>
      <c r="F153" s="122"/>
      <c r="G153" s="197"/>
    </row>
    <row r="154" spans="1:7" s="187" customFormat="1" ht="27">
      <c r="A154" s="91" t="s">
        <v>424</v>
      </c>
      <c r="B154" s="92" t="str">
        <f>INDEX('Vehicle Level Data'!B:B,MATCH(Overview!$A154,'Vehicle Level Data'!$A:$A,0))</f>
        <v>Income Return - Five-Year Annualised</v>
      </c>
      <c r="C154" s="210" t="str">
        <f>IF(ISBLANK(INDEX('Vehicle Level Data'!D:D,MATCH(Overview!$A154,'Vehicle Level Data'!$A:$A,0))),"",INDEX('Vehicle Level Data'!D:D,MATCH(Overview!$A154,'Vehicle Level Data'!$A:$A,0)))</f>
        <v/>
      </c>
      <c r="D154" s="122"/>
      <c r="E154" s="122"/>
      <c r="F154" s="122"/>
      <c r="G154" s="197"/>
    </row>
    <row r="155" spans="1:7" s="187" customFormat="1" ht="27">
      <c r="A155" s="94" t="s">
        <v>426</v>
      </c>
      <c r="B155" s="90" t="str">
        <f>INDEX('Vehicle Level Data'!B:B,MATCH(Overview!$A155,'Vehicle Level Data'!$A:$A,0))</f>
        <v>Income Return - Ten-Year Annualised</v>
      </c>
      <c r="C155" s="220" t="str">
        <f>IF(ISBLANK(INDEX('Vehicle Level Data'!D:D,MATCH(Overview!$A155,'Vehicle Level Data'!$A:$A,0))),"",INDEX('Vehicle Level Data'!D:D,MATCH(Overview!$A155,'Vehicle Level Data'!$A:$A,0)))</f>
        <v/>
      </c>
      <c r="D155" s="122"/>
      <c r="E155" s="122"/>
      <c r="F155" s="122"/>
      <c r="G155" s="197"/>
    </row>
    <row r="156" spans="1:7" s="187" customFormat="1" ht="27">
      <c r="A156" s="91" t="s">
        <v>428</v>
      </c>
      <c r="B156" s="92" t="str">
        <f>INDEX('Vehicle Level Data'!B:B,MATCH(Overview!$A156,'Vehicle Level Data'!$A:$A,0))</f>
        <v>Income Return - Since Inception Annualised</v>
      </c>
      <c r="C156" s="210" t="str">
        <f>IF(ISBLANK(INDEX('Vehicle Level Data'!D:D,MATCH(Overview!$A156,'Vehicle Level Data'!$A:$A,0))),"",INDEX('Vehicle Level Data'!D:D,MATCH(Overview!$A156,'Vehicle Level Data'!$A:$A,0)))</f>
        <v/>
      </c>
      <c r="D156" s="122"/>
      <c r="E156" s="122"/>
      <c r="F156" s="122"/>
      <c r="G156" s="197"/>
    </row>
    <row r="157" spans="1:7" s="187" customFormat="1" ht="27">
      <c r="A157" s="94" t="s">
        <v>19</v>
      </c>
      <c r="B157" s="90" t="str">
        <f>INDEX('Vehicle Level Data'!B:B,MATCH(Overview!$A157,'Vehicle Level Data'!$A:$A,0))</f>
        <v>Income Return - One-Year - Gross of fees</v>
      </c>
      <c r="C157" s="220" t="str">
        <f>IF(ISBLANK(INDEX('Vehicle Level Data'!D:D,MATCH(Overview!$A157,'Vehicle Level Data'!$A:$A,0))),"",INDEX('Vehicle Level Data'!D:D,MATCH(Overview!$A157,'Vehicle Level Data'!$A:$A,0)))</f>
        <v/>
      </c>
      <c r="D157" s="122"/>
      <c r="E157" s="122"/>
      <c r="F157" s="122"/>
      <c r="G157" s="197"/>
    </row>
    <row r="158" spans="1:7" s="184" customFormat="1" ht="27">
      <c r="A158" s="91" t="s">
        <v>433</v>
      </c>
      <c r="B158" s="92" t="str">
        <f>INDEX('Vehicle Level Data'!B:B,MATCH(Overview!$A158,'Vehicle Level Data'!$A:$A,0))</f>
        <v>Income Return - Three-Year Annualised - Gross of fees</v>
      </c>
      <c r="C158" s="210" t="str">
        <f>IF(ISBLANK(INDEX('Vehicle Level Data'!D:D,MATCH(Overview!$A158,'Vehicle Level Data'!$A:$A,0))),"",INDEX('Vehicle Level Data'!D:D,MATCH(Overview!$A158,'Vehicle Level Data'!$A:$A,0)))</f>
        <v/>
      </c>
      <c r="D158" s="122"/>
      <c r="E158" s="122"/>
      <c r="F158" s="122"/>
      <c r="G158" s="197"/>
    </row>
    <row r="159" spans="1:7" s="184" customFormat="1" ht="27">
      <c r="A159" s="94" t="s">
        <v>21</v>
      </c>
      <c r="B159" s="90" t="str">
        <f>INDEX('Vehicle Level Data'!B:B,MATCH(Overview!$A159,'Vehicle Level Data'!$A:$A,0))</f>
        <v>Income Return - Five-Year Annualised - Gross of fees</v>
      </c>
      <c r="C159" s="220" t="str">
        <f>IF(ISBLANK(INDEX('Vehicle Level Data'!D:D,MATCH(Overview!$A159,'Vehicle Level Data'!$A:$A,0))),"",INDEX('Vehicle Level Data'!D:D,MATCH(Overview!$A159,'Vehicle Level Data'!$A:$A,0)))</f>
        <v/>
      </c>
      <c r="D159" s="122"/>
      <c r="E159" s="122"/>
      <c r="F159" s="122"/>
      <c r="G159" s="197"/>
    </row>
    <row r="160" spans="1:7" s="187" customFormat="1" ht="27">
      <c r="A160" s="91" t="s">
        <v>439</v>
      </c>
      <c r="B160" s="92" t="str">
        <f>INDEX('Vehicle Level Data'!B:B,MATCH(Overview!$A160,'Vehicle Level Data'!$A:$A,0))</f>
        <v>Income Return - Ten-Year Annualised - Gross of fees</v>
      </c>
      <c r="C160" s="272" t="str">
        <f>IF(ISBLANK(INDEX('Vehicle Level Data'!D:D,MATCH(Overview!$A160,'Vehicle Level Data'!$A:$A,0))),"",INDEX('Vehicle Level Data'!D:D,MATCH(Overview!$A160,'Vehicle Level Data'!$A:$A,0)))</f>
        <v/>
      </c>
      <c r="D160" s="134"/>
      <c r="E160" s="134"/>
      <c r="F160" s="134"/>
      <c r="G160" s="197"/>
    </row>
    <row r="161" spans="1:7" s="187" customFormat="1" ht="27">
      <c r="A161" s="94" t="s">
        <v>441</v>
      </c>
      <c r="B161" s="90" t="str">
        <f>INDEX('Vehicle Level Data'!B:B,MATCH(Overview!$A161,'Vehicle Level Data'!$A:$A,0))</f>
        <v>Income Return - Since Inception Annualised - Gross of fees</v>
      </c>
      <c r="C161" s="223" t="str">
        <f>IF(ISBLANK(INDEX('Vehicle Level Data'!D:D,MATCH(Overview!$A161,'Vehicle Level Data'!$A:$A,0))),"",INDEX('Vehicle Level Data'!D:D,MATCH(Overview!$A161,'Vehicle Level Data'!$A:$A,0)))</f>
        <v/>
      </c>
      <c r="D161" s="134"/>
      <c r="E161" s="134"/>
      <c r="F161" s="134"/>
      <c r="G161" s="197"/>
    </row>
    <row r="162" spans="1:7" s="187" customFormat="1" ht="27">
      <c r="A162" s="91" t="s">
        <v>444</v>
      </c>
      <c r="B162" s="92" t="str">
        <f>INDEX('Vehicle Level Data'!B:B,MATCH(Overview!$A162,'Vehicle Level Data'!$A:$A,0))</f>
        <v>Capital Return - Quarter</v>
      </c>
      <c r="C162" s="272" t="str">
        <f>IF(ISBLANK(INDEX('Vehicle Level Data'!D:D,MATCH(Overview!$A162,'Vehicle Level Data'!$A:$A,0))),"",INDEX('Vehicle Level Data'!D:D,MATCH(Overview!$A162,'Vehicle Level Data'!$A:$A,0)))</f>
        <v/>
      </c>
      <c r="D162" s="134"/>
      <c r="E162" s="134"/>
      <c r="F162" s="134"/>
      <c r="G162" s="197"/>
    </row>
    <row r="163" spans="1:7" s="187" customFormat="1" ht="27">
      <c r="A163" s="94" t="s">
        <v>447</v>
      </c>
      <c r="B163" s="90" t="str">
        <f>INDEX('Vehicle Level Data'!B:B,MATCH(Overview!$A163,'Vehicle Level Data'!$A:$A,0))</f>
        <v xml:space="preserve">Capital Return - One-Year </v>
      </c>
      <c r="C163" s="223" t="str">
        <f>IF(ISBLANK(INDEX('Vehicle Level Data'!D:D,MATCH(Overview!$A163,'Vehicle Level Data'!$A:$A,0))),"",INDEX('Vehicle Level Data'!D:D,MATCH(Overview!$A163,'Vehicle Level Data'!$A:$A,0)))</f>
        <v/>
      </c>
      <c r="D163" s="134"/>
      <c r="E163" s="134"/>
      <c r="F163" s="134"/>
      <c r="G163" s="197"/>
    </row>
    <row r="164" spans="1:7" s="187" customFormat="1" ht="27">
      <c r="A164" s="96"/>
      <c r="B164" s="101"/>
      <c r="C164" s="330"/>
      <c r="D164" s="228"/>
      <c r="E164" s="228"/>
      <c r="F164" s="228"/>
      <c r="G164" s="197"/>
    </row>
    <row r="165" spans="1:7" s="187" customFormat="1" ht="27">
      <c r="A165" s="73">
        <v>8</v>
      </c>
      <c r="B165" s="88" t="s">
        <v>450</v>
      </c>
      <c r="C165" s="329" t="str">
        <f>$C$3</f>
        <v xml:space="preserve">Data  </v>
      </c>
      <c r="D165" s="362" t="str">
        <f>$D$3</f>
        <v xml:space="preserve">Data  </v>
      </c>
      <c r="E165" s="362" t="str">
        <f>$E$3</f>
        <v xml:space="preserve">Data  </v>
      </c>
      <c r="F165" s="362" t="str">
        <f>$F$3</f>
        <v xml:space="preserve">Data  </v>
      </c>
      <c r="G165" s="197"/>
    </row>
    <row r="166" spans="1:7" s="184" customFormat="1" ht="11.1" customHeight="1">
      <c r="A166" s="101"/>
      <c r="B166" s="101"/>
      <c r="C166" s="330"/>
      <c r="D166" s="228"/>
      <c r="E166" s="228"/>
      <c r="F166" s="228"/>
      <c r="G166" s="197"/>
    </row>
    <row r="167" spans="1:7" s="184" customFormat="1" ht="27">
      <c r="A167" s="94" t="s">
        <v>43</v>
      </c>
      <c r="B167" s="90" t="str">
        <f>INDEX('Vehicle Level Data'!B:B,MATCH(Overview!$A167,'Vehicle Level Data'!$A:$A,0))</f>
        <v>Number of acquired properties (standing investment &amp; initial leasing)</v>
      </c>
      <c r="C167" s="224" t="str">
        <f>IF(ISBLANK(INDEX('Vehicle Level Data'!D:D,MATCH(Overview!$A167,'Vehicle Level Data'!$A:$A,0))),"",INDEX('Vehicle Level Data'!D:D,MATCH(Overview!$A167,'Vehicle Level Data'!$A:$A,0)))</f>
        <v/>
      </c>
      <c r="D167" s="133"/>
      <c r="E167" s="133"/>
      <c r="F167" s="133"/>
      <c r="G167" s="197"/>
    </row>
    <row r="168" spans="1:7" s="187" customFormat="1" ht="27">
      <c r="A168" s="91" t="s">
        <v>45</v>
      </c>
      <c r="B168" s="92" t="str">
        <f>INDEX('Vehicle Level Data'!B:B,MATCH(Overview!$A168,'Vehicle Level Data'!$A:$A,0))</f>
        <v>Gross Value of acquired properties (standing investment &amp; initial leasing)</v>
      </c>
      <c r="C168" s="209" t="str">
        <f>IF(ISBLANK(INDEX('Vehicle Level Data'!D:D,MATCH(Overview!$A168,'Vehicle Level Data'!$A:$A,0))),"",INDEX('Vehicle Level Data'!D:D,MATCH(Overview!$A168,'Vehicle Level Data'!$A:$A,0)))</f>
        <v/>
      </c>
      <c r="D168" s="147"/>
      <c r="E168" s="147"/>
      <c r="F168" s="147"/>
      <c r="G168" s="197"/>
    </row>
    <row r="169" spans="1:7" s="187" customFormat="1" ht="27">
      <c r="A169" s="94" t="s">
        <v>451</v>
      </c>
      <c r="B169" s="90" t="str">
        <f>INDEX('Vehicle Level Data'!B:B,MATCH(Overview!$A169,'Vehicle Level Data'!$A:$A,0))</f>
        <v>Total capital expenditure</v>
      </c>
      <c r="C169" s="208">
        <f>IF(ISBLANK(INDEX('Vehicle Level Data'!D:D,MATCH(Overview!$A169,'Vehicle Level Data'!$A:$A,0))),"",INDEX('Vehicle Level Data'!D:D,MATCH(Overview!$A169,'Vehicle Level Data'!$A:$A,0)))</f>
        <v>0</v>
      </c>
      <c r="D169" s="217"/>
      <c r="E169" s="217"/>
      <c r="F169" s="217"/>
      <c r="G169" s="359"/>
    </row>
    <row r="170" spans="1:7" s="187" customFormat="1" ht="27">
      <c r="A170" s="91" t="s">
        <v>47</v>
      </c>
      <c r="B170" s="92" t="str">
        <f>INDEX('Vehicle Level Data'!B:B,MATCH(Overview!$A170,'Vehicle Level Data'!$A:$A,0))</f>
        <v xml:space="preserve">Number of Dispositions </v>
      </c>
      <c r="C170" s="271" t="str">
        <f>IF(ISBLANK(INDEX('Vehicle Level Data'!D:D,MATCH(Overview!$A170,'Vehicle Level Data'!$A:$A,0))),"",INDEX('Vehicle Level Data'!D:D,MATCH(Overview!$A170,'Vehicle Level Data'!$A:$A,0)))</f>
        <v/>
      </c>
      <c r="D170" s="133"/>
      <c r="E170" s="133"/>
      <c r="F170" s="133"/>
      <c r="G170" s="197"/>
    </row>
    <row r="171" spans="1:7" s="187" customFormat="1" ht="27">
      <c r="A171" s="94" t="s">
        <v>49</v>
      </c>
      <c r="B171" s="90" t="str">
        <f>INDEX('Vehicle Level Data'!B:B,MATCH(Overview!$A171,'Vehicle Level Data'!$A:$A,0))</f>
        <v>Net Proceeds from Dispositions</v>
      </c>
      <c r="C171" s="208" t="str">
        <f>IF(ISBLANK(INDEX('Vehicle Level Data'!D:D,MATCH(Overview!$A171,'Vehicle Level Data'!$A:$A,0))),"",INDEX('Vehicle Level Data'!D:D,MATCH(Overview!$A171,'Vehicle Level Data'!$A:$A,0)))</f>
        <v/>
      </c>
      <c r="D171" s="147"/>
      <c r="E171" s="147"/>
      <c r="F171" s="147"/>
      <c r="G171" s="197"/>
    </row>
    <row r="172" spans="1:7" s="187" customFormat="1" ht="27">
      <c r="A172" s="101"/>
      <c r="B172" s="101"/>
      <c r="C172" s="330"/>
      <c r="D172" s="228"/>
      <c r="E172" s="228"/>
      <c r="F172" s="228"/>
      <c r="G172" s="197"/>
    </row>
    <row r="173" spans="1:7" s="187" customFormat="1" ht="27">
      <c r="A173" s="73">
        <v>9</v>
      </c>
      <c r="B173" s="88" t="s">
        <v>456</v>
      </c>
      <c r="C173" s="329" t="str">
        <f>$C$3</f>
        <v xml:space="preserve">Data  </v>
      </c>
      <c r="D173" s="362" t="str">
        <f>$D$3</f>
        <v xml:space="preserve">Data  </v>
      </c>
      <c r="E173" s="362" t="str">
        <f>$E$3</f>
        <v xml:space="preserve">Data  </v>
      </c>
      <c r="F173" s="362" t="str">
        <f>$F$3</f>
        <v xml:space="preserve">Data  </v>
      </c>
      <c r="G173" s="197"/>
    </row>
    <row r="174" spans="1:7" s="187" customFormat="1" ht="11.1" customHeight="1">
      <c r="A174" s="101"/>
      <c r="B174" s="101"/>
      <c r="C174" s="330"/>
      <c r="D174" s="228"/>
      <c r="E174" s="228"/>
      <c r="F174" s="228"/>
      <c r="G174" s="197"/>
    </row>
    <row r="175" spans="1:7" s="187" customFormat="1" ht="27">
      <c r="A175" s="94" t="s">
        <v>457</v>
      </c>
      <c r="B175" s="90" t="str">
        <f>INDEX('Vehicle Level Data'!B:B,MATCH(Overview!$A175,'Vehicle Level Data'!$A:$A,0))</f>
        <v>Total Fair Value of Investment &amp; Development Portfolio</v>
      </c>
      <c r="C175" s="208">
        <f>IF(ISBLANK(INDEX('Vehicle Level Data'!D:D,MATCH(Overview!$A175,'Vehicle Level Data'!$A:$A,0))),"",INDEX('Vehicle Level Data'!D:D,MATCH(Overview!$A175,'Vehicle Level Data'!$A:$A,0)))</f>
        <v>0</v>
      </c>
      <c r="D175" s="147"/>
      <c r="E175" s="147"/>
      <c r="F175" s="147"/>
      <c r="G175" s="197"/>
    </row>
    <row r="176" spans="1:7" s="187" customFormat="1" ht="27">
      <c r="A176" s="91" t="s">
        <v>459</v>
      </c>
      <c r="B176" s="92" t="str">
        <f>INDEX('Vehicle Level Data'!B:B,MATCH(Overview!$A176,'Vehicle Level Data'!$A:$A,0))</f>
        <v>Fair Value of Investment Portfolio</v>
      </c>
      <c r="C176" s="209" t="str">
        <f>IF(ISBLANK(INDEX('Vehicle Level Data'!D:D,MATCH(Overview!$A176,'Vehicle Level Data'!$A:$A,0))),"",INDEX('Vehicle Level Data'!D:D,MATCH(Overview!$A176,'Vehicle Level Data'!$A:$A,0)))</f>
        <v/>
      </c>
      <c r="D176" s="217"/>
      <c r="E176" s="217"/>
      <c r="F176" s="217"/>
      <c r="G176" s="359"/>
    </row>
    <row r="177" spans="1:7" s="187" customFormat="1" ht="27">
      <c r="A177" s="94" t="s">
        <v>462</v>
      </c>
      <c r="B177" s="90" t="str">
        <f>INDEX('Vehicle Level Data'!B:B,MATCH(Overview!$A177,'Vehicle Level Data'!$A:$A,0))</f>
        <v>Share of non-income producing assets in %</v>
      </c>
      <c r="C177" s="220" t="str">
        <f>IF(ISBLANK(INDEX('Vehicle Level Data'!D:D,MATCH(Overview!$A177,'Vehicle Level Data'!$A:$A,0))),"",INDEX('Vehicle Level Data'!D:D,MATCH(Overview!$A177,'Vehicle Level Data'!$A:$A,0)))</f>
        <v/>
      </c>
      <c r="D177" s="122"/>
      <c r="E177" s="122"/>
      <c r="F177" s="122"/>
      <c r="G177" s="197"/>
    </row>
    <row r="178" spans="1:7" s="187" customFormat="1" ht="27">
      <c r="A178" s="91" t="s">
        <v>466</v>
      </c>
      <c r="B178" s="92" t="e">
        <f>INDEX('Vehicle Level Data'!B:B,MATCH(Overview!$A178,'Vehicle Level Data'!$A:$A,0))</f>
        <v>#N/A</v>
      </c>
      <c r="C178" s="210" t="e">
        <f>IF(ISBLANK(INDEX('Vehicle Level Data'!D:D,MATCH(Overview!$A178,'Vehicle Level Data'!$A:$A,0))),"",INDEX('Vehicle Level Data'!D:D,MATCH(Overview!$A178,'Vehicle Level Data'!$A:$A,0)))</f>
        <v>#N/A</v>
      </c>
      <c r="D178" s="122"/>
      <c r="E178" s="122"/>
      <c r="F178" s="122"/>
      <c r="G178" s="197"/>
    </row>
    <row r="179" spans="1:7" s="187" customFormat="1" ht="27">
      <c r="A179" s="94" t="s">
        <v>11</v>
      </c>
      <c r="B179" s="90" t="str">
        <f>INDEX('Vehicle Level Data'!B:B,MATCH(Overview!$A179,'Vehicle Level Data'!$A:$A,0))</f>
        <v>NOI Yield</v>
      </c>
      <c r="C179" s="208" t="str">
        <f>IF(ISBLANK(INDEX('Vehicle Level Data'!D:D,MATCH(Overview!$A179,'Vehicle Level Data'!$A:$A,0))),"",INDEX('Vehicle Level Data'!D:D,MATCH(Overview!$A179,'Vehicle Level Data'!$A:$A,0)))</f>
        <v/>
      </c>
      <c r="D179" s="147"/>
      <c r="E179" s="147"/>
      <c r="F179" s="147"/>
      <c r="G179" s="197"/>
    </row>
    <row r="180" spans="1:7" s="187" customFormat="1" ht="27">
      <c r="A180" s="91" t="s">
        <v>472</v>
      </c>
      <c r="B180" s="92" t="str">
        <f>INDEX('Vehicle Level Data'!B:B,MATCH(Overview!$A180,'Vehicle Level Data'!$A:$A,0))</f>
        <v>Net Initial Yield</v>
      </c>
      <c r="C180" s="209" t="str">
        <f>IF(ISBLANK(INDEX('Vehicle Level Data'!D:D,MATCH(Overview!$A180,'Vehicle Level Data'!$A:$A,0))),"",INDEX('Vehicle Level Data'!D:D,MATCH(Overview!$A180,'Vehicle Level Data'!$A:$A,0)))</f>
        <v/>
      </c>
      <c r="D180" s="147"/>
      <c r="E180" s="147"/>
      <c r="F180" s="147"/>
      <c r="G180" s="197"/>
    </row>
    <row r="181" spans="1:7" s="187" customFormat="1" ht="27">
      <c r="A181" s="94" t="s">
        <v>12</v>
      </c>
      <c r="B181" s="90" t="str">
        <f>INDEX('Vehicle Level Data'!B:B,MATCH(Overview!$A181,'Vehicle Level Data'!$A:$A,0))</f>
        <v>Total Number of Properties</v>
      </c>
      <c r="C181" s="208" t="str">
        <f>IF(ISBLANK(INDEX('Vehicle Level Data'!D:D,MATCH(Overview!$A181,'Vehicle Level Data'!$A:$A,0))),"",INDEX('Vehicle Level Data'!D:D,MATCH(Overview!$A181,'Vehicle Level Data'!$A:$A,0)))</f>
        <v/>
      </c>
      <c r="D181" s="147"/>
      <c r="E181" s="147"/>
      <c r="F181" s="147"/>
      <c r="G181" s="197"/>
    </row>
    <row r="182" spans="1:7" s="187" customFormat="1" ht="27">
      <c r="A182" s="91" t="s">
        <v>476</v>
      </c>
      <c r="B182" s="92" t="e">
        <f>INDEX('Vehicle Level Data'!B:B,MATCH(Overview!$A182,'Vehicle Level Data'!$A:$A,0))</f>
        <v>#N/A</v>
      </c>
      <c r="C182" s="268" t="e">
        <f>IF(ISBLANK(INDEX('Vehicle Level Data'!D:D,MATCH(Overview!$A182,'Vehicle Level Data'!$A:$A,0))),"",INDEX('Vehicle Level Data'!D:D,MATCH(Overview!$A182,'Vehicle Level Data'!$A:$A,0)))</f>
        <v>#N/A</v>
      </c>
      <c r="D182" s="129"/>
      <c r="E182" s="129"/>
      <c r="F182" s="129"/>
      <c r="G182" s="197"/>
    </row>
    <row r="183" spans="1:7" s="187" customFormat="1" ht="27">
      <c r="A183" s="94" t="s">
        <v>479</v>
      </c>
      <c r="B183" s="90" t="str">
        <f>INDEX('Vehicle Level Data'!B:B,MATCH(Overview!$A183,'Vehicle Level Data'!$A:$A,0))</f>
        <v>Gross Leasable Area</v>
      </c>
      <c r="C183" s="220" t="str">
        <f>IF(ISBLANK(INDEX('Vehicle Level Data'!D:D,MATCH(Overview!$A183,'Vehicle Level Data'!$A:$A,0))),"",INDEX('Vehicle Level Data'!D:D,MATCH(Overview!$A183,'Vehicle Level Data'!$A:$A,0)))</f>
        <v/>
      </c>
      <c r="D183" s="370"/>
      <c r="E183" s="370"/>
      <c r="F183" s="370"/>
      <c r="G183" s="359"/>
    </row>
    <row r="184" spans="1:7" s="187" customFormat="1" ht="27">
      <c r="A184" s="91" t="s">
        <v>481</v>
      </c>
      <c r="B184" s="92" t="str">
        <f>INDEX('Vehicle Level Data'!B:B,MATCH(Overview!$A184,'Vehicle Level Data'!$A:$A,0))</f>
        <v xml:space="preserve">Net Leasable Area </v>
      </c>
      <c r="C184" s="210" t="str">
        <f>IF(ISBLANK(INDEX('Vehicle Level Data'!D:D,MATCH(Overview!$A184,'Vehicle Level Data'!$A:$A,0))),"",INDEX('Vehicle Level Data'!D:D,MATCH(Overview!$A184,'Vehicle Level Data'!$A:$A,0)))</f>
        <v/>
      </c>
      <c r="D184" s="122"/>
      <c r="E184" s="122"/>
      <c r="F184" s="122"/>
      <c r="G184" s="197"/>
    </row>
    <row r="185" spans="1:7" s="187" customFormat="1" ht="27">
      <c r="A185" s="94" t="s">
        <v>44</v>
      </c>
      <c r="B185" s="90" t="str">
        <f>INDEX('Vehicle Level Data'!B:B,MATCH(Overview!$A185,'Vehicle Level Data'!$A:$A,0))</f>
        <v>Area unit of measurement</v>
      </c>
      <c r="C185" s="220" t="str">
        <f>IF(ISBLANK(INDEX('Vehicle Level Data'!D:D,MATCH(Overview!$A185,'Vehicle Level Data'!$A:$A,0))),"",INDEX('Vehicle Level Data'!D:D,MATCH(Overview!$A185,'Vehicle Level Data'!$A:$A,0)))</f>
        <v/>
      </c>
      <c r="D185" s="122"/>
      <c r="E185" s="122"/>
      <c r="F185" s="122"/>
      <c r="G185" s="197"/>
    </row>
    <row r="186" spans="1:7" s="187" customFormat="1" ht="27">
      <c r="A186" s="91" t="s">
        <v>46</v>
      </c>
      <c r="B186" s="92" t="str">
        <f>INDEX('Vehicle Level Data'!B:B,MATCH(Overview!$A186,'Vehicle Level Data'!$A:$A,0))</f>
        <v>Occupancy (based on leasable area)</v>
      </c>
      <c r="C186" s="269" t="str">
        <f>IF(ISBLANK(INDEX('Vehicle Level Data'!D:D,MATCH(Overview!$A186,'Vehicle Level Data'!$A:$A,0))),"",INDEX('Vehicle Level Data'!D:D,MATCH(Overview!$A186,'Vehicle Level Data'!$A:$A,0)))</f>
        <v/>
      </c>
      <c r="D186" s="132"/>
      <c r="E186" s="132"/>
      <c r="F186" s="132"/>
      <c r="G186" s="197"/>
    </row>
    <row r="187" spans="1:7" s="187" customFormat="1" ht="27">
      <c r="A187" s="94" t="s">
        <v>485</v>
      </c>
      <c r="B187" s="90" t="str">
        <f>INDEX('Vehicle Level Data'!B:B,MATCH(Overview!$A187,'Vehicle Level Data'!$A:$A,0))</f>
        <v>Occupancy (based on rent)</v>
      </c>
      <c r="C187" s="208" t="str">
        <f>IF(ISBLANK(INDEX('Vehicle Level Data'!D:D,MATCH(Overview!$A187,'Vehicle Level Data'!$A:$A,0))),"",INDEX('Vehicle Level Data'!D:D,MATCH(Overview!$A187,'Vehicle Level Data'!$A:$A,0)))</f>
        <v/>
      </c>
      <c r="D187" s="147"/>
      <c r="E187" s="147"/>
      <c r="F187" s="147"/>
      <c r="G187" s="197"/>
    </row>
    <row r="188" spans="1:7" s="187" customFormat="1" ht="27">
      <c r="A188" s="91" t="s">
        <v>48</v>
      </c>
      <c r="B188" s="92" t="str">
        <f>INDEX('Vehicle Level Data'!B:B,MATCH(Overview!$A188,'Vehicle Level Data'!$A:$A,0))</f>
        <v>Lease Expiries (based on rent)</v>
      </c>
      <c r="C188" s="210" t="str">
        <f>IF(ISBLANK(INDEX('Vehicle Level Data'!D:D,MATCH(Overview!$A188,'Vehicle Level Data'!$A:$A,0))),"",INDEX('Vehicle Level Data'!D:D,MATCH(Overview!$A188,'Vehicle Level Data'!$A:$A,0)))</f>
        <v/>
      </c>
      <c r="D188" s="122"/>
      <c r="E188" s="122"/>
      <c r="F188" s="122"/>
      <c r="G188" s="197"/>
    </row>
    <row r="189" spans="1:7" s="187" customFormat="1" ht="27">
      <c r="A189" s="94" t="s">
        <v>489</v>
      </c>
      <c r="B189" s="90" t="str">
        <f>INDEX('Vehicle Level Data'!B:B,MATCH(Overview!$A189,'Vehicle Level Data'!$A:$A,0))</f>
        <v>Weighted Average Unexpired Lease Term (WAULT)</v>
      </c>
      <c r="C189" s="220" t="str">
        <f>IF(ISBLANK(INDEX('Vehicle Level Data'!D:D,MATCH(Overview!$A189,'Vehicle Level Data'!$A:$A,0))),"",INDEX('Vehicle Level Data'!D:D,MATCH(Overview!$A189,'Vehicle Level Data'!$A:$A,0)))</f>
        <v/>
      </c>
      <c r="D189" s="122"/>
      <c r="E189" s="122"/>
      <c r="F189" s="122"/>
      <c r="G189" s="197"/>
    </row>
    <row r="190" spans="1:7" s="187" customFormat="1" ht="27">
      <c r="A190" s="91" t="s">
        <v>492</v>
      </c>
      <c r="B190" s="92" t="str">
        <f>INDEX('Vehicle Level Data'!B:B,MATCH(Overview!$A190,'Vehicle Level Data'!$A:$A,0))</f>
        <v>Fair Value of Development Portfolio</v>
      </c>
      <c r="C190" s="209" t="str">
        <f>IF(ISBLANK(INDEX('Vehicle Level Data'!D:D,MATCH(Overview!$A190,'Vehicle Level Data'!$A:$A,0))),"",INDEX('Vehicle Level Data'!D:D,MATCH(Overview!$A190,'Vehicle Level Data'!$A:$A,0)))</f>
        <v/>
      </c>
      <c r="D190" s="147"/>
      <c r="E190" s="147"/>
      <c r="F190" s="147"/>
      <c r="G190" s="197"/>
    </row>
    <row r="191" spans="1:7" s="187" customFormat="1" ht="27">
      <c r="A191" s="94" t="s">
        <v>50</v>
      </c>
      <c r="B191" s="90" t="str">
        <f>INDEX('Vehicle Level Data'!B:B,MATCH(Overview!$A191,'Vehicle Level Data'!$A:$A,0))</f>
        <v>Current Development Exposure as % of GAV</v>
      </c>
      <c r="C191" s="220">
        <f>IF(ISBLANK(INDEX('Vehicle Level Data'!D:D,MATCH(Overview!$A191,'Vehicle Level Data'!$A:$A,0))),"",INDEX('Vehicle Level Data'!D:D,MATCH(Overview!$A191,'Vehicle Level Data'!$A:$A,0)))</f>
        <v>0</v>
      </c>
      <c r="D191" s="122"/>
      <c r="E191" s="122"/>
      <c r="F191" s="122"/>
      <c r="G191" s="197"/>
    </row>
    <row r="192" spans="1:7" s="187" customFormat="1" ht="28.5">
      <c r="A192" s="91" t="s">
        <v>497</v>
      </c>
      <c r="B192" s="92" t="str">
        <f>INDEX('Vehicle Level Data'!B:B,MATCH(Overview!$A192,'Vehicle Level Data'!$A:$A,0))</f>
        <v xml:space="preserve">Projected % of Current Remaining Capital Commitments to be Invested in Future Development Projects </v>
      </c>
      <c r="C192" s="210" t="str">
        <f>IF(ISBLANK(INDEX('Vehicle Level Data'!D:D,MATCH(Overview!$A192,'Vehicle Level Data'!$A:$A,0))),"",INDEX('Vehicle Level Data'!D:D,MATCH(Overview!$A192,'Vehicle Level Data'!$A:$A,0)))</f>
        <v/>
      </c>
      <c r="D192" s="122"/>
      <c r="E192" s="122"/>
      <c r="F192" s="122"/>
      <c r="G192" s="197"/>
    </row>
    <row r="193" spans="1:7" s="187" customFormat="1" ht="27">
      <c r="A193" s="94" t="s">
        <v>500</v>
      </c>
      <c r="B193" s="90" t="e">
        <f>IF(ISBLANK(INDEX('Vehicle Level Data'!B:B,MATCH(Overview!$A193,'Vehicle Level Data'!$A:$A,0))),"",INDEX('Vehicle Level Data'!B:B,MATCH(Overview!$A193,'Vehicle Level Data'!$A:$A,0)))</f>
        <v>#N/A</v>
      </c>
      <c r="C193" s="220" t="e">
        <f>IF(ISBLANK(INDEX('Vehicle Level Data'!D:D,MATCH(Overview!$A193,'Vehicle Level Data'!$A:$A,0))),"",INDEX('Vehicle Level Data'!D:D,MATCH(Overview!$A193,'Vehicle Level Data'!$A:$A,0)))</f>
        <v>#N/A</v>
      </c>
      <c r="D193" s="122"/>
      <c r="E193" s="122"/>
      <c r="F193" s="122"/>
      <c r="G193" s="197"/>
    </row>
    <row r="194" spans="1:7" s="187" customFormat="1" ht="27">
      <c r="A194" s="91" t="s">
        <v>501</v>
      </c>
      <c r="B194" s="92" t="e">
        <f>IF(ISBLANK(INDEX('Vehicle Level Data'!B:B,MATCH(Overview!$A194,'Vehicle Level Data'!$A:$A,0))),"",INDEX('Vehicle Level Data'!B:B,MATCH(Overview!$A194,'Vehicle Level Data'!$A:$A,0)))</f>
        <v>#N/A</v>
      </c>
      <c r="C194" s="210" t="e">
        <f>IF(ISBLANK(INDEX('Vehicle Level Data'!D:D,MATCH(Overview!$A194,'Vehicle Level Data'!$A:$A,0))),"",INDEX('Vehicle Level Data'!D:D,MATCH(Overview!$A194,'Vehicle Level Data'!$A:$A,0)))</f>
        <v>#N/A</v>
      </c>
      <c r="D194" s="122"/>
      <c r="E194" s="122"/>
      <c r="F194" s="122"/>
      <c r="G194" s="197"/>
    </row>
    <row r="195" spans="1:7" s="187" customFormat="1" ht="27">
      <c r="A195" s="94" t="s">
        <v>502</v>
      </c>
      <c r="B195" s="90" t="e">
        <f>IF(ISBLANK(INDEX('Vehicle Level Data'!B:B,MATCH(Overview!$A195,'Vehicle Level Data'!$A:$A,0))),"",INDEX('Vehicle Level Data'!B:B,MATCH(Overview!$A195,'Vehicle Level Data'!$A:$A,0)))</f>
        <v>#N/A</v>
      </c>
      <c r="C195" s="220" t="e">
        <f>IF(ISBLANK(INDEX('Vehicle Level Data'!D:D,MATCH(Overview!$A195,'Vehicle Level Data'!$A:$A,0))),"",INDEX('Vehicle Level Data'!D:D,MATCH(Overview!$A195,'Vehicle Level Data'!$A:$A,0)))</f>
        <v>#N/A</v>
      </c>
      <c r="D195" s="122"/>
      <c r="E195" s="122"/>
      <c r="F195" s="122"/>
      <c r="G195" s="197"/>
    </row>
    <row r="196" spans="1:7" s="187" customFormat="1" ht="27">
      <c r="A196" s="91" t="s">
        <v>503</v>
      </c>
      <c r="B196" s="92" t="e">
        <f>IF(ISBLANK(INDEX('Vehicle Level Data'!B:B,MATCH(Overview!$A196,'Vehicle Level Data'!$A:$A,0))),"",INDEX('Vehicle Level Data'!B:B,MATCH(Overview!$A196,'Vehicle Level Data'!$A:$A,0)))</f>
        <v>#N/A</v>
      </c>
      <c r="C196" s="210" t="e">
        <f>IF(ISBLANK(INDEX('Vehicle Level Data'!D:D,MATCH(Overview!$A196,'Vehicle Level Data'!$A:$A,0))),"",INDEX('Vehicle Level Data'!D:D,MATCH(Overview!$A196,'Vehicle Level Data'!$A:$A,0)))</f>
        <v>#N/A</v>
      </c>
      <c r="D196" s="122"/>
      <c r="E196" s="122"/>
      <c r="F196" s="122"/>
      <c r="G196" s="197"/>
    </row>
    <row r="197" spans="1:7" s="184" customFormat="1" ht="27">
      <c r="A197" s="94" t="s">
        <v>504</v>
      </c>
      <c r="B197" s="90" t="e">
        <f>IF(ISBLANK(INDEX('Vehicle Level Data'!B:B,MATCH(Overview!$A197,'Vehicle Level Data'!$A:$A,0))),"",INDEX('Vehicle Level Data'!B:B,MATCH(Overview!$A197,'Vehicle Level Data'!$A:$A,0)))</f>
        <v>#N/A</v>
      </c>
      <c r="C197" s="220" t="e">
        <f>IF(ISBLANK(INDEX('Vehicle Level Data'!D:D,MATCH(Overview!$A197,'Vehicle Level Data'!$A:$A,0))),"",INDEX('Vehicle Level Data'!D:D,MATCH(Overview!$A197,'Vehicle Level Data'!$A:$A,0)))</f>
        <v>#N/A</v>
      </c>
      <c r="D197" s="122"/>
      <c r="E197" s="122"/>
      <c r="F197" s="122"/>
      <c r="G197" s="197"/>
    </row>
    <row r="198" spans="1:7" s="184" customFormat="1" ht="27">
      <c r="A198" s="91" t="s">
        <v>505</v>
      </c>
      <c r="B198" s="92" t="e">
        <f>IF(ISBLANK(INDEX('Vehicle Level Data'!B:B,MATCH(Overview!$A198,'Vehicle Level Data'!$A:$A,0))),"",INDEX('Vehicle Level Data'!B:B,MATCH(Overview!$A198,'Vehicle Level Data'!$A:$A,0)))</f>
        <v>#N/A</v>
      </c>
      <c r="C198" s="210" t="e">
        <f>IF(ISBLANK(INDEX('Vehicle Level Data'!D:D,MATCH(Overview!$A198,'Vehicle Level Data'!$A:$A,0))),"",INDEX('Vehicle Level Data'!D:D,MATCH(Overview!$A198,'Vehicle Level Data'!$A:$A,0)))</f>
        <v>#N/A</v>
      </c>
      <c r="D198" s="122"/>
      <c r="E198" s="122"/>
      <c r="F198" s="122"/>
      <c r="G198" s="197"/>
    </row>
    <row r="199" spans="1:7" s="187" customFormat="1" ht="27">
      <c r="A199" s="94" t="s">
        <v>506</v>
      </c>
      <c r="B199" s="90" t="e">
        <f>IF(ISBLANK(INDEX('Vehicle Level Data'!B:B,MATCH(Overview!$A199,'Vehicle Level Data'!$A:$A,0))),"",INDEX('Vehicle Level Data'!B:B,MATCH(Overview!$A199,'Vehicle Level Data'!$A:$A,0)))</f>
        <v>#N/A</v>
      </c>
      <c r="C199" s="220" t="e">
        <f>IF(ISBLANK(INDEX('Vehicle Level Data'!D:D,MATCH(Overview!$A199,'Vehicle Level Data'!$A:$A,0))),"",INDEX('Vehicle Level Data'!D:D,MATCH(Overview!$A199,'Vehicle Level Data'!$A:$A,0)))</f>
        <v>#N/A</v>
      </c>
      <c r="D199" s="122"/>
      <c r="E199" s="122"/>
      <c r="F199" s="122"/>
      <c r="G199" s="197"/>
    </row>
    <row r="200" spans="1:7" s="187" customFormat="1" ht="27">
      <c r="A200" s="91" t="s">
        <v>507</v>
      </c>
      <c r="B200" s="92" t="e">
        <f>IF(ISBLANK(INDEX('Vehicle Level Data'!B:B,MATCH(Overview!$A200,'Vehicle Level Data'!$A:$A,0))),"",INDEX('Vehicle Level Data'!B:B,MATCH(Overview!$A200,'Vehicle Level Data'!$A:$A,0)))</f>
        <v>#N/A</v>
      </c>
      <c r="C200" s="210" t="e">
        <f>IF(ISBLANK(INDEX('Vehicle Level Data'!D:D,MATCH(Overview!$A200,'Vehicle Level Data'!$A:$A,0))),"",INDEX('Vehicle Level Data'!D:D,MATCH(Overview!$A200,'Vehicle Level Data'!$A:$A,0)))</f>
        <v>#N/A</v>
      </c>
      <c r="D200" s="122"/>
      <c r="E200" s="122"/>
      <c r="F200" s="122"/>
      <c r="G200" s="197"/>
    </row>
    <row r="201" spans="1:7" s="184" customFormat="1" ht="27">
      <c r="A201" s="94" t="s">
        <v>508</v>
      </c>
      <c r="B201" s="90" t="e">
        <f>IF(ISBLANK(INDEX('Vehicle Level Data'!B:B,MATCH(Overview!$A201,'Vehicle Level Data'!$A:$A,0))),"",INDEX('Vehicle Level Data'!B:B,MATCH(Overview!$A201,'Vehicle Level Data'!$A:$A,0)))</f>
        <v>#N/A</v>
      </c>
      <c r="C201" s="220" t="e">
        <f>IF(ISBLANK(INDEX('Vehicle Level Data'!D:D,MATCH(Overview!$A201,'Vehicle Level Data'!$A:$A,0))),"",INDEX('Vehicle Level Data'!D:D,MATCH(Overview!$A201,'Vehicle Level Data'!$A:$A,0)))</f>
        <v>#N/A</v>
      </c>
      <c r="D201" s="122"/>
      <c r="E201" s="122"/>
      <c r="F201" s="122"/>
      <c r="G201" s="197"/>
    </row>
    <row r="202" spans="1:7" s="184" customFormat="1" ht="27">
      <c r="A202" s="91" t="s">
        <v>509</v>
      </c>
      <c r="B202" s="92" t="e">
        <f>IF(ISBLANK(INDEX('Vehicle Level Data'!B:B,MATCH(Overview!$A202,'Vehicle Level Data'!$A:$A,0))),"",INDEX('Vehicle Level Data'!B:B,MATCH(Overview!$A202,'Vehicle Level Data'!$A:$A,0)))</f>
        <v>#N/A</v>
      </c>
      <c r="C202" s="210" t="e">
        <f>IF(ISBLANK(INDEX('Vehicle Level Data'!D:D,MATCH(Overview!$A202,'Vehicle Level Data'!$A:$A,0))),"",INDEX('Vehicle Level Data'!D:D,MATCH(Overview!$A202,'Vehicle Level Data'!$A:$A,0)))</f>
        <v>#N/A</v>
      </c>
      <c r="D202" s="122"/>
      <c r="E202" s="122"/>
      <c r="F202" s="122"/>
      <c r="G202" s="197"/>
    </row>
    <row r="203" spans="1:7" s="187" customFormat="1" ht="27">
      <c r="A203" s="101"/>
      <c r="B203" s="101"/>
      <c r="C203" s="330"/>
      <c r="D203" s="228"/>
      <c r="E203" s="228"/>
      <c r="F203" s="228"/>
      <c r="G203" s="197"/>
    </row>
    <row r="204" spans="1:7" s="187" customFormat="1" ht="27">
      <c r="A204" s="73">
        <v>10</v>
      </c>
      <c r="B204" s="88" t="s">
        <v>513</v>
      </c>
      <c r="C204" s="329" t="str">
        <f>$C$3</f>
        <v xml:space="preserve">Data  </v>
      </c>
      <c r="D204" s="362" t="str">
        <f>$D$3</f>
        <v xml:space="preserve">Data  </v>
      </c>
      <c r="E204" s="362" t="str">
        <f>$E$3</f>
        <v xml:space="preserve">Data  </v>
      </c>
      <c r="F204" s="362" t="str">
        <f>$F$3</f>
        <v xml:space="preserve">Data  </v>
      </c>
      <c r="G204" s="197"/>
    </row>
    <row r="205" spans="1:7" s="187" customFormat="1" ht="11.1" customHeight="1">
      <c r="A205" s="101"/>
      <c r="B205" s="101"/>
      <c r="C205" s="330"/>
      <c r="D205" s="228"/>
      <c r="E205" s="228"/>
      <c r="F205" s="228"/>
      <c r="G205" s="197"/>
    </row>
    <row r="206" spans="1:7" s="187" customFormat="1" ht="27">
      <c r="A206" s="94" t="s">
        <v>514</v>
      </c>
      <c r="B206" s="90" t="str">
        <f>INDEX('Vehicle Level Data'!B:B,MATCH(Overview!$A206,'Vehicle Level Data'!$A:$A,0))</f>
        <v>GRESB Score, if available</v>
      </c>
      <c r="C206" s="211" t="str">
        <f>IF(ISBLANK(INDEX('Vehicle Level Data'!D:D,MATCH(Overview!$A206,'Vehicle Level Data'!$A:$A,0))),"",INDEX('Vehicle Level Data'!D:D,MATCH(Overview!$A206,'Vehicle Level Data'!$A:$A,0)))</f>
        <v/>
      </c>
      <c r="D206" s="146"/>
      <c r="E206" s="146"/>
      <c r="F206" s="146"/>
      <c r="G206" s="197"/>
    </row>
    <row r="207" spans="1:7" s="187" customFormat="1" ht="27">
      <c r="A207" s="91" t="s">
        <v>516</v>
      </c>
      <c r="B207" s="92" t="str">
        <f>INDEX('Vehicle Level Data'!B:B,MATCH(Overview!$A207,'Vehicle Level Data'!$A:$A,0))</f>
        <v>INREV Sustainability Reporting Guidelines - Compliance Score</v>
      </c>
      <c r="C207" s="210" t="str">
        <f>IF(ISBLANK(INDEX('Vehicle Level Data'!D:D,MATCH(Overview!$A207,'Vehicle Level Data'!$A:$A,0))),"",INDEX('Vehicle Level Data'!D:D,MATCH(Overview!$A207,'Vehicle Level Data'!$A:$A,0)))</f>
        <v/>
      </c>
      <c r="D207" s="122"/>
      <c r="E207" s="122"/>
      <c r="F207" s="122"/>
      <c r="G207" s="197"/>
    </row>
    <row r="208" spans="1:7" s="187" customFormat="1" ht="27">
      <c r="A208" s="101"/>
      <c r="B208" s="101"/>
      <c r="C208" s="330"/>
      <c r="D208" s="228"/>
      <c r="E208" s="228"/>
      <c r="F208" s="228"/>
      <c r="G208" s="197"/>
    </row>
    <row r="209" spans="1:7" s="187" customFormat="1" ht="36">
      <c r="A209" s="73">
        <v>11</v>
      </c>
      <c r="B209" s="88" t="s">
        <v>517</v>
      </c>
      <c r="C209" s="329" t="str">
        <f>$C$3</f>
        <v xml:space="preserve">Data  </v>
      </c>
      <c r="D209" s="362" t="str">
        <f>$D$3</f>
        <v xml:space="preserve">Data  </v>
      </c>
      <c r="E209" s="362" t="str">
        <f>$E$3</f>
        <v xml:space="preserve">Data  </v>
      </c>
      <c r="F209" s="362" t="str">
        <f>$F$3</f>
        <v xml:space="preserve">Data  </v>
      </c>
      <c r="G209" s="197"/>
    </row>
    <row r="210" spans="1:7" s="187" customFormat="1" ht="11.1" customHeight="1">
      <c r="A210" s="101"/>
      <c r="B210" s="101"/>
      <c r="C210" s="330"/>
      <c r="D210" s="228"/>
      <c r="E210" s="228"/>
      <c r="F210" s="228"/>
      <c r="G210" s="197"/>
    </row>
    <row r="211" spans="1:7" s="187" customFormat="1" ht="27">
      <c r="A211" s="94" t="s">
        <v>519</v>
      </c>
      <c r="B211" s="90" t="str">
        <f>INDEX('Vehicle Level Data'!B:B,MATCH(Overview!$A211,'Vehicle Level Data'!$A:$A,0))</f>
        <v>Fund Management Fees</v>
      </c>
      <c r="C211" s="208" t="str">
        <f>IF(ISBLANK(INDEX('Vehicle Level Data'!D:D,MATCH(Overview!$A211,'Vehicle Level Data'!$A:$A,0))),"",INDEX('Vehicle Level Data'!D:D,MATCH(Overview!$A211,'Vehicle Level Data'!$A:$A,0)))</f>
        <v/>
      </c>
      <c r="D211" s="147"/>
      <c r="E211" s="147"/>
      <c r="F211" s="147"/>
      <c r="G211" s="197"/>
    </row>
    <row r="212" spans="1:7" s="187" customFormat="1" ht="27">
      <c r="A212" s="91" t="s">
        <v>522</v>
      </c>
      <c r="B212" s="92" t="str">
        <f>INDEX('Vehicle Level Data'!B:B,MATCH(Overview!$A212,'Vehicle Level Data'!$A:$A,0))</f>
        <v>Asset management Fees</v>
      </c>
      <c r="C212" s="209">
        <f>IF(ISBLANK(INDEX('Vehicle Level Data'!D:D,MATCH(Overview!$A212,'Vehicle Level Data'!$A:$A,0))),"",INDEX('Vehicle Level Data'!D:D,MATCH(Overview!$A212,'Vehicle Level Data'!$A:$A,0)))</f>
        <v>0</v>
      </c>
      <c r="D212" s="147"/>
      <c r="E212" s="147"/>
      <c r="F212" s="147"/>
      <c r="G212" s="197"/>
    </row>
    <row r="213" spans="1:7" s="187" customFormat="1" ht="27">
      <c r="A213" s="94" t="s">
        <v>23</v>
      </c>
      <c r="B213" s="90" t="str">
        <f>INDEX('Vehicle Level Data'!B:B,MATCH(Overview!$A213,'Vehicle Level Data'!$A:$A,0))</f>
        <v>Performance Fees</v>
      </c>
      <c r="C213" s="208" t="str">
        <f>IF(ISBLANK(INDEX('Vehicle Level Data'!D:D,MATCH(Overview!$A213,'Vehicle Level Data'!$A:$A,0))),"",INDEX('Vehicle Level Data'!D:D,MATCH(Overview!$A213,'Vehicle Level Data'!$A:$A,0)))</f>
        <v/>
      </c>
      <c r="D213" s="147"/>
      <c r="E213" s="147"/>
      <c r="F213" s="147"/>
      <c r="G213" s="197"/>
    </row>
    <row r="214" spans="1:7" s="187" customFormat="1" ht="27">
      <c r="A214" s="91" t="s">
        <v>526</v>
      </c>
      <c r="B214" s="92" t="str">
        <f>INDEX('Vehicle Level Data'!B:B,MATCH(Overview!$A214,'Vehicle Level Data'!$A:$A,0))</f>
        <v>Property Management Fees</v>
      </c>
      <c r="C214" s="209" t="str">
        <f>IF(ISBLANK(INDEX('Vehicle Level Data'!D:D,MATCH(Overview!$A214,'Vehicle Level Data'!$A:$A,0))),"",INDEX('Vehicle Level Data'!D:D,MATCH(Overview!$A214,'Vehicle Level Data'!$A:$A,0)))</f>
        <v/>
      </c>
      <c r="D214" s="147"/>
      <c r="E214" s="147"/>
      <c r="F214" s="147"/>
      <c r="G214" s="197"/>
    </row>
    <row r="215" spans="1:7" s="187" customFormat="1" ht="27">
      <c r="A215" s="94" t="s">
        <v>529</v>
      </c>
      <c r="B215" s="90" t="str">
        <f>INDEX('Vehicle Level Data'!B:B,MATCH(Overview!$A215,'Vehicle Level Data'!$A:$A,0))</f>
        <v>Property Acquisition Fees</v>
      </c>
      <c r="C215" s="208" t="str">
        <f>IF(ISBLANK(INDEX('Vehicle Level Data'!D:D,MATCH(Overview!$A215,'Vehicle Level Data'!$A:$A,0))),"",INDEX('Vehicle Level Data'!D:D,MATCH(Overview!$A215,'Vehicle Level Data'!$A:$A,0)))</f>
        <v/>
      </c>
      <c r="D215" s="147"/>
      <c r="E215" s="147"/>
      <c r="F215" s="147"/>
      <c r="G215" s="197"/>
    </row>
    <row r="216" spans="1:7" s="187" customFormat="1" ht="27">
      <c r="A216" s="91" t="s">
        <v>532</v>
      </c>
      <c r="B216" s="92" t="str">
        <f>INDEX('Vehicle Level Data'!B:B,MATCH(Overview!$A216,'Vehicle Level Data'!$A:$A,0))</f>
        <v>Property Disposition Fees</v>
      </c>
      <c r="C216" s="209" t="str">
        <f>IF(ISBLANK(INDEX('Vehicle Level Data'!D:D,MATCH(Overview!$A216,'Vehicle Level Data'!$A:$A,0))),"",INDEX('Vehicle Level Data'!D:D,MATCH(Overview!$A216,'Vehicle Level Data'!$A:$A,0)))</f>
        <v/>
      </c>
      <c r="D216" s="147"/>
      <c r="E216" s="147"/>
      <c r="F216" s="147"/>
      <c r="G216" s="197"/>
    </row>
    <row r="217" spans="1:7" s="187" customFormat="1" ht="27">
      <c r="A217" s="94" t="s">
        <v>535</v>
      </c>
      <c r="B217" s="90" t="str">
        <f>INDEX('Vehicle Level Data'!B:B,MATCH(Overview!$A217,'Vehicle Level Data'!$A:$A,0))</f>
        <v>Project Management Fees</v>
      </c>
      <c r="C217" s="208" t="str">
        <f>IF(ISBLANK(INDEX('Vehicle Level Data'!D:D,MATCH(Overview!$A217,'Vehicle Level Data'!$A:$A,0))),"",INDEX('Vehicle Level Data'!D:D,MATCH(Overview!$A217,'Vehicle Level Data'!$A:$A,0)))</f>
        <v/>
      </c>
      <c r="D217" s="147"/>
      <c r="E217" s="147"/>
      <c r="F217" s="147"/>
      <c r="G217" s="197"/>
    </row>
    <row r="218" spans="1:7" s="187" customFormat="1" ht="27">
      <c r="A218" s="91" t="s">
        <v>538</v>
      </c>
      <c r="B218" s="92" t="str">
        <f>INDEX('Vehicle Level Data'!B:B,MATCH(Overview!$A218,'Vehicle Level Data'!$A:$A,0))</f>
        <v>Financing/Debt arrangement Fees</v>
      </c>
      <c r="C218" s="209" t="str">
        <f>IF(ISBLANK(INDEX('Vehicle Level Data'!D:D,MATCH(Overview!$A218,'Vehicle Level Data'!$A:$A,0))),"",INDEX('Vehicle Level Data'!D:D,MATCH(Overview!$A218,'Vehicle Level Data'!$A:$A,0)))</f>
        <v/>
      </c>
      <c r="D218" s="147"/>
      <c r="E218" s="147"/>
      <c r="F218" s="147"/>
      <c r="G218" s="197"/>
    </row>
    <row r="219" spans="1:7" s="187" customFormat="1" ht="27">
      <c r="A219" s="94" t="s">
        <v>540</v>
      </c>
      <c r="B219" s="90" t="str">
        <f>INDEX('Vehicle Level Data'!B:B,MATCH(Overview!$A219,'Vehicle Level Data'!$A:$A,0))</f>
        <v>Wind-up Fees</v>
      </c>
      <c r="C219" s="208" t="str">
        <f>IF(ISBLANK(INDEX('Vehicle Level Data'!D:D,MATCH(Overview!$A219,'Vehicle Level Data'!$A:$A,0))),"",INDEX('Vehicle Level Data'!D:D,MATCH(Overview!$A219,'Vehicle Level Data'!$A:$A,0)))</f>
        <v/>
      </c>
      <c r="D219" s="147"/>
      <c r="E219" s="147"/>
      <c r="F219" s="147"/>
      <c r="G219" s="197"/>
    </row>
    <row r="220" spans="1:7" s="187" customFormat="1" ht="27">
      <c r="A220" s="91" t="s">
        <v>543</v>
      </c>
      <c r="B220" s="92" t="str">
        <f>INDEX('Vehicle Level Data'!B:B,MATCH(Overview!$A220,'Vehicle Level Data'!$A:$A,0))</f>
        <v>Internal Leasing Commissions</v>
      </c>
      <c r="C220" s="209" t="str">
        <f>IF(ISBLANK(INDEX('Vehicle Level Data'!D:D,MATCH(Overview!$A220,'Vehicle Level Data'!$A:$A,0))),"",INDEX('Vehicle Level Data'!D:D,MATCH(Overview!$A220,'Vehicle Level Data'!$A:$A,0)))</f>
        <v/>
      </c>
      <c r="D220" s="147"/>
      <c r="E220" s="147"/>
      <c r="F220" s="147"/>
      <c r="G220" s="197"/>
    </row>
    <row r="221" spans="1:7" s="187" customFormat="1" ht="27">
      <c r="A221" s="94" t="s">
        <v>546</v>
      </c>
      <c r="B221" s="90" t="str">
        <f>INDEX('Vehicle Level Data'!B:B,MATCH(Overview!$A221,'Vehicle Level Data'!$A:$A,0))</f>
        <v>Subscription fees</v>
      </c>
      <c r="C221" s="208" t="str">
        <f>IF(ISBLANK(INDEX('Vehicle Level Data'!D:D,MATCH(Overview!$A221,'Vehicle Level Data'!$A:$A,0))),"",INDEX('Vehicle Level Data'!D:D,MATCH(Overview!$A221,'Vehicle Level Data'!$A:$A,0)))</f>
        <v/>
      </c>
      <c r="D221" s="147"/>
      <c r="E221" s="147"/>
      <c r="F221" s="147"/>
      <c r="G221" s="197"/>
    </row>
    <row r="222" spans="1:7" s="187" customFormat="1" ht="27">
      <c r="A222" s="91" t="s">
        <v>22</v>
      </c>
      <c r="B222" s="92" t="str">
        <f>INDEX('Vehicle Level Data'!B:B,MATCH(Overview!$A222,'Vehicle Level Data'!$A:$A,0))</f>
        <v>Commitment fees</v>
      </c>
      <c r="C222" s="209" t="str">
        <f>IF(ISBLANK(INDEX('Vehicle Level Data'!D:D,MATCH(Overview!$A222,'Vehicle Level Data'!$A:$A,0))),"",INDEX('Vehicle Level Data'!D:D,MATCH(Overview!$A222,'Vehicle Level Data'!$A:$A,0)))</f>
        <v/>
      </c>
      <c r="D222" s="147"/>
      <c r="E222" s="147"/>
      <c r="F222" s="147"/>
      <c r="G222" s="197"/>
    </row>
    <row r="223" spans="1:7" s="187" customFormat="1" ht="27">
      <c r="A223" s="94" t="s">
        <v>550</v>
      </c>
      <c r="B223" s="90" t="str">
        <f>INDEX('Vehicle Level Data'!B:B,MATCH(Overview!$A223,'Vehicle Level Data'!$A:$A,0))</f>
        <v>Redemption fees</v>
      </c>
      <c r="C223" s="208" t="str">
        <f>IF(ISBLANK(INDEX('Vehicle Level Data'!D:D,MATCH(Overview!$A223,'Vehicle Level Data'!$A:$A,0))),"",INDEX('Vehicle Level Data'!D:D,MATCH(Overview!$A223,'Vehicle Level Data'!$A:$A,0)))</f>
        <v/>
      </c>
      <c r="D223" s="147"/>
      <c r="E223" s="147"/>
      <c r="F223" s="147"/>
      <c r="G223" s="197"/>
    </row>
    <row r="224" spans="1:7" s="187" customFormat="1" ht="27">
      <c r="A224" s="91" t="s">
        <v>553</v>
      </c>
      <c r="B224" s="92" t="str">
        <f>INDEX('Vehicle Level Data'!B:B,MATCH(Overview!$A224,'Vehicle Level Data'!$A:$A,0))</f>
        <v>Development fees</v>
      </c>
      <c r="C224" s="209" t="str">
        <f>IF(ISBLANK(INDEX('Vehicle Level Data'!D:D,MATCH(Overview!$A224,'Vehicle Level Data'!$A:$A,0))),"",INDEX('Vehicle Level Data'!D:D,MATCH(Overview!$A224,'Vehicle Level Data'!$A:$A,0)))</f>
        <v/>
      </c>
      <c r="D224" s="147"/>
      <c r="E224" s="147"/>
      <c r="F224" s="147"/>
      <c r="G224" s="197"/>
    </row>
    <row r="225" spans="1:7" s="187" customFormat="1" ht="27">
      <c r="A225" s="94" t="s">
        <v>557</v>
      </c>
      <c r="B225" s="90" t="str">
        <f>INDEX('Vehicle Level Data'!B:B,MATCH(Overview!$A225,'Vehicle Level Data'!$A:$A,0))</f>
        <v>Other Related Fees, please specify</v>
      </c>
      <c r="C225" s="208" t="str">
        <f>IF(ISBLANK(INDEX('Vehicle Level Data'!D:D,MATCH(Overview!$A225,'Vehicle Level Data'!$A:$A,0))),"",INDEX('Vehicle Level Data'!D:D,MATCH(Overview!$A225,'Vehicle Level Data'!$A:$A,0)))</f>
        <v/>
      </c>
      <c r="D225" s="147"/>
      <c r="E225" s="147"/>
      <c r="F225" s="147"/>
      <c r="G225" s="197"/>
    </row>
    <row r="226" spans="1:7" s="187" customFormat="1" ht="27">
      <c r="A226" s="91" t="s">
        <v>565</v>
      </c>
      <c r="B226" s="92" t="str">
        <f>INDEX('Vehicle Level Data'!B:B,MATCH(Overview!$A226,'Vehicle Level Data'!$A:$A,0))</f>
        <v>Total Fees earned by the Investment Manager</v>
      </c>
      <c r="C226" s="209">
        <f>IF(ISBLANK(INDEX('Vehicle Level Data'!D:D,MATCH(Overview!$A226,'Vehicle Level Data'!$A:$A,0))),"",INDEX('Vehicle Level Data'!D:D,MATCH(Overview!$A226,'Vehicle Level Data'!$A:$A,0)))</f>
        <v>0</v>
      </c>
      <c r="D226" s="147"/>
      <c r="E226" s="147"/>
      <c r="F226" s="147"/>
      <c r="G226" s="197"/>
    </row>
    <row r="227" spans="1:7" s="187" customFormat="1" ht="27">
      <c r="A227" s="94" t="s">
        <v>568</v>
      </c>
      <c r="B227" s="90" t="str">
        <f>INDEX('Vehicle Level Data'!B:B,MATCH(Overview!$A227,'Vehicle Level Data'!$A:$A,0))</f>
        <v>Vehicle fees earned by the manager incl. in TGER</v>
      </c>
      <c r="C227" s="220">
        <f>IF(ISBLANK(INDEX('Vehicle Level Data'!D:D,MATCH(Overview!$A227,'Vehicle Level Data'!$A:$A,0))),"",INDEX('Vehicle Level Data'!D:D,MATCH(Overview!$A227,'Vehicle Level Data'!$A:$A,0)))</f>
        <v>0</v>
      </c>
      <c r="D227" s="122"/>
      <c r="E227" s="122"/>
      <c r="F227" s="122"/>
      <c r="G227" s="197"/>
    </row>
    <row r="228" spans="1:7" s="184" customFormat="1" ht="27">
      <c r="A228" s="91" t="s">
        <v>570</v>
      </c>
      <c r="B228" s="92" t="str">
        <f>INDEX('Vehicle Level Data'!B:B,MATCH(Overview!$A228,'Vehicle Level Data'!$A:$A,0))</f>
        <v>Other fees earned by the manager excl.from TGER</v>
      </c>
      <c r="C228" s="210" t="str">
        <f>IF(ISBLANK(INDEX('Vehicle Level Data'!D:D,MATCH(Overview!$A228,'Vehicle Level Data'!$A:$A,0))),"",INDEX('Vehicle Level Data'!D:D,MATCH(Overview!$A228,'Vehicle Level Data'!$A:$A,0)))</f>
        <v/>
      </c>
      <c r="D228" s="122"/>
      <c r="E228" s="122"/>
      <c r="F228" s="122"/>
      <c r="G228" s="197"/>
    </row>
    <row r="229" spans="1:7" s="184" customFormat="1" ht="27">
      <c r="A229" s="94" t="s">
        <v>24</v>
      </c>
      <c r="B229" s="90" t="str">
        <f>INDEX('Vehicle Level Data'!B:B,MATCH(Overview!$A229,'Vehicle Level Data'!$A:$A,0))</f>
        <v>Vehicle costs included in the TGER</v>
      </c>
      <c r="C229" s="220" t="str">
        <f>IF(ISBLANK(INDEX('Vehicle Level Data'!D:D,MATCH(Overview!$A229,'Vehicle Level Data'!$A:$A,0))),"",INDEX('Vehicle Level Data'!D:D,MATCH(Overview!$A229,'Vehicle Level Data'!$A:$A,0)))</f>
        <v/>
      </c>
      <c r="D229" s="122"/>
      <c r="E229" s="122"/>
      <c r="F229" s="122"/>
      <c r="G229" s="197"/>
    </row>
    <row r="230" spans="1:7" s="187" customFormat="1" ht="27">
      <c r="A230" s="91" t="s">
        <v>25</v>
      </c>
      <c r="B230" s="92" t="str">
        <f>INDEX('Vehicle Level Data'!B:B,MATCH(Overview!$A230,'Vehicle Level Data'!$A:$A,0))</f>
        <v>Time weighted average INREV NAV</v>
      </c>
      <c r="C230" s="210" t="str">
        <f>IF(ISBLANK(INDEX('Vehicle Level Data'!D:D,MATCH(Overview!$A230,'Vehicle Level Data'!$A:$A,0))),"",INDEX('Vehicle Level Data'!D:D,MATCH(Overview!$A230,'Vehicle Level Data'!$A:$A,0)))</f>
        <v/>
      </c>
      <c r="D230" s="122"/>
      <c r="E230" s="122"/>
      <c r="F230" s="122"/>
      <c r="G230" s="197"/>
    </row>
    <row r="231" spans="1:7" s="187" customFormat="1" ht="27">
      <c r="A231" s="94" t="s">
        <v>574</v>
      </c>
      <c r="B231" s="90" t="str">
        <f>INDEX('Vehicle Level Data'!B:B,MATCH(Overview!$A231,'Vehicle Level Data'!$A:$A,0))</f>
        <v>Time weighted average INREV GAV</v>
      </c>
      <c r="C231" s="208" t="str">
        <f>IF(ISBLANK(INDEX('Vehicle Level Data'!D:D,MATCH(Overview!$A231,'Vehicle Level Data'!$A:$A,0))),"",INDEX('Vehicle Level Data'!D:D,MATCH(Overview!$A231,'Vehicle Level Data'!$A:$A,0)))</f>
        <v/>
      </c>
      <c r="D231" s="147"/>
      <c r="E231" s="147"/>
      <c r="F231" s="147"/>
      <c r="G231" s="197"/>
    </row>
    <row r="232" spans="1:7" s="187" customFormat="1" ht="27">
      <c r="A232" s="91" t="s">
        <v>577</v>
      </c>
      <c r="B232" s="92" t="str">
        <f>INDEX('Vehicle Level Data'!B:B,MATCH(Overview!$A232,'Vehicle Level Data'!$A:$A,0))</f>
        <v>TGER</v>
      </c>
      <c r="C232" s="209" t="str">
        <f>IF(ISBLANK(INDEX('Vehicle Level Data'!D:D,MATCH(Overview!$A232,'Vehicle Level Data'!$A:$A,0))),"",INDEX('Vehicle Level Data'!D:D,MATCH(Overview!$A232,'Vehicle Level Data'!$A:$A,0)))</f>
        <v/>
      </c>
      <c r="D232" s="147"/>
      <c r="E232" s="147"/>
      <c r="F232" s="147"/>
      <c r="G232" s="197"/>
    </row>
    <row r="233" spans="1:7" s="187" customFormat="1" ht="27">
      <c r="A233" s="94" t="s">
        <v>26</v>
      </c>
      <c r="B233" s="90" t="str">
        <f>INDEX('Vehicle Level Data'!B:B,MATCH(Overview!$A233,'Vehicle Level Data'!$A:$A,0))</f>
        <v>NAV TGER</v>
      </c>
      <c r="C233" s="220" t="str">
        <f>IF(ISBLANK(INDEX('Vehicle Level Data'!D:D,MATCH(Overview!$A233,'Vehicle Level Data'!$A:$A,0))),"",INDEX('Vehicle Level Data'!D:D,MATCH(Overview!$A233,'Vehicle Level Data'!$A:$A,0)))</f>
        <v/>
      </c>
      <c r="D233" s="122"/>
      <c r="E233" s="122"/>
      <c r="F233" s="122"/>
      <c r="G233" s="197"/>
    </row>
    <row r="234" spans="1:7" s="184" customFormat="1" ht="27">
      <c r="A234" s="101"/>
      <c r="B234" s="225"/>
      <c r="C234" s="332"/>
      <c r="D234" s="371"/>
      <c r="E234" s="371"/>
      <c r="F234" s="371"/>
      <c r="G234" s="197"/>
    </row>
    <row r="235" spans="1:7" s="184" customFormat="1" ht="27">
      <c r="A235" s="73">
        <v>12</v>
      </c>
      <c r="B235" s="88" t="s">
        <v>581</v>
      </c>
      <c r="C235" s="329" t="str">
        <f>$C$3</f>
        <v xml:space="preserve">Data  </v>
      </c>
      <c r="D235" s="362" t="str">
        <f>$D$3</f>
        <v xml:space="preserve">Data  </v>
      </c>
      <c r="E235" s="362" t="str">
        <f>$E$3</f>
        <v xml:space="preserve">Data  </v>
      </c>
      <c r="F235" s="362" t="str">
        <f>$F$3</f>
        <v xml:space="preserve">Data  </v>
      </c>
      <c r="G235" s="197"/>
    </row>
    <row r="236" spans="1:7" s="187" customFormat="1" ht="11.1" customHeight="1">
      <c r="A236" s="101"/>
      <c r="B236" s="101"/>
      <c r="C236" s="330"/>
      <c r="D236" s="228"/>
      <c r="E236" s="228"/>
      <c r="F236" s="228"/>
      <c r="G236" s="197"/>
    </row>
    <row r="237" spans="1:7" s="187" customFormat="1" ht="27">
      <c r="A237" s="91" t="s">
        <v>28</v>
      </c>
      <c r="B237" s="92" t="str">
        <f>INDEX('Vehicle Level Data'!B:B,MATCH(Overview!$A237,'Vehicle Level Data'!$A:$A,0))</f>
        <v>Capital Commitments - During the Reporting Period</v>
      </c>
      <c r="C237" s="209" t="str">
        <f>IF(ISBLANK(INDEX('Vehicle Level Data'!D:D,MATCH(Overview!$A237,'Vehicle Level Data'!$A:$A,0))),"",INDEX('Vehicle Level Data'!D:D,MATCH(Overview!$A237,'Vehicle Level Data'!$A:$A,0)))</f>
        <v/>
      </c>
      <c r="D237" s="147"/>
      <c r="E237" s="147"/>
      <c r="F237" s="147"/>
      <c r="G237" s="197"/>
    </row>
    <row r="238" spans="1:7" s="187" customFormat="1" ht="27">
      <c r="A238" s="94" t="s">
        <v>584</v>
      </c>
      <c r="B238" s="90" t="str">
        <f>INDEX('Vehicle Level Data'!B:B,MATCH(Overview!$A238,'Vehicle Level Data'!$A:$A,0))</f>
        <v>Total Capital Commitments</v>
      </c>
      <c r="C238" s="208" t="str">
        <f>IF(ISBLANK(INDEX('Vehicle Level Data'!D:D,MATCH(Overview!$A238,'Vehicle Level Data'!$A:$A,0))),"",INDEX('Vehicle Level Data'!D:D,MATCH(Overview!$A238,'Vehicle Level Data'!$A:$A,0)))</f>
        <v/>
      </c>
      <c r="D238" s="147"/>
      <c r="E238" s="147"/>
      <c r="F238" s="147"/>
      <c r="G238" s="197"/>
    </row>
    <row r="239" spans="1:7" s="187" customFormat="1" ht="27">
      <c r="A239" s="91" t="s">
        <v>29</v>
      </c>
      <c r="B239" s="92" t="str">
        <f>INDEX('Vehicle Level Data'!B:B,MATCH(Overview!$A239,'Vehicle Level Data'!$A:$A,0))</f>
        <v>Undrawn Capital Commitments</v>
      </c>
      <c r="C239" s="209" t="str">
        <f>IF(ISBLANK(INDEX('Vehicle Level Data'!D:D,MATCH(Overview!$A239,'Vehicle Level Data'!$A:$A,0))),"",INDEX('Vehicle Level Data'!D:D,MATCH(Overview!$A239,'Vehicle Level Data'!$A:$A,0)))</f>
        <v/>
      </c>
      <c r="D239" s="147"/>
      <c r="E239" s="147"/>
      <c r="F239" s="147"/>
      <c r="G239" s="197"/>
    </row>
    <row r="240" spans="1:7" s="187" customFormat="1" ht="27">
      <c r="A240" s="94" t="s">
        <v>589</v>
      </c>
      <c r="B240" s="90" t="str">
        <f>INDEX('Vehicle Level Data'!B:B,MATCH(Overview!$A240,'Vehicle Level Data'!$A:$A,0))</f>
        <v>Current Capital Closing Period</v>
      </c>
      <c r="C240" s="208" t="str">
        <f>IF(ISBLANK(INDEX('Vehicle Level Data'!D:D,MATCH(Overview!$A240,'Vehicle Level Data'!$A:$A,0))),"",INDEX('Vehicle Level Data'!D:D,MATCH(Overview!$A240,'Vehicle Level Data'!$A:$A,0)))</f>
        <v/>
      </c>
      <c r="D240" s="147"/>
      <c r="E240" s="147"/>
      <c r="F240" s="147"/>
      <c r="G240" s="197"/>
    </row>
    <row r="241" spans="1:7" s="187" customFormat="1" ht="27">
      <c r="A241" s="91" t="s">
        <v>592</v>
      </c>
      <c r="B241" s="92" t="str">
        <f>INDEX('Vehicle Level Data'!B:B,MATCH(Overview!$A241,'Vehicle Level Data'!$A:$A,0))</f>
        <v>% of Equity Traded on Secondary Markets - During the Reporting Period</v>
      </c>
      <c r="C241" s="273" t="str">
        <f>IF(ISBLANK(INDEX('Vehicle Level Data'!D:D,MATCH(Overview!$A241,'Vehicle Level Data'!$A:$A,0))),"",INDEX('Vehicle Level Data'!D:D,MATCH(Overview!$A241,'Vehicle Level Data'!$A:$A,0)))</f>
        <v/>
      </c>
      <c r="D241" s="147"/>
      <c r="E241" s="147"/>
      <c r="F241" s="147"/>
      <c r="G241" s="197"/>
    </row>
    <row r="242" spans="1:7" s="187" customFormat="1" ht="27">
      <c r="A242" s="94" t="s">
        <v>595</v>
      </c>
      <c r="B242" s="90" t="str">
        <f>INDEX('Vehicle Level Data'!B:B,MATCH(Overview!$A242,'Vehicle Level Data'!$A:$A,0))</f>
        <v>Facilitator of Secondary Market Transactions - During the Reporting Period</v>
      </c>
      <c r="C242" s="208" t="str">
        <f>IF(ISBLANK(INDEX('Vehicle Level Data'!D:D,MATCH(Overview!$A242,'Vehicle Level Data'!$A:$A,0))),"",INDEX('Vehicle Level Data'!D:D,MATCH(Overview!$A242,'Vehicle Level Data'!$A:$A,0)))</f>
        <v/>
      </c>
      <c r="D242" s="147"/>
      <c r="E242" s="147"/>
      <c r="F242" s="147"/>
      <c r="G242" s="197"/>
    </row>
    <row r="243" spans="1:7" s="187" customFormat="1" ht="27">
      <c r="A243" s="101"/>
      <c r="B243" s="101"/>
      <c r="C243" s="330"/>
      <c r="D243" s="228"/>
      <c r="E243" s="228"/>
      <c r="F243" s="228"/>
      <c r="G243" s="197"/>
    </row>
    <row r="244" spans="1:7" s="187" customFormat="1" ht="27">
      <c r="A244" s="73">
        <v>13</v>
      </c>
      <c r="B244" s="88" t="s">
        <v>942</v>
      </c>
      <c r="C244" s="329" t="str">
        <f>$C$3</f>
        <v xml:space="preserve">Data  </v>
      </c>
      <c r="D244" s="362" t="str">
        <f>$D$3</f>
        <v xml:space="preserve">Data  </v>
      </c>
      <c r="E244" s="362" t="str">
        <f>$E$3</f>
        <v xml:space="preserve">Data  </v>
      </c>
      <c r="F244" s="362" t="str">
        <f>$F$3</f>
        <v xml:space="preserve">Data  </v>
      </c>
      <c r="G244" s="197"/>
    </row>
    <row r="245" spans="1:7" s="187" customFormat="1" ht="11.1" customHeight="1">
      <c r="A245" s="101"/>
      <c r="B245" s="102"/>
      <c r="C245" s="333"/>
      <c r="D245" s="230"/>
      <c r="E245" s="230"/>
      <c r="F245" s="230"/>
      <c r="G245" s="197"/>
    </row>
    <row r="246" spans="1:7" s="187" customFormat="1" ht="27">
      <c r="A246" s="91" t="s">
        <v>604</v>
      </c>
      <c r="B246" s="92" t="str">
        <f>INDEX('Vehicle Level Data'!B:B,MATCH(Overview!$A246,'Vehicle Level Data'!$A:$A,0))</f>
        <v>(Equity) Capital Contributed - During the Reporting period</v>
      </c>
      <c r="C246" s="209" t="str">
        <f>IF(ISBLANK(INDEX('Vehicle Level Data'!D:D,MATCH(Overview!$A246,'Vehicle Level Data'!$A:$A,0))),"",INDEX('Vehicle Level Data'!D:D,MATCH(Overview!$A246,'Vehicle Level Data'!$A:$A,0)))</f>
        <v/>
      </c>
      <c r="D246" s="147"/>
      <c r="E246" s="147"/>
      <c r="F246" s="147"/>
      <c r="G246" s="197"/>
    </row>
    <row r="247" spans="1:7" s="187" customFormat="1" ht="27">
      <c r="A247" s="94" t="s">
        <v>606</v>
      </c>
      <c r="B247" s="90" t="str">
        <f>INDEX('Vehicle Level Data'!B:B,MATCH(Overview!$A247,'Vehicle Level Data'!$A:$A,0))</f>
        <v xml:space="preserve">(Equity) Capital Redeemed - During the Reporting period </v>
      </c>
      <c r="C247" s="208" t="str">
        <f>IF(ISBLANK(INDEX('Vehicle Level Data'!D:D,MATCH(Overview!$A247,'Vehicle Level Data'!$A:$A,0))),"",INDEX('Vehicle Level Data'!D:D,MATCH(Overview!$A247,'Vehicle Level Data'!$A:$A,0)))</f>
        <v/>
      </c>
      <c r="D247" s="147"/>
      <c r="E247" s="147"/>
      <c r="F247" s="147"/>
      <c r="G247" s="197"/>
    </row>
    <row r="248" spans="1:7" s="184" customFormat="1" ht="27">
      <c r="A248" s="91" t="s">
        <v>609</v>
      </c>
      <c r="B248" s="92" t="str">
        <f>INDEX('Vehicle Level Data'!B:B,MATCH(Overview!$A248,'Vehicle Level Data'!$A:$A,0))</f>
        <v>(Equity) Capital Recalled - During the Reporting Period</v>
      </c>
      <c r="C248" s="209" t="str">
        <f>IF(ISBLANK(INDEX('Vehicle Level Data'!D:D,MATCH(Overview!$A248,'Vehicle Level Data'!$A:$A,0))),"",INDEX('Vehicle Level Data'!D:D,MATCH(Overview!$A248,'Vehicle Level Data'!$A:$A,0)))</f>
        <v/>
      </c>
      <c r="D248" s="147"/>
      <c r="E248" s="147"/>
      <c r="F248" s="147"/>
      <c r="G248" s="197"/>
    </row>
    <row r="249" spans="1:7" s="184" customFormat="1" ht="27">
      <c r="A249" s="94" t="s">
        <v>610</v>
      </c>
      <c r="B249" s="90" t="str">
        <f>INDEX('Vehicle Level Data'!B:B,MATCH(Overview!$A249,'Vehicle Level Data'!$A:$A,0))</f>
        <v>Shareholders' Loans Contributed - During Reporting Period</v>
      </c>
      <c r="C249" s="208" t="str">
        <f>IF(ISBLANK(INDEX('Vehicle Level Data'!D:D,MATCH(Overview!$A249,'Vehicle Level Data'!$A:$A,0))),"",INDEX('Vehicle Level Data'!D:D,MATCH(Overview!$A249,'Vehicle Level Data'!$A:$A,0)))</f>
        <v/>
      </c>
      <c r="D249" s="147"/>
      <c r="E249" s="147"/>
      <c r="F249" s="147"/>
      <c r="G249" s="197"/>
    </row>
    <row r="250" spans="1:7" s="187" customFormat="1" ht="27">
      <c r="A250" s="91" t="s">
        <v>613</v>
      </c>
      <c r="B250" s="92" t="str">
        <f>INDEX('Vehicle Level Data'!B:B,MATCH(Overview!$A250,'Vehicle Level Data'!$A:$A,0))</f>
        <v>Shareholders' Loans Repayments - During Reporting Period</v>
      </c>
      <c r="C250" s="209" t="str">
        <f>IF(ISBLANK(INDEX('Vehicle Level Data'!D:D,MATCH(Overview!$A250,'Vehicle Level Data'!$A:$A,0))),"",INDEX('Vehicle Level Data'!D:D,MATCH(Overview!$A250,'Vehicle Level Data'!$A:$A,0)))</f>
        <v/>
      </c>
      <c r="D250" s="147"/>
      <c r="E250" s="147"/>
      <c r="F250" s="147"/>
      <c r="G250" s="197"/>
    </row>
    <row r="251" spans="1:7" s="187" customFormat="1" ht="27">
      <c r="A251" s="94" t="s">
        <v>30</v>
      </c>
      <c r="B251" s="90" t="str">
        <f>INDEX('Vehicle Level Data'!B:B,MATCH(Overview!$A251,'Vehicle Level Data'!$A:$A,0))</f>
        <v>Net Capital Contributed - During the Reporting Period</v>
      </c>
      <c r="C251" s="208">
        <f>IF(ISBLANK(INDEX('Vehicle Level Data'!D:D,MATCH(Overview!$A251,'Vehicle Level Data'!$A:$A,0))),"",INDEX('Vehicle Level Data'!D:D,MATCH(Overview!$A251,'Vehicle Level Data'!$A:$A,0)))</f>
        <v>0</v>
      </c>
      <c r="D251" s="147"/>
      <c r="E251" s="147"/>
      <c r="F251" s="147"/>
      <c r="G251" s="197"/>
    </row>
    <row r="252" spans="1:7" s="187" customFormat="1" ht="27">
      <c r="A252" s="91" t="s">
        <v>618</v>
      </c>
      <c r="B252" s="92" t="str">
        <f>INDEX('Vehicle Level Data'!B:B,MATCH(Overview!$A252,'Vehicle Level Data'!$A:$A,0))</f>
        <v>Interest paid on Shareholders' Loans - During Reporting Period</v>
      </c>
      <c r="C252" s="209" t="str">
        <f>IF(ISBLANK(INDEX('Vehicle Level Data'!D:D,MATCH(Overview!$A252,'Vehicle Level Data'!$A:$A,0))),"",INDEX('Vehicle Level Data'!D:D,MATCH(Overview!$A252,'Vehicle Level Data'!$A:$A,0)))</f>
        <v/>
      </c>
      <c r="D252" s="147"/>
      <c r="E252" s="147"/>
      <c r="F252" s="147"/>
      <c r="G252" s="197"/>
    </row>
    <row r="253" spans="1:7" s="187" customFormat="1" ht="27">
      <c r="A253" s="94" t="s">
        <v>621</v>
      </c>
      <c r="B253" s="90" t="str">
        <f>INDEX('Vehicle Level Data'!B:B,MATCH(Overview!$A253,'Vehicle Level Data'!$A:$A,0))</f>
        <v>Dividend/Profit Distributions - During Reporting Period</v>
      </c>
      <c r="C253" s="208" t="str">
        <f>IF(ISBLANK(INDEX('Vehicle Level Data'!D:D,MATCH(Overview!$A253,'Vehicle Level Data'!$A:$A,0))),"",INDEX('Vehicle Level Data'!D:D,MATCH(Overview!$A253,'Vehicle Level Data'!$A:$A,0)))</f>
        <v/>
      </c>
      <c r="D253" s="147"/>
      <c r="E253" s="147"/>
      <c r="F253" s="147"/>
      <c r="G253" s="197"/>
    </row>
    <row r="254" spans="1:7" s="187" customFormat="1" ht="27">
      <c r="A254" s="91" t="s">
        <v>624</v>
      </c>
      <c r="B254" s="92" t="str">
        <f>INDEX('Vehicle Level Data'!B:B,MATCH(Overview!$A254,'Vehicle Level Data'!$A:$A,0))</f>
        <v xml:space="preserve">Total (Equity) Capital Contributed - Since Inception </v>
      </c>
      <c r="C254" s="209" t="str">
        <f>IF(ISBLANK(INDEX('Vehicle Level Data'!D:D,MATCH(Overview!$A254,'Vehicle Level Data'!$A:$A,0))),"",INDEX('Vehicle Level Data'!D:D,MATCH(Overview!$A254,'Vehicle Level Data'!$A:$A,0)))</f>
        <v/>
      </c>
      <c r="D254" s="147"/>
      <c r="E254" s="147"/>
      <c r="F254" s="147"/>
      <c r="G254" s="197"/>
    </row>
    <row r="255" spans="1:7" s="187" customFormat="1" ht="27">
      <c r="A255" s="94" t="s">
        <v>627</v>
      </c>
      <c r="B255" s="90" t="str">
        <f>INDEX('Vehicle Level Data'!B:B,MATCH(Overview!$A255,'Vehicle Level Data'!$A:$A,0))</f>
        <v>Total (Equity) Capital Redeemed - Since Inception</v>
      </c>
      <c r="C255" s="208" t="str">
        <f>IF(ISBLANK(INDEX('Vehicle Level Data'!D:D,MATCH(Overview!$A255,'Vehicle Level Data'!$A:$A,0))),"",INDEX('Vehicle Level Data'!D:D,MATCH(Overview!$A255,'Vehicle Level Data'!$A:$A,0)))</f>
        <v/>
      </c>
      <c r="D255" s="147"/>
      <c r="E255" s="147"/>
      <c r="F255" s="147"/>
      <c r="G255" s="197"/>
    </row>
    <row r="256" spans="1:7" s="187" customFormat="1" ht="27">
      <c r="A256" s="91" t="s">
        <v>630</v>
      </c>
      <c r="B256" s="92" t="str">
        <f>INDEX('Vehicle Level Data'!B:B,MATCH(Overview!$A256,'Vehicle Level Data'!$A:$A,0))</f>
        <v>Total (Equity) Capital Recalled - Since Inception</v>
      </c>
      <c r="C256" s="209" t="str">
        <f>IF(ISBLANK(INDEX('Vehicle Level Data'!D:D,MATCH(Overview!$A256,'Vehicle Level Data'!$A:$A,0))),"",INDEX('Vehicle Level Data'!D:D,MATCH(Overview!$A256,'Vehicle Level Data'!$A:$A,0)))</f>
        <v/>
      </c>
      <c r="D256" s="147"/>
      <c r="E256" s="147"/>
      <c r="F256" s="147"/>
      <c r="G256" s="197"/>
    </row>
    <row r="257" spans="1:7" s="187" customFormat="1" ht="27">
      <c r="A257" s="94" t="s">
        <v>631</v>
      </c>
      <c r="B257" s="90" t="str">
        <f>INDEX('Vehicle Level Data'!B:B,MATCH(Overview!$A257,'Vehicle Level Data'!$A:$A,0))</f>
        <v>Total Shareholders' Loans Contributed - Since Inception</v>
      </c>
      <c r="C257" s="208" t="str">
        <f>IF(ISBLANK(INDEX('Vehicle Level Data'!D:D,MATCH(Overview!$A257,'Vehicle Level Data'!$A:$A,0))),"",INDEX('Vehicle Level Data'!D:D,MATCH(Overview!$A257,'Vehicle Level Data'!$A:$A,0)))</f>
        <v/>
      </c>
      <c r="D257" s="147"/>
      <c r="E257" s="147"/>
      <c r="F257" s="147"/>
      <c r="G257" s="197"/>
    </row>
    <row r="258" spans="1:7" s="187" customFormat="1" ht="27">
      <c r="A258" s="91" t="s">
        <v>634</v>
      </c>
      <c r="B258" s="92" t="str">
        <f>INDEX('Vehicle Level Data'!B:B,MATCH(Overview!$A258,'Vehicle Level Data'!$A:$A,0))</f>
        <v>Total Shareholders' Loans Repayments - Since inception</v>
      </c>
      <c r="C258" s="209" t="str">
        <f>IF(ISBLANK(INDEX('Vehicle Level Data'!D:D,MATCH(Overview!$A258,'Vehicle Level Data'!$A:$A,0))),"",INDEX('Vehicle Level Data'!D:D,MATCH(Overview!$A258,'Vehicle Level Data'!$A:$A,0)))</f>
        <v/>
      </c>
      <c r="D258" s="147"/>
      <c r="E258" s="147"/>
      <c r="F258" s="147"/>
      <c r="G258" s="197"/>
    </row>
    <row r="259" spans="1:7" s="187" customFormat="1" ht="27">
      <c r="A259" s="94" t="s">
        <v>31</v>
      </c>
      <c r="B259" s="90" t="str">
        <f>INDEX('Vehicle Level Data'!B:B,MATCH(Overview!$A259,'Vehicle Level Data'!$A:$A,0))</f>
        <v>Total Net Capital Contributed - Since Inception</v>
      </c>
      <c r="C259" s="208">
        <f>IF(ISBLANK(INDEX('Vehicle Level Data'!D:D,MATCH(Overview!$A259,'Vehicle Level Data'!$A:$A,0))),"",INDEX('Vehicle Level Data'!D:D,MATCH(Overview!$A259,'Vehicle Level Data'!$A:$A,0)))</f>
        <v>0</v>
      </c>
      <c r="D259" s="147"/>
      <c r="E259" s="147"/>
      <c r="F259" s="147"/>
      <c r="G259" s="197"/>
    </row>
    <row r="260" spans="1:7" s="187" customFormat="1" ht="27">
      <c r="A260" s="91" t="s">
        <v>638</v>
      </c>
      <c r="B260" s="92" t="str">
        <f>INDEX('Vehicle Level Data'!B:B,MATCH(Overview!$A260,'Vehicle Level Data'!$A:$A,0))</f>
        <v>Total Interest paid on Shareholders' Loans - Since inception</v>
      </c>
      <c r="C260" s="209" t="str">
        <f>IF(ISBLANK(INDEX('Vehicle Level Data'!D:D,MATCH(Overview!$A260,'Vehicle Level Data'!$A:$A,0))),"",INDEX('Vehicle Level Data'!D:D,MATCH(Overview!$A260,'Vehicle Level Data'!$A:$A,0)))</f>
        <v/>
      </c>
      <c r="D260" s="147"/>
      <c r="E260" s="147"/>
      <c r="F260" s="147"/>
      <c r="G260" s="197"/>
    </row>
    <row r="261" spans="1:7" s="184" customFormat="1" ht="27">
      <c r="A261" s="94" t="s">
        <v>641</v>
      </c>
      <c r="B261" s="90" t="str">
        <f>INDEX('Vehicle Level Data'!B:B,MATCH(Overview!$A261,'Vehicle Level Data'!$A:$A,0))</f>
        <v>Dividend/Profit Distributions - Since Inception</v>
      </c>
      <c r="C261" s="208" t="str">
        <f>IF(ISBLANK(INDEX('Vehicle Level Data'!D:D,MATCH(Overview!$A261,'Vehicle Level Data'!$A:$A,0))),"",INDEX('Vehicle Level Data'!D:D,MATCH(Overview!$A261,'Vehicle Level Data'!$A:$A,0)))</f>
        <v/>
      </c>
      <c r="D261" s="147"/>
      <c r="E261" s="147"/>
      <c r="F261" s="147"/>
      <c r="G261" s="197"/>
    </row>
    <row r="262" spans="1:7" s="184" customFormat="1" ht="27">
      <c r="A262" s="91"/>
      <c r="B262" s="102"/>
      <c r="C262" s="333"/>
      <c r="D262" s="230"/>
      <c r="E262" s="230"/>
      <c r="F262" s="230"/>
      <c r="G262" s="197"/>
    </row>
    <row r="263" spans="1:7" s="187" customFormat="1" ht="27">
      <c r="A263" s="73">
        <v>14</v>
      </c>
      <c r="B263" s="88" t="s">
        <v>644</v>
      </c>
      <c r="C263" s="329" t="str">
        <f>$C$3</f>
        <v xml:space="preserve">Data  </v>
      </c>
      <c r="D263" s="362" t="str">
        <f>$D$3</f>
        <v xml:space="preserve">Data  </v>
      </c>
      <c r="E263" s="362" t="str">
        <f>$E$3</f>
        <v xml:space="preserve">Data  </v>
      </c>
      <c r="F263" s="362" t="str">
        <f>$F$3</f>
        <v xml:space="preserve">Data  </v>
      </c>
      <c r="G263" s="197"/>
    </row>
    <row r="264" spans="1:7" s="187" customFormat="1" ht="11.1" customHeight="1">
      <c r="A264" s="101"/>
      <c r="B264" s="102"/>
      <c r="C264" s="333"/>
      <c r="D264" s="230"/>
      <c r="E264" s="230"/>
      <c r="F264" s="230"/>
      <c r="G264" s="197"/>
    </row>
    <row r="265" spans="1:7" s="187" customFormat="1" ht="27">
      <c r="A265" s="91" t="s">
        <v>645</v>
      </c>
      <c r="B265" s="92" t="str">
        <f>INDEX('Vehicle Level Data'!B:B,MATCH(Overview!$A265,'Vehicle Level Data'!$A:$A,0))</f>
        <v>Capital Distributions - During Reporting Period</v>
      </c>
      <c r="C265" s="209" t="str">
        <f>IF(ISBLANK(INDEX('Vehicle Level Data'!D:D,MATCH(Overview!$A265,'Vehicle Level Data'!$A:$A,0))),"",INDEX('Vehicle Level Data'!D:D,MATCH(Overview!$A265,'Vehicle Level Data'!$A:$A,0)))</f>
        <v/>
      </c>
      <c r="D265" s="147"/>
      <c r="E265" s="147"/>
      <c r="F265" s="147"/>
      <c r="G265" s="197"/>
    </row>
    <row r="266" spans="1:7" s="187" customFormat="1" ht="27">
      <c r="A266" s="94" t="s">
        <v>648</v>
      </c>
      <c r="B266" s="90" t="str">
        <f>INDEX('Vehicle Level Data'!B:B,MATCH(Overview!$A266,'Vehicle Level Data'!$A:$A,0))</f>
        <v>Income Distributions - During the Reporting Period</v>
      </c>
      <c r="C266" s="208" t="str">
        <f>IF(ISBLANK(INDEX('Vehicle Level Data'!D:D,MATCH(Overview!$A266,'Vehicle Level Data'!$A:$A,0))),"",INDEX('Vehicle Level Data'!D:D,MATCH(Overview!$A266,'Vehicle Level Data'!$A:$A,0)))</f>
        <v/>
      </c>
      <c r="D266" s="147"/>
      <c r="E266" s="147"/>
      <c r="F266" s="147"/>
      <c r="G266" s="197"/>
    </row>
    <row r="267" spans="1:7" s="187" customFormat="1" ht="27">
      <c r="A267" s="91" t="s">
        <v>651</v>
      </c>
      <c r="B267" s="92" t="str">
        <f>INDEX('Vehicle Level Data'!B:B,MATCH(Overview!$A267,'Vehicle Level Data'!$A:$A,0))</f>
        <v>Total Distributions - During Reporting Period</v>
      </c>
      <c r="C267" s="209">
        <f>IF(ISBLANK(INDEX('Vehicle Level Data'!D:D,MATCH(Overview!$A267,'Vehicle Level Data'!$A:$A,0))),"",INDEX('Vehicle Level Data'!D:D,MATCH(Overview!$A267,'Vehicle Level Data'!$A:$A,0)))</f>
        <v>0</v>
      </c>
      <c r="D267" s="147"/>
      <c r="E267" s="147"/>
      <c r="F267" s="147"/>
      <c r="G267" s="197"/>
    </row>
    <row r="268" spans="1:7" s="187" customFormat="1" ht="27">
      <c r="A268" s="94" t="s">
        <v>654</v>
      </c>
      <c r="B268" s="90" t="str">
        <f>INDEX('Vehicle Level Data'!B:B,MATCH(Overview!$A268,'Vehicle Level Data'!$A:$A,0))</f>
        <v>Total Distributions Recallable - During Reporting Period</v>
      </c>
      <c r="C268" s="208" t="str">
        <f>IF(ISBLANK(INDEX('Vehicle Level Data'!D:D,MATCH(Overview!$A268,'Vehicle Level Data'!$A:$A,0))),"",INDEX('Vehicle Level Data'!D:D,MATCH(Overview!$A268,'Vehicle Level Data'!$A:$A,0)))</f>
        <v/>
      </c>
      <c r="D268" s="147"/>
      <c r="E268" s="147"/>
      <c r="F268" s="147"/>
      <c r="G268" s="197"/>
    </row>
    <row r="269" spans="1:7" s="187" customFormat="1" ht="27">
      <c r="A269" s="91" t="s">
        <v>656</v>
      </c>
      <c r="B269" s="92" t="str">
        <f>INDEX('Vehicle Level Data'!B:B,MATCH(Overview!$A269,'Vehicle Level Data'!$A:$A,0))</f>
        <v>Total Distributions Non-Recallable - During Reporting Period</v>
      </c>
      <c r="C269" s="209" t="str">
        <f>IF(ISBLANK(INDEX('Vehicle Level Data'!D:D,MATCH(Overview!$A269,'Vehicle Level Data'!$A:$A,0))),"",INDEX('Vehicle Level Data'!D:D,MATCH(Overview!$A269,'Vehicle Level Data'!$A:$A,0)))</f>
        <v/>
      </c>
      <c r="D269" s="147"/>
      <c r="E269" s="147"/>
      <c r="F269" s="147"/>
      <c r="G269" s="197"/>
    </row>
    <row r="270" spans="1:7" s="187" customFormat="1" ht="27">
      <c r="A270" s="94" t="s">
        <v>659</v>
      </c>
      <c r="B270" s="90" t="str">
        <f>INDEX('Vehicle Level Data'!B:B,MATCH(Overview!$A270,'Vehicle Level Data'!$A:$A,0))</f>
        <v>Capital Distributions - Since inception</v>
      </c>
      <c r="C270" s="208" t="str">
        <f>IF(ISBLANK(INDEX('Vehicle Level Data'!D:D,MATCH(Overview!$A270,'Vehicle Level Data'!$A:$A,0))),"",INDEX('Vehicle Level Data'!D:D,MATCH(Overview!$A270,'Vehicle Level Data'!$A:$A,0)))</f>
        <v/>
      </c>
      <c r="D270" s="147"/>
      <c r="E270" s="147"/>
      <c r="F270" s="147"/>
      <c r="G270" s="197"/>
    </row>
    <row r="271" spans="1:7" s="187" customFormat="1" ht="27">
      <c r="A271" s="91" t="s">
        <v>662</v>
      </c>
      <c r="B271" s="92" t="str">
        <f>INDEX('Vehicle Level Data'!B:B,MATCH(Overview!$A271,'Vehicle Level Data'!$A:$A,0))</f>
        <v>Income Distributions - Since Inception</v>
      </c>
      <c r="C271" s="209" t="str">
        <f>IF(ISBLANK(INDEX('Vehicle Level Data'!D:D,MATCH(Overview!$A271,'Vehicle Level Data'!$A:$A,0))),"",INDEX('Vehicle Level Data'!D:D,MATCH(Overview!$A271,'Vehicle Level Data'!$A:$A,0)))</f>
        <v/>
      </c>
      <c r="D271" s="147"/>
      <c r="E271" s="147"/>
      <c r="F271" s="147"/>
      <c r="G271" s="197"/>
    </row>
    <row r="272" spans="1:7" s="187" customFormat="1" ht="27">
      <c r="A272" s="94" t="s">
        <v>665</v>
      </c>
      <c r="B272" s="90" t="str">
        <f>INDEX('Vehicle Level Data'!B:B,MATCH(Overview!$A272,'Vehicle Level Data'!$A:$A,0))</f>
        <v>Total Distributions - Since Inception</v>
      </c>
      <c r="C272" s="208">
        <f>IF(ISBLANK(INDEX('Vehicle Level Data'!D:D,MATCH(Overview!$A272,'Vehicle Level Data'!$A:$A,0))),"",INDEX('Vehicle Level Data'!D:D,MATCH(Overview!$A272,'Vehicle Level Data'!$A:$A,0)))</f>
        <v>0</v>
      </c>
      <c r="D272" s="147"/>
      <c r="E272" s="147"/>
      <c r="F272" s="147"/>
      <c r="G272" s="197"/>
    </row>
    <row r="273" spans="1:107" s="187" customFormat="1" ht="27">
      <c r="A273" s="91" t="s">
        <v>668</v>
      </c>
      <c r="B273" s="92" t="str">
        <f>INDEX('Vehicle Level Data'!B:B,MATCH(Overview!$A273,'Vehicle Level Data'!$A:$A,0))</f>
        <v>Total Distributions Recallable - Since Inception</v>
      </c>
      <c r="C273" s="209" t="str">
        <f>IF(ISBLANK(INDEX('Vehicle Level Data'!D:D,MATCH(Overview!$A273,'Vehicle Level Data'!$A:$A,0))),"",INDEX('Vehicle Level Data'!D:D,MATCH(Overview!$A273,'Vehicle Level Data'!$A:$A,0)))</f>
        <v/>
      </c>
      <c r="D273" s="147"/>
      <c r="E273" s="147"/>
      <c r="F273" s="147"/>
      <c r="G273" s="197"/>
    </row>
    <row r="274" spans="1:107" s="187" customFormat="1" ht="27">
      <c r="A274" s="94" t="s">
        <v>670</v>
      </c>
      <c r="B274" s="90" t="str">
        <f>INDEX('Vehicle Level Data'!B:B,MATCH(Overview!$A274,'Vehicle Level Data'!$A:$A,0))</f>
        <v>Total Distributions Non-Recallable - Since Inception</v>
      </c>
      <c r="C274" s="208" t="str">
        <f>IF(ISBLANK(INDEX('Vehicle Level Data'!D:D,MATCH(Overview!$A274,'Vehicle Level Data'!$A:$A,0))),"",INDEX('Vehicle Level Data'!D:D,MATCH(Overview!$A274,'Vehicle Level Data'!$A:$A,0)))</f>
        <v/>
      </c>
      <c r="D274" s="147"/>
      <c r="E274" s="147"/>
      <c r="F274" s="147"/>
      <c r="G274" s="197"/>
    </row>
    <row r="275" spans="1:107" s="187" customFormat="1" ht="27">
      <c r="A275" s="101"/>
      <c r="B275" s="102"/>
      <c r="C275" s="333"/>
      <c r="D275" s="230"/>
      <c r="E275" s="230"/>
      <c r="F275" s="230"/>
      <c r="G275" s="197"/>
    </row>
    <row r="276" spans="1:107" s="187" customFormat="1" ht="36">
      <c r="A276" s="73">
        <v>15</v>
      </c>
      <c r="B276" s="88" t="s">
        <v>673</v>
      </c>
      <c r="C276" s="329" t="str">
        <f>$C$3</f>
        <v xml:space="preserve">Data  </v>
      </c>
      <c r="D276" s="362" t="str">
        <f>$D$3</f>
        <v xml:space="preserve">Data  </v>
      </c>
      <c r="E276" s="362" t="str">
        <f>$E$3</f>
        <v xml:space="preserve">Data  </v>
      </c>
      <c r="F276" s="362" t="str">
        <f>$F$3</f>
        <v xml:space="preserve">Data  </v>
      </c>
      <c r="G276" s="197"/>
    </row>
    <row r="277" spans="1:107" s="187" customFormat="1" ht="11.1" customHeight="1">
      <c r="A277" s="101"/>
      <c r="B277" s="102"/>
      <c r="C277" s="333"/>
      <c r="D277" s="230"/>
      <c r="E277" s="230"/>
      <c r="F277" s="230"/>
      <c r="G277" s="197"/>
    </row>
    <row r="278" spans="1:107" s="184" customFormat="1" ht="27">
      <c r="A278" s="94" t="s">
        <v>674</v>
      </c>
      <c r="B278" s="90" t="str">
        <f>INDEX('Vehicle Level Data'!B:B,MATCH(Overview!$A278,'Vehicle Level Data'!$A:$A,0))</f>
        <v xml:space="preserve"> Contribution 1 Amount</v>
      </c>
      <c r="C278" s="208" t="str">
        <f>IF(ISBLANK(INDEX('Vehicle Level Data'!D:D,MATCH(Overview!$A278,'Vehicle Level Data'!$A:$A,0))),"",INDEX('Vehicle Level Data'!D:D,MATCH(Overview!$A278,'Vehicle Level Data'!$A:$A,0)))</f>
        <v/>
      </c>
      <c r="D278" s="147"/>
      <c r="E278" s="147"/>
      <c r="F278" s="147"/>
      <c r="G278" s="197"/>
    </row>
    <row r="279" spans="1:107" s="187" customFormat="1" ht="27">
      <c r="A279" s="91" t="s">
        <v>677</v>
      </c>
      <c r="B279" s="92" t="str">
        <f>INDEX('Vehicle Level Data'!B:B,MATCH(Overview!$A279,'Vehicle Level Data'!$A:$A,0))</f>
        <v xml:space="preserve"> Contribution 1 Date</v>
      </c>
      <c r="C279" s="270" t="str">
        <f>IF(ISBLANK(INDEX('Vehicle Level Data'!D:D,MATCH(Overview!$A279,'Vehicle Level Data'!$A:$A,0))),"",INDEX('Vehicle Level Data'!D:D,MATCH(Overview!$A279,'Vehicle Level Data'!$A:$A,0)))</f>
        <v/>
      </c>
      <c r="D279" s="150"/>
      <c r="E279" s="150"/>
      <c r="F279" s="150"/>
      <c r="G279" s="197"/>
      <c r="H279" s="201"/>
      <c r="J279" s="201"/>
      <c r="K279" s="201"/>
      <c r="L279" s="201"/>
      <c r="M279" s="201"/>
      <c r="N279" s="201"/>
      <c r="O279" s="201"/>
      <c r="P279" s="201"/>
      <c r="Q279" s="201"/>
      <c r="R279" s="201"/>
      <c r="S279" s="201"/>
      <c r="T279" s="201"/>
      <c r="U279" s="201"/>
      <c r="V279" s="201"/>
      <c r="W279" s="201"/>
      <c r="X279" s="201"/>
      <c r="Y279" s="201"/>
      <c r="Z279" s="201"/>
      <c r="AA279" s="201"/>
      <c r="AB279" s="201"/>
      <c r="AC279" s="201"/>
      <c r="AD279" s="201"/>
      <c r="AE279" s="201"/>
      <c r="AF279" s="201"/>
      <c r="AG279" s="201"/>
      <c r="AH279" s="201"/>
      <c r="AI279" s="201"/>
      <c r="AJ279" s="201"/>
      <c r="AK279" s="201"/>
      <c r="AL279" s="201"/>
      <c r="AM279" s="201"/>
      <c r="AN279" s="201"/>
      <c r="AO279" s="201"/>
      <c r="AP279" s="201"/>
      <c r="AQ279" s="201"/>
      <c r="AR279" s="201"/>
      <c r="AS279" s="201"/>
      <c r="AT279" s="201"/>
      <c r="AU279" s="201"/>
      <c r="AV279" s="201"/>
      <c r="AW279" s="201"/>
      <c r="AX279" s="201"/>
      <c r="AY279" s="201"/>
      <c r="AZ279" s="201"/>
      <c r="BA279" s="201"/>
      <c r="BB279" s="201"/>
      <c r="BC279" s="201"/>
      <c r="BD279" s="201"/>
      <c r="BE279" s="201"/>
      <c r="BF279" s="201"/>
      <c r="BG279" s="201"/>
      <c r="BH279" s="201"/>
      <c r="BI279" s="201"/>
      <c r="BJ279" s="201"/>
      <c r="BK279" s="201"/>
      <c r="BL279" s="201"/>
      <c r="BM279" s="201"/>
      <c r="BN279" s="201"/>
      <c r="BO279" s="201"/>
      <c r="BP279" s="201"/>
      <c r="BQ279" s="201"/>
      <c r="BR279" s="201"/>
      <c r="BS279" s="201"/>
      <c r="BT279" s="201"/>
      <c r="BU279" s="201"/>
      <c r="BV279" s="201"/>
      <c r="BW279" s="201"/>
      <c r="BX279" s="201"/>
      <c r="BY279" s="201"/>
      <c r="BZ279" s="201"/>
      <c r="CA279" s="201"/>
      <c r="CB279" s="201"/>
      <c r="CC279" s="201"/>
      <c r="CD279" s="201"/>
      <c r="CE279" s="201"/>
      <c r="CF279" s="201"/>
      <c r="CG279" s="201"/>
      <c r="CH279" s="201"/>
      <c r="CI279" s="201"/>
      <c r="CJ279" s="201"/>
      <c r="CK279" s="201"/>
      <c r="CL279" s="201"/>
      <c r="CM279" s="201"/>
      <c r="CN279" s="201"/>
      <c r="CO279" s="201"/>
      <c r="CP279" s="201"/>
      <c r="CQ279" s="201"/>
      <c r="CR279" s="201"/>
      <c r="CS279" s="201"/>
      <c r="CT279" s="201"/>
      <c r="CU279" s="201"/>
      <c r="CV279" s="201"/>
      <c r="CW279" s="201"/>
      <c r="CX279" s="201"/>
      <c r="CY279" s="201"/>
      <c r="CZ279" s="201"/>
      <c r="DA279" s="201"/>
      <c r="DB279" s="201"/>
      <c r="DC279" s="201"/>
    </row>
    <row r="280" spans="1:107" s="184" customFormat="1" ht="27">
      <c r="A280" s="94" t="s">
        <v>679</v>
      </c>
      <c r="B280" s="90" t="str">
        <f>INDEX('Vehicle Level Data'!B:B,MATCH(Overview!$A280,'Vehicle Level Data'!$A:$A,0))</f>
        <v xml:space="preserve"> Contribution 2 Amount</v>
      </c>
      <c r="C280" s="208" t="str">
        <f>IF(ISBLANK(INDEX('Vehicle Level Data'!D:D,MATCH(Overview!$A280,'Vehicle Level Data'!$A:$A,0))),"",INDEX('Vehicle Level Data'!D:D,MATCH(Overview!$A280,'Vehicle Level Data'!$A:$A,0)))</f>
        <v/>
      </c>
      <c r="D280" s="147"/>
      <c r="E280" s="147"/>
      <c r="F280" s="147"/>
      <c r="G280" s="197"/>
    </row>
    <row r="281" spans="1:107" s="187" customFormat="1" ht="27">
      <c r="A281" s="91" t="s">
        <v>681</v>
      </c>
      <c r="B281" s="92" t="str">
        <f>INDEX('Vehicle Level Data'!B:B,MATCH(Overview!$A281,'Vehicle Level Data'!$A:$A,0))</f>
        <v xml:space="preserve"> Contribution 2 Date</v>
      </c>
      <c r="C281" s="270" t="str">
        <f>IF(ISBLANK(INDEX('Vehicle Level Data'!D:D,MATCH(Overview!$A281,'Vehicle Level Data'!$A:$A,0))),"",INDEX('Vehicle Level Data'!D:D,MATCH(Overview!$A281,'Vehicle Level Data'!$A:$A,0)))</f>
        <v/>
      </c>
      <c r="D281" s="150"/>
      <c r="E281" s="150"/>
      <c r="F281" s="150"/>
      <c r="G281" s="197"/>
      <c r="H281" s="201"/>
      <c r="J281" s="201"/>
      <c r="K281" s="201"/>
      <c r="L281" s="201"/>
      <c r="M281" s="201"/>
      <c r="N281" s="201"/>
      <c r="O281" s="201"/>
      <c r="P281" s="201"/>
      <c r="Q281" s="201"/>
      <c r="R281" s="201"/>
      <c r="S281" s="201"/>
      <c r="T281" s="201"/>
      <c r="U281" s="201"/>
      <c r="V281" s="201"/>
      <c r="W281" s="201"/>
      <c r="X281" s="201"/>
      <c r="Y281" s="201"/>
      <c r="Z281" s="201"/>
      <c r="AA281" s="201"/>
      <c r="AB281" s="201"/>
      <c r="AC281" s="201"/>
      <c r="AD281" s="201"/>
      <c r="AE281" s="201"/>
      <c r="AF281" s="201"/>
      <c r="AG281" s="201"/>
      <c r="AH281" s="201"/>
      <c r="AI281" s="201"/>
      <c r="AJ281" s="201"/>
      <c r="AK281" s="201"/>
      <c r="AL281" s="201"/>
      <c r="AM281" s="201"/>
      <c r="AN281" s="201"/>
      <c r="AO281" s="201"/>
      <c r="AP281" s="201"/>
      <c r="AQ281" s="201"/>
      <c r="AR281" s="201"/>
      <c r="AS281" s="201"/>
      <c r="AT281" s="201"/>
      <c r="AU281" s="201"/>
      <c r="AV281" s="201"/>
      <c r="AW281" s="201"/>
      <c r="AX281" s="201"/>
      <c r="AY281" s="201"/>
      <c r="AZ281" s="201"/>
      <c r="BA281" s="201"/>
      <c r="BB281" s="201"/>
      <c r="BC281" s="201"/>
      <c r="BD281" s="201"/>
      <c r="BE281" s="201"/>
      <c r="BF281" s="201"/>
      <c r="BG281" s="201"/>
      <c r="BH281" s="201"/>
      <c r="BI281" s="201"/>
      <c r="BJ281" s="201"/>
      <c r="BK281" s="201"/>
      <c r="BL281" s="201"/>
      <c r="BM281" s="201"/>
      <c r="BN281" s="201"/>
      <c r="BO281" s="201"/>
      <c r="BP281" s="201"/>
      <c r="BQ281" s="201"/>
      <c r="BR281" s="201"/>
      <c r="BS281" s="201"/>
      <c r="BT281" s="201"/>
      <c r="BU281" s="201"/>
      <c r="BV281" s="201"/>
      <c r="BW281" s="201"/>
      <c r="BX281" s="201"/>
      <c r="BY281" s="201"/>
      <c r="BZ281" s="201"/>
      <c r="CA281" s="201"/>
      <c r="CB281" s="201"/>
      <c r="CC281" s="201"/>
      <c r="CD281" s="201"/>
      <c r="CE281" s="201"/>
      <c r="CF281" s="201"/>
      <c r="CG281" s="201"/>
      <c r="CH281" s="201"/>
      <c r="CI281" s="201"/>
      <c r="CJ281" s="201"/>
      <c r="CK281" s="201"/>
      <c r="CL281" s="201"/>
      <c r="CM281" s="201"/>
      <c r="CN281" s="201"/>
      <c r="CO281" s="201"/>
      <c r="CP281" s="201"/>
      <c r="CQ281" s="201"/>
      <c r="CR281" s="201"/>
      <c r="CS281" s="201"/>
      <c r="CT281" s="201"/>
      <c r="CU281" s="201"/>
      <c r="CV281" s="201"/>
      <c r="CW281" s="201"/>
      <c r="CX281" s="201"/>
      <c r="CY281" s="201"/>
      <c r="CZ281" s="201"/>
      <c r="DA281" s="201"/>
      <c r="DB281" s="201"/>
      <c r="DC281" s="201"/>
    </row>
    <row r="282" spans="1:107" s="184" customFormat="1" ht="27">
      <c r="A282" s="94" t="s">
        <v>683</v>
      </c>
      <c r="B282" s="90" t="str">
        <f>INDEX('Vehicle Level Data'!B:B,MATCH(Overview!$A282,'Vehicle Level Data'!$A:$A,0))</f>
        <v xml:space="preserve"> Contribution 3 Amount</v>
      </c>
      <c r="C282" s="208" t="str">
        <f>IF(ISBLANK(INDEX('Vehicle Level Data'!D:D,MATCH(Overview!$A282,'Vehicle Level Data'!$A:$A,0))),"",INDEX('Vehicle Level Data'!D:D,MATCH(Overview!$A282,'Vehicle Level Data'!$A:$A,0)))</f>
        <v/>
      </c>
      <c r="D282" s="147"/>
      <c r="E282" s="147"/>
      <c r="F282" s="147"/>
      <c r="G282" s="197"/>
    </row>
    <row r="283" spans="1:107" s="187" customFormat="1" ht="27">
      <c r="A283" s="91" t="s">
        <v>685</v>
      </c>
      <c r="B283" s="92" t="str">
        <f>INDEX('Vehicle Level Data'!B:B,MATCH(Overview!$A283,'Vehicle Level Data'!$A:$A,0))</f>
        <v xml:space="preserve"> Contribution 3 Date</v>
      </c>
      <c r="C283" s="270" t="str">
        <f>IF(ISBLANK(INDEX('Vehicle Level Data'!D:D,MATCH(Overview!$A283,'Vehicle Level Data'!$A:$A,0))),"",INDEX('Vehicle Level Data'!D:D,MATCH(Overview!$A283,'Vehicle Level Data'!$A:$A,0)))</f>
        <v/>
      </c>
      <c r="D283" s="150"/>
      <c r="E283" s="150"/>
      <c r="F283" s="150"/>
      <c r="G283" s="197"/>
      <c r="H283" s="201"/>
      <c r="J283" s="201"/>
      <c r="K283" s="201"/>
      <c r="L283" s="201"/>
      <c r="M283" s="201"/>
      <c r="N283" s="201"/>
      <c r="O283" s="201"/>
      <c r="P283" s="201"/>
      <c r="Q283" s="201"/>
      <c r="R283" s="201"/>
      <c r="S283" s="201"/>
      <c r="T283" s="201"/>
      <c r="U283" s="201"/>
      <c r="V283" s="201"/>
      <c r="W283" s="201"/>
      <c r="X283" s="201"/>
      <c r="Y283" s="201"/>
      <c r="Z283" s="201"/>
      <c r="AA283" s="201"/>
      <c r="AB283" s="201"/>
      <c r="AC283" s="201"/>
      <c r="AD283" s="201"/>
      <c r="AE283" s="201"/>
      <c r="AF283" s="201"/>
      <c r="AG283" s="201"/>
      <c r="AH283" s="201"/>
      <c r="AI283" s="201"/>
      <c r="AJ283" s="201"/>
      <c r="AK283" s="201"/>
      <c r="AL283" s="201"/>
      <c r="AM283" s="201"/>
      <c r="AN283" s="201"/>
      <c r="AO283" s="201"/>
      <c r="AP283" s="201"/>
      <c r="AQ283" s="201"/>
      <c r="AR283" s="201"/>
      <c r="AS283" s="201"/>
      <c r="AT283" s="201"/>
      <c r="AU283" s="201"/>
      <c r="AV283" s="201"/>
      <c r="AW283" s="201"/>
      <c r="AX283" s="201"/>
      <c r="AY283" s="201"/>
      <c r="AZ283" s="201"/>
      <c r="BA283" s="201"/>
      <c r="BB283" s="201"/>
      <c r="BC283" s="201"/>
      <c r="BD283" s="201"/>
      <c r="BE283" s="201"/>
      <c r="BF283" s="201"/>
      <c r="BG283" s="201"/>
      <c r="BH283" s="201"/>
      <c r="BI283" s="201"/>
      <c r="BJ283" s="201"/>
      <c r="BK283" s="201"/>
      <c r="BL283" s="201"/>
      <c r="BM283" s="201"/>
      <c r="BN283" s="201"/>
      <c r="BO283" s="201"/>
      <c r="BP283" s="201"/>
      <c r="BQ283" s="201"/>
      <c r="BR283" s="201"/>
      <c r="BS283" s="201"/>
      <c r="BT283" s="201"/>
      <c r="BU283" s="201"/>
      <c r="BV283" s="201"/>
      <c r="BW283" s="201"/>
      <c r="BX283" s="201"/>
      <c r="BY283" s="201"/>
      <c r="BZ283" s="201"/>
      <c r="CA283" s="201"/>
      <c r="CB283" s="201"/>
      <c r="CC283" s="201"/>
      <c r="CD283" s="201"/>
      <c r="CE283" s="201"/>
      <c r="CF283" s="201"/>
      <c r="CG283" s="201"/>
      <c r="CH283" s="201"/>
      <c r="CI283" s="201"/>
      <c r="CJ283" s="201"/>
      <c r="CK283" s="201"/>
      <c r="CL283" s="201"/>
      <c r="CM283" s="201"/>
      <c r="CN283" s="201"/>
      <c r="CO283" s="201"/>
      <c r="CP283" s="201"/>
      <c r="CQ283" s="201"/>
      <c r="CR283" s="201"/>
      <c r="CS283" s="201"/>
      <c r="CT283" s="201"/>
      <c r="CU283" s="201"/>
      <c r="CV283" s="201"/>
      <c r="CW283" s="201"/>
      <c r="CX283" s="201"/>
      <c r="CY283" s="201"/>
      <c r="CZ283" s="201"/>
      <c r="DA283" s="201"/>
      <c r="DB283" s="201"/>
      <c r="DC283" s="201"/>
    </row>
    <row r="284" spans="1:107" s="184" customFormat="1" ht="27">
      <c r="A284" s="94" t="s">
        <v>687</v>
      </c>
      <c r="B284" s="90" t="str">
        <f>INDEX('Vehicle Level Data'!B:B,MATCH(Overview!$A284,'Vehicle Level Data'!$A:$A,0))</f>
        <v xml:space="preserve"> Contribution 4 Amount</v>
      </c>
      <c r="C284" s="208" t="str">
        <f>IF(ISBLANK(INDEX('Vehicle Level Data'!D:D,MATCH(Overview!$A284,'Vehicle Level Data'!$A:$A,0))),"",INDEX('Vehicle Level Data'!D:D,MATCH(Overview!$A284,'Vehicle Level Data'!$A:$A,0)))</f>
        <v/>
      </c>
      <c r="D284" s="147"/>
      <c r="E284" s="147"/>
      <c r="F284" s="147"/>
      <c r="G284" s="197"/>
    </row>
    <row r="285" spans="1:107" s="187" customFormat="1" ht="27">
      <c r="A285" s="91" t="s">
        <v>689</v>
      </c>
      <c r="B285" s="92" t="str">
        <f>INDEX('Vehicle Level Data'!B:B,MATCH(Overview!$A285,'Vehicle Level Data'!$A:$A,0))</f>
        <v xml:space="preserve"> Contribution 4 Date</v>
      </c>
      <c r="C285" s="270" t="str">
        <f>IF(ISBLANK(INDEX('Vehicle Level Data'!D:D,MATCH(Overview!$A285,'Vehicle Level Data'!$A:$A,0))),"",INDEX('Vehicle Level Data'!D:D,MATCH(Overview!$A285,'Vehicle Level Data'!$A:$A,0)))</f>
        <v/>
      </c>
      <c r="D285" s="150"/>
      <c r="E285" s="150"/>
      <c r="F285" s="150"/>
      <c r="G285" s="197"/>
      <c r="H285" s="201"/>
      <c r="J285" s="201"/>
      <c r="K285" s="201"/>
      <c r="L285" s="201"/>
      <c r="M285" s="201"/>
      <c r="N285" s="201"/>
      <c r="O285" s="201"/>
      <c r="P285" s="201"/>
      <c r="Q285" s="201"/>
      <c r="R285" s="201"/>
      <c r="S285" s="201"/>
      <c r="T285" s="201"/>
      <c r="U285" s="201"/>
      <c r="V285" s="201"/>
      <c r="W285" s="201"/>
      <c r="X285" s="201"/>
      <c r="Y285" s="201"/>
      <c r="Z285" s="201"/>
      <c r="AA285" s="201"/>
      <c r="AB285" s="201"/>
      <c r="AC285" s="201"/>
      <c r="AD285" s="201"/>
      <c r="AE285" s="201"/>
      <c r="AF285" s="201"/>
      <c r="AG285" s="201"/>
      <c r="AH285" s="201"/>
      <c r="AI285" s="201"/>
      <c r="AJ285" s="201"/>
      <c r="AK285" s="201"/>
      <c r="AL285" s="201"/>
      <c r="AM285" s="201"/>
      <c r="AN285" s="201"/>
      <c r="AO285" s="201"/>
      <c r="AP285" s="201"/>
      <c r="AQ285" s="201"/>
      <c r="AR285" s="201"/>
      <c r="AS285" s="201"/>
      <c r="AT285" s="201"/>
      <c r="AU285" s="201"/>
      <c r="AV285" s="201"/>
      <c r="AW285" s="201"/>
      <c r="AX285" s="201"/>
      <c r="AY285" s="201"/>
      <c r="AZ285" s="201"/>
      <c r="BA285" s="201"/>
      <c r="BB285" s="201"/>
      <c r="BC285" s="201"/>
      <c r="BD285" s="201"/>
      <c r="BE285" s="201"/>
      <c r="BF285" s="201"/>
      <c r="BG285" s="201"/>
      <c r="BH285" s="201"/>
      <c r="BI285" s="201"/>
      <c r="BJ285" s="201"/>
      <c r="BK285" s="201"/>
      <c r="BL285" s="201"/>
      <c r="BM285" s="201"/>
      <c r="BN285" s="201"/>
      <c r="BO285" s="201"/>
      <c r="BP285" s="201"/>
      <c r="BQ285" s="201"/>
      <c r="BR285" s="201"/>
      <c r="BS285" s="201"/>
      <c r="BT285" s="201"/>
      <c r="BU285" s="201"/>
      <c r="BV285" s="201"/>
      <c r="BW285" s="201"/>
      <c r="BX285" s="201"/>
      <c r="BY285" s="201"/>
      <c r="BZ285" s="201"/>
      <c r="CA285" s="201"/>
      <c r="CB285" s="201"/>
      <c r="CC285" s="201"/>
      <c r="CD285" s="201"/>
      <c r="CE285" s="201"/>
      <c r="CF285" s="201"/>
      <c r="CG285" s="201"/>
      <c r="CH285" s="201"/>
      <c r="CI285" s="201"/>
      <c r="CJ285" s="201"/>
      <c r="CK285" s="201"/>
      <c r="CL285" s="201"/>
      <c r="CM285" s="201"/>
      <c r="CN285" s="201"/>
      <c r="CO285" s="201"/>
      <c r="CP285" s="201"/>
      <c r="CQ285" s="201"/>
      <c r="CR285" s="201"/>
      <c r="CS285" s="201"/>
      <c r="CT285" s="201"/>
      <c r="CU285" s="201"/>
      <c r="CV285" s="201"/>
      <c r="CW285" s="201"/>
      <c r="CX285" s="201"/>
      <c r="CY285" s="201"/>
      <c r="CZ285" s="201"/>
      <c r="DA285" s="201"/>
      <c r="DB285" s="201"/>
      <c r="DC285" s="201"/>
    </row>
    <row r="286" spans="1:107" s="184" customFormat="1" ht="27">
      <c r="A286" s="94" t="s">
        <v>691</v>
      </c>
      <c r="B286" s="90" t="str">
        <f>INDEX('Vehicle Level Data'!B:B,MATCH(Overview!$A286,'Vehicle Level Data'!$A:$A,0))</f>
        <v xml:space="preserve"> Contribution 5 Amount</v>
      </c>
      <c r="C286" s="208" t="str">
        <f>IF(ISBLANK(INDEX('Vehicle Level Data'!D:D,MATCH(Overview!$A286,'Vehicle Level Data'!$A:$A,0))),"",INDEX('Vehicle Level Data'!D:D,MATCH(Overview!$A286,'Vehicle Level Data'!$A:$A,0)))</f>
        <v/>
      </c>
      <c r="D286" s="147"/>
      <c r="E286" s="147"/>
      <c r="F286" s="147"/>
      <c r="G286" s="197"/>
    </row>
    <row r="287" spans="1:107" s="187" customFormat="1" ht="27">
      <c r="A287" s="91" t="s">
        <v>693</v>
      </c>
      <c r="B287" s="92" t="str">
        <f>INDEX('Vehicle Level Data'!B:B,MATCH(Overview!$A287,'Vehicle Level Data'!$A:$A,0))</f>
        <v xml:space="preserve"> Contribution 5 Date</v>
      </c>
      <c r="C287" s="270" t="str">
        <f>IF(ISBLANK(INDEX('Vehicle Level Data'!D:D,MATCH(Overview!$A287,'Vehicle Level Data'!$A:$A,0))),"",INDEX('Vehicle Level Data'!D:D,MATCH(Overview!$A287,'Vehicle Level Data'!$A:$A,0)))</f>
        <v/>
      </c>
      <c r="D287" s="150"/>
      <c r="E287" s="150"/>
      <c r="F287" s="150"/>
      <c r="G287" s="197"/>
      <c r="H287" s="201"/>
      <c r="J287" s="201"/>
      <c r="K287" s="201"/>
      <c r="L287" s="201"/>
      <c r="M287" s="201"/>
      <c r="N287" s="201"/>
      <c r="O287" s="201"/>
      <c r="P287" s="201"/>
      <c r="Q287" s="201"/>
      <c r="R287" s="201"/>
      <c r="S287" s="201"/>
      <c r="T287" s="201"/>
      <c r="U287" s="201"/>
      <c r="V287" s="201"/>
      <c r="W287" s="201"/>
      <c r="X287" s="201"/>
      <c r="Y287" s="201"/>
      <c r="Z287" s="201"/>
      <c r="AA287" s="201"/>
      <c r="AB287" s="201"/>
      <c r="AC287" s="201"/>
      <c r="AD287" s="201"/>
      <c r="AE287" s="201"/>
      <c r="AF287" s="201"/>
      <c r="AG287" s="201"/>
      <c r="AH287" s="201"/>
      <c r="AI287" s="201"/>
      <c r="AJ287" s="201"/>
      <c r="AK287" s="201"/>
      <c r="AL287" s="201"/>
      <c r="AM287" s="201"/>
      <c r="AN287" s="201"/>
      <c r="AO287" s="201"/>
      <c r="AP287" s="201"/>
      <c r="AQ287" s="201"/>
      <c r="AR287" s="201"/>
      <c r="AS287" s="201"/>
      <c r="AT287" s="201"/>
      <c r="AU287" s="201"/>
      <c r="AV287" s="201"/>
      <c r="AW287" s="201"/>
      <c r="AX287" s="201"/>
      <c r="AY287" s="201"/>
      <c r="AZ287" s="201"/>
      <c r="BA287" s="201"/>
      <c r="BB287" s="201"/>
      <c r="BC287" s="201"/>
      <c r="BD287" s="201"/>
      <c r="BE287" s="201"/>
      <c r="BF287" s="201"/>
      <c r="BG287" s="201"/>
      <c r="BH287" s="201"/>
      <c r="BI287" s="201"/>
      <c r="BJ287" s="201"/>
      <c r="BK287" s="201"/>
      <c r="BL287" s="201"/>
      <c r="BM287" s="201"/>
      <c r="BN287" s="201"/>
      <c r="BO287" s="201"/>
      <c r="BP287" s="201"/>
      <c r="BQ287" s="201"/>
      <c r="BR287" s="201"/>
      <c r="BS287" s="201"/>
      <c r="BT287" s="201"/>
      <c r="BU287" s="201"/>
      <c r="BV287" s="201"/>
      <c r="BW287" s="201"/>
      <c r="BX287" s="201"/>
      <c r="BY287" s="201"/>
      <c r="BZ287" s="201"/>
      <c r="CA287" s="201"/>
      <c r="CB287" s="201"/>
      <c r="CC287" s="201"/>
      <c r="CD287" s="201"/>
      <c r="CE287" s="201"/>
      <c r="CF287" s="201"/>
      <c r="CG287" s="201"/>
      <c r="CH287" s="201"/>
      <c r="CI287" s="201"/>
      <c r="CJ287" s="201"/>
      <c r="CK287" s="201"/>
      <c r="CL287" s="201"/>
      <c r="CM287" s="201"/>
      <c r="CN287" s="201"/>
      <c r="CO287" s="201"/>
      <c r="CP287" s="201"/>
      <c r="CQ287" s="201"/>
      <c r="CR287" s="201"/>
      <c r="CS287" s="201"/>
      <c r="CT287" s="201"/>
      <c r="CU287" s="201"/>
      <c r="CV287" s="201"/>
      <c r="CW287" s="201"/>
      <c r="CX287" s="201"/>
      <c r="CY287" s="201"/>
      <c r="CZ287" s="201"/>
      <c r="DA287" s="201"/>
      <c r="DB287" s="201"/>
      <c r="DC287" s="201"/>
    </row>
    <row r="288" spans="1:107" s="184" customFormat="1" ht="27">
      <c r="A288" s="94" t="s">
        <v>695</v>
      </c>
      <c r="B288" s="90" t="str">
        <f>INDEX('Vehicle Level Data'!B:B,MATCH(Overview!$A288,'Vehicle Level Data'!$A:$A,0))</f>
        <v xml:space="preserve"> Contribution 6 Amount</v>
      </c>
      <c r="C288" s="208" t="str">
        <f>IF(ISBLANK(INDEX('Vehicle Level Data'!D:D,MATCH(Overview!$A288,'Vehicle Level Data'!$A:$A,0))),"",INDEX('Vehicle Level Data'!D:D,MATCH(Overview!$A288,'Vehicle Level Data'!$A:$A,0)))</f>
        <v/>
      </c>
      <c r="D288" s="147"/>
      <c r="E288" s="147"/>
      <c r="F288" s="147"/>
      <c r="G288" s="197"/>
    </row>
    <row r="289" spans="1:107" s="187" customFormat="1" ht="27">
      <c r="A289" s="91" t="s">
        <v>697</v>
      </c>
      <c r="B289" s="92" t="str">
        <f>INDEX('Vehicle Level Data'!B:B,MATCH(Overview!$A289,'Vehicle Level Data'!$A:$A,0))</f>
        <v xml:space="preserve"> Contribution 6 Date</v>
      </c>
      <c r="C289" s="270" t="str">
        <f>IF(ISBLANK(INDEX('Vehicle Level Data'!D:D,MATCH(Overview!$A289,'Vehicle Level Data'!$A:$A,0))),"",INDEX('Vehicle Level Data'!D:D,MATCH(Overview!$A289,'Vehicle Level Data'!$A:$A,0)))</f>
        <v/>
      </c>
      <c r="D289" s="150"/>
      <c r="E289" s="150"/>
      <c r="F289" s="150"/>
      <c r="G289" s="197"/>
      <c r="H289" s="201"/>
      <c r="J289" s="201"/>
      <c r="K289" s="201"/>
      <c r="L289" s="201"/>
      <c r="M289" s="201"/>
      <c r="N289" s="201"/>
      <c r="O289" s="201"/>
      <c r="P289" s="201"/>
      <c r="Q289" s="201"/>
      <c r="R289" s="201"/>
      <c r="S289" s="201"/>
      <c r="T289" s="201"/>
      <c r="U289" s="201"/>
      <c r="V289" s="201"/>
      <c r="W289" s="201"/>
      <c r="X289" s="201"/>
      <c r="Y289" s="201"/>
      <c r="Z289" s="201"/>
      <c r="AA289" s="201"/>
      <c r="AB289" s="201"/>
      <c r="AC289" s="201"/>
      <c r="AD289" s="201"/>
      <c r="AE289" s="201"/>
      <c r="AF289" s="201"/>
      <c r="AG289" s="201"/>
      <c r="AH289" s="201"/>
      <c r="AI289" s="201"/>
      <c r="AJ289" s="201"/>
      <c r="AK289" s="201"/>
      <c r="AL289" s="201"/>
      <c r="AM289" s="201"/>
      <c r="AN289" s="201"/>
      <c r="AO289" s="201"/>
      <c r="AP289" s="201"/>
      <c r="AQ289" s="201"/>
      <c r="AR289" s="201"/>
      <c r="AS289" s="201"/>
      <c r="AT289" s="201"/>
      <c r="AU289" s="201"/>
      <c r="AV289" s="201"/>
      <c r="AW289" s="201"/>
      <c r="AX289" s="201"/>
      <c r="AY289" s="201"/>
      <c r="AZ289" s="201"/>
      <c r="BA289" s="201"/>
      <c r="BB289" s="201"/>
      <c r="BC289" s="201"/>
      <c r="BD289" s="201"/>
      <c r="BE289" s="201"/>
      <c r="BF289" s="201"/>
      <c r="BG289" s="201"/>
      <c r="BH289" s="201"/>
      <c r="BI289" s="201"/>
      <c r="BJ289" s="201"/>
      <c r="BK289" s="201"/>
      <c r="BL289" s="201"/>
      <c r="BM289" s="201"/>
      <c r="BN289" s="201"/>
      <c r="BO289" s="201"/>
      <c r="BP289" s="201"/>
      <c r="BQ289" s="201"/>
      <c r="BR289" s="201"/>
      <c r="BS289" s="201"/>
      <c r="BT289" s="201"/>
      <c r="BU289" s="201"/>
      <c r="BV289" s="201"/>
      <c r="BW289" s="201"/>
      <c r="BX289" s="201"/>
      <c r="BY289" s="201"/>
      <c r="BZ289" s="201"/>
      <c r="CA289" s="201"/>
      <c r="CB289" s="201"/>
      <c r="CC289" s="201"/>
      <c r="CD289" s="201"/>
      <c r="CE289" s="201"/>
      <c r="CF289" s="201"/>
      <c r="CG289" s="201"/>
      <c r="CH289" s="201"/>
      <c r="CI289" s="201"/>
      <c r="CJ289" s="201"/>
      <c r="CK289" s="201"/>
      <c r="CL289" s="201"/>
      <c r="CM289" s="201"/>
      <c r="CN289" s="201"/>
      <c r="CO289" s="201"/>
      <c r="CP289" s="201"/>
      <c r="CQ289" s="201"/>
      <c r="CR289" s="201"/>
      <c r="CS289" s="201"/>
      <c r="CT289" s="201"/>
      <c r="CU289" s="201"/>
      <c r="CV289" s="201"/>
      <c r="CW289" s="201"/>
      <c r="CX289" s="201"/>
      <c r="CY289" s="201"/>
      <c r="CZ289" s="201"/>
      <c r="DA289" s="201"/>
      <c r="DB289" s="201"/>
      <c r="DC289" s="201"/>
    </row>
    <row r="290" spans="1:107" s="184" customFormat="1" ht="27">
      <c r="A290" s="94" t="s">
        <v>699</v>
      </c>
      <c r="B290" s="90" t="str">
        <f>INDEX('Vehicle Level Data'!B:B,MATCH(Overview!$A290,'Vehicle Level Data'!$A:$A,0))</f>
        <v xml:space="preserve"> Contribution 7 Amount</v>
      </c>
      <c r="C290" s="208" t="str">
        <f>IF(ISBLANK(INDEX('Vehicle Level Data'!D:D,MATCH(Overview!$A290,'Vehicle Level Data'!$A:$A,0))),"",INDEX('Vehicle Level Data'!D:D,MATCH(Overview!$A290,'Vehicle Level Data'!$A:$A,0)))</f>
        <v/>
      </c>
      <c r="D290" s="147"/>
      <c r="E290" s="147"/>
      <c r="F290" s="147"/>
      <c r="G290" s="197"/>
    </row>
    <row r="291" spans="1:107" s="187" customFormat="1" ht="27">
      <c r="A291" s="91" t="s">
        <v>701</v>
      </c>
      <c r="B291" s="92" t="str">
        <f>INDEX('Vehicle Level Data'!B:B,MATCH(Overview!$A291,'Vehicle Level Data'!$A:$A,0))</f>
        <v xml:space="preserve"> Contribution 7 Date</v>
      </c>
      <c r="C291" s="270" t="str">
        <f>IF(ISBLANK(INDEX('Vehicle Level Data'!D:D,MATCH(Overview!$A291,'Vehicle Level Data'!$A:$A,0))),"",INDEX('Vehicle Level Data'!D:D,MATCH(Overview!$A291,'Vehicle Level Data'!$A:$A,0)))</f>
        <v/>
      </c>
      <c r="D291" s="150"/>
      <c r="E291" s="150"/>
      <c r="F291" s="150"/>
      <c r="G291" s="197"/>
      <c r="H291" s="201"/>
      <c r="J291" s="201"/>
      <c r="K291" s="201"/>
      <c r="L291" s="201"/>
      <c r="M291" s="201"/>
      <c r="N291" s="201"/>
      <c r="O291" s="201"/>
      <c r="P291" s="201"/>
      <c r="Q291" s="201"/>
      <c r="R291" s="201"/>
      <c r="S291" s="201"/>
      <c r="T291" s="201"/>
      <c r="U291" s="201"/>
      <c r="V291" s="201"/>
      <c r="W291" s="201"/>
      <c r="X291" s="201"/>
      <c r="Y291" s="201"/>
      <c r="Z291" s="201"/>
      <c r="AA291" s="201"/>
      <c r="AB291" s="201"/>
      <c r="AC291" s="201"/>
      <c r="AD291" s="201"/>
      <c r="AE291" s="201"/>
      <c r="AF291" s="201"/>
      <c r="AG291" s="201"/>
      <c r="AH291" s="201"/>
      <c r="AI291" s="201"/>
      <c r="AJ291" s="201"/>
      <c r="AK291" s="201"/>
      <c r="AL291" s="201"/>
      <c r="AM291" s="201"/>
      <c r="AN291" s="201"/>
      <c r="AO291" s="201"/>
      <c r="AP291" s="201"/>
      <c r="AQ291" s="201"/>
      <c r="AR291" s="201"/>
      <c r="AS291" s="201"/>
      <c r="AT291" s="201"/>
      <c r="AU291" s="201"/>
      <c r="AV291" s="201"/>
      <c r="AW291" s="201"/>
      <c r="AX291" s="201"/>
      <c r="AY291" s="201"/>
      <c r="AZ291" s="201"/>
      <c r="BA291" s="201"/>
      <c r="BB291" s="201"/>
      <c r="BC291" s="201"/>
      <c r="BD291" s="201"/>
      <c r="BE291" s="201"/>
      <c r="BF291" s="201"/>
      <c r="BG291" s="201"/>
      <c r="BH291" s="201"/>
      <c r="BI291" s="201"/>
      <c r="BJ291" s="201"/>
      <c r="BK291" s="201"/>
      <c r="BL291" s="201"/>
      <c r="BM291" s="201"/>
      <c r="BN291" s="201"/>
      <c r="BO291" s="201"/>
      <c r="BP291" s="201"/>
      <c r="BQ291" s="201"/>
      <c r="BR291" s="201"/>
      <c r="BS291" s="201"/>
      <c r="BT291" s="201"/>
      <c r="BU291" s="201"/>
      <c r="BV291" s="201"/>
      <c r="BW291" s="201"/>
      <c r="BX291" s="201"/>
      <c r="BY291" s="201"/>
      <c r="BZ291" s="201"/>
      <c r="CA291" s="201"/>
      <c r="CB291" s="201"/>
      <c r="CC291" s="201"/>
      <c r="CD291" s="201"/>
      <c r="CE291" s="201"/>
      <c r="CF291" s="201"/>
      <c r="CG291" s="201"/>
      <c r="CH291" s="201"/>
      <c r="CI291" s="201"/>
      <c r="CJ291" s="201"/>
      <c r="CK291" s="201"/>
      <c r="CL291" s="201"/>
      <c r="CM291" s="201"/>
      <c r="CN291" s="201"/>
      <c r="CO291" s="201"/>
      <c r="CP291" s="201"/>
      <c r="CQ291" s="201"/>
      <c r="CR291" s="201"/>
      <c r="CS291" s="201"/>
      <c r="CT291" s="201"/>
      <c r="CU291" s="201"/>
      <c r="CV291" s="201"/>
      <c r="CW291" s="201"/>
      <c r="CX291" s="201"/>
      <c r="CY291" s="201"/>
      <c r="CZ291" s="201"/>
      <c r="DA291" s="201"/>
      <c r="DB291" s="201"/>
      <c r="DC291" s="201"/>
    </row>
    <row r="292" spans="1:107" s="184" customFormat="1" ht="27">
      <c r="A292" s="94" t="s">
        <v>703</v>
      </c>
      <c r="B292" s="90" t="str">
        <f>INDEX('Vehicle Level Data'!B:B,MATCH(Overview!$A292,'Vehicle Level Data'!$A:$A,0))</f>
        <v xml:space="preserve"> Contribution 8 Amount</v>
      </c>
      <c r="C292" s="208" t="str">
        <f>IF(ISBLANK(INDEX('Vehicle Level Data'!D:D,MATCH(Overview!$A292,'Vehicle Level Data'!$A:$A,0))),"",INDEX('Vehicle Level Data'!D:D,MATCH(Overview!$A292,'Vehicle Level Data'!$A:$A,0)))</f>
        <v/>
      </c>
      <c r="D292" s="147"/>
      <c r="E292" s="147"/>
      <c r="F292" s="147"/>
      <c r="G292" s="197"/>
    </row>
    <row r="293" spans="1:107" s="187" customFormat="1" ht="27">
      <c r="A293" s="91" t="s">
        <v>705</v>
      </c>
      <c r="B293" s="92" t="str">
        <f>INDEX('Vehicle Level Data'!B:B,MATCH(Overview!$A293,'Vehicle Level Data'!$A:$A,0))</f>
        <v xml:space="preserve"> Contribution 8 Date</v>
      </c>
      <c r="C293" s="270" t="str">
        <f>IF(ISBLANK(INDEX('Vehicle Level Data'!D:D,MATCH(Overview!$A293,'Vehicle Level Data'!$A:$A,0))),"",INDEX('Vehicle Level Data'!D:D,MATCH(Overview!$A293,'Vehicle Level Data'!$A:$A,0)))</f>
        <v/>
      </c>
      <c r="D293" s="150"/>
      <c r="E293" s="150"/>
      <c r="F293" s="150"/>
      <c r="G293" s="197"/>
      <c r="H293" s="201"/>
      <c r="J293" s="201"/>
      <c r="K293" s="201"/>
      <c r="L293" s="201"/>
      <c r="M293" s="201"/>
      <c r="N293" s="201"/>
      <c r="O293" s="201"/>
      <c r="P293" s="201"/>
      <c r="Q293" s="201"/>
      <c r="R293" s="201"/>
      <c r="S293" s="201"/>
      <c r="T293" s="201"/>
      <c r="U293" s="201"/>
      <c r="V293" s="201"/>
      <c r="W293" s="201"/>
      <c r="X293" s="201"/>
      <c r="Y293" s="201"/>
      <c r="Z293" s="201"/>
      <c r="AA293" s="201"/>
      <c r="AB293" s="201"/>
      <c r="AC293" s="201"/>
      <c r="AD293" s="201"/>
      <c r="AE293" s="201"/>
      <c r="AF293" s="201"/>
      <c r="AG293" s="201"/>
      <c r="AH293" s="201"/>
      <c r="AI293" s="201"/>
      <c r="AJ293" s="201"/>
      <c r="AK293" s="201"/>
      <c r="AL293" s="201"/>
      <c r="AM293" s="201"/>
      <c r="AN293" s="201"/>
      <c r="AO293" s="201"/>
      <c r="AP293" s="201"/>
      <c r="AQ293" s="201"/>
      <c r="AR293" s="201"/>
      <c r="AS293" s="201"/>
      <c r="AT293" s="201"/>
      <c r="AU293" s="201"/>
      <c r="AV293" s="201"/>
      <c r="AW293" s="201"/>
      <c r="AX293" s="201"/>
      <c r="AY293" s="201"/>
      <c r="AZ293" s="201"/>
      <c r="BA293" s="201"/>
      <c r="BB293" s="201"/>
      <c r="BC293" s="201"/>
      <c r="BD293" s="201"/>
      <c r="BE293" s="201"/>
      <c r="BF293" s="201"/>
      <c r="BG293" s="201"/>
      <c r="BH293" s="201"/>
      <c r="BI293" s="201"/>
      <c r="BJ293" s="201"/>
      <c r="BK293" s="201"/>
      <c r="BL293" s="201"/>
      <c r="BM293" s="201"/>
      <c r="BN293" s="201"/>
      <c r="BO293" s="201"/>
      <c r="BP293" s="201"/>
      <c r="BQ293" s="201"/>
      <c r="BR293" s="201"/>
      <c r="BS293" s="201"/>
      <c r="BT293" s="201"/>
      <c r="BU293" s="201"/>
      <c r="BV293" s="201"/>
      <c r="BW293" s="201"/>
      <c r="BX293" s="201"/>
      <c r="BY293" s="201"/>
      <c r="BZ293" s="201"/>
      <c r="CA293" s="201"/>
      <c r="CB293" s="201"/>
      <c r="CC293" s="201"/>
      <c r="CD293" s="201"/>
      <c r="CE293" s="201"/>
      <c r="CF293" s="201"/>
      <c r="CG293" s="201"/>
      <c r="CH293" s="201"/>
      <c r="CI293" s="201"/>
      <c r="CJ293" s="201"/>
      <c r="CK293" s="201"/>
      <c r="CL293" s="201"/>
      <c r="CM293" s="201"/>
      <c r="CN293" s="201"/>
      <c r="CO293" s="201"/>
      <c r="CP293" s="201"/>
      <c r="CQ293" s="201"/>
      <c r="CR293" s="201"/>
      <c r="CS293" s="201"/>
      <c r="CT293" s="201"/>
      <c r="CU293" s="201"/>
      <c r="CV293" s="201"/>
      <c r="CW293" s="201"/>
      <c r="CX293" s="201"/>
      <c r="CY293" s="201"/>
      <c r="CZ293" s="201"/>
      <c r="DA293" s="201"/>
      <c r="DB293" s="201"/>
      <c r="DC293" s="201"/>
    </row>
    <row r="294" spans="1:107" s="184" customFormat="1" ht="27">
      <c r="A294" s="94" t="s">
        <v>707</v>
      </c>
      <c r="B294" s="90" t="str">
        <f>INDEX('Vehicle Level Data'!B:B,MATCH(Overview!$A294,'Vehicle Level Data'!$A:$A,0))</f>
        <v xml:space="preserve"> Contribution 9 Amount</v>
      </c>
      <c r="C294" s="208" t="str">
        <f>IF(ISBLANK(INDEX('Vehicle Level Data'!D:D,MATCH(Overview!$A294,'Vehicle Level Data'!$A:$A,0))),"",INDEX('Vehicle Level Data'!D:D,MATCH(Overview!$A294,'Vehicle Level Data'!$A:$A,0)))</f>
        <v/>
      </c>
      <c r="D294" s="147"/>
      <c r="E294" s="147"/>
      <c r="F294" s="147"/>
      <c r="G294" s="197"/>
    </row>
    <row r="295" spans="1:107" s="187" customFormat="1" ht="27">
      <c r="A295" s="91" t="s">
        <v>709</v>
      </c>
      <c r="B295" s="92" t="str">
        <f>INDEX('Vehicle Level Data'!B:B,MATCH(Overview!$A295,'Vehicle Level Data'!$A:$A,0))</f>
        <v xml:space="preserve"> Contribution 9 Date</v>
      </c>
      <c r="C295" s="270" t="str">
        <f>IF(ISBLANK(INDEX('Vehicle Level Data'!D:D,MATCH(Overview!$A295,'Vehicle Level Data'!$A:$A,0))),"",INDEX('Vehicle Level Data'!D:D,MATCH(Overview!$A295,'Vehicle Level Data'!$A:$A,0)))</f>
        <v/>
      </c>
      <c r="D295" s="150"/>
      <c r="E295" s="150"/>
      <c r="F295" s="150"/>
      <c r="G295" s="197"/>
      <c r="H295" s="201"/>
      <c r="J295" s="201"/>
      <c r="K295" s="201"/>
      <c r="L295" s="201"/>
      <c r="M295" s="201"/>
      <c r="N295" s="201"/>
      <c r="O295" s="201"/>
      <c r="P295" s="201"/>
      <c r="Q295" s="201"/>
      <c r="R295" s="201"/>
      <c r="S295" s="201"/>
      <c r="T295" s="201"/>
      <c r="U295" s="201"/>
      <c r="V295" s="201"/>
      <c r="W295" s="201"/>
      <c r="X295" s="201"/>
      <c r="Y295" s="201"/>
      <c r="Z295" s="201"/>
      <c r="AA295" s="201"/>
      <c r="AB295" s="201"/>
      <c r="AC295" s="201"/>
      <c r="AD295" s="201"/>
      <c r="AE295" s="201"/>
      <c r="AF295" s="201"/>
      <c r="AG295" s="201"/>
      <c r="AH295" s="201"/>
      <c r="AI295" s="201"/>
      <c r="AJ295" s="201"/>
      <c r="AK295" s="201"/>
      <c r="AL295" s="201"/>
      <c r="AM295" s="201"/>
      <c r="AN295" s="201"/>
      <c r="AO295" s="201"/>
      <c r="AP295" s="201"/>
      <c r="AQ295" s="201"/>
      <c r="AR295" s="201"/>
      <c r="AS295" s="201"/>
      <c r="AT295" s="201"/>
      <c r="AU295" s="201"/>
      <c r="AV295" s="201"/>
      <c r="AW295" s="201"/>
      <c r="AX295" s="201"/>
      <c r="AY295" s="201"/>
      <c r="AZ295" s="201"/>
      <c r="BA295" s="201"/>
      <c r="BB295" s="201"/>
      <c r="BC295" s="201"/>
      <c r="BD295" s="201"/>
      <c r="BE295" s="201"/>
      <c r="BF295" s="201"/>
      <c r="BG295" s="201"/>
      <c r="BH295" s="201"/>
      <c r="BI295" s="201"/>
      <c r="BJ295" s="201"/>
      <c r="BK295" s="201"/>
      <c r="BL295" s="201"/>
      <c r="BM295" s="201"/>
      <c r="BN295" s="201"/>
      <c r="BO295" s="201"/>
      <c r="BP295" s="201"/>
      <c r="BQ295" s="201"/>
      <c r="BR295" s="201"/>
      <c r="BS295" s="201"/>
      <c r="BT295" s="201"/>
      <c r="BU295" s="201"/>
      <c r="BV295" s="201"/>
      <c r="BW295" s="201"/>
      <c r="BX295" s="201"/>
      <c r="BY295" s="201"/>
      <c r="BZ295" s="201"/>
      <c r="CA295" s="201"/>
      <c r="CB295" s="201"/>
      <c r="CC295" s="201"/>
      <c r="CD295" s="201"/>
      <c r="CE295" s="201"/>
      <c r="CF295" s="201"/>
      <c r="CG295" s="201"/>
      <c r="CH295" s="201"/>
      <c r="CI295" s="201"/>
      <c r="CJ295" s="201"/>
      <c r="CK295" s="201"/>
      <c r="CL295" s="201"/>
      <c r="CM295" s="201"/>
      <c r="CN295" s="201"/>
      <c r="CO295" s="201"/>
      <c r="CP295" s="201"/>
      <c r="CQ295" s="201"/>
      <c r="CR295" s="201"/>
      <c r="CS295" s="201"/>
      <c r="CT295" s="201"/>
      <c r="CU295" s="201"/>
      <c r="CV295" s="201"/>
      <c r="CW295" s="201"/>
      <c r="CX295" s="201"/>
      <c r="CY295" s="201"/>
      <c r="CZ295" s="201"/>
      <c r="DA295" s="201"/>
      <c r="DB295" s="201"/>
      <c r="DC295" s="201"/>
    </row>
    <row r="296" spans="1:107" s="184" customFormat="1" ht="27">
      <c r="A296" s="94" t="s">
        <v>711</v>
      </c>
      <c r="B296" s="90" t="str">
        <f>INDEX('Vehicle Level Data'!B:B,MATCH(Overview!$A296,'Vehicle Level Data'!$A:$A,0))</f>
        <v xml:space="preserve"> Contribution 10 Amount</v>
      </c>
      <c r="C296" s="208" t="str">
        <f>IF(ISBLANK(INDEX('Vehicle Level Data'!D:D,MATCH(Overview!$A296,'Vehicle Level Data'!$A:$A,0))),"",INDEX('Vehicle Level Data'!D:D,MATCH(Overview!$A296,'Vehicle Level Data'!$A:$A,0)))</f>
        <v/>
      </c>
      <c r="D296" s="147"/>
      <c r="E296" s="147"/>
      <c r="F296" s="147"/>
      <c r="G296" s="197"/>
    </row>
    <row r="297" spans="1:107" s="187" customFormat="1" ht="27">
      <c r="A297" s="91" t="s">
        <v>713</v>
      </c>
      <c r="B297" s="92" t="str">
        <f>INDEX('Vehicle Level Data'!B:B,MATCH(Overview!$A297,'Vehicle Level Data'!$A:$A,0))</f>
        <v xml:space="preserve"> Contribution 10 Date</v>
      </c>
      <c r="C297" s="270" t="str">
        <f>IF(ISBLANK(INDEX('Vehicle Level Data'!D:D,MATCH(Overview!$A297,'Vehicle Level Data'!$A:$A,0))),"",INDEX('Vehicle Level Data'!D:D,MATCH(Overview!$A297,'Vehicle Level Data'!$A:$A,0)))</f>
        <v/>
      </c>
      <c r="D297" s="150"/>
      <c r="E297" s="150"/>
      <c r="F297" s="150"/>
      <c r="G297" s="197"/>
      <c r="H297" s="201"/>
      <c r="J297" s="201"/>
      <c r="K297" s="201"/>
      <c r="L297" s="201"/>
      <c r="M297" s="201"/>
      <c r="N297" s="201"/>
      <c r="O297" s="201"/>
      <c r="P297" s="201"/>
      <c r="Q297" s="201"/>
      <c r="R297" s="201"/>
      <c r="S297" s="201"/>
      <c r="T297" s="201"/>
      <c r="U297" s="201"/>
      <c r="V297" s="201"/>
      <c r="W297" s="201"/>
      <c r="X297" s="201"/>
      <c r="Y297" s="201"/>
      <c r="Z297" s="201"/>
      <c r="AA297" s="201"/>
      <c r="AB297" s="201"/>
      <c r="AC297" s="201"/>
      <c r="AD297" s="201"/>
      <c r="AE297" s="201"/>
      <c r="AF297" s="201"/>
      <c r="AG297" s="201"/>
      <c r="AH297" s="201"/>
      <c r="AI297" s="201"/>
      <c r="AJ297" s="201"/>
      <c r="AK297" s="201"/>
      <c r="AL297" s="201"/>
      <c r="AM297" s="201"/>
      <c r="AN297" s="201"/>
      <c r="AO297" s="201"/>
      <c r="AP297" s="201"/>
      <c r="AQ297" s="201"/>
      <c r="AR297" s="201"/>
      <c r="AS297" s="201"/>
      <c r="AT297" s="201"/>
      <c r="AU297" s="201"/>
      <c r="AV297" s="201"/>
      <c r="AW297" s="201"/>
      <c r="AX297" s="201"/>
      <c r="AY297" s="201"/>
      <c r="AZ297" s="201"/>
      <c r="BA297" s="201"/>
      <c r="BB297" s="201"/>
      <c r="BC297" s="201"/>
      <c r="BD297" s="201"/>
      <c r="BE297" s="201"/>
      <c r="BF297" s="201"/>
      <c r="BG297" s="201"/>
      <c r="BH297" s="201"/>
      <c r="BI297" s="201"/>
      <c r="BJ297" s="201"/>
      <c r="BK297" s="201"/>
      <c r="BL297" s="201"/>
      <c r="BM297" s="201"/>
      <c r="BN297" s="201"/>
      <c r="BO297" s="201"/>
      <c r="BP297" s="201"/>
      <c r="BQ297" s="201"/>
      <c r="BR297" s="201"/>
      <c r="BS297" s="201"/>
      <c r="BT297" s="201"/>
      <c r="BU297" s="201"/>
      <c r="BV297" s="201"/>
      <c r="BW297" s="201"/>
      <c r="BX297" s="201"/>
      <c r="BY297" s="201"/>
      <c r="BZ297" s="201"/>
      <c r="CA297" s="201"/>
      <c r="CB297" s="201"/>
      <c r="CC297" s="201"/>
      <c r="CD297" s="201"/>
      <c r="CE297" s="201"/>
      <c r="CF297" s="201"/>
      <c r="CG297" s="201"/>
      <c r="CH297" s="201"/>
      <c r="CI297" s="201"/>
      <c r="CJ297" s="201"/>
      <c r="CK297" s="201"/>
      <c r="CL297" s="201"/>
      <c r="CM297" s="201"/>
      <c r="CN297" s="201"/>
      <c r="CO297" s="201"/>
      <c r="CP297" s="201"/>
      <c r="CQ297" s="201"/>
      <c r="CR297" s="201"/>
      <c r="CS297" s="201"/>
      <c r="CT297" s="201"/>
      <c r="CU297" s="201"/>
      <c r="CV297" s="201"/>
      <c r="CW297" s="201"/>
      <c r="CX297" s="201"/>
      <c r="CY297" s="201"/>
      <c r="CZ297" s="201"/>
      <c r="DA297" s="201"/>
      <c r="DB297" s="201"/>
      <c r="DC297" s="201"/>
    </row>
    <row r="298" spans="1:107" s="184" customFormat="1" ht="27">
      <c r="A298" s="94" t="s">
        <v>715</v>
      </c>
      <c r="B298" s="90" t="str">
        <f>INDEX('Vehicle Level Data'!B:B,MATCH(Overview!$A298,'Vehicle Level Data'!$A:$A,0))</f>
        <v>Redemption 1 Amount</v>
      </c>
      <c r="C298" s="208" t="str">
        <f>IF(ISBLANK(INDEX('Vehicle Level Data'!D:D,MATCH(Overview!$A298,'Vehicle Level Data'!$A:$A,0))),"",INDEX('Vehicle Level Data'!D:D,MATCH(Overview!$A298,'Vehicle Level Data'!$A:$A,0)))</f>
        <v/>
      </c>
      <c r="D298" s="147"/>
      <c r="E298" s="147"/>
      <c r="F298" s="147"/>
      <c r="G298" s="197"/>
    </row>
    <row r="299" spans="1:107" s="187" customFormat="1" ht="27">
      <c r="A299" s="91" t="s">
        <v>718</v>
      </c>
      <c r="B299" s="92" t="str">
        <f>INDEX('Vehicle Level Data'!B:B,MATCH(Overview!$A299,'Vehicle Level Data'!$A:$A,0))</f>
        <v>Redemption 1 Date</v>
      </c>
      <c r="C299" s="270" t="str">
        <f>IF(ISBLANK(INDEX('Vehicle Level Data'!D:D,MATCH(Overview!$A299,'Vehicle Level Data'!$A:$A,0))),"",INDEX('Vehicle Level Data'!D:D,MATCH(Overview!$A299,'Vehicle Level Data'!$A:$A,0)))</f>
        <v/>
      </c>
      <c r="D299" s="150"/>
      <c r="E299" s="150"/>
      <c r="F299" s="150"/>
      <c r="G299" s="197"/>
      <c r="H299" s="201"/>
      <c r="J299" s="201"/>
      <c r="K299" s="201"/>
      <c r="L299" s="201"/>
      <c r="M299" s="201"/>
      <c r="N299" s="201"/>
      <c r="O299" s="201"/>
      <c r="P299" s="201"/>
      <c r="Q299" s="201"/>
      <c r="R299" s="201"/>
      <c r="S299" s="201"/>
      <c r="T299" s="201"/>
      <c r="U299" s="201"/>
      <c r="V299" s="201"/>
      <c r="W299" s="201"/>
      <c r="X299" s="201"/>
      <c r="Y299" s="201"/>
      <c r="Z299" s="201"/>
      <c r="AA299" s="201"/>
      <c r="AB299" s="201"/>
      <c r="AC299" s="201"/>
      <c r="AD299" s="201"/>
      <c r="AE299" s="201"/>
      <c r="AF299" s="201"/>
      <c r="AG299" s="201"/>
      <c r="AH299" s="201"/>
      <c r="AI299" s="201"/>
      <c r="AJ299" s="201"/>
      <c r="AK299" s="201"/>
      <c r="AL299" s="201"/>
      <c r="AM299" s="201"/>
      <c r="AN299" s="201"/>
      <c r="AO299" s="201"/>
      <c r="AP299" s="201"/>
      <c r="AQ299" s="201"/>
      <c r="AR299" s="201"/>
      <c r="AS299" s="201"/>
      <c r="AT299" s="201"/>
      <c r="AU299" s="201"/>
      <c r="AV299" s="201"/>
      <c r="AW299" s="201"/>
      <c r="AX299" s="201"/>
      <c r="AY299" s="201"/>
      <c r="AZ299" s="201"/>
      <c r="BA299" s="201"/>
      <c r="BB299" s="201"/>
      <c r="BC299" s="201"/>
      <c r="BD299" s="201"/>
      <c r="BE299" s="201"/>
      <c r="BF299" s="201"/>
      <c r="BG299" s="201"/>
      <c r="BH299" s="201"/>
      <c r="BI299" s="201"/>
      <c r="BJ299" s="201"/>
      <c r="BK299" s="201"/>
      <c r="BL299" s="201"/>
      <c r="BM299" s="201"/>
      <c r="BN299" s="201"/>
      <c r="BO299" s="201"/>
      <c r="BP299" s="201"/>
      <c r="BQ299" s="201"/>
      <c r="BR299" s="201"/>
      <c r="BS299" s="201"/>
      <c r="BT299" s="201"/>
      <c r="BU299" s="201"/>
      <c r="BV299" s="201"/>
      <c r="BW299" s="201"/>
      <c r="BX299" s="201"/>
      <c r="BY299" s="201"/>
      <c r="BZ299" s="201"/>
      <c r="CA299" s="201"/>
      <c r="CB299" s="201"/>
      <c r="CC299" s="201"/>
      <c r="CD299" s="201"/>
      <c r="CE299" s="201"/>
      <c r="CF299" s="201"/>
      <c r="CG299" s="201"/>
      <c r="CH299" s="201"/>
      <c r="CI299" s="201"/>
      <c r="CJ299" s="201"/>
      <c r="CK299" s="201"/>
      <c r="CL299" s="201"/>
      <c r="CM299" s="201"/>
      <c r="CN299" s="201"/>
      <c r="CO299" s="201"/>
      <c r="CP299" s="201"/>
      <c r="CQ299" s="201"/>
      <c r="CR299" s="201"/>
      <c r="CS299" s="201"/>
      <c r="CT299" s="201"/>
      <c r="CU299" s="201"/>
      <c r="CV299" s="201"/>
      <c r="CW299" s="201"/>
      <c r="CX299" s="201"/>
      <c r="CY299" s="201"/>
      <c r="CZ299" s="201"/>
      <c r="DA299" s="201"/>
      <c r="DB299" s="201"/>
      <c r="DC299" s="201"/>
    </row>
    <row r="300" spans="1:107" s="184" customFormat="1" ht="27">
      <c r="A300" s="94" t="s">
        <v>720</v>
      </c>
      <c r="B300" s="90" t="str">
        <f>INDEX('Vehicle Level Data'!B:B,MATCH(Overview!$A300,'Vehicle Level Data'!$A:$A,0))</f>
        <v>Redemption 2 Amount</v>
      </c>
      <c r="C300" s="208" t="str">
        <f>IF(ISBLANK(INDEX('Vehicle Level Data'!D:D,MATCH(Overview!$A300,'Vehicle Level Data'!$A:$A,0))),"",INDEX('Vehicle Level Data'!D:D,MATCH(Overview!$A300,'Vehicle Level Data'!$A:$A,0)))</f>
        <v/>
      </c>
      <c r="D300" s="147"/>
      <c r="E300" s="147"/>
      <c r="F300" s="147"/>
      <c r="G300" s="197"/>
    </row>
    <row r="301" spans="1:107" s="187" customFormat="1" ht="27">
      <c r="A301" s="91" t="s">
        <v>722</v>
      </c>
      <c r="B301" s="92" t="str">
        <f>INDEX('Vehicle Level Data'!B:B,MATCH(Overview!$A301,'Vehicle Level Data'!$A:$A,0))</f>
        <v>Redemption 2 Date</v>
      </c>
      <c r="C301" s="270" t="str">
        <f>IF(ISBLANK(INDEX('Vehicle Level Data'!D:D,MATCH(Overview!$A301,'Vehicle Level Data'!$A:$A,0))),"",INDEX('Vehicle Level Data'!D:D,MATCH(Overview!$A301,'Vehicle Level Data'!$A:$A,0)))</f>
        <v/>
      </c>
      <c r="D301" s="150"/>
      <c r="E301" s="150"/>
      <c r="F301" s="150"/>
      <c r="G301" s="197"/>
      <c r="H301" s="201"/>
      <c r="J301" s="201"/>
      <c r="K301" s="201"/>
      <c r="L301" s="201"/>
      <c r="M301" s="201"/>
      <c r="N301" s="201"/>
      <c r="O301" s="201"/>
      <c r="P301" s="201"/>
      <c r="Q301" s="201"/>
      <c r="R301" s="201"/>
      <c r="S301" s="201"/>
      <c r="T301" s="201"/>
      <c r="U301" s="201"/>
      <c r="V301" s="201"/>
      <c r="W301" s="201"/>
      <c r="X301" s="201"/>
      <c r="Y301" s="201"/>
      <c r="Z301" s="201"/>
      <c r="AA301" s="201"/>
      <c r="AB301" s="201"/>
      <c r="AC301" s="201"/>
      <c r="AD301" s="201"/>
      <c r="AE301" s="201"/>
      <c r="AF301" s="201"/>
      <c r="AG301" s="201"/>
      <c r="AH301" s="201"/>
      <c r="AI301" s="201"/>
      <c r="AJ301" s="201"/>
      <c r="AK301" s="201"/>
      <c r="AL301" s="201"/>
      <c r="AM301" s="201"/>
      <c r="AN301" s="201"/>
      <c r="AO301" s="201"/>
      <c r="AP301" s="201"/>
      <c r="AQ301" s="201"/>
      <c r="AR301" s="201"/>
      <c r="AS301" s="201"/>
      <c r="AT301" s="201"/>
      <c r="AU301" s="201"/>
      <c r="AV301" s="201"/>
      <c r="AW301" s="201"/>
      <c r="AX301" s="201"/>
      <c r="AY301" s="201"/>
      <c r="AZ301" s="201"/>
      <c r="BA301" s="201"/>
      <c r="BB301" s="201"/>
      <c r="BC301" s="201"/>
      <c r="BD301" s="201"/>
      <c r="BE301" s="201"/>
      <c r="BF301" s="201"/>
      <c r="BG301" s="201"/>
      <c r="BH301" s="201"/>
      <c r="BI301" s="201"/>
      <c r="BJ301" s="201"/>
      <c r="BK301" s="201"/>
      <c r="BL301" s="201"/>
      <c r="BM301" s="201"/>
      <c r="BN301" s="201"/>
      <c r="BO301" s="201"/>
      <c r="BP301" s="201"/>
      <c r="BQ301" s="201"/>
      <c r="BR301" s="201"/>
      <c r="BS301" s="201"/>
      <c r="BT301" s="201"/>
      <c r="BU301" s="201"/>
      <c r="BV301" s="201"/>
      <c r="BW301" s="201"/>
      <c r="BX301" s="201"/>
      <c r="BY301" s="201"/>
      <c r="BZ301" s="201"/>
      <c r="CA301" s="201"/>
      <c r="CB301" s="201"/>
      <c r="CC301" s="201"/>
      <c r="CD301" s="201"/>
      <c r="CE301" s="201"/>
      <c r="CF301" s="201"/>
      <c r="CG301" s="201"/>
      <c r="CH301" s="201"/>
      <c r="CI301" s="201"/>
      <c r="CJ301" s="201"/>
      <c r="CK301" s="201"/>
      <c r="CL301" s="201"/>
      <c r="CM301" s="201"/>
      <c r="CN301" s="201"/>
      <c r="CO301" s="201"/>
      <c r="CP301" s="201"/>
      <c r="CQ301" s="201"/>
      <c r="CR301" s="201"/>
      <c r="CS301" s="201"/>
      <c r="CT301" s="201"/>
      <c r="CU301" s="201"/>
      <c r="CV301" s="201"/>
      <c r="CW301" s="201"/>
      <c r="CX301" s="201"/>
      <c r="CY301" s="201"/>
      <c r="CZ301" s="201"/>
      <c r="DA301" s="201"/>
      <c r="DB301" s="201"/>
      <c r="DC301" s="201"/>
    </row>
    <row r="302" spans="1:107" s="184" customFormat="1" ht="27">
      <c r="A302" s="94" t="s">
        <v>724</v>
      </c>
      <c r="B302" s="90" t="str">
        <f>INDEX('Vehicle Level Data'!B:B,MATCH(Overview!$A302,'Vehicle Level Data'!$A:$A,0))</f>
        <v>Redemption 3 Amount</v>
      </c>
      <c r="C302" s="208" t="str">
        <f>IF(ISBLANK(INDEX('Vehicle Level Data'!D:D,MATCH(Overview!$A302,'Vehicle Level Data'!$A:$A,0))),"",INDEX('Vehicle Level Data'!D:D,MATCH(Overview!$A302,'Vehicle Level Data'!$A:$A,0)))</f>
        <v/>
      </c>
      <c r="D302" s="147"/>
      <c r="E302" s="147"/>
      <c r="F302" s="147"/>
      <c r="G302" s="197"/>
    </row>
    <row r="303" spans="1:107" s="187" customFormat="1" ht="27">
      <c r="A303" s="91" t="s">
        <v>726</v>
      </c>
      <c r="B303" s="92" t="str">
        <f>INDEX('Vehicle Level Data'!B:B,MATCH(Overview!$A303,'Vehicle Level Data'!$A:$A,0))</f>
        <v>Redemption 3 Date</v>
      </c>
      <c r="C303" s="270" t="str">
        <f>IF(ISBLANK(INDEX('Vehicle Level Data'!D:D,MATCH(Overview!$A303,'Vehicle Level Data'!$A:$A,0))),"",INDEX('Vehicle Level Data'!D:D,MATCH(Overview!$A303,'Vehicle Level Data'!$A:$A,0)))</f>
        <v/>
      </c>
      <c r="D303" s="150"/>
      <c r="E303" s="150"/>
      <c r="F303" s="150"/>
      <c r="G303" s="197"/>
      <c r="H303" s="201"/>
      <c r="J303" s="201"/>
      <c r="K303" s="201"/>
      <c r="L303" s="201"/>
      <c r="M303" s="201"/>
      <c r="N303" s="201"/>
      <c r="O303" s="201"/>
      <c r="P303" s="201"/>
      <c r="Q303" s="201"/>
      <c r="R303" s="201"/>
      <c r="S303" s="201"/>
      <c r="T303" s="201"/>
      <c r="U303" s="201"/>
      <c r="V303" s="201"/>
      <c r="W303" s="201"/>
      <c r="X303" s="201"/>
      <c r="Y303" s="201"/>
      <c r="Z303" s="201"/>
      <c r="AA303" s="201"/>
      <c r="AB303" s="201"/>
      <c r="AC303" s="201"/>
      <c r="AD303" s="201"/>
      <c r="AE303" s="201"/>
      <c r="AF303" s="201"/>
      <c r="AG303" s="201"/>
      <c r="AH303" s="201"/>
      <c r="AI303" s="201"/>
      <c r="AJ303" s="201"/>
      <c r="AK303" s="201"/>
      <c r="AL303" s="201"/>
      <c r="AM303" s="201"/>
      <c r="AN303" s="201"/>
      <c r="AO303" s="201"/>
      <c r="AP303" s="201"/>
      <c r="AQ303" s="201"/>
      <c r="AR303" s="201"/>
      <c r="AS303" s="201"/>
      <c r="AT303" s="201"/>
      <c r="AU303" s="201"/>
      <c r="AV303" s="201"/>
      <c r="AW303" s="201"/>
      <c r="AX303" s="201"/>
      <c r="AY303" s="201"/>
      <c r="AZ303" s="201"/>
      <c r="BA303" s="201"/>
      <c r="BB303" s="201"/>
      <c r="BC303" s="201"/>
      <c r="BD303" s="201"/>
      <c r="BE303" s="201"/>
      <c r="BF303" s="201"/>
      <c r="BG303" s="201"/>
      <c r="BH303" s="201"/>
      <c r="BI303" s="201"/>
      <c r="BJ303" s="201"/>
      <c r="BK303" s="201"/>
      <c r="BL303" s="201"/>
      <c r="BM303" s="201"/>
      <c r="BN303" s="201"/>
      <c r="BO303" s="201"/>
      <c r="BP303" s="201"/>
      <c r="BQ303" s="201"/>
      <c r="BR303" s="201"/>
      <c r="BS303" s="201"/>
      <c r="BT303" s="201"/>
      <c r="BU303" s="201"/>
      <c r="BV303" s="201"/>
      <c r="BW303" s="201"/>
      <c r="BX303" s="201"/>
      <c r="BY303" s="201"/>
      <c r="BZ303" s="201"/>
      <c r="CA303" s="201"/>
      <c r="CB303" s="201"/>
      <c r="CC303" s="201"/>
      <c r="CD303" s="201"/>
      <c r="CE303" s="201"/>
      <c r="CF303" s="201"/>
      <c r="CG303" s="201"/>
      <c r="CH303" s="201"/>
      <c r="CI303" s="201"/>
      <c r="CJ303" s="201"/>
      <c r="CK303" s="201"/>
      <c r="CL303" s="201"/>
      <c r="CM303" s="201"/>
      <c r="CN303" s="201"/>
      <c r="CO303" s="201"/>
      <c r="CP303" s="201"/>
      <c r="CQ303" s="201"/>
      <c r="CR303" s="201"/>
      <c r="CS303" s="201"/>
      <c r="CT303" s="201"/>
      <c r="CU303" s="201"/>
      <c r="CV303" s="201"/>
      <c r="CW303" s="201"/>
      <c r="CX303" s="201"/>
      <c r="CY303" s="201"/>
      <c r="CZ303" s="201"/>
      <c r="DA303" s="201"/>
      <c r="DB303" s="201"/>
      <c r="DC303" s="201"/>
    </row>
    <row r="304" spans="1:107" s="184" customFormat="1" ht="27">
      <c r="A304" s="94" t="s">
        <v>728</v>
      </c>
      <c r="B304" s="90" t="str">
        <f>INDEX('Vehicle Level Data'!B:B,MATCH(Overview!$A304,'Vehicle Level Data'!$A:$A,0))</f>
        <v>Redemption 4 Amount</v>
      </c>
      <c r="C304" s="208" t="str">
        <f>IF(ISBLANK(INDEX('Vehicle Level Data'!D:D,MATCH(Overview!$A304,'Vehicle Level Data'!$A:$A,0))),"",INDEX('Vehicle Level Data'!D:D,MATCH(Overview!$A304,'Vehicle Level Data'!$A:$A,0)))</f>
        <v/>
      </c>
      <c r="D304" s="147"/>
      <c r="E304" s="147"/>
      <c r="F304" s="147"/>
      <c r="G304" s="197"/>
    </row>
    <row r="305" spans="1:107" s="187" customFormat="1" ht="27">
      <c r="A305" s="91" t="s">
        <v>730</v>
      </c>
      <c r="B305" s="92" t="str">
        <f>INDEX('Vehicle Level Data'!B:B,MATCH(Overview!$A305,'Vehicle Level Data'!$A:$A,0))</f>
        <v>Redemption 4 Date</v>
      </c>
      <c r="C305" s="270" t="str">
        <f>IF(ISBLANK(INDEX('Vehicle Level Data'!D:D,MATCH(Overview!$A305,'Vehicle Level Data'!$A:$A,0))),"",INDEX('Vehicle Level Data'!D:D,MATCH(Overview!$A305,'Vehicle Level Data'!$A:$A,0)))</f>
        <v/>
      </c>
      <c r="D305" s="150"/>
      <c r="E305" s="150"/>
      <c r="F305" s="150"/>
      <c r="G305" s="197"/>
      <c r="H305" s="201"/>
      <c r="J305" s="201"/>
      <c r="K305" s="201"/>
      <c r="L305" s="201"/>
      <c r="M305" s="201"/>
      <c r="N305" s="201"/>
      <c r="O305" s="201"/>
      <c r="P305" s="201"/>
      <c r="Q305" s="201"/>
      <c r="R305" s="201"/>
      <c r="S305" s="201"/>
      <c r="T305" s="201"/>
      <c r="U305" s="201"/>
      <c r="V305" s="201"/>
      <c r="W305" s="201"/>
      <c r="X305" s="201"/>
      <c r="Y305" s="201"/>
      <c r="Z305" s="201"/>
      <c r="AA305" s="201"/>
      <c r="AB305" s="201"/>
      <c r="AC305" s="201"/>
      <c r="AD305" s="201"/>
      <c r="AE305" s="201"/>
      <c r="AF305" s="201"/>
      <c r="AG305" s="201"/>
      <c r="AH305" s="201"/>
      <c r="AI305" s="201"/>
      <c r="AJ305" s="201"/>
      <c r="AK305" s="201"/>
      <c r="AL305" s="201"/>
      <c r="AM305" s="201"/>
      <c r="AN305" s="201"/>
      <c r="AO305" s="201"/>
      <c r="AP305" s="201"/>
      <c r="AQ305" s="201"/>
      <c r="AR305" s="201"/>
      <c r="AS305" s="201"/>
      <c r="AT305" s="201"/>
      <c r="AU305" s="201"/>
      <c r="AV305" s="201"/>
      <c r="AW305" s="201"/>
      <c r="AX305" s="201"/>
      <c r="AY305" s="201"/>
      <c r="AZ305" s="201"/>
      <c r="BA305" s="201"/>
      <c r="BB305" s="201"/>
      <c r="BC305" s="201"/>
      <c r="BD305" s="201"/>
      <c r="BE305" s="201"/>
      <c r="BF305" s="201"/>
      <c r="BG305" s="201"/>
      <c r="BH305" s="201"/>
      <c r="BI305" s="201"/>
      <c r="BJ305" s="201"/>
      <c r="BK305" s="201"/>
      <c r="BL305" s="201"/>
      <c r="BM305" s="201"/>
      <c r="BN305" s="201"/>
      <c r="BO305" s="201"/>
      <c r="BP305" s="201"/>
      <c r="BQ305" s="201"/>
      <c r="BR305" s="201"/>
      <c r="BS305" s="201"/>
      <c r="BT305" s="201"/>
      <c r="BU305" s="201"/>
      <c r="BV305" s="201"/>
      <c r="BW305" s="201"/>
      <c r="BX305" s="201"/>
      <c r="BY305" s="201"/>
      <c r="BZ305" s="201"/>
      <c r="CA305" s="201"/>
      <c r="CB305" s="201"/>
      <c r="CC305" s="201"/>
      <c r="CD305" s="201"/>
      <c r="CE305" s="201"/>
      <c r="CF305" s="201"/>
      <c r="CG305" s="201"/>
      <c r="CH305" s="201"/>
      <c r="CI305" s="201"/>
      <c r="CJ305" s="201"/>
      <c r="CK305" s="201"/>
      <c r="CL305" s="201"/>
      <c r="CM305" s="201"/>
      <c r="CN305" s="201"/>
      <c r="CO305" s="201"/>
      <c r="CP305" s="201"/>
      <c r="CQ305" s="201"/>
      <c r="CR305" s="201"/>
      <c r="CS305" s="201"/>
      <c r="CT305" s="201"/>
      <c r="CU305" s="201"/>
      <c r="CV305" s="201"/>
      <c r="CW305" s="201"/>
      <c r="CX305" s="201"/>
      <c r="CY305" s="201"/>
      <c r="CZ305" s="201"/>
      <c r="DA305" s="201"/>
      <c r="DB305" s="201"/>
      <c r="DC305" s="201"/>
    </row>
    <row r="306" spans="1:107" s="184" customFormat="1" ht="27">
      <c r="A306" s="94" t="s">
        <v>732</v>
      </c>
      <c r="B306" s="90" t="str">
        <f>INDEX('Vehicle Level Data'!B:B,MATCH(Overview!$A306,'Vehicle Level Data'!$A:$A,0))</f>
        <v>Redemption 5 Amount</v>
      </c>
      <c r="C306" s="208" t="str">
        <f>IF(ISBLANK(INDEX('Vehicle Level Data'!D:D,MATCH(Overview!$A306,'Vehicle Level Data'!$A:$A,0))),"",INDEX('Vehicle Level Data'!D:D,MATCH(Overview!$A306,'Vehicle Level Data'!$A:$A,0)))</f>
        <v/>
      </c>
      <c r="D306" s="147"/>
      <c r="E306" s="147"/>
      <c r="F306" s="147"/>
      <c r="G306" s="197"/>
    </row>
    <row r="307" spans="1:107" s="187" customFormat="1" ht="27">
      <c r="A307" s="91" t="s">
        <v>734</v>
      </c>
      <c r="B307" s="92" t="str">
        <f>INDEX('Vehicle Level Data'!B:B,MATCH(Overview!$A307,'Vehicle Level Data'!$A:$A,0))</f>
        <v>Redemption 5 Date</v>
      </c>
      <c r="C307" s="270" t="str">
        <f>IF(ISBLANK(INDEX('Vehicle Level Data'!D:D,MATCH(Overview!$A307,'Vehicle Level Data'!$A:$A,0))),"",INDEX('Vehicle Level Data'!D:D,MATCH(Overview!$A307,'Vehicle Level Data'!$A:$A,0)))</f>
        <v/>
      </c>
      <c r="D307" s="150"/>
      <c r="E307" s="150"/>
      <c r="F307" s="150"/>
      <c r="G307" s="197"/>
      <c r="H307" s="201"/>
      <c r="J307" s="201"/>
      <c r="K307" s="201"/>
      <c r="L307" s="201"/>
      <c r="M307" s="201"/>
      <c r="N307" s="201"/>
      <c r="O307" s="201"/>
      <c r="P307" s="201"/>
      <c r="Q307" s="201"/>
      <c r="R307" s="201"/>
      <c r="S307" s="201"/>
      <c r="T307" s="201"/>
      <c r="U307" s="201"/>
      <c r="V307" s="201"/>
      <c r="W307" s="201"/>
      <c r="X307" s="201"/>
      <c r="Y307" s="201"/>
      <c r="Z307" s="201"/>
      <c r="AA307" s="201"/>
      <c r="AB307" s="201"/>
      <c r="AC307" s="201"/>
      <c r="AD307" s="201"/>
      <c r="AE307" s="201"/>
      <c r="AF307" s="201"/>
      <c r="AG307" s="201"/>
      <c r="AH307" s="201"/>
      <c r="AI307" s="201"/>
      <c r="AJ307" s="201"/>
      <c r="AK307" s="201"/>
      <c r="AL307" s="201"/>
      <c r="AM307" s="201"/>
      <c r="AN307" s="201"/>
      <c r="AO307" s="201"/>
      <c r="AP307" s="201"/>
      <c r="AQ307" s="201"/>
      <c r="AR307" s="201"/>
      <c r="AS307" s="201"/>
      <c r="AT307" s="201"/>
      <c r="AU307" s="201"/>
      <c r="AV307" s="201"/>
      <c r="AW307" s="201"/>
      <c r="AX307" s="201"/>
      <c r="AY307" s="201"/>
      <c r="AZ307" s="201"/>
      <c r="BA307" s="201"/>
      <c r="BB307" s="201"/>
      <c r="BC307" s="201"/>
      <c r="BD307" s="201"/>
      <c r="BE307" s="201"/>
      <c r="BF307" s="201"/>
      <c r="BG307" s="201"/>
      <c r="BH307" s="201"/>
      <c r="BI307" s="201"/>
      <c r="BJ307" s="201"/>
      <c r="BK307" s="201"/>
      <c r="BL307" s="201"/>
      <c r="BM307" s="201"/>
      <c r="BN307" s="201"/>
      <c r="BO307" s="201"/>
      <c r="BP307" s="201"/>
      <c r="BQ307" s="201"/>
      <c r="BR307" s="201"/>
      <c r="BS307" s="201"/>
      <c r="BT307" s="201"/>
      <c r="BU307" s="201"/>
      <c r="BV307" s="201"/>
      <c r="BW307" s="201"/>
      <c r="BX307" s="201"/>
      <c r="BY307" s="201"/>
      <c r="BZ307" s="201"/>
      <c r="CA307" s="201"/>
      <c r="CB307" s="201"/>
      <c r="CC307" s="201"/>
      <c r="CD307" s="201"/>
      <c r="CE307" s="201"/>
      <c r="CF307" s="201"/>
      <c r="CG307" s="201"/>
      <c r="CH307" s="201"/>
      <c r="CI307" s="201"/>
      <c r="CJ307" s="201"/>
      <c r="CK307" s="201"/>
      <c r="CL307" s="201"/>
      <c r="CM307" s="201"/>
      <c r="CN307" s="201"/>
      <c r="CO307" s="201"/>
      <c r="CP307" s="201"/>
      <c r="CQ307" s="201"/>
      <c r="CR307" s="201"/>
      <c r="CS307" s="201"/>
      <c r="CT307" s="201"/>
      <c r="CU307" s="201"/>
      <c r="CV307" s="201"/>
      <c r="CW307" s="201"/>
      <c r="CX307" s="201"/>
      <c r="CY307" s="201"/>
      <c r="CZ307" s="201"/>
      <c r="DA307" s="201"/>
      <c r="DB307" s="201"/>
      <c r="DC307" s="201"/>
    </row>
    <row r="308" spans="1:107" s="184" customFormat="1" ht="27">
      <c r="A308" s="94" t="s">
        <v>736</v>
      </c>
      <c r="B308" s="90" t="str">
        <f>INDEX('Vehicle Level Data'!B:B,MATCH(Overview!$A308,'Vehicle Level Data'!$A:$A,0))</f>
        <v>Redemption 6 Amount</v>
      </c>
      <c r="C308" s="208" t="str">
        <f>IF(ISBLANK(INDEX('Vehicle Level Data'!D:D,MATCH(Overview!$A308,'Vehicle Level Data'!$A:$A,0))),"",INDEX('Vehicle Level Data'!D:D,MATCH(Overview!$A308,'Vehicle Level Data'!$A:$A,0)))</f>
        <v/>
      </c>
      <c r="D308" s="147"/>
      <c r="E308" s="147"/>
      <c r="F308" s="147"/>
      <c r="G308" s="197"/>
    </row>
    <row r="309" spans="1:107" s="187" customFormat="1" ht="27">
      <c r="A309" s="91" t="s">
        <v>738</v>
      </c>
      <c r="B309" s="92" t="str">
        <f>INDEX('Vehicle Level Data'!B:B,MATCH(Overview!$A309,'Vehicle Level Data'!$A:$A,0))</f>
        <v>Redemption 6 Date</v>
      </c>
      <c r="C309" s="270" t="str">
        <f>IF(ISBLANK(INDEX('Vehicle Level Data'!D:D,MATCH(Overview!$A309,'Vehicle Level Data'!$A:$A,0))),"",INDEX('Vehicle Level Data'!D:D,MATCH(Overview!$A309,'Vehicle Level Data'!$A:$A,0)))</f>
        <v/>
      </c>
      <c r="D309" s="150"/>
      <c r="E309" s="150"/>
      <c r="F309" s="150"/>
      <c r="G309" s="197"/>
      <c r="H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1"/>
      <c r="AY309" s="201"/>
      <c r="AZ309" s="201"/>
      <c r="BA309" s="201"/>
      <c r="BB309" s="201"/>
      <c r="BC309" s="201"/>
      <c r="BD309" s="201"/>
      <c r="BE309" s="201"/>
      <c r="BF309" s="201"/>
      <c r="BG309" s="201"/>
      <c r="BH309" s="201"/>
      <c r="BI309" s="201"/>
      <c r="BJ309" s="201"/>
      <c r="BK309" s="201"/>
      <c r="BL309" s="201"/>
      <c r="BM309" s="201"/>
      <c r="BN309" s="201"/>
      <c r="BO309" s="201"/>
      <c r="BP309" s="201"/>
      <c r="BQ309" s="201"/>
      <c r="BR309" s="201"/>
      <c r="BS309" s="201"/>
      <c r="BT309" s="201"/>
      <c r="BU309" s="201"/>
      <c r="BV309" s="201"/>
      <c r="BW309" s="201"/>
      <c r="BX309" s="201"/>
      <c r="BY309" s="201"/>
      <c r="BZ309" s="201"/>
      <c r="CA309" s="201"/>
      <c r="CB309" s="201"/>
      <c r="CC309" s="201"/>
      <c r="CD309" s="201"/>
      <c r="CE309" s="201"/>
      <c r="CF309" s="201"/>
      <c r="CG309" s="201"/>
      <c r="CH309" s="201"/>
      <c r="CI309" s="201"/>
      <c r="CJ309" s="201"/>
      <c r="CK309" s="201"/>
      <c r="CL309" s="201"/>
      <c r="CM309" s="201"/>
      <c r="CN309" s="201"/>
      <c r="CO309" s="201"/>
      <c r="CP309" s="201"/>
      <c r="CQ309" s="201"/>
      <c r="CR309" s="201"/>
      <c r="CS309" s="201"/>
      <c r="CT309" s="201"/>
      <c r="CU309" s="201"/>
      <c r="CV309" s="201"/>
      <c r="CW309" s="201"/>
      <c r="CX309" s="201"/>
      <c r="CY309" s="201"/>
      <c r="CZ309" s="201"/>
      <c r="DA309" s="201"/>
      <c r="DB309" s="201"/>
      <c r="DC309" s="201"/>
    </row>
    <row r="310" spans="1:107" s="184" customFormat="1" ht="27">
      <c r="A310" s="94" t="s">
        <v>740</v>
      </c>
      <c r="B310" s="90" t="str">
        <f>INDEX('Vehicle Level Data'!B:B,MATCH(Overview!$A310,'Vehicle Level Data'!$A:$A,0))</f>
        <v>Redemption 7 Amount</v>
      </c>
      <c r="C310" s="208" t="str">
        <f>IF(ISBLANK(INDEX('Vehicle Level Data'!D:D,MATCH(Overview!$A310,'Vehicle Level Data'!$A:$A,0))),"",INDEX('Vehicle Level Data'!D:D,MATCH(Overview!$A310,'Vehicle Level Data'!$A:$A,0)))</f>
        <v/>
      </c>
      <c r="D310" s="147"/>
      <c r="E310" s="147"/>
      <c r="F310" s="147"/>
      <c r="G310" s="197"/>
    </row>
    <row r="311" spans="1:107" s="187" customFormat="1" ht="27">
      <c r="A311" s="91" t="s">
        <v>742</v>
      </c>
      <c r="B311" s="92" t="str">
        <f>INDEX('Vehicle Level Data'!B:B,MATCH(Overview!$A311,'Vehicle Level Data'!$A:$A,0))</f>
        <v>Redemption 7 Date</v>
      </c>
      <c r="C311" s="270" t="str">
        <f>IF(ISBLANK(INDEX('Vehicle Level Data'!D:D,MATCH(Overview!$A311,'Vehicle Level Data'!$A:$A,0))),"",INDEX('Vehicle Level Data'!D:D,MATCH(Overview!$A311,'Vehicle Level Data'!$A:$A,0)))</f>
        <v/>
      </c>
      <c r="D311" s="150"/>
      <c r="E311" s="150"/>
      <c r="F311" s="150"/>
      <c r="G311" s="197"/>
      <c r="H311" s="201"/>
      <c r="J311" s="201"/>
      <c r="K311" s="201"/>
      <c r="L311" s="201"/>
      <c r="M311" s="201"/>
      <c r="N311" s="201"/>
      <c r="O311" s="201"/>
      <c r="P311" s="201"/>
      <c r="Q311" s="201"/>
      <c r="R311" s="201"/>
      <c r="S311" s="201"/>
      <c r="T311" s="201"/>
      <c r="U311" s="201"/>
      <c r="V311" s="201"/>
      <c r="W311" s="201"/>
      <c r="X311" s="201"/>
      <c r="Y311" s="201"/>
      <c r="Z311" s="201"/>
      <c r="AA311" s="201"/>
      <c r="AB311" s="201"/>
      <c r="AC311" s="201"/>
      <c r="AD311" s="201"/>
      <c r="AE311" s="201"/>
      <c r="AF311" s="201"/>
      <c r="AG311" s="201"/>
      <c r="AH311" s="201"/>
      <c r="AI311" s="201"/>
      <c r="AJ311" s="201"/>
      <c r="AK311" s="201"/>
      <c r="AL311" s="201"/>
      <c r="AM311" s="201"/>
      <c r="AN311" s="201"/>
      <c r="AO311" s="201"/>
      <c r="AP311" s="201"/>
      <c r="AQ311" s="201"/>
      <c r="AR311" s="201"/>
      <c r="AS311" s="201"/>
      <c r="AT311" s="201"/>
      <c r="AU311" s="201"/>
      <c r="AV311" s="201"/>
      <c r="AW311" s="201"/>
      <c r="AX311" s="201"/>
      <c r="AY311" s="201"/>
      <c r="AZ311" s="201"/>
      <c r="BA311" s="201"/>
      <c r="BB311" s="201"/>
      <c r="BC311" s="201"/>
      <c r="BD311" s="201"/>
      <c r="BE311" s="201"/>
      <c r="BF311" s="201"/>
      <c r="BG311" s="201"/>
      <c r="BH311" s="201"/>
      <c r="BI311" s="201"/>
      <c r="BJ311" s="201"/>
      <c r="BK311" s="201"/>
      <c r="BL311" s="201"/>
      <c r="BM311" s="201"/>
      <c r="BN311" s="201"/>
      <c r="BO311" s="201"/>
      <c r="BP311" s="201"/>
      <c r="BQ311" s="201"/>
      <c r="BR311" s="201"/>
      <c r="BS311" s="201"/>
      <c r="BT311" s="201"/>
      <c r="BU311" s="201"/>
      <c r="BV311" s="201"/>
      <c r="BW311" s="201"/>
      <c r="BX311" s="201"/>
      <c r="BY311" s="201"/>
      <c r="BZ311" s="201"/>
      <c r="CA311" s="201"/>
      <c r="CB311" s="201"/>
      <c r="CC311" s="201"/>
      <c r="CD311" s="201"/>
      <c r="CE311" s="201"/>
      <c r="CF311" s="201"/>
      <c r="CG311" s="201"/>
      <c r="CH311" s="201"/>
      <c r="CI311" s="201"/>
      <c r="CJ311" s="201"/>
      <c r="CK311" s="201"/>
      <c r="CL311" s="201"/>
      <c r="CM311" s="201"/>
      <c r="CN311" s="201"/>
      <c r="CO311" s="201"/>
      <c r="CP311" s="201"/>
      <c r="CQ311" s="201"/>
      <c r="CR311" s="201"/>
      <c r="CS311" s="201"/>
      <c r="CT311" s="201"/>
      <c r="CU311" s="201"/>
      <c r="CV311" s="201"/>
      <c r="CW311" s="201"/>
      <c r="CX311" s="201"/>
      <c r="CY311" s="201"/>
      <c r="CZ311" s="201"/>
      <c r="DA311" s="201"/>
      <c r="DB311" s="201"/>
      <c r="DC311" s="201"/>
    </row>
    <row r="312" spans="1:107" s="184" customFormat="1" ht="27">
      <c r="A312" s="94" t="s">
        <v>744</v>
      </c>
      <c r="B312" s="90" t="str">
        <f>INDEX('Vehicle Level Data'!B:B,MATCH(Overview!$A312,'Vehicle Level Data'!$A:$A,0))</f>
        <v>Redemption 8 Amount</v>
      </c>
      <c r="C312" s="208" t="str">
        <f>IF(ISBLANK(INDEX('Vehicle Level Data'!D:D,MATCH(Overview!$A312,'Vehicle Level Data'!$A:$A,0))),"",INDEX('Vehicle Level Data'!D:D,MATCH(Overview!$A312,'Vehicle Level Data'!$A:$A,0)))</f>
        <v/>
      </c>
      <c r="D312" s="147"/>
      <c r="E312" s="147"/>
      <c r="F312" s="147"/>
      <c r="G312" s="197"/>
    </row>
    <row r="313" spans="1:107" s="187" customFormat="1" ht="27">
      <c r="A313" s="91" t="s">
        <v>746</v>
      </c>
      <c r="B313" s="92" t="str">
        <f>INDEX('Vehicle Level Data'!B:B,MATCH(Overview!$A313,'Vehicle Level Data'!$A:$A,0))</f>
        <v>Redemption 8 Date</v>
      </c>
      <c r="C313" s="270" t="str">
        <f>IF(ISBLANK(INDEX('Vehicle Level Data'!D:D,MATCH(Overview!$A313,'Vehicle Level Data'!$A:$A,0))),"",INDEX('Vehicle Level Data'!D:D,MATCH(Overview!$A313,'Vehicle Level Data'!$A:$A,0)))</f>
        <v/>
      </c>
      <c r="D313" s="150"/>
      <c r="E313" s="150"/>
      <c r="F313" s="150"/>
      <c r="G313" s="197"/>
      <c r="H313" s="201"/>
      <c r="J313" s="201"/>
      <c r="K313" s="201"/>
      <c r="L313" s="201"/>
      <c r="M313" s="201"/>
      <c r="N313" s="201"/>
      <c r="O313" s="201"/>
      <c r="P313" s="201"/>
      <c r="Q313" s="201"/>
      <c r="R313" s="201"/>
      <c r="S313" s="201"/>
      <c r="T313" s="201"/>
      <c r="U313" s="201"/>
      <c r="V313" s="201"/>
      <c r="W313" s="201"/>
      <c r="X313" s="201"/>
      <c r="Y313" s="201"/>
      <c r="Z313" s="201"/>
      <c r="AA313" s="201"/>
      <c r="AB313" s="201"/>
      <c r="AC313" s="201"/>
      <c r="AD313" s="201"/>
      <c r="AE313" s="201"/>
      <c r="AF313" s="201"/>
      <c r="AG313" s="201"/>
      <c r="AH313" s="201"/>
      <c r="AI313" s="201"/>
      <c r="AJ313" s="201"/>
      <c r="AK313" s="201"/>
      <c r="AL313" s="201"/>
      <c r="AM313" s="201"/>
      <c r="AN313" s="201"/>
      <c r="AO313" s="201"/>
      <c r="AP313" s="201"/>
      <c r="AQ313" s="201"/>
      <c r="AR313" s="201"/>
      <c r="AS313" s="201"/>
      <c r="AT313" s="201"/>
      <c r="AU313" s="201"/>
      <c r="AV313" s="201"/>
      <c r="AW313" s="201"/>
      <c r="AX313" s="201"/>
      <c r="AY313" s="201"/>
      <c r="AZ313" s="201"/>
      <c r="BA313" s="201"/>
      <c r="BB313" s="201"/>
      <c r="BC313" s="201"/>
      <c r="BD313" s="201"/>
      <c r="BE313" s="201"/>
      <c r="BF313" s="201"/>
      <c r="BG313" s="201"/>
      <c r="BH313" s="201"/>
      <c r="BI313" s="201"/>
      <c r="BJ313" s="201"/>
      <c r="BK313" s="201"/>
      <c r="BL313" s="201"/>
      <c r="BM313" s="201"/>
      <c r="BN313" s="201"/>
      <c r="BO313" s="201"/>
      <c r="BP313" s="201"/>
      <c r="BQ313" s="201"/>
      <c r="BR313" s="201"/>
      <c r="BS313" s="201"/>
      <c r="BT313" s="201"/>
      <c r="BU313" s="201"/>
      <c r="BV313" s="201"/>
      <c r="BW313" s="201"/>
      <c r="BX313" s="201"/>
      <c r="BY313" s="201"/>
      <c r="BZ313" s="201"/>
      <c r="CA313" s="201"/>
      <c r="CB313" s="201"/>
      <c r="CC313" s="201"/>
      <c r="CD313" s="201"/>
      <c r="CE313" s="201"/>
      <c r="CF313" s="201"/>
      <c r="CG313" s="201"/>
      <c r="CH313" s="201"/>
      <c r="CI313" s="201"/>
      <c r="CJ313" s="201"/>
      <c r="CK313" s="201"/>
      <c r="CL313" s="201"/>
      <c r="CM313" s="201"/>
      <c r="CN313" s="201"/>
      <c r="CO313" s="201"/>
      <c r="CP313" s="201"/>
      <c r="CQ313" s="201"/>
      <c r="CR313" s="201"/>
      <c r="CS313" s="201"/>
      <c r="CT313" s="201"/>
      <c r="CU313" s="201"/>
      <c r="CV313" s="201"/>
      <c r="CW313" s="201"/>
      <c r="CX313" s="201"/>
      <c r="CY313" s="201"/>
      <c r="CZ313" s="201"/>
      <c r="DA313" s="201"/>
      <c r="DB313" s="201"/>
      <c r="DC313" s="201"/>
    </row>
    <row r="314" spans="1:107" s="184" customFormat="1" ht="27">
      <c r="A314" s="94" t="s">
        <v>748</v>
      </c>
      <c r="B314" s="90" t="str">
        <f>INDEX('Vehicle Level Data'!B:B,MATCH(Overview!$A314,'Vehicle Level Data'!$A:$A,0))</f>
        <v>Redemption 9 Amount</v>
      </c>
      <c r="C314" s="208" t="str">
        <f>IF(ISBLANK(INDEX('Vehicle Level Data'!D:D,MATCH(Overview!$A314,'Vehicle Level Data'!$A:$A,0))),"",INDEX('Vehicle Level Data'!D:D,MATCH(Overview!$A314,'Vehicle Level Data'!$A:$A,0)))</f>
        <v/>
      </c>
      <c r="D314" s="147"/>
      <c r="E314" s="147"/>
      <c r="F314" s="147"/>
      <c r="G314" s="197"/>
    </row>
    <row r="315" spans="1:107" s="187" customFormat="1" ht="27">
      <c r="A315" s="91" t="s">
        <v>750</v>
      </c>
      <c r="B315" s="92" t="str">
        <f>INDEX('Vehicle Level Data'!B:B,MATCH(Overview!$A315,'Vehicle Level Data'!$A:$A,0))</f>
        <v>Redemption 9 Date</v>
      </c>
      <c r="C315" s="270" t="str">
        <f>IF(ISBLANK(INDEX('Vehicle Level Data'!D:D,MATCH(Overview!$A315,'Vehicle Level Data'!$A:$A,0))),"",INDEX('Vehicle Level Data'!D:D,MATCH(Overview!$A315,'Vehicle Level Data'!$A:$A,0)))</f>
        <v/>
      </c>
      <c r="D315" s="150"/>
      <c r="E315" s="150"/>
      <c r="F315" s="150"/>
      <c r="G315" s="197"/>
      <c r="H315" s="201"/>
      <c r="J315" s="201"/>
      <c r="K315" s="201"/>
      <c r="L315" s="201"/>
      <c r="M315" s="201"/>
      <c r="N315" s="201"/>
      <c r="O315" s="201"/>
      <c r="P315" s="201"/>
      <c r="Q315" s="201"/>
      <c r="R315" s="201"/>
      <c r="S315" s="201"/>
      <c r="T315" s="201"/>
      <c r="U315" s="201"/>
      <c r="V315" s="201"/>
      <c r="W315" s="201"/>
      <c r="X315" s="201"/>
      <c r="Y315" s="201"/>
      <c r="Z315" s="201"/>
      <c r="AA315" s="201"/>
      <c r="AB315" s="201"/>
      <c r="AC315" s="201"/>
      <c r="AD315" s="201"/>
      <c r="AE315" s="201"/>
      <c r="AF315" s="201"/>
      <c r="AG315" s="201"/>
      <c r="AH315" s="201"/>
      <c r="AI315" s="201"/>
      <c r="AJ315" s="201"/>
      <c r="AK315" s="201"/>
      <c r="AL315" s="201"/>
      <c r="AM315" s="201"/>
      <c r="AN315" s="201"/>
      <c r="AO315" s="201"/>
      <c r="AP315" s="201"/>
      <c r="AQ315" s="201"/>
      <c r="AR315" s="201"/>
      <c r="AS315" s="201"/>
      <c r="AT315" s="201"/>
      <c r="AU315" s="201"/>
      <c r="AV315" s="201"/>
      <c r="AW315" s="201"/>
      <c r="AX315" s="201"/>
      <c r="AY315" s="201"/>
      <c r="AZ315" s="201"/>
      <c r="BA315" s="201"/>
      <c r="BB315" s="201"/>
      <c r="BC315" s="201"/>
      <c r="BD315" s="201"/>
      <c r="BE315" s="201"/>
      <c r="BF315" s="201"/>
      <c r="BG315" s="201"/>
      <c r="BH315" s="201"/>
      <c r="BI315" s="201"/>
      <c r="BJ315" s="201"/>
      <c r="BK315" s="201"/>
      <c r="BL315" s="201"/>
      <c r="BM315" s="201"/>
      <c r="BN315" s="201"/>
      <c r="BO315" s="201"/>
      <c r="BP315" s="201"/>
      <c r="BQ315" s="201"/>
      <c r="BR315" s="201"/>
      <c r="BS315" s="201"/>
      <c r="BT315" s="201"/>
      <c r="BU315" s="201"/>
      <c r="BV315" s="201"/>
      <c r="BW315" s="201"/>
      <c r="BX315" s="201"/>
      <c r="BY315" s="201"/>
      <c r="BZ315" s="201"/>
      <c r="CA315" s="201"/>
      <c r="CB315" s="201"/>
      <c r="CC315" s="201"/>
      <c r="CD315" s="201"/>
      <c r="CE315" s="201"/>
      <c r="CF315" s="201"/>
      <c r="CG315" s="201"/>
      <c r="CH315" s="201"/>
      <c r="CI315" s="201"/>
      <c r="CJ315" s="201"/>
      <c r="CK315" s="201"/>
      <c r="CL315" s="201"/>
      <c r="CM315" s="201"/>
      <c r="CN315" s="201"/>
      <c r="CO315" s="201"/>
      <c r="CP315" s="201"/>
      <c r="CQ315" s="201"/>
      <c r="CR315" s="201"/>
      <c r="CS315" s="201"/>
      <c r="CT315" s="201"/>
      <c r="CU315" s="201"/>
      <c r="CV315" s="201"/>
      <c r="CW315" s="201"/>
      <c r="CX315" s="201"/>
      <c r="CY315" s="201"/>
      <c r="CZ315" s="201"/>
      <c r="DA315" s="201"/>
      <c r="DB315" s="201"/>
      <c r="DC315" s="201"/>
    </row>
    <row r="316" spans="1:107" s="184" customFormat="1" ht="27">
      <c r="A316" s="94" t="s">
        <v>752</v>
      </c>
      <c r="B316" s="90" t="str">
        <f>INDEX('Vehicle Level Data'!B:B,MATCH(Overview!$A316,'Vehicle Level Data'!$A:$A,0))</f>
        <v>Redemption 10 Amount</v>
      </c>
      <c r="C316" s="208" t="str">
        <f>IF(ISBLANK(INDEX('Vehicle Level Data'!D:D,MATCH(Overview!$A316,'Vehicle Level Data'!$A:$A,0))),"",INDEX('Vehicle Level Data'!D:D,MATCH(Overview!$A316,'Vehicle Level Data'!$A:$A,0)))</f>
        <v/>
      </c>
      <c r="D316" s="147"/>
      <c r="E316" s="147"/>
      <c r="F316" s="147"/>
      <c r="G316" s="197"/>
    </row>
    <row r="317" spans="1:107" s="187" customFormat="1" ht="27">
      <c r="A317" s="91" t="s">
        <v>754</v>
      </c>
      <c r="B317" s="92" t="str">
        <f>INDEX('Vehicle Level Data'!B:B,MATCH(Overview!$A317,'Vehicle Level Data'!$A:$A,0))</f>
        <v>Redemption 10 Date</v>
      </c>
      <c r="C317" s="270" t="str">
        <f>IF(ISBLANK(INDEX('Vehicle Level Data'!D:D,MATCH(Overview!$A317,'Vehicle Level Data'!$A:$A,0))),"",INDEX('Vehicle Level Data'!D:D,MATCH(Overview!$A317,'Vehicle Level Data'!$A:$A,0)))</f>
        <v/>
      </c>
      <c r="D317" s="150"/>
      <c r="E317" s="150"/>
      <c r="F317" s="150"/>
      <c r="G317" s="197"/>
      <c r="H317" s="201"/>
      <c r="J317" s="201"/>
      <c r="K317" s="201"/>
      <c r="L317" s="201"/>
      <c r="M317" s="201"/>
      <c r="N317" s="201"/>
      <c r="O317" s="201"/>
      <c r="P317" s="201"/>
      <c r="Q317" s="201"/>
      <c r="R317" s="201"/>
      <c r="S317" s="201"/>
      <c r="T317" s="201"/>
      <c r="U317" s="201"/>
      <c r="V317" s="201"/>
      <c r="W317" s="201"/>
      <c r="X317" s="201"/>
      <c r="Y317" s="201"/>
      <c r="Z317" s="201"/>
      <c r="AA317" s="201"/>
      <c r="AB317" s="201"/>
      <c r="AC317" s="201"/>
      <c r="AD317" s="201"/>
      <c r="AE317" s="201"/>
      <c r="AF317" s="201"/>
      <c r="AG317" s="201"/>
      <c r="AH317" s="201"/>
      <c r="AI317" s="201"/>
      <c r="AJ317" s="201"/>
      <c r="AK317" s="201"/>
      <c r="AL317" s="201"/>
      <c r="AM317" s="201"/>
      <c r="AN317" s="201"/>
      <c r="AO317" s="201"/>
      <c r="AP317" s="201"/>
      <c r="AQ317" s="201"/>
      <c r="AR317" s="201"/>
      <c r="AS317" s="201"/>
      <c r="AT317" s="201"/>
      <c r="AU317" s="201"/>
      <c r="AV317" s="201"/>
      <c r="AW317" s="201"/>
      <c r="AX317" s="201"/>
      <c r="AY317" s="201"/>
      <c r="AZ317" s="201"/>
      <c r="BA317" s="201"/>
      <c r="BB317" s="201"/>
      <c r="BC317" s="201"/>
      <c r="BD317" s="201"/>
      <c r="BE317" s="201"/>
      <c r="BF317" s="201"/>
      <c r="BG317" s="201"/>
      <c r="BH317" s="201"/>
      <c r="BI317" s="201"/>
      <c r="BJ317" s="201"/>
      <c r="BK317" s="201"/>
      <c r="BL317" s="201"/>
      <c r="BM317" s="201"/>
      <c r="BN317" s="201"/>
      <c r="BO317" s="201"/>
      <c r="BP317" s="201"/>
      <c r="BQ317" s="201"/>
      <c r="BR317" s="201"/>
      <c r="BS317" s="201"/>
      <c r="BT317" s="201"/>
      <c r="BU317" s="201"/>
      <c r="BV317" s="201"/>
      <c r="BW317" s="201"/>
      <c r="BX317" s="201"/>
      <c r="BY317" s="201"/>
      <c r="BZ317" s="201"/>
      <c r="CA317" s="201"/>
      <c r="CB317" s="201"/>
      <c r="CC317" s="201"/>
      <c r="CD317" s="201"/>
      <c r="CE317" s="201"/>
      <c r="CF317" s="201"/>
      <c r="CG317" s="201"/>
      <c r="CH317" s="201"/>
      <c r="CI317" s="201"/>
      <c r="CJ317" s="201"/>
      <c r="CK317" s="201"/>
      <c r="CL317" s="201"/>
      <c r="CM317" s="201"/>
      <c r="CN317" s="201"/>
      <c r="CO317" s="201"/>
      <c r="CP317" s="201"/>
      <c r="CQ317" s="201"/>
      <c r="CR317" s="201"/>
      <c r="CS317" s="201"/>
      <c r="CT317" s="201"/>
      <c r="CU317" s="201"/>
      <c r="CV317" s="201"/>
      <c r="CW317" s="201"/>
      <c r="CX317" s="201"/>
      <c r="CY317" s="201"/>
      <c r="CZ317" s="201"/>
      <c r="DA317" s="201"/>
      <c r="DB317" s="201"/>
      <c r="DC317" s="201"/>
    </row>
    <row r="318" spans="1:107" s="184" customFormat="1" ht="27">
      <c r="A318" s="94" t="s">
        <v>756</v>
      </c>
      <c r="B318" s="90" t="str">
        <f>INDEX('Vehicle Level Data'!B:B,MATCH(Overview!$A318,'Vehicle Level Data'!$A:$A,0))</f>
        <v xml:space="preserve">Distribution 1 Amount </v>
      </c>
      <c r="C318" s="208" t="str">
        <f>IF(ISBLANK(INDEX('Vehicle Level Data'!D:D,MATCH(Overview!$A318,'Vehicle Level Data'!$A:$A,0))),"",INDEX('Vehicle Level Data'!D:D,MATCH(Overview!$A318,'Vehicle Level Data'!$A:$A,0)))</f>
        <v/>
      </c>
      <c r="D318" s="147"/>
      <c r="E318" s="147"/>
      <c r="F318" s="147"/>
      <c r="G318" s="197"/>
    </row>
    <row r="319" spans="1:107" s="187" customFormat="1" ht="27">
      <c r="A319" s="91" t="s">
        <v>759</v>
      </c>
      <c r="B319" s="92" t="str">
        <f>INDEX('Vehicle Level Data'!B:B,MATCH(Overview!$A319,'Vehicle Level Data'!$A:$A,0))</f>
        <v>Distribution 1 Date</v>
      </c>
      <c r="C319" s="270" t="str">
        <f>IF(ISBLANK(INDEX('Vehicle Level Data'!D:D,MATCH(Overview!$A319,'Vehicle Level Data'!$A:$A,0))),"",INDEX('Vehicle Level Data'!D:D,MATCH(Overview!$A319,'Vehicle Level Data'!$A:$A,0)))</f>
        <v/>
      </c>
      <c r="D319" s="150"/>
      <c r="E319" s="150"/>
      <c r="F319" s="150"/>
      <c r="G319" s="197"/>
      <c r="H319" s="201"/>
      <c r="J319" s="201"/>
      <c r="K319" s="201"/>
      <c r="L319" s="201"/>
      <c r="M319" s="201"/>
      <c r="N319" s="201"/>
      <c r="O319" s="201"/>
      <c r="P319" s="201"/>
      <c r="Q319" s="201"/>
      <c r="R319" s="201"/>
      <c r="S319" s="201"/>
      <c r="T319" s="201"/>
      <c r="U319" s="201"/>
      <c r="V319" s="201"/>
      <c r="W319" s="201"/>
      <c r="X319" s="201"/>
      <c r="Y319" s="201"/>
      <c r="Z319" s="201"/>
      <c r="AA319" s="201"/>
      <c r="AB319" s="201"/>
      <c r="AC319" s="201"/>
      <c r="AD319" s="201"/>
      <c r="AE319" s="201"/>
      <c r="AF319" s="201"/>
      <c r="AG319" s="201"/>
      <c r="AH319" s="201"/>
      <c r="AI319" s="201"/>
      <c r="AJ319" s="201"/>
      <c r="AK319" s="201"/>
      <c r="AL319" s="201"/>
      <c r="AM319" s="201"/>
      <c r="AN319" s="201"/>
      <c r="AO319" s="201"/>
      <c r="AP319" s="201"/>
      <c r="AQ319" s="201"/>
      <c r="AR319" s="201"/>
      <c r="AS319" s="201"/>
      <c r="AT319" s="201"/>
      <c r="AU319" s="201"/>
      <c r="AV319" s="201"/>
      <c r="AW319" s="201"/>
      <c r="AX319" s="201"/>
      <c r="AY319" s="201"/>
      <c r="AZ319" s="201"/>
      <c r="BA319" s="201"/>
      <c r="BB319" s="201"/>
      <c r="BC319" s="201"/>
      <c r="BD319" s="201"/>
      <c r="BE319" s="201"/>
      <c r="BF319" s="201"/>
      <c r="BG319" s="201"/>
      <c r="BH319" s="201"/>
      <c r="BI319" s="201"/>
      <c r="BJ319" s="201"/>
      <c r="BK319" s="201"/>
      <c r="BL319" s="201"/>
      <c r="BM319" s="201"/>
      <c r="BN319" s="201"/>
      <c r="BO319" s="201"/>
      <c r="BP319" s="201"/>
      <c r="BQ319" s="201"/>
      <c r="BR319" s="201"/>
      <c r="BS319" s="201"/>
      <c r="BT319" s="201"/>
      <c r="BU319" s="201"/>
      <c r="BV319" s="201"/>
      <c r="BW319" s="201"/>
      <c r="BX319" s="201"/>
      <c r="BY319" s="201"/>
      <c r="BZ319" s="201"/>
      <c r="CA319" s="201"/>
      <c r="CB319" s="201"/>
      <c r="CC319" s="201"/>
      <c r="CD319" s="201"/>
      <c r="CE319" s="201"/>
      <c r="CF319" s="201"/>
      <c r="CG319" s="201"/>
      <c r="CH319" s="201"/>
      <c r="CI319" s="201"/>
      <c r="CJ319" s="201"/>
      <c r="CK319" s="201"/>
      <c r="CL319" s="201"/>
      <c r="CM319" s="201"/>
      <c r="CN319" s="201"/>
      <c r="CO319" s="201"/>
      <c r="CP319" s="201"/>
      <c r="CQ319" s="201"/>
      <c r="CR319" s="201"/>
      <c r="CS319" s="201"/>
      <c r="CT319" s="201"/>
      <c r="CU319" s="201"/>
      <c r="CV319" s="201"/>
      <c r="CW319" s="201"/>
      <c r="CX319" s="201"/>
      <c r="CY319" s="201"/>
      <c r="CZ319" s="201"/>
      <c r="DA319" s="201"/>
      <c r="DB319" s="201"/>
      <c r="DC319" s="201"/>
    </row>
    <row r="320" spans="1:107" s="184" customFormat="1" ht="27">
      <c r="A320" s="94" t="s">
        <v>761</v>
      </c>
      <c r="B320" s="90" t="str">
        <f>INDEX('Vehicle Level Data'!B:B,MATCH(Overview!$A320,'Vehicle Level Data'!$A:$A,0))</f>
        <v>Distribution 2 Amount</v>
      </c>
      <c r="C320" s="208" t="str">
        <f>IF(ISBLANK(INDEX('Vehicle Level Data'!D:D,MATCH(Overview!$A320,'Vehicle Level Data'!$A:$A,0))),"",INDEX('Vehicle Level Data'!D:D,MATCH(Overview!$A320,'Vehicle Level Data'!$A:$A,0)))</f>
        <v/>
      </c>
      <c r="D320" s="147"/>
      <c r="E320" s="147"/>
      <c r="F320" s="147"/>
      <c r="G320" s="197"/>
    </row>
    <row r="321" spans="1:107" s="187" customFormat="1" ht="27">
      <c r="A321" s="91" t="s">
        <v>763</v>
      </c>
      <c r="B321" s="92" t="str">
        <f>INDEX('Vehicle Level Data'!B:B,MATCH(Overview!$A321,'Vehicle Level Data'!$A:$A,0))</f>
        <v>Distribution 2 Date</v>
      </c>
      <c r="C321" s="270" t="str">
        <f>IF(ISBLANK(INDEX('Vehicle Level Data'!D:D,MATCH(Overview!$A321,'Vehicle Level Data'!$A:$A,0))),"",INDEX('Vehicle Level Data'!D:D,MATCH(Overview!$A321,'Vehicle Level Data'!$A:$A,0)))</f>
        <v/>
      </c>
      <c r="D321" s="150"/>
      <c r="E321" s="150"/>
      <c r="F321" s="150"/>
      <c r="G321" s="197"/>
      <c r="H321" s="201"/>
      <c r="J321" s="201"/>
      <c r="K321" s="201"/>
      <c r="L321" s="201"/>
      <c r="M321" s="201"/>
      <c r="N321" s="201"/>
      <c r="O321" s="201"/>
      <c r="P321" s="201"/>
      <c r="Q321" s="201"/>
      <c r="R321" s="201"/>
      <c r="S321" s="201"/>
      <c r="T321" s="201"/>
      <c r="U321" s="201"/>
      <c r="V321" s="201"/>
      <c r="W321" s="201"/>
      <c r="X321" s="201"/>
      <c r="Y321" s="201"/>
      <c r="Z321" s="201"/>
      <c r="AA321" s="201"/>
      <c r="AB321" s="201"/>
      <c r="AC321" s="201"/>
      <c r="AD321" s="201"/>
      <c r="AE321" s="201"/>
      <c r="AF321" s="201"/>
      <c r="AG321" s="201"/>
      <c r="AH321" s="201"/>
      <c r="AI321" s="201"/>
      <c r="AJ321" s="201"/>
      <c r="AK321" s="201"/>
      <c r="AL321" s="201"/>
      <c r="AM321" s="201"/>
      <c r="AN321" s="201"/>
      <c r="AO321" s="201"/>
      <c r="AP321" s="201"/>
      <c r="AQ321" s="201"/>
      <c r="AR321" s="201"/>
      <c r="AS321" s="201"/>
      <c r="AT321" s="201"/>
      <c r="AU321" s="201"/>
      <c r="AV321" s="201"/>
      <c r="AW321" s="201"/>
      <c r="AX321" s="201"/>
      <c r="AY321" s="201"/>
      <c r="AZ321" s="201"/>
      <c r="BA321" s="201"/>
      <c r="BB321" s="201"/>
      <c r="BC321" s="201"/>
      <c r="BD321" s="201"/>
      <c r="BE321" s="201"/>
      <c r="BF321" s="201"/>
      <c r="BG321" s="201"/>
      <c r="BH321" s="201"/>
      <c r="BI321" s="201"/>
      <c r="BJ321" s="201"/>
      <c r="BK321" s="201"/>
      <c r="BL321" s="201"/>
      <c r="BM321" s="201"/>
      <c r="BN321" s="201"/>
      <c r="BO321" s="201"/>
      <c r="BP321" s="201"/>
      <c r="BQ321" s="201"/>
      <c r="BR321" s="201"/>
      <c r="BS321" s="201"/>
      <c r="BT321" s="201"/>
      <c r="BU321" s="201"/>
      <c r="BV321" s="201"/>
      <c r="BW321" s="201"/>
      <c r="BX321" s="201"/>
      <c r="BY321" s="201"/>
      <c r="BZ321" s="201"/>
      <c r="CA321" s="201"/>
      <c r="CB321" s="201"/>
      <c r="CC321" s="201"/>
      <c r="CD321" s="201"/>
      <c r="CE321" s="201"/>
      <c r="CF321" s="201"/>
      <c r="CG321" s="201"/>
      <c r="CH321" s="201"/>
      <c r="CI321" s="201"/>
      <c r="CJ321" s="201"/>
      <c r="CK321" s="201"/>
      <c r="CL321" s="201"/>
      <c r="CM321" s="201"/>
      <c r="CN321" s="201"/>
      <c r="CO321" s="201"/>
      <c r="CP321" s="201"/>
      <c r="CQ321" s="201"/>
      <c r="CR321" s="201"/>
      <c r="CS321" s="201"/>
      <c r="CT321" s="201"/>
      <c r="CU321" s="201"/>
      <c r="CV321" s="201"/>
      <c r="CW321" s="201"/>
      <c r="CX321" s="201"/>
      <c r="CY321" s="201"/>
      <c r="CZ321" s="201"/>
      <c r="DA321" s="201"/>
      <c r="DB321" s="201"/>
      <c r="DC321" s="201"/>
    </row>
    <row r="322" spans="1:107" s="184" customFormat="1" ht="27">
      <c r="A322" s="94" t="s">
        <v>765</v>
      </c>
      <c r="B322" s="90" t="str">
        <f>INDEX('Vehicle Level Data'!B:B,MATCH(Overview!$A322,'Vehicle Level Data'!$A:$A,0))</f>
        <v>Distribution 3 Amount</v>
      </c>
      <c r="C322" s="208" t="str">
        <f>IF(ISBLANK(INDEX('Vehicle Level Data'!D:D,MATCH(Overview!$A322,'Vehicle Level Data'!$A:$A,0))),"",INDEX('Vehicle Level Data'!D:D,MATCH(Overview!$A322,'Vehicle Level Data'!$A:$A,0)))</f>
        <v/>
      </c>
      <c r="D322" s="147"/>
      <c r="E322" s="147"/>
      <c r="F322" s="147"/>
      <c r="G322" s="197"/>
    </row>
    <row r="323" spans="1:107" s="187" customFormat="1" ht="27">
      <c r="A323" s="91" t="s">
        <v>767</v>
      </c>
      <c r="B323" s="92" t="str">
        <f>INDEX('Vehicle Level Data'!B:B,MATCH(Overview!$A323,'Vehicle Level Data'!$A:$A,0))</f>
        <v>Distribution 3 Date</v>
      </c>
      <c r="C323" s="270" t="str">
        <f>IF(ISBLANK(INDEX('Vehicle Level Data'!D:D,MATCH(Overview!$A323,'Vehicle Level Data'!$A:$A,0))),"",INDEX('Vehicle Level Data'!D:D,MATCH(Overview!$A323,'Vehicle Level Data'!$A:$A,0)))</f>
        <v/>
      </c>
      <c r="D323" s="150"/>
      <c r="E323" s="150"/>
      <c r="F323" s="150"/>
      <c r="G323" s="197"/>
      <c r="H323" s="201"/>
      <c r="J323" s="201"/>
      <c r="K323" s="201"/>
      <c r="L323" s="201"/>
      <c r="M323" s="201"/>
      <c r="N323" s="201"/>
      <c r="O323" s="201"/>
      <c r="P323" s="201"/>
      <c r="Q323" s="201"/>
      <c r="R323" s="201"/>
      <c r="S323" s="201"/>
      <c r="T323" s="201"/>
      <c r="U323" s="201"/>
      <c r="V323" s="201"/>
      <c r="W323" s="201"/>
      <c r="X323" s="201"/>
      <c r="Y323" s="201"/>
      <c r="Z323" s="201"/>
      <c r="AA323" s="201"/>
      <c r="AB323" s="201"/>
      <c r="AC323" s="201"/>
      <c r="AD323" s="201"/>
      <c r="AE323" s="201"/>
      <c r="AF323" s="201"/>
      <c r="AG323" s="201"/>
      <c r="AH323" s="201"/>
      <c r="AI323" s="201"/>
      <c r="AJ323" s="201"/>
      <c r="AK323" s="201"/>
      <c r="AL323" s="201"/>
      <c r="AM323" s="201"/>
      <c r="AN323" s="201"/>
      <c r="AO323" s="201"/>
      <c r="AP323" s="201"/>
      <c r="AQ323" s="201"/>
      <c r="AR323" s="201"/>
      <c r="AS323" s="201"/>
      <c r="AT323" s="201"/>
      <c r="AU323" s="201"/>
      <c r="AV323" s="201"/>
      <c r="AW323" s="201"/>
      <c r="AX323" s="201"/>
      <c r="AY323" s="201"/>
      <c r="AZ323" s="201"/>
      <c r="BA323" s="201"/>
      <c r="BB323" s="201"/>
      <c r="BC323" s="201"/>
      <c r="BD323" s="201"/>
      <c r="BE323" s="201"/>
      <c r="BF323" s="201"/>
      <c r="BG323" s="201"/>
      <c r="BH323" s="201"/>
      <c r="BI323" s="201"/>
      <c r="BJ323" s="201"/>
      <c r="BK323" s="201"/>
      <c r="BL323" s="201"/>
      <c r="BM323" s="201"/>
      <c r="BN323" s="201"/>
      <c r="BO323" s="201"/>
      <c r="BP323" s="201"/>
      <c r="BQ323" s="201"/>
      <c r="BR323" s="201"/>
      <c r="BS323" s="201"/>
      <c r="BT323" s="201"/>
      <c r="BU323" s="201"/>
      <c r="BV323" s="201"/>
      <c r="BW323" s="201"/>
      <c r="BX323" s="201"/>
      <c r="BY323" s="201"/>
      <c r="BZ323" s="201"/>
      <c r="CA323" s="201"/>
      <c r="CB323" s="201"/>
      <c r="CC323" s="201"/>
      <c r="CD323" s="201"/>
      <c r="CE323" s="201"/>
      <c r="CF323" s="201"/>
      <c r="CG323" s="201"/>
      <c r="CH323" s="201"/>
      <c r="CI323" s="201"/>
      <c r="CJ323" s="201"/>
      <c r="CK323" s="201"/>
      <c r="CL323" s="201"/>
      <c r="CM323" s="201"/>
      <c r="CN323" s="201"/>
      <c r="CO323" s="201"/>
      <c r="CP323" s="201"/>
      <c r="CQ323" s="201"/>
      <c r="CR323" s="201"/>
      <c r="CS323" s="201"/>
      <c r="CT323" s="201"/>
      <c r="CU323" s="201"/>
      <c r="CV323" s="201"/>
      <c r="CW323" s="201"/>
      <c r="CX323" s="201"/>
      <c r="CY323" s="201"/>
      <c r="CZ323" s="201"/>
      <c r="DA323" s="201"/>
      <c r="DB323" s="201"/>
      <c r="DC323" s="201"/>
    </row>
    <row r="324" spans="1:107" s="184" customFormat="1" ht="27">
      <c r="A324" s="94" t="s">
        <v>769</v>
      </c>
      <c r="B324" s="90" t="str">
        <f>INDEX('Vehicle Level Data'!B:B,MATCH(Overview!$A324,'Vehicle Level Data'!$A:$A,0))</f>
        <v>Distribution 4 Amount</v>
      </c>
      <c r="C324" s="208" t="str">
        <f>IF(ISBLANK(INDEX('Vehicle Level Data'!D:D,MATCH(Overview!$A324,'Vehicle Level Data'!$A:$A,0))),"",INDEX('Vehicle Level Data'!D:D,MATCH(Overview!$A324,'Vehicle Level Data'!$A:$A,0)))</f>
        <v/>
      </c>
      <c r="D324" s="147"/>
      <c r="E324" s="147"/>
      <c r="F324" s="147"/>
      <c r="G324" s="197"/>
    </row>
    <row r="325" spans="1:107" s="187" customFormat="1" ht="27">
      <c r="A325" s="91" t="s">
        <v>771</v>
      </c>
      <c r="B325" s="92" t="str">
        <f>INDEX('Vehicle Level Data'!B:B,MATCH(Overview!$A325,'Vehicle Level Data'!$A:$A,0))</f>
        <v>Distribution 4 Date</v>
      </c>
      <c r="C325" s="270" t="str">
        <f>IF(ISBLANK(INDEX('Vehicle Level Data'!D:D,MATCH(Overview!$A325,'Vehicle Level Data'!$A:$A,0))),"",INDEX('Vehicle Level Data'!D:D,MATCH(Overview!$A325,'Vehicle Level Data'!$A:$A,0)))</f>
        <v/>
      </c>
      <c r="D325" s="150"/>
      <c r="E325" s="150"/>
      <c r="F325" s="150"/>
      <c r="G325" s="197"/>
      <c r="H325" s="201"/>
      <c r="J325" s="201"/>
      <c r="K325" s="201"/>
      <c r="L325" s="201"/>
      <c r="M325" s="201"/>
      <c r="N325" s="201"/>
      <c r="O325" s="201"/>
      <c r="P325" s="201"/>
      <c r="Q325" s="201"/>
      <c r="R325" s="201"/>
      <c r="S325" s="201"/>
      <c r="T325" s="201"/>
      <c r="U325" s="201"/>
      <c r="V325" s="201"/>
      <c r="W325" s="201"/>
      <c r="X325" s="201"/>
      <c r="Y325" s="201"/>
      <c r="Z325" s="201"/>
      <c r="AA325" s="201"/>
      <c r="AB325" s="201"/>
      <c r="AC325" s="201"/>
      <c r="AD325" s="201"/>
      <c r="AE325" s="201"/>
      <c r="AF325" s="201"/>
      <c r="AG325" s="201"/>
      <c r="AH325" s="201"/>
      <c r="AI325" s="201"/>
      <c r="AJ325" s="201"/>
      <c r="AK325" s="201"/>
      <c r="AL325" s="201"/>
      <c r="AM325" s="201"/>
      <c r="AN325" s="201"/>
      <c r="AO325" s="201"/>
      <c r="AP325" s="201"/>
      <c r="AQ325" s="201"/>
      <c r="AR325" s="201"/>
      <c r="AS325" s="201"/>
      <c r="AT325" s="201"/>
      <c r="AU325" s="201"/>
      <c r="AV325" s="201"/>
      <c r="AW325" s="201"/>
      <c r="AX325" s="201"/>
      <c r="AY325" s="201"/>
      <c r="AZ325" s="201"/>
      <c r="BA325" s="201"/>
      <c r="BB325" s="201"/>
      <c r="BC325" s="201"/>
      <c r="BD325" s="201"/>
      <c r="BE325" s="201"/>
      <c r="BF325" s="201"/>
      <c r="BG325" s="201"/>
      <c r="BH325" s="201"/>
      <c r="BI325" s="201"/>
      <c r="BJ325" s="201"/>
      <c r="BK325" s="201"/>
      <c r="BL325" s="201"/>
      <c r="BM325" s="201"/>
      <c r="BN325" s="201"/>
      <c r="BO325" s="201"/>
      <c r="BP325" s="201"/>
      <c r="BQ325" s="201"/>
      <c r="BR325" s="201"/>
      <c r="BS325" s="201"/>
      <c r="BT325" s="201"/>
      <c r="BU325" s="201"/>
      <c r="BV325" s="201"/>
      <c r="BW325" s="201"/>
      <c r="BX325" s="201"/>
      <c r="BY325" s="201"/>
      <c r="BZ325" s="201"/>
      <c r="CA325" s="201"/>
      <c r="CB325" s="201"/>
      <c r="CC325" s="201"/>
      <c r="CD325" s="201"/>
      <c r="CE325" s="201"/>
      <c r="CF325" s="201"/>
      <c r="CG325" s="201"/>
      <c r="CH325" s="201"/>
      <c r="CI325" s="201"/>
      <c r="CJ325" s="201"/>
      <c r="CK325" s="201"/>
      <c r="CL325" s="201"/>
      <c r="CM325" s="201"/>
      <c r="CN325" s="201"/>
      <c r="CO325" s="201"/>
      <c r="CP325" s="201"/>
      <c r="CQ325" s="201"/>
      <c r="CR325" s="201"/>
      <c r="CS325" s="201"/>
      <c r="CT325" s="201"/>
      <c r="CU325" s="201"/>
      <c r="CV325" s="201"/>
      <c r="CW325" s="201"/>
      <c r="CX325" s="201"/>
      <c r="CY325" s="201"/>
      <c r="CZ325" s="201"/>
      <c r="DA325" s="201"/>
      <c r="DB325" s="201"/>
      <c r="DC325" s="201"/>
    </row>
    <row r="326" spans="1:107" s="184" customFormat="1" ht="27">
      <c r="A326" s="94" t="s">
        <v>773</v>
      </c>
      <c r="B326" s="90" t="str">
        <f>INDEX('Vehicle Level Data'!B:B,MATCH(Overview!$A326,'Vehicle Level Data'!$A:$A,0))</f>
        <v>Distribution 5 Amount</v>
      </c>
      <c r="C326" s="208" t="str">
        <f>IF(ISBLANK(INDEX('Vehicle Level Data'!D:D,MATCH(Overview!$A326,'Vehicle Level Data'!$A:$A,0))),"",INDEX('Vehicle Level Data'!D:D,MATCH(Overview!$A326,'Vehicle Level Data'!$A:$A,0)))</f>
        <v/>
      </c>
      <c r="D326" s="147"/>
      <c r="E326" s="147"/>
      <c r="F326" s="147"/>
      <c r="G326" s="197"/>
    </row>
    <row r="327" spans="1:107" s="187" customFormat="1" ht="27">
      <c r="A327" s="91" t="s">
        <v>775</v>
      </c>
      <c r="B327" s="92" t="str">
        <f>INDEX('Vehicle Level Data'!B:B,MATCH(Overview!$A327,'Vehicle Level Data'!$A:$A,0))</f>
        <v>Distribution 5 Date</v>
      </c>
      <c r="C327" s="270" t="str">
        <f>IF(ISBLANK(INDEX('Vehicle Level Data'!D:D,MATCH(Overview!$A327,'Vehicle Level Data'!$A:$A,0))),"",INDEX('Vehicle Level Data'!D:D,MATCH(Overview!$A327,'Vehicle Level Data'!$A:$A,0)))</f>
        <v/>
      </c>
      <c r="D327" s="150"/>
      <c r="E327" s="150"/>
      <c r="F327" s="150"/>
      <c r="G327" s="197"/>
      <c r="H327" s="201"/>
      <c r="J327" s="201"/>
      <c r="K327" s="201"/>
      <c r="L327" s="201"/>
      <c r="M327" s="201"/>
      <c r="N327" s="201"/>
      <c r="O327" s="201"/>
      <c r="P327" s="201"/>
      <c r="Q327" s="201"/>
      <c r="R327" s="201"/>
      <c r="S327" s="201"/>
      <c r="T327" s="201"/>
      <c r="U327" s="201"/>
      <c r="V327" s="201"/>
      <c r="W327" s="201"/>
      <c r="X327" s="201"/>
      <c r="Y327" s="201"/>
      <c r="Z327" s="201"/>
      <c r="AA327" s="201"/>
      <c r="AB327" s="201"/>
      <c r="AC327" s="201"/>
      <c r="AD327" s="201"/>
      <c r="AE327" s="201"/>
      <c r="AF327" s="201"/>
      <c r="AG327" s="201"/>
      <c r="AH327" s="201"/>
      <c r="AI327" s="201"/>
      <c r="AJ327" s="201"/>
      <c r="AK327" s="201"/>
      <c r="AL327" s="201"/>
      <c r="AM327" s="201"/>
      <c r="AN327" s="201"/>
      <c r="AO327" s="201"/>
      <c r="AP327" s="201"/>
      <c r="AQ327" s="201"/>
      <c r="AR327" s="201"/>
      <c r="AS327" s="201"/>
      <c r="AT327" s="201"/>
      <c r="AU327" s="201"/>
      <c r="AV327" s="201"/>
      <c r="AW327" s="201"/>
      <c r="AX327" s="201"/>
      <c r="AY327" s="201"/>
      <c r="AZ327" s="201"/>
      <c r="BA327" s="201"/>
      <c r="BB327" s="201"/>
      <c r="BC327" s="201"/>
      <c r="BD327" s="201"/>
      <c r="BE327" s="201"/>
      <c r="BF327" s="201"/>
      <c r="BG327" s="201"/>
      <c r="BH327" s="201"/>
      <c r="BI327" s="201"/>
      <c r="BJ327" s="201"/>
      <c r="BK327" s="201"/>
      <c r="BL327" s="201"/>
      <c r="BM327" s="201"/>
      <c r="BN327" s="201"/>
      <c r="BO327" s="201"/>
      <c r="BP327" s="201"/>
      <c r="BQ327" s="201"/>
      <c r="BR327" s="201"/>
      <c r="BS327" s="201"/>
      <c r="BT327" s="201"/>
      <c r="BU327" s="201"/>
      <c r="BV327" s="201"/>
      <c r="BW327" s="201"/>
      <c r="BX327" s="201"/>
      <c r="BY327" s="201"/>
      <c r="BZ327" s="201"/>
      <c r="CA327" s="201"/>
      <c r="CB327" s="201"/>
      <c r="CC327" s="201"/>
      <c r="CD327" s="201"/>
      <c r="CE327" s="201"/>
      <c r="CF327" s="201"/>
      <c r="CG327" s="201"/>
      <c r="CH327" s="201"/>
      <c r="CI327" s="201"/>
      <c r="CJ327" s="201"/>
      <c r="CK327" s="201"/>
      <c r="CL327" s="201"/>
      <c r="CM327" s="201"/>
      <c r="CN327" s="201"/>
      <c r="CO327" s="201"/>
      <c r="CP327" s="201"/>
      <c r="CQ327" s="201"/>
      <c r="CR327" s="201"/>
      <c r="CS327" s="201"/>
      <c r="CT327" s="201"/>
      <c r="CU327" s="201"/>
      <c r="CV327" s="201"/>
      <c r="CW327" s="201"/>
      <c r="CX327" s="201"/>
      <c r="CY327" s="201"/>
      <c r="CZ327" s="201"/>
      <c r="DA327" s="201"/>
      <c r="DB327" s="201"/>
      <c r="DC327" s="201"/>
    </row>
    <row r="328" spans="1:107" s="184" customFormat="1" ht="27">
      <c r="A328" s="94" t="s">
        <v>777</v>
      </c>
      <c r="B328" s="90" t="str">
        <f>INDEX('Vehicle Level Data'!B:B,MATCH(Overview!$A328,'Vehicle Level Data'!$A:$A,0))</f>
        <v>Distribution 6 Amount</v>
      </c>
      <c r="C328" s="208" t="str">
        <f>IF(ISBLANK(INDEX('Vehicle Level Data'!D:D,MATCH(Overview!$A328,'Vehicle Level Data'!$A:$A,0))),"",INDEX('Vehicle Level Data'!D:D,MATCH(Overview!$A328,'Vehicle Level Data'!$A:$A,0)))</f>
        <v/>
      </c>
      <c r="D328" s="147"/>
      <c r="E328" s="147"/>
      <c r="F328" s="147"/>
      <c r="G328" s="197"/>
    </row>
    <row r="329" spans="1:107" s="187" customFormat="1" ht="27">
      <c r="A329" s="91" t="s">
        <v>779</v>
      </c>
      <c r="B329" s="92" t="str">
        <f>INDEX('Vehicle Level Data'!B:B,MATCH(Overview!$A329,'Vehicle Level Data'!$A:$A,0))</f>
        <v>Distribution 6 Date</v>
      </c>
      <c r="C329" s="270" t="str">
        <f>IF(ISBLANK(INDEX('Vehicle Level Data'!D:D,MATCH(Overview!$A329,'Vehicle Level Data'!$A:$A,0))),"",INDEX('Vehicle Level Data'!D:D,MATCH(Overview!$A329,'Vehicle Level Data'!$A:$A,0)))</f>
        <v/>
      </c>
      <c r="D329" s="150"/>
      <c r="E329" s="150"/>
      <c r="F329" s="150"/>
      <c r="G329" s="197"/>
      <c r="H329" s="201"/>
      <c r="J329" s="201"/>
      <c r="K329" s="201"/>
      <c r="L329" s="201"/>
      <c r="M329" s="201"/>
      <c r="N329" s="201"/>
      <c r="O329" s="201"/>
      <c r="P329" s="201"/>
      <c r="Q329" s="201"/>
      <c r="R329" s="201"/>
      <c r="S329" s="201"/>
      <c r="T329" s="201"/>
      <c r="U329" s="201"/>
      <c r="V329" s="201"/>
      <c r="W329" s="201"/>
      <c r="X329" s="201"/>
      <c r="Y329" s="201"/>
      <c r="Z329" s="201"/>
      <c r="AA329" s="201"/>
      <c r="AB329" s="201"/>
      <c r="AC329" s="201"/>
      <c r="AD329" s="201"/>
      <c r="AE329" s="201"/>
      <c r="AF329" s="201"/>
      <c r="AG329" s="201"/>
      <c r="AH329" s="201"/>
      <c r="AI329" s="201"/>
      <c r="AJ329" s="201"/>
      <c r="AK329" s="201"/>
      <c r="AL329" s="201"/>
      <c r="AM329" s="201"/>
      <c r="AN329" s="201"/>
      <c r="AO329" s="201"/>
      <c r="AP329" s="201"/>
      <c r="AQ329" s="201"/>
      <c r="AR329" s="201"/>
      <c r="AS329" s="201"/>
      <c r="AT329" s="201"/>
      <c r="AU329" s="201"/>
      <c r="AV329" s="201"/>
      <c r="AW329" s="201"/>
      <c r="AX329" s="201"/>
      <c r="AY329" s="201"/>
      <c r="AZ329" s="201"/>
      <c r="BA329" s="201"/>
      <c r="BB329" s="201"/>
      <c r="BC329" s="201"/>
      <c r="BD329" s="201"/>
      <c r="BE329" s="201"/>
      <c r="BF329" s="201"/>
      <c r="BG329" s="201"/>
      <c r="BH329" s="201"/>
      <c r="BI329" s="201"/>
      <c r="BJ329" s="201"/>
      <c r="BK329" s="201"/>
      <c r="BL329" s="201"/>
      <c r="BM329" s="201"/>
      <c r="BN329" s="201"/>
      <c r="BO329" s="201"/>
      <c r="BP329" s="201"/>
      <c r="BQ329" s="201"/>
      <c r="BR329" s="201"/>
      <c r="BS329" s="201"/>
      <c r="BT329" s="201"/>
      <c r="BU329" s="201"/>
      <c r="BV329" s="201"/>
      <c r="BW329" s="201"/>
      <c r="BX329" s="201"/>
      <c r="BY329" s="201"/>
      <c r="BZ329" s="201"/>
      <c r="CA329" s="201"/>
      <c r="CB329" s="201"/>
      <c r="CC329" s="201"/>
      <c r="CD329" s="201"/>
      <c r="CE329" s="201"/>
      <c r="CF329" s="201"/>
      <c r="CG329" s="201"/>
      <c r="CH329" s="201"/>
      <c r="CI329" s="201"/>
      <c r="CJ329" s="201"/>
      <c r="CK329" s="201"/>
      <c r="CL329" s="201"/>
      <c r="CM329" s="201"/>
      <c r="CN329" s="201"/>
      <c r="CO329" s="201"/>
      <c r="CP329" s="201"/>
      <c r="CQ329" s="201"/>
      <c r="CR329" s="201"/>
      <c r="CS329" s="201"/>
      <c r="CT329" s="201"/>
      <c r="CU329" s="201"/>
      <c r="CV329" s="201"/>
      <c r="CW329" s="201"/>
      <c r="CX329" s="201"/>
      <c r="CY329" s="201"/>
      <c r="CZ329" s="201"/>
      <c r="DA329" s="201"/>
      <c r="DB329" s="201"/>
      <c r="DC329" s="201"/>
    </row>
    <row r="330" spans="1:107" s="184" customFormat="1" ht="27">
      <c r="A330" s="94" t="s">
        <v>781</v>
      </c>
      <c r="B330" s="90" t="str">
        <f>INDEX('Vehicle Level Data'!B:B,MATCH(Overview!$A330,'Vehicle Level Data'!$A:$A,0))</f>
        <v>Distribution 7 Amount</v>
      </c>
      <c r="C330" s="208" t="str">
        <f>IF(ISBLANK(INDEX('Vehicle Level Data'!D:D,MATCH(Overview!$A330,'Vehicle Level Data'!$A:$A,0))),"",INDEX('Vehicle Level Data'!D:D,MATCH(Overview!$A330,'Vehicle Level Data'!$A:$A,0)))</f>
        <v/>
      </c>
      <c r="D330" s="147"/>
      <c r="E330" s="147"/>
      <c r="F330" s="147"/>
      <c r="G330" s="197"/>
    </row>
    <row r="331" spans="1:107" s="187" customFormat="1" ht="27">
      <c r="A331" s="91" t="s">
        <v>783</v>
      </c>
      <c r="B331" s="92" t="str">
        <f>INDEX('Vehicle Level Data'!B:B,MATCH(Overview!$A331,'Vehicle Level Data'!$A:$A,0))</f>
        <v>Distribution 7 Date</v>
      </c>
      <c r="C331" s="270" t="str">
        <f>IF(ISBLANK(INDEX('Vehicle Level Data'!D:D,MATCH(Overview!$A331,'Vehicle Level Data'!$A:$A,0))),"",INDEX('Vehicle Level Data'!D:D,MATCH(Overview!$A331,'Vehicle Level Data'!$A:$A,0)))</f>
        <v/>
      </c>
      <c r="D331" s="150"/>
      <c r="E331" s="150"/>
      <c r="F331" s="150"/>
      <c r="G331" s="197"/>
      <c r="H331" s="201"/>
      <c r="J331" s="201"/>
      <c r="K331" s="201"/>
      <c r="L331" s="201"/>
      <c r="M331" s="201"/>
      <c r="N331" s="201"/>
      <c r="O331" s="201"/>
      <c r="P331" s="201"/>
      <c r="Q331" s="201"/>
      <c r="R331" s="201"/>
      <c r="S331" s="201"/>
      <c r="T331" s="201"/>
      <c r="U331" s="201"/>
      <c r="V331" s="201"/>
      <c r="W331" s="201"/>
      <c r="X331" s="201"/>
      <c r="Y331" s="201"/>
      <c r="Z331" s="201"/>
      <c r="AA331" s="201"/>
      <c r="AB331" s="201"/>
      <c r="AC331" s="201"/>
      <c r="AD331" s="201"/>
      <c r="AE331" s="201"/>
      <c r="AF331" s="201"/>
      <c r="AG331" s="201"/>
      <c r="AH331" s="201"/>
      <c r="AI331" s="201"/>
      <c r="AJ331" s="201"/>
      <c r="AK331" s="201"/>
      <c r="AL331" s="201"/>
      <c r="AM331" s="201"/>
      <c r="AN331" s="201"/>
      <c r="AO331" s="201"/>
      <c r="AP331" s="201"/>
      <c r="AQ331" s="201"/>
      <c r="AR331" s="201"/>
      <c r="AS331" s="201"/>
      <c r="AT331" s="201"/>
      <c r="AU331" s="201"/>
      <c r="AV331" s="201"/>
      <c r="AW331" s="201"/>
      <c r="AX331" s="201"/>
      <c r="AY331" s="201"/>
      <c r="AZ331" s="201"/>
      <c r="BA331" s="201"/>
      <c r="BB331" s="201"/>
      <c r="BC331" s="201"/>
      <c r="BD331" s="201"/>
      <c r="BE331" s="201"/>
      <c r="BF331" s="201"/>
      <c r="BG331" s="201"/>
      <c r="BH331" s="201"/>
      <c r="BI331" s="201"/>
      <c r="BJ331" s="201"/>
      <c r="BK331" s="201"/>
      <c r="BL331" s="201"/>
      <c r="BM331" s="201"/>
      <c r="BN331" s="201"/>
      <c r="BO331" s="201"/>
      <c r="BP331" s="201"/>
      <c r="BQ331" s="201"/>
      <c r="BR331" s="201"/>
      <c r="BS331" s="201"/>
      <c r="BT331" s="201"/>
      <c r="BU331" s="201"/>
      <c r="BV331" s="201"/>
      <c r="BW331" s="201"/>
      <c r="BX331" s="201"/>
      <c r="BY331" s="201"/>
      <c r="BZ331" s="201"/>
      <c r="CA331" s="201"/>
      <c r="CB331" s="201"/>
      <c r="CC331" s="201"/>
      <c r="CD331" s="201"/>
      <c r="CE331" s="201"/>
      <c r="CF331" s="201"/>
      <c r="CG331" s="201"/>
      <c r="CH331" s="201"/>
      <c r="CI331" s="201"/>
      <c r="CJ331" s="201"/>
      <c r="CK331" s="201"/>
      <c r="CL331" s="201"/>
      <c r="CM331" s="201"/>
      <c r="CN331" s="201"/>
      <c r="CO331" s="201"/>
      <c r="CP331" s="201"/>
      <c r="CQ331" s="201"/>
      <c r="CR331" s="201"/>
      <c r="CS331" s="201"/>
      <c r="CT331" s="201"/>
      <c r="CU331" s="201"/>
      <c r="CV331" s="201"/>
      <c r="CW331" s="201"/>
      <c r="CX331" s="201"/>
      <c r="CY331" s="201"/>
      <c r="CZ331" s="201"/>
      <c r="DA331" s="201"/>
      <c r="DB331" s="201"/>
      <c r="DC331" s="201"/>
    </row>
    <row r="332" spans="1:107" s="184" customFormat="1" ht="27">
      <c r="A332" s="94" t="s">
        <v>785</v>
      </c>
      <c r="B332" s="90" t="str">
        <f>INDEX('Vehicle Level Data'!B:B,MATCH(Overview!$A332,'Vehicle Level Data'!$A:$A,0))</f>
        <v>Distribution 8 Amount</v>
      </c>
      <c r="C332" s="208" t="str">
        <f>IF(ISBLANK(INDEX('Vehicle Level Data'!D:D,MATCH(Overview!$A332,'Vehicle Level Data'!$A:$A,0))),"",INDEX('Vehicle Level Data'!D:D,MATCH(Overview!$A332,'Vehicle Level Data'!$A:$A,0)))</f>
        <v/>
      </c>
      <c r="D332" s="147"/>
      <c r="E332" s="147"/>
      <c r="F332" s="147"/>
      <c r="G332" s="197"/>
    </row>
    <row r="333" spans="1:107" s="187" customFormat="1" ht="27">
      <c r="A333" s="91" t="s">
        <v>787</v>
      </c>
      <c r="B333" s="92" t="str">
        <f>INDEX('Vehicle Level Data'!B:B,MATCH(Overview!$A333,'Vehicle Level Data'!$A:$A,0))</f>
        <v>Distribution 8 Date</v>
      </c>
      <c r="C333" s="270" t="str">
        <f>IF(ISBLANK(INDEX('Vehicle Level Data'!D:D,MATCH(Overview!$A333,'Vehicle Level Data'!$A:$A,0))),"",INDEX('Vehicle Level Data'!D:D,MATCH(Overview!$A333,'Vehicle Level Data'!$A:$A,0)))</f>
        <v/>
      </c>
      <c r="D333" s="150"/>
      <c r="E333" s="150"/>
      <c r="F333" s="150"/>
      <c r="G333" s="197"/>
      <c r="H333" s="201"/>
      <c r="J333" s="201"/>
      <c r="K333" s="201"/>
      <c r="L333" s="201"/>
      <c r="M333" s="201"/>
      <c r="N333" s="201"/>
      <c r="O333" s="201"/>
      <c r="P333" s="201"/>
      <c r="Q333" s="201"/>
      <c r="R333" s="201"/>
      <c r="S333" s="201"/>
      <c r="T333" s="201"/>
      <c r="U333" s="201"/>
      <c r="V333" s="201"/>
      <c r="W333" s="201"/>
      <c r="X333" s="201"/>
      <c r="Y333" s="201"/>
      <c r="Z333" s="201"/>
      <c r="AA333" s="201"/>
      <c r="AB333" s="201"/>
      <c r="AC333" s="201"/>
      <c r="AD333" s="201"/>
      <c r="AE333" s="201"/>
      <c r="AF333" s="201"/>
      <c r="AG333" s="201"/>
      <c r="AH333" s="201"/>
      <c r="AI333" s="201"/>
      <c r="AJ333" s="201"/>
      <c r="AK333" s="201"/>
      <c r="AL333" s="201"/>
      <c r="AM333" s="201"/>
      <c r="AN333" s="201"/>
      <c r="AO333" s="201"/>
      <c r="AP333" s="201"/>
      <c r="AQ333" s="201"/>
      <c r="AR333" s="201"/>
      <c r="AS333" s="201"/>
      <c r="AT333" s="201"/>
      <c r="AU333" s="201"/>
      <c r="AV333" s="201"/>
      <c r="AW333" s="201"/>
      <c r="AX333" s="201"/>
      <c r="AY333" s="201"/>
      <c r="AZ333" s="201"/>
      <c r="BA333" s="201"/>
      <c r="BB333" s="201"/>
      <c r="BC333" s="201"/>
      <c r="BD333" s="201"/>
      <c r="BE333" s="201"/>
      <c r="BF333" s="201"/>
      <c r="BG333" s="201"/>
      <c r="BH333" s="201"/>
      <c r="BI333" s="201"/>
      <c r="BJ333" s="201"/>
      <c r="BK333" s="201"/>
      <c r="BL333" s="201"/>
      <c r="BM333" s="201"/>
      <c r="BN333" s="201"/>
      <c r="BO333" s="201"/>
      <c r="BP333" s="201"/>
      <c r="BQ333" s="201"/>
      <c r="BR333" s="201"/>
      <c r="BS333" s="201"/>
      <c r="BT333" s="201"/>
      <c r="BU333" s="201"/>
      <c r="BV333" s="201"/>
      <c r="BW333" s="201"/>
      <c r="BX333" s="201"/>
      <c r="BY333" s="201"/>
      <c r="BZ333" s="201"/>
      <c r="CA333" s="201"/>
      <c r="CB333" s="201"/>
      <c r="CC333" s="201"/>
      <c r="CD333" s="201"/>
      <c r="CE333" s="201"/>
      <c r="CF333" s="201"/>
      <c r="CG333" s="201"/>
      <c r="CH333" s="201"/>
      <c r="CI333" s="201"/>
      <c r="CJ333" s="201"/>
      <c r="CK333" s="201"/>
      <c r="CL333" s="201"/>
      <c r="CM333" s="201"/>
      <c r="CN333" s="201"/>
      <c r="CO333" s="201"/>
      <c r="CP333" s="201"/>
      <c r="CQ333" s="201"/>
      <c r="CR333" s="201"/>
      <c r="CS333" s="201"/>
      <c r="CT333" s="201"/>
      <c r="CU333" s="201"/>
      <c r="CV333" s="201"/>
      <c r="CW333" s="201"/>
      <c r="CX333" s="201"/>
      <c r="CY333" s="201"/>
      <c r="CZ333" s="201"/>
      <c r="DA333" s="201"/>
      <c r="DB333" s="201"/>
      <c r="DC333" s="201"/>
    </row>
    <row r="334" spans="1:107" s="184" customFormat="1" ht="27">
      <c r="A334" s="94" t="s">
        <v>789</v>
      </c>
      <c r="B334" s="90" t="str">
        <f>INDEX('Vehicle Level Data'!B:B,MATCH(Overview!$A334,'Vehicle Level Data'!$A:$A,0))</f>
        <v>Distribution 9 Amount</v>
      </c>
      <c r="C334" s="208" t="str">
        <f>IF(ISBLANK(INDEX('Vehicle Level Data'!D:D,MATCH(Overview!$A334,'Vehicle Level Data'!$A:$A,0))),"",INDEX('Vehicle Level Data'!D:D,MATCH(Overview!$A334,'Vehicle Level Data'!$A:$A,0)))</f>
        <v/>
      </c>
      <c r="D334" s="147"/>
      <c r="E334" s="147"/>
      <c r="F334" s="147"/>
      <c r="G334" s="197"/>
    </row>
    <row r="335" spans="1:107" s="187" customFormat="1" ht="27">
      <c r="A335" s="91" t="s">
        <v>791</v>
      </c>
      <c r="B335" s="92" t="str">
        <f>INDEX('Vehicle Level Data'!B:B,MATCH(Overview!$A335,'Vehicle Level Data'!$A:$A,0))</f>
        <v>Distribution 9 Date</v>
      </c>
      <c r="C335" s="270" t="str">
        <f>IF(ISBLANK(INDEX('Vehicle Level Data'!D:D,MATCH(Overview!$A335,'Vehicle Level Data'!$A:$A,0))),"",INDEX('Vehicle Level Data'!D:D,MATCH(Overview!$A335,'Vehicle Level Data'!$A:$A,0)))</f>
        <v/>
      </c>
      <c r="D335" s="150"/>
      <c r="E335" s="150"/>
      <c r="F335" s="150"/>
      <c r="G335" s="197"/>
      <c r="H335" s="201"/>
      <c r="J335" s="201"/>
      <c r="K335" s="201"/>
      <c r="L335" s="201"/>
      <c r="M335" s="201"/>
      <c r="N335" s="201"/>
      <c r="O335" s="201"/>
      <c r="P335" s="201"/>
      <c r="Q335" s="201"/>
      <c r="R335" s="201"/>
      <c r="S335" s="201"/>
      <c r="T335" s="201"/>
      <c r="U335" s="201"/>
      <c r="V335" s="201"/>
      <c r="W335" s="201"/>
      <c r="X335" s="201"/>
      <c r="Y335" s="201"/>
      <c r="Z335" s="201"/>
      <c r="AA335" s="201"/>
      <c r="AB335" s="201"/>
      <c r="AC335" s="201"/>
      <c r="AD335" s="201"/>
      <c r="AE335" s="201"/>
      <c r="AF335" s="201"/>
      <c r="AG335" s="201"/>
      <c r="AH335" s="201"/>
      <c r="AI335" s="201"/>
      <c r="AJ335" s="201"/>
      <c r="AK335" s="201"/>
      <c r="AL335" s="201"/>
      <c r="AM335" s="201"/>
      <c r="AN335" s="201"/>
      <c r="AO335" s="201"/>
      <c r="AP335" s="201"/>
      <c r="AQ335" s="201"/>
      <c r="AR335" s="201"/>
      <c r="AS335" s="201"/>
      <c r="AT335" s="201"/>
      <c r="AU335" s="201"/>
      <c r="AV335" s="201"/>
      <c r="AW335" s="201"/>
      <c r="AX335" s="201"/>
      <c r="AY335" s="201"/>
      <c r="AZ335" s="201"/>
      <c r="BA335" s="201"/>
      <c r="BB335" s="201"/>
      <c r="BC335" s="201"/>
      <c r="BD335" s="201"/>
      <c r="BE335" s="201"/>
      <c r="BF335" s="201"/>
      <c r="BG335" s="201"/>
      <c r="BH335" s="201"/>
      <c r="BI335" s="201"/>
      <c r="BJ335" s="201"/>
      <c r="BK335" s="201"/>
      <c r="BL335" s="201"/>
      <c r="BM335" s="201"/>
      <c r="BN335" s="201"/>
      <c r="BO335" s="201"/>
      <c r="BP335" s="201"/>
      <c r="BQ335" s="201"/>
      <c r="BR335" s="201"/>
      <c r="BS335" s="201"/>
      <c r="BT335" s="201"/>
      <c r="BU335" s="201"/>
      <c r="BV335" s="201"/>
      <c r="BW335" s="201"/>
      <c r="BX335" s="201"/>
      <c r="BY335" s="201"/>
      <c r="BZ335" s="201"/>
      <c r="CA335" s="201"/>
      <c r="CB335" s="201"/>
      <c r="CC335" s="201"/>
      <c r="CD335" s="201"/>
      <c r="CE335" s="201"/>
      <c r="CF335" s="201"/>
      <c r="CG335" s="201"/>
      <c r="CH335" s="201"/>
      <c r="CI335" s="201"/>
      <c r="CJ335" s="201"/>
      <c r="CK335" s="201"/>
      <c r="CL335" s="201"/>
      <c r="CM335" s="201"/>
      <c r="CN335" s="201"/>
      <c r="CO335" s="201"/>
      <c r="CP335" s="201"/>
      <c r="CQ335" s="201"/>
      <c r="CR335" s="201"/>
      <c r="CS335" s="201"/>
      <c r="CT335" s="201"/>
      <c r="CU335" s="201"/>
      <c r="CV335" s="201"/>
      <c r="CW335" s="201"/>
      <c r="CX335" s="201"/>
      <c r="CY335" s="201"/>
      <c r="CZ335" s="201"/>
      <c r="DA335" s="201"/>
      <c r="DB335" s="201"/>
      <c r="DC335" s="201"/>
    </row>
    <row r="336" spans="1:107" s="184" customFormat="1" ht="27">
      <c r="A336" s="94" t="s">
        <v>793</v>
      </c>
      <c r="B336" s="90" t="str">
        <f>INDEX('Vehicle Level Data'!B:B,MATCH(Overview!$A336,'Vehicle Level Data'!$A:$A,0))</f>
        <v>Distribution 10 Amount</v>
      </c>
      <c r="C336" s="208" t="str">
        <f>IF(ISBLANK(INDEX('Vehicle Level Data'!D:D,MATCH(Overview!$A336,'Vehicle Level Data'!$A:$A,0))),"",INDEX('Vehicle Level Data'!D:D,MATCH(Overview!$A336,'Vehicle Level Data'!$A:$A,0)))</f>
        <v/>
      </c>
      <c r="D336" s="147"/>
      <c r="E336" s="147"/>
      <c r="F336" s="147"/>
      <c r="G336" s="197"/>
    </row>
    <row r="337" spans="1:107" s="187" customFormat="1" ht="27">
      <c r="A337" s="91" t="s">
        <v>795</v>
      </c>
      <c r="B337" s="92" t="str">
        <f>INDEX('Vehicle Level Data'!B:B,MATCH(Overview!$A337,'Vehicle Level Data'!$A:$A,0))</f>
        <v>Distribution 10 Date</v>
      </c>
      <c r="C337" s="270" t="str">
        <f>IF(ISBLANK(INDEX('Vehicle Level Data'!D:D,MATCH(Overview!$A337,'Vehicle Level Data'!$A:$A,0))),"",INDEX('Vehicle Level Data'!D:D,MATCH(Overview!$A337,'Vehicle Level Data'!$A:$A,0)))</f>
        <v/>
      </c>
      <c r="D337" s="150"/>
      <c r="E337" s="150"/>
      <c r="F337" s="150"/>
      <c r="G337" s="197"/>
      <c r="H337" s="201"/>
      <c r="J337" s="201"/>
      <c r="K337" s="201"/>
      <c r="L337" s="201"/>
      <c r="M337" s="201"/>
      <c r="N337" s="201"/>
      <c r="O337" s="201"/>
      <c r="P337" s="201"/>
      <c r="Q337" s="201"/>
      <c r="R337" s="201"/>
      <c r="S337" s="201"/>
      <c r="T337" s="201"/>
      <c r="U337" s="201"/>
      <c r="V337" s="201"/>
      <c r="W337" s="201"/>
      <c r="X337" s="201"/>
      <c r="Y337" s="201"/>
      <c r="Z337" s="201"/>
      <c r="AA337" s="201"/>
      <c r="AB337" s="201"/>
      <c r="AC337" s="201"/>
      <c r="AD337" s="201"/>
      <c r="AE337" s="201"/>
      <c r="AF337" s="201"/>
      <c r="AG337" s="201"/>
      <c r="AH337" s="201"/>
      <c r="AI337" s="201"/>
      <c r="AJ337" s="201"/>
      <c r="AK337" s="201"/>
      <c r="AL337" s="201"/>
      <c r="AM337" s="201"/>
      <c r="AN337" s="201"/>
      <c r="AO337" s="201"/>
      <c r="AP337" s="201"/>
      <c r="AQ337" s="201"/>
      <c r="AR337" s="201"/>
      <c r="AS337" s="201"/>
      <c r="AT337" s="201"/>
      <c r="AU337" s="201"/>
      <c r="AV337" s="201"/>
      <c r="AW337" s="201"/>
      <c r="AX337" s="201"/>
      <c r="AY337" s="201"/>
      <c r="AZ337" s="201"/>
      <c r="BA337" s="201"/>
      <c r="BB337" s="201"/>
      <c r="BC337" s="201"/>
      <c r="BD337" s="201"/>
      <c r="BE337" s="201"/>
      <c r="BF337" s="201"/>
      <c r="BG337" s="201"/>
      <c r="BH337" s="201"/>
      <c r="BI337" s="201"/>
      <c r="BJ337" s="201"/>
      <c r="BK337" s="201"/>
      <c r="BL337" s="201"/>
      <c r="BM337" s="201"/>
      <c r="BN337" s="201"/>
      <c r="BO337" s="201"/>
      <c r="BP337" s="201"/>
      <c r="BQ337" s="201"/>
      <c r="BR337" s="201"/>
      <c r="BS337" s="201"/>
      <c r="BT337" s="201"/>
      <c r="BU337" s="201"/>
      <c r="BV337" s="201"/>
      <c r="BW337" s="201"/>
      <c r="BX337" s="201"/>
      <c r="BY337" s="201"/>
      <c r="BZ337" s="201"/>
      <c r="CA337" s="201"/>
      <c r="CB337" s="201"/>
      <c r="CC337" s="201"/>
      <c r="CD337" s="201"/>
      <c r="CE337" s="201"/>
      <c r="CF337" s="201"/>
      <c r="CG337" s="201"/>
      <c r="CH337" s="201"/>
      <c r="CI337" s="201"/>
      <c r="CJ337" s="201"/>
      <c r="CK337" s="201"/>
      <c r="CL337" s="201"/>
      <c r="CM337" s="201"/>
      <c r="CN337" s="201"/>
      <c r="CO337" s="201"/>
      <c r="CP337" s="201"/>
      <c r="CQ337" s="201"/>
      <c r="CR337" s="201"/>
      <c r="CS337" s="201"/>
      <c r="CT337" s="201"/>
      <c r="CU337" s="201"/>
      <c r="CV337" s="201"/>
      <c r="CW337" s="201"/>
      <c r="CX337" s="201"/>
      <c r="CY337" s="201"/>
      <c r="CZ337" s="201"/>
      <c r="DA337" s="201"/>
      <c r="DB337" s="201"/>
      <c r="DC337" s="201"/>
    </row>
    <row r="338" spans="1:107" s="187" customFormat="1" ht="27">
      <c r="A338" s="111"/>
      <c r="B338" s="71"/>
      <c r="C338" s="334"/>
      <c r="D338" s="231"/>
      <c r="E338" s="231"/>
      <c r="F338" s="231"/>
      <c r="G338" s="197"/>
    </row>
    <row r="339" spans="1:107" s="187" customFormat="1" ht="27">
      <c r="A339" s="73"/>
      <c r="B339" s="88" t="s">
        <v>797</v>
      </c>
      <c r="C339" s="329"/>
      <c r="D339" s="362" t="str">
        <f>$D$3</f>
        <v xml:space="preserve">Data  </v>
      </c>
      <c r="E339" s="362" t="str">
        <f>$E$3</f>
        <v xml:space="preserve">Data  </v>
      </c>
      <c r="F339" s="362" t="str">
        <f>$F$3</f>
        <v xml:space="preserve">Data  </v>
      </c>
      <c r="G339" s="197"/>
    </row>
    <row r="340" spans="1:107" s="187" customFormat="1" ht="11.1" customHeight="1">
      <c r="A340" s="101"/>
      <c r="B340" s="102"/>
      <c r="C340" s="333"/>
      <c r="D340" s="230"/>
      <c r="E340" s="230"/>
      <c r="F340" s="230"/>
      <c r="G340" s="197"/>
    </row>
    <row r="341" spans="1:107" s="184" customFormat="1" ht="27">
      <c r="A341" s="94" t="s">
        <v>798</v>
      </c>
      <c r="B341" s="90" t="str">
        <f>INDEX('Vehicle Level Data'!B:B,MATCH(Overview!$A341,'Vehicle Level Data'!$A:$A,0))</f>
        <v>Placeholder Amount</v>
      </c>
      <c r="C341" s="208" t="str">
        <f>IF(ISBLANK(INDEX('Vehicle Level Data'!D:D,MATCH(Overview!$A341,'Vehicle Level Data'!$A:$A,0))),"",INDEX('Vehicle Level Data'!D:D,MATCH(Overview!$A341,'Vehicle Level Data'!$A:$A,0)))</f>
        <v/>
      </c>
      <c r="D341" s="147"/>
      <c r="E341" s="147"/>
      <c r="F341" s="147"/>
      <c r="G341" s="197"/>
    </row>
    <row r="342" spans="1:107" s="187" customFormat="1" ht="27">
      <c r="A342" s="91" t="s">
        <v>801</v>
      </c>
      <c r="B342" s="92" t="str">
        <f>INDEX('Vehicle Level Data'!B:B,MATCH(Overview!$A342,'Vehicle Level Data'!$A:$A,0))</f>
        <v>Placeholder Date</v>
      </c>
      <c r="C342" s="270" t="str">
        <f>IF(ISBLANK(INDEX('Vehicle Level Data'!D:D,MATCH(Overview!$A342,'Vehicle Level Data'!$A:$A,0))),"",INDEX('Vehicle Level Data'!D:D,MATCH(Overview!$A342,'Vehicle Level Data'!$A:$A,0)))</f>
        <v/>
      </c>
      <c r="D342" s="150"/>
      <c r="E342" s="150"/>
      <c r="F342" s="150"/>
      <c r="G342" s="197"/>
      <c r="H342" s="201"/>
      <c r="J342" s="201"/>
      <c r="K342" s="201"/>
      <c r="L342" s="201"/>
      <c r="M342" s="201"/>
      <c r="N342" s="201"/>
      <c r="O342" s="201"/>
      <c r="P342" s="201"/>
      <c r="Q342" s="201"/>
      <c r="R342" s="201"/>
      <c r="S342" s="201"/>
      <c r="T342" s="201"/>
      <c r="U342" s="201"/>
      <c r="V342" s="201"/>
      <c r="W342" s="201"/>
      <c r="X342" s="201"/>
      <c r="Y342" s="201"/>
      <c r="Z342" s="201"/>
      <c r="AA342" s="201"/>
      <c r="AB342" s="201"/>
      <c r="AC342" s="201"/>
      <c r="AD342" s="201"/>
      <c r="AE342" s="201"/>
      <c r="AF342" s="201"/>
      <c r="AG342" s="201"/>
      <c r="AH342" s="201"/>
      <c r="AI342" s="201"/>
      <c r="AJ342" s="201"/>
      <c r="AK342" s="201"/>
      <c r="AL342" s="201"/>
      <c r="AM342" s="201"/>
      <c r="AN342" s="201"/>
      <c r="AO342" s="201"/>
      <c r="AP342" s="201"/>
      <c r="AQ342" s="201"/>
      <c r="AR342" s="201"/>
      <c r="AS342" s="201"/>
      <c r="AT342" s="201"/>
      <c r="AU342" s="201"/>
      <c r="AV342" s="201"/>
      <c r="AW342" s="201"/>
      <c r="AX342" s="201"/>
      <c r="AY342" s="201"/>
      <c r="AZ342" s="201"/>
      <c r="BA342" s="201"/>
      <c r="BB342" s="201"/>
      <c r="BC342" s="201"/>
      <c r="BD342" s="201"/>
      <c r="BE342" s="201"/>
      <c r="BF342" s="201"/>
      <c r="BG342" s="201"/>
      <c r="BH342" s="201"/>
      <c r="BI342" s="201"/>
      <c r="BJ342" s="201"/>
      <c r="BK342" s="201"/>
      <c r="BL342" s="201"/>
      <c r="BM342" s="201"/>
      <c r="BN342" s="201"/>
      <c r="BO342" s="201"/>
      <c r="BP342" s="201"/>
      <c r="BQ342" s="201"/>
      <c r="BR342" s="201"/>
      <c r="BS342" s="201"/>
      <c r="BT342" s="201"/>
      <c r="BU342" s="201"/>
      <c r="BV342" s="201"/>
      <c r="BW342" s="201"/>
      <c r="BX342" s="201"/>
      <c r="BY342" s="201"/>
      <c r="BZ342" s="201"/>
      <c r="CA342" s="201"/>
      <c r="CB342" s="201"/>
      <c r="CC342" s="201"/>
      <c r="CD342" s="201"/>
      <c r="CE342" s="201"/>
      <c r="CF342" s="201"/>
      <c r="CG342" s="201"/>
      <c r="CH342" s="201"/>
      <c r="CI342" s="201"/>
      <c r="CJ342" s="201"/>
      <c r="CK342" s="201"/>
      <c r="CL342" s="201"/>
      <c r="CM342" s="201"/>
      <c r="CN342" s="201"/>
      <c r="CO342" s="201"/>
      <c r="CP342" s="201"/>
      <c r="CQ342" s="201"/>
      <c r="CR342" s="201"/>
      <c r="CS342" s="201"/>
      <c r="CT342" s="201"/>
      <c r="CU342" s="201"/>
      <c r="CV342" s="201"/>
      <c r="CW342" s="201"/>
      <c r="CX342" s="201"/>
      <c r="CY342" s="201"/>
      <c r="CZ342" s="201"/>
      <c r="DA342" s="201"/>
      <c r="DB342" s="201"/>
      <c r="DC342" s="201"/>
    </row>
    <row r="343" spans="1:107" s="184" customFormat="1" ht="27">
      <c r="A343" s="94" t="s">
        <v>803</v>
      </c>
      <c r="B343" s="90" t="str">
        <f>INDEX('Vehicle Level Data'!B:B,MATCH(Overview!$A343,'Vehicle Level Data'!$A:$A,0))</f>
        <v>Placeholder Amount</v>
      </c>
      <c r="C343" s="208" t="str">
        <f>IF(ISBLANK(INDEX('Vehicle Level Data'!D:D,MATCH(Overview!$A343,'Vehicle Level Data'!$A:$A,0))),"",INDEX('Vehicle Level Data'!D:D,MATCH(Overview!$A343,'Vehicle Level Data'!$A:$A,0)))</f>
        <v/>
      </c>
      <c r="D343" s="147"/>
      <c r="E343" s="147"/>
      <c r="F343" s="147"/>
      <c r="G343" s="197"/>
    </row>
    <row r="344" spans="1:107" s="187" customFormat="1" ht="27">
      <c r="A344" s="91" t="s">
        <v>804</v>
      </c>
      <c r="B344" s="92" t="str">
        <f>INDEX('Vehicle Level Data'!B:B,MATCH(Overview!$A344,'Vehicle Level Data'!$A:$A,0))</f>
        <v>Placeholder Date</v>
      </c>
      <c r="C344" s="270" t="str">
        <f>IF(ISBLANK(INDEX('Vehicle Level Data'!D:D,MATCH(Overview!$A344,'Vehicle Level Data'!$A:$A,0))),"",INDEX('Vehicle Level Data'!D:D,MATCH(Overview!$A344,'Vehicle Level Data'!$A:$A,0)))</f>
        <v/>
      </c>
      <c r="D344" s="150"/>
      <c r="E344" s="150"/>
      <c r="F344" s="150"/>
      <c r="G344" s="197"/>
      <c r="H344" s="201"/>
      <c r="J344" s="201"/>
      <c r="K344" s="201"/>
      <c r="L344" s="201"/>
      <c r="M344" s="201"/>
      <c r="N344" s="201"/>
      <c r="O344" s="201"/>
      <c r="P344" s="201"/>
      <c r="Q344" s="201"/>
      <c r="R344" s="201"/>
      <c r="S344" s="201"/>
      <c r="T344" s="201"/>
      <c r="U344" s="201"/>
      <c r="V344" s="201"/>
      <c r="W344" s="201"/>
      <c r="X344" s="201"/>
      <c r="Y344" s="201"/>
      <c r="Z344" s="201"/>
      <c r="AA344" s="201"/>
      <c r="AB344" s="201"/>
      <c r="AC344" s="201"/>
      <c r="AD344" s="201"/>
      <c r="AE344" s="201"/>
      <c r="AF344" s="201"/>
      <c r="AG344" s="201"/>
      <c r="AH344" s="201"/>
      <c r="AI344" s="201"/>
      <c r="AJ344" s="201"/>
      <c r="AK344" s="201"/>
      <c r="AL344" s="201"/>
      <c r="AM344" s="201"/>
      <c r="AN344" s="201"/>
      <c r="AO344" s="201"/>
      <c r="AP344" s="201"/>
      <c r="AQ344" s="201"/>
      <c r="AR344" s="201"/>
      <c r="AS344" s="201"/>
      <c r="AT344" s="201"/>
      <c r="AU344" s="201"/>
      <c r="AV344" s="201"/>
      <c r="AW344" s="201"/>
      <c r="AX344" s="201"/>
      <c r="AY344" s="201"/>
      <c r="AZ344" s="201"/>
      <c r="BA344" s="201"/>
      <c r="BB344" s="201"/>
      <c r="BC344" s="201"/>
      <c r="BD344" s="201"/>
      <c r="BE344" s="201"/>
      <c r="BF344" s="201"/>
      <c r="BG344" s="201"/>
      <c r="BH344" s="201"/>
      <c r="BI344" s="201"/>
      <c r="BJ344" s="201"/>
      <c r="BK344" s="201"/>
      <c r="BL344" s="201"/>
      <c r="BM344" s="201"/>
      <c r="BN344" s="201"/>
      <c r="BO344" s="201"/>
      <c r="BP344" s="201"/>
      <c r="BQ344" s="201"/>
      <c r="BR344" s="201"/>
      <c r="BS344" s="201"/>
      <c r="BT344" s="201"/>
      <c r="BU344" s="201"/>
      <c r="BV344" s="201"/>
      <c r="BW344" s="201"/>
      <c r="BX344" s="201"/>
      <c r="BY344" s="201"/>
      <c r="BZ344" s="201"/>
      <c r="CA344" s="201"/>
      <c r="CB344" s="201"/>
      <c r="CC344" s="201"/>
      <c r="CD344" s="201"/>
      <c r="CE344" s="201"/>
      <c r="CF344" s="201"/>
      <c r="CG344" s="201"/>
      <c r="CH344" s="201"/>
      <c r="CI344" s="201"/>
      <c r="CJ344" s="201"/>
      <c r="CK344" s="201"/>
      <c r="CL344" s="201"/>
      <c r="CM344" s="201"/>
      <c r="CN344" s="201"/>
      <c r="CO344" s="201"/>
      <c r="CP344" s="201"/>
      <c r="CQ344" s="201"/>
      <c r="CR344" s="201"/>
      <c r="CS344" s="201"/>
      <c r="CT344" s="201"/>
      <c r="CU344" s="201"/>
      <c r="CV344" s="201"/>
      <c r="CW344" s="201"/>
      <c r="CX344" s="201"/>
      <c r="CY344" s="201"/>
      <c r="CZ344" s="201"/>
      <c r="DA344" s="201"/>
      <c r="DB344" s="201"/>
      <c r="DC344" s="201"/>
    </row>
    <row r="345" spans="1:107" s="184" customFormat="1" ht="27">
      <c r="A345" s="94" t="s">
        <v>805</v>
      </c>
      <c r="B345" s="90" t="str">
        <f>INDEX('Vehicle Level Data'!B:B,MATCH(Overview!$A345,'Vehicle Level Data'!$A:$A,0))</f>
        <v>Placeholder Amount</v>
      </c>
      <c r="C345" s="208" t="str">
        <f>IF(ISBLANK(INDEX('Vehicle Level Data'!D:D,MATCH(Overview!$A345,'Vehicle Level Data'!$A:$A,0))),"",INDEX('Vehicle Level Data'!D:D,MATCH(Overview!$A345,'Vehicle Level Data'!$A:$A,0)))</f>
        <v/>
      </c>
      <c r="D345" s="147"/>
      <c r="E345" s="147"/>
      <c r="F345" s="147"/>
      <c r="G345" s="197"/>
    </row>
    <row r="346" spans="1:107" s="187" customFormat="1" ht="27">
      <c r="A346" s="91" t="s">
        <v>806</v>
      </c>
      <c r="B346" s="92" t="str">
        <f>INDEX('Vehicle Level Data'!B:B,MATCH(Overview!$A346,'Vehicle Level Data'!$A:$A,0))</f>
        <v>Placeholder Date</v>
      </c>
      <c r="C346" s="270" t="str">
        <f>IF(ISBLANK(INDEX('Vehicle Level Data'!D:D,MATCH(Overview!$A346,'Vehicle Level Data'!$A:$A,0))),"",INDEX('Vehicle Level Data'!D:D,MATCH(Overview!$A346,'Vehicle Level Data'!$A:$A,0)))</f>
        <v/>
      </c>
      <c r="D346" s="150"/>
      <c r="E346" s="150"/>
      <c r="F346" s="150"/>
      <c r="G346" s="197"/>
      <c r="H346" s="201"/>
      <c r="J346" s="201"/>
      <c r="K346" s="201"/>
      <c r="L346" s="201"/>
      <c r="M346" s="201"/>
      <c r="N346" s="201"/>
      <c r="O346" s="201"/>
      <c r="P346" s="201"/>
      <c r="Q346" s="201"/>
      <c r="R346" s="201"/>
      <c r="S346" s="201"/>
      <c r="T346" s="201"/>
      <c r="U346" s="201"/>
      <c r="V346" s="201"/>
      <c r="W346" s="201"/>
      <c r="X346" s="201"/>
      <c r="Y346" s="201"/>
      <c r="Z346" s="201"/>
      <c r="AA346" s="201"/>
      <c r="AB346" s="201"/>
      <c r="AC346" s="201"/>
      <c r="AD346" s="201"/>
      <c r="AE346" s="201"/>
      <c r="AF346" s="201"/>
      <c r="AG346" s="201"/>
      <c r="AH346" s="201"/>
      <c r="AI346" s="201"/>
      <c r="AJ346" s="201"/>
      <c r="AK346" s="201"/>
      <c r="AL346" s="201"/>
      <c r="AM346" s="201"/>
      <c r="AN346" s="201"/>
      <c r="AO346" s="201"/>
      <c r="AP346" s="201"/>
      <c r="AQ346" s="201"/>
      <c r="AR346" s="201"/>
      <c r="AS346" s="201"/>
      <c r="AT346" s="201"/>
      <c r="AU346" s="201"/>
      <c r="AV346" s="201"/>
      <c r="AW346" s="201"/>
      <c r="AX346" s="201"/>
      <c r="AY346" s="201"/>
      <c r="AZ346" s="201"/>
      <c r="BA346" s="201"/>
      <c r="BB346" s="201"/>
      <c r="BC346" s="201"/>
      <c r="BD346" s="201"/>
      <c r="BE346" s="201"/>
      <c r="BF346" s="201"/>
      <c r="BG346" s="201"/>
      <c r="BH346" s="201"/>
      <c r="BI346" s="201"/>
      <c r="BJ346" s="201"/>
      <c r="BK346" s="201"/>
      <c r="BL346" s="201"/>
      <c r="BM346" s="201"/>
      <c r="BN346" s="201"/>
      <c r="BO346" s="201"/>
      <c r="BP346" s="201"/>
      <c r="BQ346" s="201"/>
      <c r="BR346" s="201"/>
      <c r="BS346" s="201"/>
      <c r="BT346" s="201"/>
      <c r="BU346" s="201"/>
      <c r="BV346" s="201"/>
      <c r="BW346" s="201"/>
      <c r="BX346" s="201"/>
      <c r="BY346" s="201"/>
      <c r="BZ346" s="201"/>
      <c r="CA346" s="201"/>
      <c r="CB346" s="201"/>
      <c r="CC346" s="201"/>
      <c r="CD346" s="201"/>
      <c r="CE346" s="201"/>
      <c r="CF346" s="201"/>
      <c r="CG346" s="201"/>
      <c r="CH346" s="201"/>
      <c r="CI346" s="201"/>
      <c r="CJ346" s="201"/>
      <c r="CK346" s="201"/>
      <c r="CL346" s="201"/>
      <c r="CM346" s="201"/>
      <c r="CN346" s="201"/>
      <c r="CO346" s="201"/>
      <c r="CP346" s="201"/>
      <c r="CQ346" s="201"/>
      <c r="CR346" s="201"/>
      <c r="CS346" s="201"/>
      <c r="CT346" s="201"/>
      <c r="CU346" s="201"/>
      <c r="CV346" s="201"/>
      <c r="CW346" s="201"/>
      <c r="CX346" s="201"/>
      <c r="CY346" s="201"/>
      <c r="CZ346" s="201"/>
      <c r="DA346" s="201"/>
      <c r="DB346" s="201"/>
      <c r="DC346" s="201"/>
    </row>
    <row r="347" spans="1:107" s="184" customFormat="1" ht="27">
      <c r="A347" s="94" t="s">
        <v>807</v>
      </c>
      <c r="B347" s="90" t="str">
        <f>INDEX('Vehicle Level Data'!B:B,MATCH(Overview!$A347,'Vehicle Level Data'!$A:$A,0))</f>
        <v>Placeholder Amount</v>
      </c>
      <c r="C347" s="208" t="str">
        <f>IF(ISBLANK(INDEX('Vehicle Level Data'!D:D,MATCH(Overview!$A347,'Vehicle Level Data'!$A:$A,0))),"",INDEX('Vehicle Level Data'!D:D,MATCH(Overview!$A347,'Vehicle Level Data'!$A:$A,0)))</f>
        <v/>
      </c>
      <c r="D347" s="147"/>
      <c r="E347" s="147"/>
      <c r="F347" s="147"/>
      <c r="G347" s="197"/>
    </row>
    <row r="348" spans="1:107" s="187" customFormat="1" ht="27">
      <c r="A348" s="91" t="s">
        <v>808</v>
      </c>
      <c r="B348" s="92" t="str">
        <f>INDEX('Vehicle Level Data'!B:B,MATCH(Overview!$A348,'Vehicle Level Data'!$A:$A,0))</f>
        <v>Placeholder Date</v>
      </c>
      <c r="C348" s="270" t="str">
        <f>IF(ISBLANK(INDEX('Vehicle Level Data'!D:D,MATCH(Overview!$A348,'Vehicle Level Data'!$A:$A,0))),"",INDEX('Vehicle Level Data'!D:D,MATCH(Overview!$A348,'Vehicle Level Data'!$A:$A,0)))</f>
        <v/>
      </c>
      <c r="D348" s="150"/>
      <c r="E348" s="150"/>
      <c r="F348" s="150"/>
      <c r="G348" s="197"/>
      <c r="H348" s="201"/>
      <c r="J348" s="201"/>
      <c r="K348" s="201"/>
      <c r="L348" s="201"/>
      <c r="M348" s="201"/>
      <c r="N348" s="201"/>
      <c r="O348" s="201"/>
      <c r="P348" s="201"/>
      <c r="Q348" s="201"/>
      <c r="R348" s="201"/>
      <c r="S348" s="201"/>
      <c r="T348" s="201"/>
      <c r="U348" s="201"/>
      <c r="V348" s="201"/>
      <c r="W348" s="201"/>
      <c r="X348" s="201"/>
      <c r="Y348" s="201"/>
      <c r="Z348" s="201"/>
      <c r="AA348" s="201"/>
      <c r="AB348" s="201"/>
      <c r="AC348" s="201"/>
      <c r="AD348" s="201"/>
      <c r="AE348" s="201"/>
      <c r="AF348" s="201"/>
      <c r="AG348" s="201"/>
      <c r="AH348" s="201"/>
      <c r="AI348" s="201"/>
      <c r="AJ348" s="201"/>
      <c r="AK348" s="201"/>
      <c r="AL348" s="201"/>
      <c r="AM348" s="201"/>
      <c r="AN348" s="201"/>
      <c r="AO348" s="201"/>
      <c r="AP348" s="201"/>
      <c r="AQ348" s="201"/>
      <c r="AR348" s="201"/>
      <c r="AS348" s="201"/>
      <c r="AT348" s="201"/>
      <c r="AU348" s="201"/>
      <c r="AV348" s="201"/>
      <c r="AW348" s="201"/>
      <c r="AX348" s="201"/>
      <c r="AY348" s="201"/>
      <c r="AZ348" s="201"/>
      <c r="BA348" s="201"/>
      <c r="BB348" s="201"/>
      <c r="BC348" s="201"/>
      <c r="BD348" s="201"/>
      <c r="BE348" s="201"/>
      <c r="BF348" s="201"/>
      <c r="BG348" s="201"/>
      <c r="BH348" s="201"/>
      <c r="BI348" s="201"/>
      <c r="BJ348" s="201"/>
      <c r="BK348" s="201"/>
      <c r="BL348" s="201"/>
      <c r="BM348" s="201"/>
      <c r="BN348" s="201"/>
      <c r="BO348" s="201"/>
      <c r="BP348" s="201"/>
      <c r="BQ348" s="201"/>
      <c r="BR348" s="201"/>
      <c r="BS348" s="201"/>
      <c r="BT348" s="201"/>
      <c r="BU348" s="201"/>
      <c r="BV348" s="201"/>
      <c r="BW348" s="201"/>
      <c r="BX348" s="201"/>
      <c r="BY348" s="201"/>
      <c r="BZ348" s="201"/>
      <c r="CA348" s="201"/>
      <c r="CB348" s="201"/>
      <c r="CC348" s="201"/>
      <c r="CD348" s="201"/>
      <c r="CE348" s="201"/>
      <c r="CF348" s="201"/>
      <c r="CG348" s="201"/>
      <c r="CH348" s="201"/>
      <c r="CI348" s="201"/>
      <c r="CJ348" s="201"/>
      <c r="CK348" s="201"/>
      <c r="CL348" s="201"/>
      <c r="CM348" s="201"/>
      <c r="CN348" s="201"/>
      <c r="CO348" s="201"/>
      <c r="CP348" s="201"/>
      <c r="CQ348" s="201"/>
      <c r="CR348" s="201"/>
      <c r="CS348" s="201"/>
      <c r="CT348" s="201"/>
      <c r="CU348" s="201"/>
      <c r="CV348" s="201"/>
      <c r="CW348" s="201"/>
      <c r="CX348" s="201"/>
      <c r="CY348" s="201"/>
      <c r="CZ348" s="201"/>
      <c r="DA348" s="201"/>
      <c r="DB348" s="201"/>
      <c r="DC348" s="201"/>
    </row>
    <row r="349" spans="1:107" s="184" customFormat="1" ht="27">
      <c r="A349" s="94" t="s">
        <v>809</v>
      </c>
      <c r="B349" s="90" t="str">
        <f>INDEX('Vehicle Level Data'!B:B,MATCH(Overview!$A349,'Vehicle Level Data'!$A:$A,0))</f>
        <v>Placeholder Amount</v>
      </c>
      <c r="C349" s="208" t="str">
        <f>IF(ISBLANK(INDEX('Vehicle Level Data'!D:D,MATCH(Overview!$A349,'Vehicle Level Data'!$A:$A,0))),"",INDEX('Vehicle Level Data'!D:D,MATCH(Overview!$A349,'Vehicle Level Data'!$A:$A,0)))</f>
        <v/>
      </c>
      <c r="D349" s="147"/>
      <c r="E349" s="147"/>
      <c r="F349" s="147"/>
      <c r="G349" s="197"/>
    </row>
    <row r="350" spans="1:107" s="187" customFormat="1" ht="27">
      <c r="A350" s="91" t="s">
        <v>810</v>
      </c>
      <c r="B350" s="92" t="str">
        <f>INDEX('Vehicle Level Data'!B:B,MATCH(Overview!$A350,'Vehicle Level Data'!$A:$A,0))</f>
        <v>Placeholder Date</v>
      </c>
      <c r="C350" s="270" t="str">
        <f>IF(ISBLANK(INDEX('Vehicle Level Data'!D:D,MATCH(Overview!$A350,'Vehicle Level Data'!$A:$A,0))),"",INDEX('Vehicle Level Data'!D:D,MATCH(Overview!$A350,'Vehicle Level Data'!$A:$A,0)))</f>
        <v/>
      </c>
      <c r="D350" s="150"/>
      <c r="E350" s="150"/>
      <c r="F350" s="150"/>
      <c r="G350" s="197"/>
      <c r="H350" s="201"/>
      <c r="J350" s="201"/>
      <c r="K350" s="201"/>
      <c r="L350" s="201"/>
      <c r="M350" s="201"/>
      <c r="N350" s="201"/>
      <c r="O350" s="201"/>
      <c r="P350" s="201"/>
      <c r="Q350" s="201"/>
      <c r="R350" s="201"/>
      <c r="S350" s="201"/>
      <c r="T350" s="201"/>
      <c r="U350" s="201"/>
      <c r="V350" s="201"/>
      <c r="W350" s="201"/>
      <c r="X350" s="201"/>
      <c r="Y350" s="201"/>
      <c r="Z350" s="201"/>
      <c r="AA350" s="201"/>
      <c r="AB350" s="201"/>
      <c r="AC350" s="201"/>
      <c r="AD350" s="201"/>
      <c r="AE350" s="201"/>
      <c r="AF350" s="201"/>
      <c r="AG350" s="201"/>
      <c r="AH350" s="201"/>
      <c r="AI350" s="201"/>
      <c r="AJ350" s="201"/>
      <c r="AK350" s="201"/>
      <c r="AL350" s="201"/>
      <c r="AM350" s="201"/>
      <c r="AN350" s="201"/>
      <c r="AO350" s="201"/>
      <c r="AP350" s="201"/>
      <c r="AQ350" s="201"/>
      <c r="AR350" s="201"/>
      <c r="AS350" s="201"/>
      <c r="AT350" s="201"/>
      <c r="AU350" s="201"/>
      <c r="AV350" s="201"/>
      <c r="AW350" s="201"/>
      <c r="AX350" s="201"/>
      <c r="AY350" s="201"/>
      <c r="AZ350" s="201"/>
      <c r="BA350" s="201"/>
      <c r="BB350" s="201"/>
      <c r="BC350" s="201"/>
      <c r="BD350" s="201"/>
      <c r="BE350" s="201"/>
      <c r="BF350" s="201"/>
      <c r="BG350" s="201"/>
      <c r="BH350" s="201"/>
      <c r="BI350" s="201"/>
      <c r="BJ350" s="201"/>
      <c r="BK350" s="201"/>
      <c r="BL350" s="201"/>
      <c r="BM350" s="201"/>
      <c r="BN350" s="201"/>
      <c r="BO350" s="201"/>
      <c r="BP350" s="201"/>
      <c r="BQ350" s="201"/>
      <c r="BR350" s="201"/>
      <c r="BS350" s="201"/>
      <c r="BT350" s="201"/>
      <c r="BU350" s="201"/>
      <c r="BV350" s="201"/>
      <c r="BW350" s="201"/>
      <c r="BX350" s="201"/>
      <c r="BY350" s="201"/>
      <c r="BZ350" s="201"/>
      <c r="CA350" s="201"/>
      <c r="CB350" s="201"/>
      <c r="CC350" s="201"/>
      <c r="CD350" s="201"/>
      <c r="CE350" s="201"/>
      <c r="CF350" s="201"/>
      <c r="CG350" s="201"/>
      <c r="CH350" s="201"/>
      <c r="CI350" s="201"/>
      <c r="CJ350" s="201"/>
      <c r="CK350" s="201"/>
      <c r="CL350" s="201"/>
      <c r="CM350" s="201"/>
      <c r="CN350" s="201"/>
      <c r="CO350" s="201"/>
      <c r="CP350" s="201"/>
      <c r="CQ350" s="201"/>
      <c r="CR350" s="201"/>
      <c r="CS350" s="201"/>
      <c r="CT350" s="201"/>
      <c r="CU350" s="201"/>
      <c r="CV350" s="201"/>
      <c r="CW350" s="201"/>
      <c r="CX350" s="201"/>
      <c r="CY350" s="201"/>
      <c r="CZ350" s="201"/>
      <c r="DA350" s="201"/>
      <c r="DB350" s="201"/>
      <c r="DC350" s="201"/>
    </row>
    <row r="351" spans="1:107" s="184" customFormat="1" ht="27">
      <c r="A351" s="94" t="s">
        <v>811</v>
      </c>
      <c r="B351" s="90" t="str">
        <f>INDEX('Vehicle Level Data'!B:B,MATCH(Overview!$A351,'Vehicle Level Data'!$A:$A,0))</f>
        <v>Placeholder Amount</v>
      </c>
      <c r="C351" s="208" t="str">
        <f>IF(ISBLANK(INDEX('Vehicle Level Data'!D:D,MATCH(Overview!$A351,'Vehicle Level Data'!$A:$A,0))),"",INDEX('Vehicle Level Data'!D:D,MATCH(Overview!$A351,'Vehicle Level Data'!$A:$A,0)))</f>
        <v/>
      </c>
      <c r="D351" s="147"/>
      <c r="E351" s="147"/>
      <c r="F351" s="147"/>
      <c r="G351" s="197"/>
    </row>
    <row r="352" spans="1:107" s="187" customFormat="1" ht="27">
      <c r="A352" s="91" t="s">
        <v>812</v>
      </c>
      <c r="B352" s="92" t="str">
        <f>INDEX('Vehicle Level Data'!B:B,MATCH(Overview!$A352,'Vehicle Level Data'!$A:$A,0))</f>
        <v>Placeholder Date</v>
      </c>
      <c r="C352" s="270" t="str">
        <f>IF(ISBLANK(INDEX('Vehicle Level Data'!D:D,MATCH(Overview!$A352,'Vehicle Level Data'!$A:$A,0))),"",INDEX('Vehicle Level Data'!D:D,MATCH(Overview!$A352,'Vehicle Level Data'!$A:$A,0)))</f>
        <v/>
      </c>
      <c r="D352" s="150"/>
      <c r="E352" s="150"/>
      <c r="F352" s="150"/>
      <c r="G352" s="197"/>
      <c r="H352" s="201"/>
      <c r="J352" s="201"/>
      <c r="K352" s="201"/>
      <c r="L352" s="201"/>
      <c r="M352" s="201"/>
      <c r="N352" s="201"/>
      <c r="O352" s="201"/>
      <c r="P352" s="201"/>
      <c r="Q352" s="201"/>
      <c r="R352" s="201"/>
      <c r="S352" s="201"/>
      <c r="T352" s="201"/>
      <c r="U352" s="201"/>
      <c r="V352" s="201"/>
      <c r="W352" s="201"/>
      <c r="X352" s="201"/>
      <c r="Y352" s="201"/>
      <c r="Z352" s="201"/>
      <c r="AA352" s="201"/>
      <c r="AB352" s="201"/>
      <c r="AC352" s="201"/>
      <c r="AD352" s="201"/>
      <c r="AE352" s="201"/>
      <c r="AF352" s="201"/>
      <c r="AG352" s="201"/>
      <c r="AH352" s="201"/>
      <c r="AI352" s="201"/>
      <c r="AJ352" s="201"/>
      <c r="AK352" s="201"/>
      <c r="AL352" s="201"/>
      <c r="AM352" s="201"/>
      <c r="AN352" s="201"/>
      <c r="AO352" s="201"/>
      <c r="AP352" s="201"/>
      <c r="AQ352" s="201"/>
      <c r="AR352" s="201"/>
      <c r="AS352" s="201"/>
      <c r="AT352" s="201"/>
      <c r="AU352" s="201"/>
      <c r="AV352" s="201"/>
      <c r="AW352" s="201"/>
      <c r="AX352" s="201"/>
      <c r="AY352" s="201"/>
      <c r="AZ352" s="201"/>
      <c r="BA352" s="201"/>
      <c r="BB352" s="201"/>
      <c r="BC352" s="201"/>
      <c r="BD352" s="201"/>
      <c r="BE352" s="201"/>
      <c r="BF352" s="201"/>
      <c r="BG352" s="201"/>
      <c r="BH352" s="201"/>
      <c r="BI352" s="201"/>
      <c r="BJ352" s="201"/>
      <c r="BK352" s="201"/>
      <c r="BL352" s="201"/>
      <c r="BM352" s="201"/>
      <c r="BN352" s="201"/>
      <c r="BO352" s="201"/>
      <c r="BP352" s="201"/>
      <c r="BQ352" s="201"/>
      <c r="BR352" s="201"/>
      <c r="BS352" s="201"/>
      <c r="BT352" s="201"/>
      <c r="BU352" s="201"/>
      <c r="BV352" s="201"/>
      <c r="BW352" s="201"/>
      <c r="BX352" s="201"/>
      <c r="BY352" s="201"/>
      <c r="BZ352" s="201"/>
      <c r="CA352" s="201"/>
      <c r="CB352" s="201"/>
      <c r="CC352" s="201"/>
      <c r="CD352" s="201"/>
      <c r="CE352" s="201"/>
      <c r="CF352" s="201"/>
      <c r="CG352" s="201"/>
      <c r="CH352" s="201"/>
      <c r="CI352" s="201"/>
      <c r="CJ352" s="201"/>
      <c r="CK352" s="201"/>
      <c r="CL352" s="201"/>
      <c r="CM352" s="201"/>
      <c r="CN352" s="201"/>
      <c r="CO352" s="201"/>
      <c r="CP352" s="201"/>
      <c r="CQ352" s="201"/>
      <c r="CR352" s="201"/>
      <c r="CS352" s="201"/>
      <c r="CT352" s="201"/>
      <c r="CU352" s="201"/>
      <c r="CV352" s="201"/>
      <c r="CW352" s="201"/>
      <c r="CX352" s="201"/>
      <c r="CY352" s="201"/>
      <c r="CZ352" s="201"/>
      <c r="DA352" s="201"/>
      <c r="DB352" s="201"/>
      <c r="DC352" s="201"/>
    </row>
    <row r="353" spans="1:107" s="184" customFormat="1" ht="27">
      <c r="A353" s="94" t="s">
        <v>813</v>
      </c>
      <c r="B353" s="90" t="str">
        <f>INDEX('Vehicle Level Data'!B:B,MATCH(Overview!$A353,'Vehicle Level Data'!$A:$A,0))</f>
        <v>Placeholder Amount</v>
      </c>
      <c r="C353" s="208" t="str">
        <f>IF(ISBLANK(INDEX('Vehicle Level Data'!D:D,MATCH(Overview!$A353,'Vehicle Level Data'!$A:$A,0))),"",INDEX('Vehicle Level Data'!D:D,MATCH(Overview!$A353,'Vehicle Level Data'!$A:$A,0)))</f>
        <v/>
      </c>
      <c r="D353" s="147"/>
      <c r="E353" s="147"/>
      <c r="F353" s="147"/>
      <c r="G353" s="197"/>
    </row>
    <row r="354" spans="1:107" s="187" customFormat="1" ht="27">
      <c r="A354" s="91" t="s">
        <v>814</v>
      </c>
      <c r="B354" s="92" t="str">
        <f>INDEX('Vehicle Level Data'!B:B,MATCH(Overview!$A354,'Vehicle Level Data'!$A:$A,0))</f>
        <v>Placeholder Date</v>
      </c>
      <c r="C354" s="270" t="str">
        <f>IF(ISBLANK(INDEX('Vehicle Level Data'!D:D,MATCH(Overview!$A354,'Vehicle Level Data'!$A:$A,0))),"",INDEX('Vehicle Level Data'!D:D,MATCH(Overview!$A354,'Vehicle Level Data'!$A:$A,0)))</f>
        <v/>
      </c>
      <c r="D354" s="150"/>
      <c r="E354" s="150"/>
      <c r="F354" s="150"/>
      <c r="G354" s="197"/>
      <c r="H354" s="201"/>
      <c r="J354" s="201"/>
      <c r="K354" s="201"/>
      <c r="L354" s="201"/>
      <c r="M354" s="201"/>
      <c r="N354" s="201"/>
      <c r="O354" s="201"/>
      <c r="P354" s="201"/>
      <c r="Q354" s="201"/>
      <c r="R354" s="201"/>
      <c r="S354" s="201"/>
      <c r="T354" s="201"/>
      <c r="U354" s="201"/>
      <c r="V354" s="201"/>
      <c r="W354" s="201"/>
      <c r="X354" s="201"/>
      <c r="Y354" s="201"/>
      <c r="Z354" s="201"/>
      <c r="AA354" s="201"/>
      <c r="AB354" s="201"/>
      <c r="AC354" s="201"/>
      <c r="AD354" s="201"/>
      <c r="AE354" s="201"/>
      <c r="AF354" s="201"/>
      <c r="AG354" s="201"/>
      <c r="AH354" s="201"/>
      <c r="AI354" s="201"/>
      <c r="AJ354" s="201"/>
      <c r="AK354" s="201"/>
      <c r="AL354" s="201"/>
      <c r="AM354" s="201"/>
      <c r="AN354" s="201"/>
      <c r="AO354" s="201"/>
      <c r="AP354" s="201"/>
      <c r="AQ354" s="201"/>
      <c r="AR354" s="201"/>
      <c r="AS354" s="201"/>
      <c r="AT354" s="201"/>
      <c r="AU354" s="201"/>
      <c r="AV354" s="201"/>
      <c r="AW354" s="201"/>
      <c r="AX354" s="201"/>
      <c r="AY354" s="201"/>
      <c r="AZ354" s="201"/>
      <c r="BA354" s="201"/>
      <c r="BB354" s="201"/>
      <c r="BC354" s="201"/>
      <c r="BD354" s="201"/>
      <c r="BE354" s="201"/>
      <c r="BF354" s="201"/>
      <c r="BG354" s="201"/>
      <c r="BH354" s="201"/>
      <c r="BI354" s="201"/>
      <c r="BJ354" s="201"/>
      <c r="BK354" s="201"/>
      <c r="BL354" s="201"/>
      <c r="BM354" s="201"/>
      <c r="BN354" s="201"/>
      <c r="BO354" s="201"/>
      <c r="BP354" s="201"/>
      <c r="BQ354" s="201"/>
      <c r="BR354" s="201"/>
      <c r="BS354" s="201"/>
      <c r="BT354" s="201"/>
      <c r="BU354" s="201"/>
      <c r="BV354" s="201"/>
      <c r="BW354" s="201"/>
      <c r="BX354" s="201"/>
      <c r="BY354" s="201"/>
      <c r="BZ354" s="201"/>
      <c r="CA354" s="201"/>
      <c r="CB354" s="201"/>
      <c r="CC354" s="201"/>
      <c r="CD354" s="201"/>
      <c r="CE354" s="201"/>
      <c r="CF354" s="201"/>
      <c r="CG354" s="201"/>
      <c r="CH354" s="201"/>
      <c r="CI354" s="201"/>
      <c r="CJ354" s="201"/>
      <c r="CK354" s="201"/>
      <c r="CL354" s="201"/>
      <c r="CM354" s="201"/>
      <c r="CN354" s="201"/>
      <c r="CO354" s="201"/>
      <c r="CP354" s="201"/>
      <c r="CQ354" s="201"/>
      <c r="CR354" s="201"/>
      <c r="CS354" s="201"/>
      <c r="CT354" s="201"/>
      <c r="CU354" s="201"/>
      <c r="CV354" s="201"/>
      <c r="CW354" s="201"/>
      <c r="CX354" s="201"/>
      <c r="CY354" s="201"/>
      <c r="CZ354" s="201"/>
      <c r="DA354" s="201"/>
      <c r="DB354" s="201"/>
      <c r="DC354" s="201"/>
    </row>
    <row r="355" spans="1:107" s="184" customFormat="1" ht="27">
      <c r="A355" s="94" t="s">
        <v>815</v>
      </c>
      <c r="B355" s="90" t="str">
        <f>INDEX('Vehicle Level Data'!B:B,MATCH(Overview!$A355,'Vehicle Level Data'!$A:$A,0))</f>
        <v>Placeholder Amount</v>
      </c>
      <c r="C355" s="208" t="str">
        <f>IF(ISBLANK(INDEX('Vehicle Level Data'!D:D,MATCH(Overview!$A355,'Vehicle Level Data'!$A:$A,0))),"",INDEX('Vehicle Level Data'!D:D,MATCH(Overview!$A355,'Vehicle Level Data'!$A:$A,0)))</f>
        <v/>
      </c>
      <c r="D355" s="147"/>
      <c r="E355" s="147"/>
      <c r="F355" s="147"/>
      <c r="G355" s="197"/>
    </row>
    <row r="356" spans="1:107" s="187" customFormat="1" ht="27">
      <c r="A356" s="91" t="s">
        <v>816</v>
      </c>
      <c r="B356" s="92" t="str">
        <f>INDEX('Vehicle Level Data'!B:B,MATCH(Overview!$A356,'Vehicle Level Data'!$A:$A,0))</f>
        <v>Placeholder Date</v>
      </c>
      <c r="C356" s="270" t="str">
        <f>IF(ISBLANK(INDEX('Vehicle Level Data'!D:D,MATCH(Overview!$A356,'Vehicle Level Data'!$A:$A,0))),"",INDEX('Vehicle Level Data'!D:D,MATCH(Overview!$A356,'Vehicle Level Data'!$A:$A,0)))</f>
        <v/>
      </c>
      <c r="D356" s="150"/>
      <c r="E356" s="150"/>
      <c r="F356" s="150"/>
      <c r="G356" s="197"/>
      <c r="H356" s="201"/>
      <c r="J356" s="201"/>
      <c r="K356" s="201"/>
      <c r="L356" s="201"/>
      <c r="M356" s="201"/>
      <c r="N356" s="201"/>
      <c r="O356" s="201"/>
      <c r="P356" s="201"/>
      <c r="Q356" s="201"/>
      <c r="R356" s="201"/>
      <c r="S356" s="201"/>
      <c r="T356" s="201"/>
      <c r="U356" s="201"/>
      <c r="V356" s="201"/>
      <c r="W356" s="201"/>
      <c r="X356" s="201"/>
      <c r="Y356" s="201"/>
      <c r="Z356" s="201"/>
      <c r="AA356" s="201"/>
      <c r="AB356" s="201"/>
      <c r="AC356" s="201"/>
      <c r="AD356" s="201"/>
      <c r="AE356" s="201"/>
      <c r="AF356" s="201"/>
      <c r="AG356" s="201"/>
      <c r="AH356" s="201"/>
      <c r="AI356" s="201"/>
      <c r="AJ356" s="201"/>
      <c r="AK356" s="201"/>
      <c r="AL356" s="201"/>
      <c r="AM356" s="201"/>
      <c r="AN356" s="201"/>
      <c r="AO356" s="201"/>
      <c r="AP356" s="201"/>
      <c r="AQ356" s="201"/>
      <c r="AR356" s="201"/>
      <c r="AS356" s="201"/>
      <c r="AT356" s="201"/>
      <c r="AU356" s="201"/>
      <c r="AV356" s="201"/>
      <c r="AW356" s="201"/>
      <c r="AX356" s="201"/>
      <c r="AY356" s="201"/>
      <c r="AZ356" s="201"/>
      <c r="BA356" s="201"/>
      <c r="BB356" s="201"/>
      <c r="BC356" s="201"/>
      <c r="BD356" s="201"/>
      <c r="BE356" s="201"/>
      <c r="BF356" s="201"/>
      <c r="BG356" s="201"/>
      <c r="BH356" s="201"/>
      <c r="BI356" s="201"/>
      <c r="BJ356" s="201"/>
      <c r="BK356" s="201"/>
      <c r="BL356" s="201"/>
      <c r="BM356" s="201"/>
      <c r="BN356" s="201"/>
      <c r="BO356" s="201"/>
      <c r="BP356" s="201"/>
      <c r="BQ356" s="201"/>
      <c r="BR356" s="201"/>
      <c r="BS356" s="201"/>
      <c r="BT356" s="201"/>
      <c r="BU356" s="201"/>
      <c r="BV356" s="201"/>
      <c r="BW356" s="201"/>
      <c r="BX356" s="201"/>
      <c r="BY356" s="201"/>
      <c r="BZ356" s="201"/>
      <c r="CA356" s="201"/>
      <c r="CB356" s="201"/>
      <c r="CC356" s="201"/>
      <c r="CD356" s="201"/>
      <c r="CE356" s="201"/>
      <c r="CF356" s="201"/>
      <c r="CG356" s="201"/>
      <c r="CH356" s="201"/>
      <c r="CI356" s="201"/>
      <c r="CJ356" s="201"/>
      <c r="CK356" s="201"/>
      <c r="CL356" s="201"/>
      <c r="CM356" s="201"/>
      <c r="CN356" s="201"/>
      <c r="CO356" s="201"/>
      <c r="CP356" s="201"/>
      <c r="CQ356" s="201"/>
      <c r="CR356" s="201"/>
      <c r="CS356" s="201"/>
      <c r="CT356" s="201"/>
      <c r="CU356" s="201"/>
      <c r="CV356" s="201"/>
      <c r="CW356" s="201"/>
      <c r="CX356" s="201"/>
      <c r="CY356" s="201"/>
      <c r="CZ356" s="201"/>
      <c r="DA356" s="201"/>
      <c r="DB356" s="201"/>
      <c r="DC356" s="201"/>
    </row>
    <row r="357" spans="1:107" s="184" customFormat="1" ht="27">
      <c r="A357" s="94" t="s">
        <v>817</v>
      </c>
      <c r="B357" s="90" t="str">
        <f>INDEX('Vehicle Level Data'!B:B,MATCH(Overview!$A357,'Vehicle Level Data'!$A:$A,0))</f>
        <v>Placeholder Amount</v>
      </c>
      <c r="C357" s="208" t="str">
        <f>IF(ISBLANK(INDEX('Vehicle Level Data'!D:D,MATCH(Overview!$A357,'Vehicle Level Data'!$A:$A,0))),"",INDEX('Vehicle Level Data'!D:D,MATCH(Overview!$A357,'Vehicle Level Data'!$A:$A,0)))</f>
        <v/>
      </c>
      <c r="D357" s="147"/>
      <c r="E357" s="147"/>
      <c r="F357" s="147"/>
      <c r="G357" s="197"/>
    </row>
    <row r="358" spans="1:107" s="187" customFormat="1" ht="27">
      <c r="A358" s="91" t="s">
        <v>818</v>
      </c>
      <c r="B358" s="92" t="str">
        <f>INDEX('Vehicle Level Data'!B:B,MATCH(Overview!$A358,'Vehicle Level Data'!$A:$A,0))</f>
        <v>Placeholder Date</v>
      </c>
      <c r="C358" s="270" t="str">
        <f>IF(ISBLANK(INDEX('Vehicle Level Data'!D:D,MATCH(Overview!$A358,'Vehicle Level Data'!$A:$A,0))),"",INDEX('Vehicle Level Data'!D:D,MATCH(Overview!$A358,'Vehicle Level Data'!$A:$A,0)))</f>
        <v/>
      </c>
      <c r="D358" s="150"/>
      <c r="E358" s="150"/>
      <c r="F358" s="150"/>
      <c r="G358" s="197"/>
      <c r="H358" s="201"/>
      <c r="J358" s="201"/>
      <c r="K358" s="201"/>
      <c r="L358" s="201"/>
      <c r="M358" s="201"/>
      <c r="N358" s="201"/>
      <c r="O358" s="201"/>
      <c r="P358" s="201"/>
      <c r="Q358" s="201"/>
      <c r="R358" s="201"/>
      <c r="S358" s="201"/>
      <c r="T358" s="201"/>
      <c r="U358" s="201"/>
      <c r="V358" s="201"/>
      <c r="W358" s="201"/>
      <c r="X358" s="201"/>
      <c r="Y358" s="201"/>
      <c r="Z358" s="201"/>
      <c r="AA358" s="201"/>
      <c r="AB358" s="201"/>
      <c r="AC358" s="201"/>
      <c r="AD358" s="201"/>
      <c r="AE358" s="201"/>
      <c r="AF358" s="201"/>
      <c r="AG358" s="201"/>
      <c r="AH358" s="201"/>
      <c r="AI358" s="201"/>
      <c r="AJ358" s="201"/>
      <c r="AK358" s="201"/>
      <c r="AL358" s="201"/>
      <c r="AM358" s="201"/>
      <c r="AN358" s="201"/>
      <c r="AO358" s="201"/>
      <c r="AP358" s="201"/>
      <c r="AQ358" s="201"/>
      <c r="AR358" s="201"/>
      <c r="AS358" s="201"/>
      <c r="AT358" s="201"/>
      <c r="AU358" s="201"/>
      <c r="AV358" s="201"/>
      <c r="AW358" s="201"/>
      <c r="AX358" s="201"/>
      <c r="AY358" s="201"/>
      <c r="AZ358" s="201"/>
      <c r="BA358" s="201"/>
      <c r="BB358" s="201"/>
      <c r="BC358" s="201"/>
      <c r="BD358" s="201"/>
      <c r="BE358" s="201"/>
      <c r="BF358" s="201"/>
      <c r="BG358" s="201"/>
      <c r="BH358" s="201"/>
      <c r="BI358" s="201"/>
      <c r="BJ358" s="201"/>
      <c r="BK358" s="201"/>
      <c r="BL358" s="201"/>
      <c r="BM358" s="201"/>
      <c r="BN358" s="201"/>
      <c r="BO358" s="201"/>
      <c r="BP358" s="201"/>
      <c r="BQ358" s="201"/>
      <c r="BR358" s="201"/>
      <c r="BS358" s="201"/>
      <c r="BT358" s="201"/>
      <c r="BU358" s="201"/>
      <c r="BV358" s="201"/>
      <c r="BW358" s="201"/>
      <c r="BX358" s="201"/>
      <c r="BY358" s="201"/>
      <c r="BZ358" s="201"/>
      <c r="CA358" s="201"/>
      <c r="CB358" s="201"/>
      <c r="CC358" s="201"/>
      <c r="CD358" s="201"/>
      <c r="CE358" s="201"/>
      <c r="CF358" s="201"/>
      <c r="CG358" s="201"/>
      <c r="CH358" s="201"/>
      <c r="CI358" s="201"/>
      <c r="CJ358" s="201"/>
      <c r="CK358" s="201"/>
      <c r="CL358" s="201"/>
      <c r="CM358" s="201"/>
      <c r="CN358" s="201"/>
      <c r="CO358" s="201"/>
      <c r="CP358" s="201"/>
      <c r="CQ358" s="201"/>
      <c r="CR358" s="201"/>
      <c r="CS358" s="201"/>
      <c r="CT358" s="201"/>
      <c r="CU358" s="201"/>
      <c r="CV358" s="201"/>
      <c r="CW358" s="201"/>
      <c r="CX358" s="201"/>
      <c r="CY358" s="201"/>
      <c r="CZ358" s="201"/>
      <c r="DA358" s="201"/>
      <c r="DB358" s="201"/>
      <c r="DC358" s="201"/>
    </row>
    <row r="359" spans="1:107" s="184" customFormat="1" ht="27">
      <c r="A359" s="94" t="s">
        <v>819</v>
      </c>
      <c r="B359" s="90" t="str">
        <f>INDEX('Vehicle Level Data'!B:B,MATCH(Overview!$A359,'Vehicle Level Data'!$A:$A,0))</f>
        <v>Placeholder Amount</v>
      </c>
      <c r="C359" s="208" t="str">
        <f>IF(ISBLANK(INDEX('Vehicle Level Data'!D:D,MATCH(Overview!$A359,'Vehicle Level Data'!$A:$A,0))),"",INDEX('Vehicle Level Data'!D:D,MATCH(Overview!$A359,'Vehicle Level Data'!$A:$A,0)))</f>
        <v/>
      </c>
      <c r="D359" s="147"/>
      <c r="E359" s="147"/>
      <c r="F359" s="147"/>
      <c r="G359" s="197"/>
    </row>
    <row r="360" spans="1:107" s="187" customFormat="1" ht="27">
      <c r="A360" s="91" t="s">
        <v>820</v>
      </c>
      <c r="B360" s="92" t="str">
        <f>INDEX('Vehicle Level Data'!B:B,MATCH(Overview!$A360,'Vehicle Level Data'!$A:$A,0))</f>
        <v>Placeholder Date</v>
      </c>
      <c r="C360" s="270" t="str">
        <f>IF(ISBLANK(INDEX('Vehicle Level Data'!D:D,MATCH(Overview!$A360,'Vehicle Level Data'!$A:$A,0))),"",INDEX('Vehicle Level Data'!D:D,MATCH(Overview!$A360,'Vehicle Level Data'!$A:$A,0)))</f>
        <v/>
      </c>
      <c r="D360" s="150"/>
      <c r="E360" s="150"/>
      <c r="F360" s="150"/>
      <c r="G360" s="197"/>
      <c r="H360" s="201"/>
      <c r="J360" s="201"/>
      <c r="K360" s="201"/>
      <c r="L360" s="201"/>
      <c r="M360" s="201"/>
      <c r="N360" s="201"/>
      <c r="O360" s="201"/>
      <c r="P360" s="201"/>
      <c r="Q360" s="201"/>
      <c r="R360" s="201"/>
      <c r="S360" s="201"/>
      <c r="T360" s="201"/>
      <c r="U360" s="201"/>
      <c r="V360" s="201"/>
      <c r="W360" s="201"/>
      <c r="X360" s="201"/>
      <c r="Y360" s="201"/>
      <c r="Z360" s="201"/>
      <c r="AA360" s="201"/>
      <c r="AB360" s="201"/>
      <c r="AC360" s="201"/>
      <c r="AD360" s="201"/>
      <c r="AE360" s="201"/>
      <c r="AF360" s="201"/>
      <c r="AG360" s="201"/>
      <c r="AH360" s="201"/>
      <c r="AI360" s="201"/>
      <c r="AJ360" s="201"/>
      <c r="AK360" s="201"/>
      <c r="AL360" s="201"/>
      <c r="AM360" s="201"/>
      <c r="AN360" s="201"/>
      <c r="AO360" s="201"/>
      <c r="AP360" s="201"/>
      <c r="AQ360" s="201"/>
      <c r="AR360" s="201"/>
      <c r="AS360" s="201"/>
      <c r="AT360" s="201"/>
      <c r="AU360" s="201"/>
      <c r="AV360" s="201"/>
      <c r="AW360" s="201"/>
      <c r="AX360" s="201"/>
      <c r="AY360" s="201"/>
      <c r="AZ360" s="201"/>
      <c r="BA360" s="201"/>
      <c r="BB360" s="201"/>
      <c r="BC360" s="201"/>
      <c r="BD360" s="201"/>
      <c r="BE360" s="201"/>
      <c r="BF360" s="201"/>
      <c r="BG360" s="201"/>
      <c r="BH360" s="201"/>
      <c r="BI360" s="201"/>
      <c r="BJ360" s="201"/>
      <c r="BK360" s="201"/>
      <c r="BL360" s="201"/>
      <c r="BM360" s="201"/>
      <c r="BN360" s="201"/>
      <c r="BO360" s="201"/>
      <c r="BP360" s="201"/>
      <c r="BQ360" s="201"/>
      <c r="BR360" s="201"/>
      <c r="BS360" s="201"/>
      <c r="BT360" s="201"/>
      <c r="BU360" s="201"/>
      <c r="BV360" s="201"/>
      <c r="BW360" s="201"/>
      <c r="BX360" s="201"/>
      <c r="BY360" s="201"/>
      <c r="BZ360" s="201"/>
      <c r="CA360" s="201"/>
      <c r="CB360" s="201"/>
      <c r="CC360" s="201"/>
      <c r="CD360" s="201"/>
      <c r="CE360" s="201"/>
      <c r="CF360" s="201"/>
      <c r="CG360" s="201"/>
      <c r="CH360" s="201"/>
      <c r="CI360" s="201"/>
      <c r="CJ360" s="201"/>
      <c r="CK360" s="201"/>
      <c r="CL360" s="201"/>
      <c r="CM360" s="201"/>
      <c r="CN360" s="201"/>
      <c r="CO360" s="201"/>
      <c r="CP360" s="201"/>
      <c r="CQ360" s="201"/>
      <c r="CR360" s="201"/>
      <c r="CS360" s="201"/>
      <c r="CT360" s="201"/>
      <c r="CU360" s="201"/>
      <c r="CV360" s="201"/>
      <c r="CW360" s="201"/>
      <c r="CX360" s="201"/>
      <c r="CY360" s="201"/>
      <c r="CZ360" s="201"/>
      <c r="DA360" s="201"/>
      <c r="DB360" s="201"/>
      <c r="DC360" s="201"/>
    </row>
    <row r="361" spans="1:107" s="187" customFormat="1" ht="27">
      <c r="A361" s="111"/>
      <c r="B361" s="71"/>
      <c r="C361" s="334"/>
      <c r="D361" s="231"/>
      <c r="E361" s="231"/>
      <c r="F361" s="231"/>
      <c r="G361" s="197"/>
    </row>
    <row r="362" spans="1:107" s="187" customFormat="1" ht="27">
      <c r="A362" s="73">
        <v>16</v>
      </c>
      <c r="B362" s="73" t="s">
        <v>822</v>
      </c>
      <c r="C362" s="329" t="str">
        <f>$C$3</f>
        <v xml:space="preserve">Data  </v>
      </c>
      <c r="D362" s="362" t="str">
        <f>$D$3</f>
        <v xml:space="preserve">Data  </v>
      </c>
      <c r="E362" s="362" t="str">
        <f>$E$3</f>
        <v xml:space="preserve">Data  </v>
      </c>
      <c r="F362" s="362" t="str">
        <f>$F$3</f>
        <v xml:space="preserve">Data  </v>
      </c>
      <c r="G362" s="197"/>
    </row>
    <row r="363" spans="1:107" s="187" customFormat="1" ht="11.1" customHeight="1">
      <c r="A363" s="72"/>
      <c r="B363" s="71"/>
      <c r="C363" s="333"/>
      <c r="D363" s="230"/>
      <c r="E363" s="230"/>
      <c r="F363" s="230"/>
      <c r="G363" s="197"/>
    </row>
    <row r="364" spans="1:107" s="187" customFormat="1" ht="27">
      <c r="A364" s="94" t="s">
        <v>824</v>
      </c>
      <c r="B364" s="90" t="str">
        <f>INDEX('Investor Level Data'!B:B,MATCH(Overview!$A364,'Investor Level Data'!$A:$A,0))</f>
        <v>Investor Name</v>
      </c>
      <c r="C364" s="211" t="str">
        <f>IF(ISBLANK(INDEX('Investor Level Data'!D:D,MATCH(Overview!$A364,'Investor Level Data'!$A:$A,0))),"",INDEX('Investor Level Data'!D:D,MATCH(Overview!$A364,'Investor Level Data'!$A:$A,0)))</f>
        <v/>
      </c>
      <c r="D364" s="146"/>
      <c r="E364" s="146"/>
      <c r="F364" s="146"/>
      <c r="G364" s="197"/>
    </row>
    <row r="365" spans="1:107" s="187" customFormat="1" ht="27">
      <c r="A365" s="91" t="s">
        <v>826</v>
      </c>
      <c r="B365" s="92" t="str">
        <f>INDEX('Investor Level Data'!B:B,MATCH(Overview!$A365,'Investor Level Data'!$A:$A,0))</f>
        <v>Contact person Name</v>
      </c>
      <c r="C365" s="268" t="str">
        <f>IF(ISBLANK(INDEX('Investor Level Data'!D:D,MATCH(Overview!$A365,'Investor Level Data'!$A:$A,0))),"",INDEX('Investor Level Data'!D:D,MATCH(Overview!$A365,'Investor Level Data'!$A:$A,0)))</f>
        <v/>
      </c>
      <c r="D365" s="129"/>
      <c r="E365" s="129"/>
      <c r="F365" s="129"/>
      <c r="G365" s="197"/>
    </row>
    <row r="366" spans="1:107" s="187" customFormat="1" ht="27">
      <c r="A366" s="94" t="s">
        <v>828</v>
      </c>
      <c r="B366" s="90" t="str">
        <f>INDEX('Investor Level Data'!B:B,MATCH(Overview!$A366,'Investor Level Data'!$A:$A,0))</f>
        <v>Contact person Telephone</v>
      </c>
      <c r="C366" s="219" t="str">
        <f>IF(ISBLANK(INDEX('Investor Level Data'!D:D,MATCH(Overview!$A366,'Investor Level Data'!$A:$A,0))),"",INDEX('Investor Level Data'!D:D,MATCH(Overview!$A366,'Investor Level Data'!$A:$A,0)))</f>
        <v/>
      </c>
      <c r="D366" s="141"/>
      <c r="E366" s="141"/>
      <c r="F366" s="141"/>
      <c r="G366" s="197"/>
    </row>
    <row r="367" spans="1:107" s="187" customFormat="1" ht="27">
      <c r="A367" s="91" t="s">
        <v>831</v>
      </c>
      <c r="B367" s="92" t="str">
        <f>INDEX('Investor Level Data'!B:B,MATCH(Overview!$A367,'Investor Level Data'!$A:$A,0))</f>
        <v>Contact Person Email</v>
      </c>
      <c r="C367" s="268" t="str">
        <f>IF(ISBLANK(INDEX('Investor Level Data'!D:D,MATCH(Overview!$A367,'Investor Level Data'!$A:$A,0))),"",INDEX('Investor Level Data'!D:D,MATCH(Overview!$A367,'Investor Level Data'!$A:$A,0)))</f>
        <v/>
      </c>
      <c r="D367" s="129"/>
      <c r="E367" s="129"/>
      <c r="F367" s="129"/>
      <c r="G367" s="197"/>
    </row>
    <row r="368" spans="1:107" s="187" customFormat="1" ht="27">
      <c r="A368" s="72"/>
      <c r="B368" s="71"/>
      <c r="C368" s="333"/>
      <c r="D368" s="230"/>
      <c r="E368" s="230"/>
      <c r="F368" s="230"/>
      <c r="G368" s="197"/>
    </row>
    <row r="369" spans="1:107" s="187" customFormat="1" ht="27">
      <c r="A369" s="73">
        <v>17</v>
      </c>
      <c r="B369" s="73" t="s">
        <v>832</v>
      </c>
      <c r="C369" s="329" t="str">
        <f>$C$3</f>
        <v xml:space="preserve">Data  </v>
      </c>
      <c r="D369" s="362" t="str">
        <f>$D$3</f>
        <v xml:space="preserve">Data  </v>
      </c>
      <c r="E369" s="362" t="str">
        <f>$E$3</f>
        <v xml:space="preserve">Data  </v>
      </c>
      <c r="F369" s="362" t="str">
        <f>$F$3</f>
        <v xml:space="preserve">Data  </v>
      </c>
      <c r="G369" s="197"/>
    </row>
    <row r="370" spans="1:107" s="187" customFormat="1" ht="11.1" customHeight="1">
      <c r="A370" s="72"/>
      <c r="B370" s="71"/>
      <c r="C370" s="71"/>
      <c r="D370" s="231"/>
      <c r="E370" s="231"/>
      <c r="F370" s="231"/>
      <c r="G370" s="197"/>
    </row>
    <row r="371" spans="1:107" s="187" customFormat="1" ht="27">
      <c r="A371" s="94" t="s">
        <v>833</v>
      </c>
      <c r="B371" s="90" t="str">
        <f>INDEX('Investor Level Data'!B:B,MATCH(Overview!$A371,'Investor Level Data'!$A:$A,0))</f>
        <v>Name of Investor's Share/Unit Class in Vehicle (if applicable)</v>
      </c>
      <c r="C371" s="218" t="str">
        <f>IF(ISBLANK(INDEX('Investor Level Data'!D:D,MATCH(Overview!$A371,'Investor Level Data'!$A:$A,0))),"",INDEX('Investor Level Data'!D:D,MATCH(Overview!$A371,'Investor Level Data'!$A:$A,0)))</f>
        <v/>
      </c>
      <c r="D371" s="129"/>
      <c r="E371" s="129"/>
      <c r="F371" s="129"/>
      <c r="G371" s="197"/>
    </row>
    <row r="372" spans="1:107" s="187" customFormat="1" ht="27">
      <c r="A372" s="91" t="s">
        <v>835</v>
      </c>
      <c r="B372" s="92" t="str">
        <f>INDEX('Investor Level Data'!B:B,MATCH(Overview!$A372,'Investor Level Data'!$A:$A,0))</f>
        <v>Investor's Economic Share of Vehicle (%)</v>
      </c>
      <c r="C372" s="210" t="str">
        <f>IF(ISBLANK(INDEX('Investor Level Data'!D:D,MATCH(Overview!$A372,'Investor Level Data'!$A:$A,0))),"",INDEX('Investor Level Data'!D:D,MATCH(Overview!$A372,'Investor Level Data'!$A:$A,0)))</f>
        <v/>
      </c>
      <c r="D372" s="122"/>
      <c r="E372" s="122"/>
      <c r="F372" s="122"/>
      <c r="G372" s="197"/>
    </row>
    <row r="373" spans="1:107" s="187" customFormat="1" ht="27">
      <c r="A373" s="94" t="s">
        <v>838</v>
      </c>
      <c r="B373" s="90" t="str">
        <f>INDEX('Investor Level Data'!B:B,MATCH(Overview!$A373,'Investor Level Data'!$A:$A,0))</f>
        <v xml:space="preserve">Fair Value of Investor's Stake in Vehicle according to INREV Reporting Guidelines </v>
      </c>
      <c r="C373" s="208" t="str">
        <f>IF(ISBLANK(INDEX('Investor Level Data'!D:D,MATCH(Overview!$A373,'Investor Level Data'!$A:$A,0))),"",INDEX('Investor Level Data'!D:D,MATCH(Overview!$A373,'Investor Level Data'!$A:$A,0)))</f>
        <v/>
      </c>
      <c r="D373" s="147"/>
      <c r="E373" s="147"/>
      <c r="F373" s="147"/>
      <c r="G373" s="197"/>
    </row>
    <row r="374" spans="1:107" s="187" customFormat="1" ht="27">
      <c r="A374" s="91" t="s">
        <v>844</v>
      </c>
      <c r="B374" s="92" t="str">
        <f>INDEX('Investor Level Data'!B:B,MATCH(Overview!$A374,'Investor Level Data'!$A:$A,0))</f>
        <v>Number of Shares/Units owned by Investor in Vehicle</v>
      </c>
      <c r="C374" s="209" t="str">
        <f>IF(ISBLANK(INDEX('Investor Level Data'!D:D,MATCH(Overview!$A374,'Investor Level Data'!$A:$A,0))),"",INDEX('Investor Level Data'!D:D,MATCH(Overview!$A374,'Investor Level Data'!$A:$A,0)))</f>
        <v/>
      </c>
      <c r="D374" s="147"/>
      <c r="E374" s="147"/>
      <c r="F374" s="147"/>
      <c r="G374" s="197"/>
      <c r="H374" s="201"/>
      <c r="J374" s="201"/>
      <c r="K374" s="201"/>
      <c r="L374" s="201"/>
      <c r="M374" s="201"/>
      <c r="N374" s="201"/>
      <c r="O374" s="201"/>
      <c r="P374" s="201"/>
      <c r="Q374" s="201"/>
      <c r="R374" s="201"/>
      <c r="S374" s="201"/>
      <c r="T374" s="201"/>
      <c r="U374" s="201"/>
      <c r="V374" s="201"/>
      <c r="W374" s="201"/>
      <c r="X374" s="201"/>
      <c r="Y374" s="201"/>
      <c r="Z374" s="201"/>
      <c r="AA374" s="201"/>
      <c r="AB374" s="201"/>
      <c r="AC374" s="201"/>
      <c r="AD374" s="201"/>
      <c r="AE374" s="201"/>
      <c r="AF374" s="201"/>
      <c r="AG374" s="201"/>
      <c r="AH374" s="201"/>
      <c r="AI374" s="201"/>
      <c r="AJ374" s="201"/>
      <c r="AK374" s="201"/>
      <c r="AL374" s="201"/>
      <c r="AM374" s="201"/>
      <c r="AN374" s="201"/>
      <c r="AO374" s="201"/>
      <c r="AP374" s="201"/>
      <c r="AQ374" s="201"/>
      <c r="AR374" s="201"/>
      <c r="AS374" s="201"/>
      <c r="AT374" s="201"/>
      <c r="AU374" s="201"/>
      <c r="AV374" s="201"/>
      <c r="AW374" s="201"/>
      <c r="AX374" s="201"/>
      <c r="AY374" s="201"/>
      <c r="AZ374" s="201"/>
      <c r="BA374" s="201"/>
      <c r="BB374" s="201"/>
      <c r="BC374" s="201"/>
      <c r="BD374" s="201"/>
      <c r="BE374" s="201"/>
      <c r="BF374" s="201"/>
      <c r="BG374" s="201"/>
      <c r="BH374" s="201"/>
      <c r="BI374" s="201"/>
      <c r="BJ374" s="201"/>
      <c r="BK374" s="201"/>
      <c r="BL374" s="201"/>
      <c r="BM374" s="201"/>
      <c r="BN374" s="201"/>
      <c r="BO374" s="201"/>
      <c r="BP374" s="201"/>
      <c r="BQ374" s="201"/>
      <c r="BR374" s="201"/>
      <c r="BS374" s="201"/>
      <c r="BT374" s="201"/>
      <c r="BU374" s="201"/>
      <c r="BV374" s="201"/>
      <c r="BW374" s="201"/>
      <c r="BX374" s="201"/>
      <c r="BY374" s="201"/>
      <c r="BZ374" s="201"/>
      <c r="CA374" s="201"/>
      <c r="CB374" s="201"/>
      <c r="CC374" s="201"/>
      <c r="CD374" s="201"/>
      <c r="CE374" s="201"/>
      <c r="CF374" s="201"/>
      <c r="CG374" s="201"/>
      <c r="CH374" s="201"/>
      <c r="CI374" s="201"/>
      <c r="CJ374" s="201"/>
      <c r="CK374" s="201"/>
      <c r="CL374" s="201"/>
      <c r="CM374" s="201"/>
      <c r="CN374" s="201"/>
      <c r="CO374" s="201"/>
      <c r="CP374" s="201"/>
      <c r="CQ374" s="201"/>
      <c r="CR374" s="201"/>
      <c r="CS374" s="201"/>
      <c r="CT374" s="201"/>
      <c r="CU374" s="201"/>
      <c r="CV374" s="201"/>
      <c r="CW374" s="201"/>
      <c r="CX374" s="201"/>
      <c r="CY374" s="201"/>
      <c r="CZ374" s="201"/>
      <c r="DA374" s="201"/>
      <c r="DB374" s="201"/>
      <c r="DC374" s="201"/>
    </row>
    <row r="375" spans="1:107" s="184" customFormat="1" ht="27">
      <c r="A375" s="94" t="s">
        <v>846</v>
      </c>
      <c r="B375" s="90" t="str">
        <f>INDEX('Investor Level Data'!B:B,MATCH(Overview!$A375,'Investor Level Data'!$A:$A,0))</f>
        <v>Fair Value of Investor's Stake in Vehicle per Share/Unit per INREV NAV</v>
      </c>
      <c r="C375" s="208" t="str">
        <f>IF(ISBLANK(INDEX('Investor Level Data'!D:D,MATCH(Overview!$A375,'Investor Level Data'!$A:$A,0))),"",INDEX('Investor Level Data'!D:D,MATCH(Overview!$A375,'Investor Level Data'!$A:$A,0)))</f>
        <v/>
      </c>
      <c r="D375" s="147"/>
      <c r="E375" s="147"/>
      <c r="F375" s="147"/>
      <c r="G375" s="197"/>
    </row>
    <row r="376" spans="1:107" s="187" customFormat="1" ht="27">
      <c r="A376" s="72"/>
      <c r="B376" s="102"/>
      <c r="C376" s="333"/>
      <c r="D376" s="230"/>
      <c r="E376" s="230"/>
      <c r="F376" s="230"/>
      <c r="G376" s="197"/>
      <c r="H376" s="201"/>
      <c r="J376" s="201"/>
      <c r="K376" s="201"/>
      <c r="L376" s="201"/>
      <c r="M376" s="201"/>
      <c r="N376" s="201"/>
      <c r="O376" s="201"/>
      <c r="P376" s="201"/>
      <c r="Q376" s="201"/>
      <c r="R376" s="201"/>
      <c r="S376" s="201"/>
      <c r="T376" s="201"/>
      <c r="U376" s="201"/>
      <c r="V376" s="201"/>
      <c r="W376" s="201"/>
      <c r="X376" s="201"/>
      <c r="Y376" s="201"/>
      <c r="Z376" s="201"/>
      <c r="AA376" s="201"/>
      <c r="AB376" s="201"/>
      <c r="AC376" s="201"/>
      <c r="AD376" s="201"/>
      <c r="AE376" s="201"/>
      <c r="AF376" s="201"/>
      <c r="AG376" s="201"/>
      <c r="AH376" s="201"/>
      <c r="AI376" s="201"/>
      <c r="AJ376" s="201"/>
      <c r="AK376" s="201"/>
      <c r="AL376" s="201"/>
      <c r="AM376" s="201"/>
      <c r="AN376" s="201"/>
      <c r="AO376" s="201"/>
      <c r="AP376" s="201"/>
      <c r="AQ376" s="201"/>
      <c r="AR376" s="201"/>
      <c r="AS376" s="201"/>
      <c r="AT376" s="201"/>
      <c r="AU376" s="201"/>
      <c r="AV376" s="201"/>
      <c r="AW376" s="201"/>
      <c r="AX376" s="201"/>
      <c r="AY376" s="201"/>
      <c r="AZ376" s="201"/>
      <c r="BA376" s="201"/>
      <c r="BB376" s="201"/>
      <c r="BC376" s="201"/>
      <c r="BD376" s="201"/>
      <c r="BE376" s="201"/>
      <c r="BF376" s="201"/>
      <c r="BG376" s="201"/>
      <c r="BH376" s="201"/>
      <c r="BI376" s="201"/>
      <c r="BJ376" s="201"/>
      <c r="BK376" s="201"/>
      <c r="BL376" s="201"/>
      <c r="BM376" s="201"/>
      <c r="BN376" s="201"/>
      <c r="BO376" s="201"/>
      <c r="BP376" s="201"/>
      <c r="BQ376" s="201"/>
      <c r="BR376" s="201"/>
      <c r="BS376" s="201"/>
      <c r="BT376" s="201"/>
      <c r="BU376" s="201"/>
      <c r="BV376" s="201"/>
      <c r="BW376" s="201"/>
      <c r="BX376" s="201"/>
      <c r="BY376" s="201"/>
      <c r="BZ376" s="201"/>
      <c r="CA376" s="201"/>
      <c r="CB376" s="201"/>
      <c r="CC376" s="201"/>
      <c r="CD376" s="201"/>
      <c r="CE376" s="201"/>
      <c r="CF376" s="201"/>
      <c r="CG376" s="201"/>
      <c r="CH376" s="201"/>
      <c r="CI376" s="201"/>
      <c r="CJ376" s="201"/>
      <c r="CK376" s="201"/>
      <c r="CL376" s="201"/>
      <c r="CM376" s="201"/>
      <c r="CN376" s="201"/>
      <c r="CO376" s="201"/>
      <c r="CP376" s="201"/>
      <c r="CQ376" s="201"/>
      <c r="CR376" s="201"/>
      <c r="CS376" s="201"/>
      <c r="CT376" s="201"/>
      <c r="CU376" s="201"/>
      <c r="CV376" s="201"/>
      <c r="CW376" s="201"/>
      <c r="CX376" s="201"/>
      <c r="CY376" s="201"/>
      <c r="CZ376" s="201"/>
      <c r="DA376" s="201"/>
      <c r="DB376" s="201"/>
      <c r="DC376" s="201"/>
    </row>
    <row r="377" spans="1:107" s="187" customFormat="1" ht="27">
      <c r="A377" s="73">
        <v>18</v>
      </c>
      <c r="B377" s="73" t="s">
        <v>850</v>
      </c>
      <c r="C377" s="329" t="str">
        <f>$C$3</f>
        <v xml:space="preserve">Data  </v>
      </c>
      <c r="D377" s="362" t="str">
        <f>$D$3</f>
        <v xml:space="preserve">Data  </v>
      </c>
      <c r="E377" s="362" t="str">
        <f>$E$3</f>
        <v xml:space="preserve">Data  </v>
      </c>
      <c r="F377" s="362" t="str">
        <f>$F$3</f>
        <v xml:space="preserve">Data  </v>
      </c>
      <c r="G377" s="197"/>
    </row>
    <row r="378" spans="1:107" s="187" customFormat="1" ht="11.1" customHeight="1">
      <c r="A378" s="72"/>
      <c r="B378" s="102"/>
      <c r="C378" s="333"/>
      <c r="D378" s="230"/>
      <c r="E378" s="230"/>
      <c r="F378" s="230"/>
      <c r="G378" s="197"/>
    </row>
    <row r="379" spans="1:107" s="187" customFormat="1" ht="27">
      <c r="A379" s="94" t="s">
        <v>851</v>
      </c>
      <c r="B379" s="90" t="str">
        <f>INDEX('Investor Level Data'!B:B,MATCH(Overview!$A379,'Investor Level Data'!$A:$A,0))</f>
        <v>Fund Management Fees</v>
      </c>
      <c r="C379" s="208" t="str">
        <f>IF(ISBLANK(INDEX('Investor Level Data'!D:D,MATCH(Overview!$A379,'Investor Level Data'!$A:$A,0))),"",INDEX('Investor Level Data'!D:D,MATCH(Overview!$A379,'Investor Level Data'!$A:$A,0)))</f>
        <v/>
      </c>
      <c r="D379" s="147"/>
      <c r="E379" s="147"/>
      <c r="F379" s="147"/>
      <c r="G379" s="197"/>
    </row>
    <row r="380" spans="1:107" s="187" customFormat="1" ht="27">
      <c r="A380" s="91" t="s">
        <v>853</v>
      </c>
      <c r="B380" s="92" t="str">
        <f>INDEX('Investor Level Data'!B:B,MATCH(Overview!$A380,'Investor Level Data'!$A:$A,0))</f>
        <v>Asset management Fees</v>
      </c>
      <c r="C380" s="209" t="str">
        <f>IF(ISBLANK(INDEX('Investor Level Data'!D:D,MATCH(Overview!$A380,'Investor Level Data'!$A:$A,0))),"",INDEX('Investor Level Data'!D:D,MATCH(Overview!$A380,'Investor Level Data'!$A:$A,0)))</f>
        <v/>
      </c>
      <c r="D380" s="147"/>
      <c r="E380" s="147"/>
      <c r="F380" s="147"/>
      <c r="G380" s="197"/>
      <c r="H380" s="201"/>
      <c r="J380" s="201"/>
      <c r="K380" s="201"/>
      <c r="L380" s="201"/>
      <c r="M380" s="201"/>
      <c r="N380" s="201"/>
      <c r="O380" s="201"/>
      <c r="P380" s="201"/>
      <c r="Q380" s="201"/>
      <c r="R380" s="201"/>
      <c r="S380" s="201"/>
      <c r="T380" s="201"/>
      <c r="U380" s="201"/>
      <c r="V380" s="201"/>
      <c r="W380" s="201"/>
      <c r="X380" s="201"/>
      <c r="Y380" s="201"/>
      <c r="Z380" s="201"/>
      <c r="AA380" s="201"/>
      <c r="AB380" s="201"/>
      <c r="AC380" s="201"/>
      <c r="AD380" s="201"/>
      <c r="AE380" s="201"/>
      <c r="AF380" s="201"/>
      <c r="AG380" s="201"/>
      <c r="AH380" s="201"/>
      <c r="AI380" s="201"/>
      <c r="AJ380" s="201"/>
      <c r="AK380" s="201"/>
      <c r="AL380" s="201"/>
      <c r="AM380" s="201"/>
      <c r="AN380" s="201"/>
      <c r="AO380" s="201"/>
      <c r="AP380" s="201"/>
      <c r="AQ380" s="201"/>
      <c r="AR380" s="201"/>
      <c r="AS380" s="201"/>
      <c r="AT380" s="201"/>
      <c r="AU380" s="201"/>
      <c r="AV380" s="201"/>
      <c r="AW380" s="201"/>
      <c r="AX380" s="201"/>
      <c r="AY380" s="201"/>
      <c r="AZ380" s="201"/>
      <c r="BA380" s="201"/>
      <c r="BB380" s="201"/>
      <c r="BC380" s="201"/>
      <c r="BD380" s="201"/>
      <c r="BE380" s="201"/>
      <c r="BF380" s="201"/>
      <c r="BG380" s="201"/>
      <c r="BH380" s="201"/>
      <c r="BI380" s="201"/>
      <c r="BJ380" s="201"/>
      <c r="BK380" s="201"/>
      <c r="BL380" s="201"/>
      <c r="BM380" s="201"/>
      <c r="BN380" s="201"/>
      <c r="BO380" s="201"/>
      <c r="BP380" s="201"/>
      <c r="BQ380" s="201"/>
      <c r="BR380" s="201"/>
      <c r="BS380" s="201"/>
      <c r="BT380" s="201"/>
      <c r="BU380" s="201"/>
      <c r="BV380" s="201"/>
      <c r="BW380" s="201"/>
      <c r="BX380" s="201"/>
      <c r="BY380" s="201"/>
      <c r="BZ380" s="201"/>
      <c r="CA380" s="201"/>
      <c r="CB380" s="201"/>
      <c r="CC380" s="201"/>
      <c r="CD380" s="201"/>
      <c r="CE380" s="201"/>
      <c r="CF380" s="201"/>
      <c r="CG380" s="201"/>
      <c r="CH380" s="201"/>
      <c r="CI380" s="201"/>
      <c r="CJ380" s="201"/>
      <c r="CK380" s="201"/>
      <c r="CL380" s="201"/>
      <c r="CM380" s="201"/>
      <c r="CN380" s="201"/>
      <c r="CO380" s="201"/>
      <c r="CP380" s="201"/>
      <c r="CQ380" s="201"/>
      <c r="CR380" s="201"/>
      <c r="CS380" s="201"/>
      <c r="CT380" s="201"/>
      <c r="CU380" s="201"/>
      <c r="CV380" s="201"/>
      <c r="CW380" s="201"/>
      <c r="CX380" s="201"/>
      <c r="CY380" s="201"/>
      <c r="CZ380" s="201"/>
      <c r="DA380" s="201"/>
      <c r="DB380" s="201"/>
      <c r="DC380" s="201"/>
    </row>
    <row r="381" spans="1:107" s="184" customFormat="1" ht="27">
      <c r="A381" s="94" t="s">
        <v>855</v>
      </c>
      <c r="B381" s="90" t="str">
        <f>INDEX('Investor Level Data'!B:B,MATCH(Overview!$A381,'Investor Level Data'!$A:$A,0))</f>
        <v>Performance Fees</v>
      </c>
      <c r="C381" s="208" t="str">
        <f>IF(ISBLANK(INDEX('Investor Level Data'!D:D,MATCH(Overview!$A381,'Investor Level Data'!$A:$A,0))),"",INDEX('Investor Level Data'!D:D,MATCH(Overview!$A381,'Investor Level Data'!$A:$A,0)))</f>
        <v/>
      </c>
      <c r="D381" s="147"/>
      <c r="E381" s="147"/>
      <c r="F381" s="147"/>
      <c r="G381" s="197"/>
    </row>
    <row r="382" spans="1:107" s="187" customFormat="1" ht="27">
      <c r="A382" s="91" t="s">
        <v>857</v>
      </c>
      <c r="B382" s="92" t="str">
        <f>INDEX('Investor Level Data'!B:B,MATCH(Overview!$A382,'Investor Level Data'!$A:$A,0))</f>
        <v>Property Management Fees</v>
      </c>
      <c r="C382" s="209" t="str">
        <f>IF(ISBLANK(INDEX('Investor Level Data'!D:D,MATCH(Overview!$A382,'Investor Level Data'!$A:$A,0))),"",INDEX('Investor Level Data'!D:D,MATCH(Overview!$A382,'Investor Level Data'!$A:$A,0)))</f>
        <v/>
      </c>
      <c r="D382" s="147"/>
      <c r="E382" s="147"/>
      <c r="F382" s="147"/>
      <c r="G382" s="197"/>
      <c r="H382" s="201"/>
      <c r="J382" s="201"/>
      <c r="K382" s="201"/>
      <c r="L382" s="201"/>
      <c r="M382" s="201"/>
      <c r="N382" s="201"/>
      <c r="O382" s="201"/>
      <c r="P382" s="201"/>
      <c r="Q382" s="201"/>
      <c r="R382" s="201"/>
      <c r="S382" s="201"/>
      <c r="T382" s="201"/>
      <c r="U382" s="201"/>
      <c r="V382" s="201"/>
      <c r="W382" s="201"/>
      <c r="X382" s="201"/>
      <c r="Y382" s="201"/>
      <c r="Z382" s="201"/>
      <c r="AA382" s="201"/>
      <c r="AB382" s="201"/>
      <c r="AC382" s="201"/>
      <c r="AD382" s="201"/>
      <c r="AE382" s="201"/>
      <c r="AF382" s="201"/>
      <c r="AG382" s="201"/>
      <c r="AH382" s="201"/>
      <c r="AI382" s="201"/>
      <c r="AJ382" s="201"/>
      <c r="AK382" s="201"/>
      <c r="AL382" s="201"/>
      <c r="AM382" s="201"/>
      <c r="AN382" s="201"/>
      <c r="AO382" s="201"/>
      <c r="AP382" s="201"/>
      <c r="AQ382" s="201"/>
      <c r="AR382" s="201"/>
      <c r="AS382" s="201"/>
      <c r="AT382" s="201"/>
      <c r="AU382" s="201"/>
      <c r="AV382" s="201"/>
      <c r="AW382" s="201"/>
      <c r="AX382" s="201"/>
      <c r="AY382" s="201"/>
      <c r="AZ382" s="201"/>
      <c r="BA382" s="201"/>
      <c r="BB382" s="201"/>
      <c r="BC382" s="201"/>
      <c r="BD382" s="201"/>
      <c r="BE382" s="201"/>
      <c r="BF382" s="201"/>
      <c r="BG382" s="201"/>
      <c r="BH382" s="201"/>
      <c r="BI382" s="201"/>
      <c r="BJ382" s="201"/>
      <c r="BK382" s="201"/>
      <c r="BL382" s="201"/>
      <c r="BM382" s="201"/>
      <c r="BN382" s="201"/>
      <c r="BO382" s="201"/>
      <c r="BP382" s="201"/>
      <c r="BQ382" s="201"/>
      <c r="BR382" s="201"/>
      <c r="BS382" s="201"/>
      <c r="BT382" s="201"/>
      <c r="BU382" s="201"/>
      <c r="BV382" s="201"/>
      <c r="BW382" s="201"/>
      <c r="BX382" s="201"/>
      <c r="BY382" s="201"/>
      <c r="BZ382" s="201"/>
      <c r="CA382" s="201"/>
      <c r="CB382" s="201"/>
      <c r="CC382" s="201"/>
      <c r="CD382" s="201"/>
      <c r="CE382" s="201"/>
      <c r="CF382" s="201"/>
      <c r="CG382" s="201"/>
      <c r="CH382" s="201"/>
      <c r="CI382" s="201"/>
      <c r="CJ382" s="201"/>
      <c r="CK382" s="201"/>
      <c r="CL382" s="201"/>
      <c r="CM382" s="201"/>
      <c r="CN382" s="201"/>
      <c r="CO382" s="201"/>
      <c r="CP382" s="201"/>
      <c r="CQ382" s="201"/>
      <c r="CR382" s="201"/>
      <c r="CS382" s="201"/>
      <c r="CT382" s="201"/>
      <c r="CU382" s="201"/>
      <c r="CV382" s="201"/>
      <c r="CW382" s="201"/>
      <c r="CX382" s="201"/>
      <c r="CY382" s="201"/>
      <c r="CZ382" s="201"/>
      <c r="DA382" s="201"/>
      <c r="DB382" s="201"/>
      <c r="DC382" s="201"/>
    </row>
    <row r="383" spans="1:107" s="187" customFormat="1" ht="27">
      <c r="A383" s="94" t="s">
        <v>858</v>
      </c>
      <c r="B383" s="90" t="str">
        <f>INDEX('Investor Level Data'!B:B,MATCH(Overview!$A383,'Investor Level Data'!$A:$A,0))</f>
        <v>Property Acquisition Fees</v>
      </c>
      <c r="C383" s="208" t="str">
        <f>IF(ISBLANK(INDEX('Investor Level Data'!D:D,MATCH(Overview!$A383,'Investor Level Data'!$A:$A,0))),"",INDEX('Investor Level Data'!D:D,MATCH(Overview!$A383,'Investor Level Data'!$A:$A,0)))</f>
        <v/>
      </c>
      <c r="D383" s="147"/>
      <c r="E383" s="147"/>
      <c r="F383" s="147"/>
      <c r="G383" s="197"/>
    </row>
    <row r="384" spans="1:107" s="187" customFormat="1" ht="27">
      <c r="A384" s="91" t="s">
        <v>859</v>
      </c>
      <c r="B384" s="92" t="str">
        <f>INDEX('Investor Level Data'!B:B,MATCH(Overview!$A384,'Investor Level Data'!$A:$A,0))</f>
        <v>Property Disposition Fees</v>
      </c>
      <c r="C384" s="209" t="str">
        <f>IF(ISBLANK(INDEX('Investor Level Data'!D:D,MATCH(Overview!$A384,'Investor Level Data'!$A:$A,0))),"",INDEX('Investor Level Data'!D:D,MATCH(Overview!$A384,'Investor Level Data'!$A:$A,0)))</f>
        <v/>
      </c>
      <c r="D384" s="147"/>
      <c r="E384" s="147"/>
      <c r="F384" s="147"/>
      <c r="G384" s="197"/>
    </row>
    <row r="385" spans="1:107" s="187" customFormat="1" ht="27">
      <c r="A385" s="94" t="s">
        <v>860</v>
      </c>
      <c r="B385" s="90" t="str">
        <f>INDEX('Investor Level Data'!B:B,MATCH(Overview!$A385,'Investor Level Data'!$A:$A,0))</f>
        <v>Project Management Fees</v>
      </c>
      <c r="C385" s="208" t="str">
        <f>IF(ISBLANK(INDEX('Investor Level Data'!D:D,MATCH(Overview!$A385,'Investor Level Data'!$A:$A,0))),"",INDEX('Investor Level Data'!D:D,MATCH(Overview!$A385,'Investor Level Data'!$A:$A,0)))</f>
        <v/>
      </c>
      <c r="D385" s="147"/>
      <c r="E385" s="147"/>
      <c r="F385" s="147"/>
      <c r="G385" s="197"/>
    </row>
    <row r="386" spans="1:107" s="187" customFormat="1" ht="27">
      <c r="A386" s="91" t="s">
        <v>861</v>
      </c>
      <c r="B386" s="92" t="str">
        <f>INDEX('Investor Level Data'!B:B,MATCH(Overview!$A386,'Investor Level Data'!$A:$A,0))</f>
        <v>Financing/ Debt arrangement fee</v>
      </c>
      <c r="C386" s="209" t="str">
        <f>IF(ISBLANK(INDEX('Investor Level Data'!D:D,MATCH(Overview!$A386,'Investor Level Data'!$A:$A,0))),"",INDEX('Investor Level Data'!D:D,MATCH(Overview!$A386,'Investor Level Data'!$A:$A,0)))</f>
        <v/>
      </c>
      <c r="D386" s="147"/>
      <c r="E386" s="147"/>
      <c r="F386" s="147"/>
      <c r="G386" s="197"/>
    </row>
    <row r="387" spans="1:107" s="187" customFormat="1" ht="27">
      <c r="A387" s="94" t="s">
        <v>862</v>
      </c>
      <c r="B387" s="90" t="str">
        <f>INDEX('Investor Level Data'!B:B,MATCH(Overview!$A387,'Investor Level Data'!$A:$A,0))</f>
        <v>Wind-up Fees</v>
      </c>
      <c r="C387" s="208" t="str">
        <f>IF(ISBLANK(INDEX('Investor Level Data'!D:D,MATCH(Overview!$A387,'Investor Level Data'!$A:$A,0))),"",INDEX('Investor Level Data'!D:D,MATCH(Overview!$A387,'Investor Level Data'!$A:$A,0)))</f>
        <v/>
      </c>
      <c r="D387" s="147"/>
      <c r="E387" s="147"/>
      <c r="F387" s="147"/>
      <c r="G387" s="197"/>
    </row>
    <row r="388" spans="1:107" s="187" customFormat="1" ht="27">
      <c r="A388" s="91" t="s">
        <v>863</v>
      </c>
      <c r="B388" s="92" t="str">
        <f>INDEX('Investor Level Data'!B:B,MATCH(Overview!$A388,'Investor Level Data'!$A:$A,0))</f>
        <v>Internal Leasing Commissions</v>
      </c>
      <c r="C388" s="209" t="str">
        <f>IF(ISBLANK(INDEX('Investor Level Data'!D:D,MATCH(Overview!$A388,'Investor Level Data'!$A:$A,0))),"",INDEX('Investor Level Data'!D:D,MATCH(Overview!$A388,'Investor Level Data'!$A:$A,0)))</f>
        <v/>
      </c>
      <c r="D388" s="147"/>
      <c r="E388" s="147"/>
      <c r="F388" s="147"/>
      <c r="G388" s="197"/>
    </row>
    <row r="389" spans="1:107" s="187" customFormat="1" ht="27">
      <c r="A389" s="94" t="s">
        <v>865</v>
      </c>
      <c r="B389" s="90" t="str">
        <f>INDEX('Investor Level Data'!B:B,MATCH(Overview!$A389,'Investor Level Data'!$A:$A,0))</f>
        <v>Subscription fees</v>
      </c>
      <c r="C389" s="208" t="str">
        <f>IF(ISBLANK(INDEX('Investor Level Data'!D:D,MATCH(Overview!$A389,'Investor Level Data'!$A:$A,0))),"",INDEX('Investor Level Data'!D:D,MATCH(Overview!$A389,'Investor Level Data'!$A:$A,0)))</f>
        <v/>
      </c>
      <c r="D389" s="147"/>
      <c r="E389" s="147"/>
      <c r="F389" s="147"/>
      <c r="G389" s="197"/>
    </row>
    <row r="390" spans="1:107" s="187" customFormat="1" ht="27">
      <c r="A390" s="91" t="s">
        <v>866</v>
      </c>
      <c r="B390" s="92" t="str">
        <f>INDEX('Investor Level Data'!B:B,MATCH(Overview!$A390,'Investor Level Data'!$A:$A,0))</f>
        <v>Commitment fees</v>
      </c>
      <c r="C390" s="209" t="str">
        <f>IF(ISBLANK(INDEX('Investor Level Data'!D:D,MATCH(Overview!$A390,'Investor Level Data'!$A:$A,0))),"",INDEX('Investor Level Data'!D:D,MATCH(Overview!$A390,'Investor Level Data'!$A:$A,0)))</f>
        <v/>
      </c>
      <c r="D390" s="147"/>
      <c r="E390" s="147"/>
      <c r="F390" s="147"/>
      <c r="G390" s="197"/>
    </row>
    <row r="391" spans="1:107" s="187" customFormat="1" ht="27">
      <c r="A391" s="72"/>
      <c r="B391" s="102"/>
      <c r="C391" s="333"/>
      <c r="D391" s="230"/>
      <c r="E391" s="230"/>
      <c r="F391" s="230"/>
      <c r="G391" s="197"/>
      <c r="H391" s="201"/>
      <c r="J391" s="201"/>
      <c r="K391" s="201"/>
      <c r="L391" s="201"/>
      <c r="M391" s="201"/>
      <c r="N391" s="201"/>
      <c r="O391" s="201"/>
      <c r="P391" s="201"/>
      <c r="Q391" s="201"/>
      <c r="R391" s="201"/>
      <c r="S391" s="201"/>
      <c r="T391" s="201"/>
      <c r="U391" s="201"/>
      <c r="V391" s="201"/>
      <c r="W391" s="201"/>
      <c r="X391" s="201"/>
      <c r="Y391" s="201"/>
      <c r="Z391" s="201"/>
      <c r="AA391" s="201"/>
      <c r="AB391" s="201"/>
      <c r="AC391" s="201"/>
      <c r="AD391" s="201"/>
      <c r="AE391" s="201"/>
      <c r="AF391" s="201"/>
      <c r="AG391" s="201"/>
      <c r="AH391" s="201"/>
      <c r="AI391" s="201"/>
      <c r="AJ391" s="201"/>
      <c r="AK391" s="201"/>
      <c r="AL391" s="201"/>
      <c r="AM391" s="201"/>
      <c r="AN391" s="201"/>
      <c r="AO391" s="201"/>
      <c r="AP391" s="201"/>
      <c r="AQ391" s="201"/>
      <c r="AR391" s="201"/>
      <c r="AS391" s="201"/>
      <c r="AT391" s="201"/>
      <c r="AU391" s="201"/>
      <c r="AV391" s="201"/>
      <c r="AW391" s="201"/>
      <c r="AX391" s="201"/>
      <c r="AY391" s="201"/>
      <c r="AZ391" s="201"/>
      <c r="BA391" s="201"/>
      <c r="BB391" s="201"/>
      <c r="BC391" s="201"/>
      <c r="BD391" s="201"/>
      <c r="BE391" s="201"/>
      <c r="BF391" s="201"/>
      <c r="BG391" s="201"/>
      <c r="BH391" s="201"/>
      <c r="BI391" s="201"/>
      <c r="BJ391" s="201"/>
      <c r="BK391" s="201"/>
      <c r="BL391" s="201"/>
      <c r="BM391" s="201"/>
      <c r="BN391" s="201"/>
      <c r="BO391" s="201"/>
      <c r="BP391" s="201"/>
      <c r="BQ391" s="201"/>
      <c r="BR391" s="201"/>
      <c r="BS391" s="201"/>
      <c r="BT391" s="201"/>
      <c r="BU391" s="201"/>
      <c r="BV391" s="201"/>
      <c r="BW391" s="201"/>
      <c r="BX391" s="201"/>
      <c r="BY391" s="201"/>
      <c r="BZ391" s="201"/>
      <c r="CA391" s="201"/>
      <c r="CB391" s="201"/>
      <c r="CC391" s="201"/>
      <c r="CD391" s="201"/>
      <c r="CE391" s="201"/>
      <c r="CF391" s="201"/>
      <c r="CG391" s="201"/>
      <c r="CH391" s="201"/>
      <c r="CI391" s="201"/>
      <c r="CJ391" s="201"/>
      <c r="CK391" s="201"/>
      <c r="CL391" s="201"/>
      <c r="CM391" s="201"/>
      <c r="CN391" s="201"/>
      <c r="CO391" s="201"/>
      <c r="CP391" s="201"/>
      <c r="CQ391" s="201"/>
      <c r="CR391" s="201"/>
      <c r="CS391" s="201"/>
      <c r="CT391" s="201"/>
      <c r="CU391" s="201"/>
      <c r="CV391" s="201"/>
      <c r="CW391" s="201"/>
      <c r="CX391" s="201"/>
      <c r="CY391" s="201"/>
      <c r="CZ391" s="201"/>
      <c r="DA391" s="201"/>
      <c r="DB391" s="201"/>
      <c r="DC391" s="201"/>
    </row>
    <row r="392" spans="1:107" s="184" customFormat="1" ht="27">
      <c r="A392" s="73">
        <v>19</v>
      </c>
      <c r="B392" s="73" t="s">
        <v>872</v>
      </c>
      <c r="C392" s="329" t="str">
        <f>$C$3</f>
        <v xml:space="preserve">Data  </v>
      </c>
      <c r="D392" s="362" t="str">
        <f>$D$3</f>
        <v xml:space="preserve">Data  </v>
      </c>
      <c r="E392" s="362" t="str">
        <f>$E$3</f>
        <v xml:space="preserve">Data  </v>
      </c>
      <c r="F392" s="362" t="str">
        <f>$F$3</f>
        <v xml:space="preserve">Data  </v>
      </c>
      <c r="G392" s="197"/>
    </row>
    <row r="393" spans="1:107" s="187" customFormat="1" ht="11.1" customHeight="1">
      <c r="A393" s="72"/>
      <c r="B393" s="71"/>
      <c r="C393" s="71"/>
      <c r="D393" s="231"/>
      <c r="E393" s="231"/>
      <c r="F393" s="231"/>
      <c r="G393" s="197"/>
      <c r="H393" s="201"/>
      <c r="J393" s="201"/>
      <c r="K393" s="201"/>
      <c r="L393" s="201"/>
      <c r="M393" s="201"/>
      <c r="N393" s="201"/>
      <c r="O393" s="201"/>
      <c r="P393" s="201"/>
      <c r="Q393" s="201"/>
      <c r="R393" s="201"/>
      <c r="S393" s="201"/>
      <c r="T393" s="201"/>
      <c r="U393" s="201"/>
      <c r="V393" s="201"/>
      <c r="W393" s="201"/>
      <c r="X393" s="201"/>
      <c r="Y393" s="201"/>
      <c r="Z393" s="201"/>
      <c r="AA393" s="201"/>
      <c r="AB393" s="201"/>
      <c r="AC393" s="201"/>
      <c r="AD393" s="201"/>
      <c r="AE393" s="201"/>
      <c r="AF393" s="201"/>
      <c r="AG393" s="201"/>
      <c r="AH393" s="201"/>
      <c r="AI393" s="201"/>
      <c r="AJ393" s="201"/>
      <c r="AK393" s="201"/>
      <c r="AL393" s="201"/>
      <c r="AM393" s="201"/>
      <c r="AN393" s="201"/>
      <c r="AO393" s="201"/>
      <c r="AP393" s="201"/>
      <c r="AQ393" s="201"/>
      <c r="AR393" s="201"/>
      <c r="AS393" s="201"/>
      <c r="AT393" s="201"/>
      <c r="AU393" s="201"/>
      <c r="AV393" s="201"/>
      <c r="AW393" s="201"/>
      <c r="AX393" s="201"/>
      <c r="AY393" s="201"/>
      <c r="AZ393" s="201"/>
      <c r="BA393" s="201"/>
      <c r="BB393" s="201"/>
      <c r="BC393" s="201"/>
      <c r="BD393" s="201"/>
      <c r="BE393" s="201"/>
      <c r="BF393" s="201"/>
      <c r="BG393" s="201"/>
      <c r="BH393" s="201"/>
      <c r="BI393" s="201"/>
      <c r="BJ393" s="201"/>
      <c r="BK393" s="201"/>
      <c r="BL393" s="201"/>
      <c r="BM393" s="201"/>
      <c r="BN393" s="201"/>
      <c r="BO393" s="201"/>
      <c r="BP393" s="201"/>
      <c r="BQ393" s="201"/>
      <c r="BR393" s="201"/>
      <c r="BS393" s="201"/>
      <c r="BT393" s="201"/>
      <c r="BU393" s="201"/>
      <c r="BV393" s="201"/>
      <c r="BW393" s="201"/>
      <c r="BX393" s="201"/>
      <c r="BY393" s="201"/>
      <c r="BZ393" s="201"/>
      <c r="CA393" s="201"/>
      <c r="CB393" s="201"/>
      <c r="CC393" s="201"/>
      <c r="CD393" s="201"/>
      <c r="CE393" s="201"/>
      <c r="CF393" s="201"/>
      <c r="CG393" s="201"/>
      <c r="CH393" s="201"/>
      <c r="CI393" s="201"/>
      <c r="CJ393" s="201"/>
      <c r="CK393" s="201"/>
      <c r="CL393" s="201"/>
      <c r="CM393" s="201"/>
      <c r="CN393" s="201"/>
      <c r="CO393" s="201"/>
      <c r="CP393" s="201"/>
      <c r="CQ393" s="201"/>
      <c r="CR393" s="201"/>
      <c r="CS393" s="201"/>
      <c r="CT393" s="201"/>
      <c r="CU393" s="201"/>
      <c r="CV393" s="201"/>
      <c r="CW393" s="201"/>
      <c r="CX393" s="201"/>
      <c r="CY393" s="201"/>
      <c r="CZ393" s="201"/>
      <c r="DA393" s="201"/>
      <c r="DB393" s="201"/>
      <c r="DC393" s="201"/>
    </row>
    <row r="394" spans="1:107" s="187" customFormat="1" ht="27">
      <c r="A394" s="94" t="s">
        <v>873</v>
      </c>
      <c r="B394" s="90" t="str">
        <f>INDEX('Investor Level Data'!B:B,MATCH(Overview!$A394,'Investor Level Data'!$A:$A,0))</f>
        <v>Capital Commitments - During the Reporting Period</v>
      </c>
      <c r="C394" s="208" t="str">
        <f>IF(ISBLANK(INDEX('Investor Level Data'!D:D,MATCH(Overview!$A394,'Investor Level Data'!$A:$A,0))),"",INDEX('Investor Level Data'!D:D,MATCH(Overview!$A394,'Investor Level Data'!$A:$A,0)))</f>
        <v/>
      </c>
      <c r="D394" s="147"/>
      <c r="E394" s="147"/>
      <c r="F394" s="147"/>
      <c r="G394" s="197"/>
    </row>
    <row r="395" spans="1:107" s="187" customFormat="1" ht="27">
      <c r="A395" s="91" t="s">
        <v>875</v>
      </c>
      <c r="B395" s="92" t="str">
        <f>INDEX('Investor Level Data'!B:B,MATCH(Overview!$A395,'Investor Level Data'!$A:$A,0))</f>
        <v>Total Capital Commitments</v>
      </c>
      <c r="C395" s="209" t="str">
        <f>IF(ISBLANK(INDEX('Investor Level Data'!D:D,MATCH(Overview!$A395,'Investor Level Data'!$A:$A,0))),"",INDEX('Investor Level Data'!D:D,MATCH(Overview!$A395,'Investor Level Data'!$A:$A,0)))</f>
        <v/>
      </c>
      <c r="D395" s="147"/>
      <c r="E395" s="147"/>
      <c r="F395" s="147"/>
      <c r="G395" s="197"/>
    </row>
    <row r="396" spans="1:107" s="187" customFormat="1" ht="27">
      <c r="A396" s="94" t="s">
        <v>877</v>
      </c>
      <c r="B396" s="90" t="str">
        <f>INDEX('Investor Level Data'!B:B,MATCH(Overview!$A396,'Investor Level Data'!$A:$A,0))</f>
        <v>Remaining Capital Commitments</v>
      </c>
      <c r="C396" s="208" t="str">
        <f>IF(ISBLANK(INDEX('Investor Level Data'!D:D,MATCH(Overview!$A396,'Investor Level Data'!$A:$A,0))),"",INDEX('Investor Level Data'!D:D,MATCH(Overview!$A396,'Investor Level Data'!$A:$A,0)))</f>
        <v/>
      </c>
      <c r="D396" s="147"/>
      <c r="E396" s="147"/>
      <c r="F396" s="147"/>
      <c r="G396" s="197"/>
    </row>
    <row r="397" spans="1:107" s="187" customFormat="1" ht="27">
      <c r="A397" s="72"/>
      <c r="B397" s="71"/>
      <c r="C397" s="333"/>
      <c r="D397" s="230"/>
      <c r="E397" s="230"/>
      <c r="F397" s="230"/>
      <c r="G397" s="197"/>
    </row>
    <row r="398" spans="1:107" s="187" customFormat="1" ht="27">
      <c r="A398" s="73">
        <v>20</v>
      </c>
      <c r="B398" s="88" t="s">
        <v>881</v>
      </c>
      <c r="C398" s="329" t="str">
        <f>$C$3</f>
        <v xml:space="preserve">Data  </v>
      </c>
      <c r="D398" s="362" t="str">
        <f>$D$3</f>
        <v xml:space="preserve">Data  </v>
      </c>
      <c r="E398" s="362" t="str">
        <f>$E$3</f>
        <v xml:space="preserve">Data  </v>
      </c>
      <c r="F398" s="362" t="str">
        <f>$F$3</f>
        <v xml:space="preserve">Data  </v>
      </c>
      <c r="G398" s="197"/>
    </row>
    <row r="399" spans="1:107" s="187" customFormat="1" ht="11.1" customHeight="1">
      <c r="A399" s="72"/>
      <c r="B399" s="102"/>
      <c r="C399" s="333"/>
      <c r="D399" s="230"/>
      <c r="E399" s="230"/>
      <c r="F399" s="230"/>
      <c r="G399" s="197"/>
    </row>
    <row r="400" spans="1:107" s="187" customFormat="1" ht="27">
      <c r="A400" s="91" t="s">
        <v>882</v>
      </c>
      <c r="B400" s="92" t="str">
        <f>INDEX('Investor Level Data'!B:B,MATCH(Overview!$A400,'Investor Level Data'!$A:$A,0))</f>
        <v>(Equity) Capital Contributed - During the Reporting period</v>
      </c>
      <c r="C400" s="209" t="str">
        <f>IF(ISBLANK(INDEX('Investor Level Data'!D:D,MATCH(Overview!$A400,'Investor Level Data'!$A:$A,0))),"",INDEX('Investor Level Data'!D:D,MATCH(Overview!$A400,'Investor Level Data'!$A:$A,0)))</f>
        <v/>
      </c>
      <c r="D400" s="147"/>
      <c r="E400" s="147"/>
      <c r="F400" s="147"/>
      <c r="G400" s="197"/>
    </row>
    <row r="401" spans="1:7" s="187" customFormat="1" ht="27">
      <c r="A401" s="94" t="s">
        <v>884</v>
      </c>
      <c r="B401" s="90" t="str">
        <f>INDEX('Investor Level Data'!B:B,MATCH(Overview!$A401,'Investor Level Data'!$A:$A,0))</f>
        <v xml:space="preserve">(Equity) Capital Redeemed - During the Reporting period </v>
      </c>
      <c r="C401" s="208" t="str">
        <f>IF(ISBLANK(INDEX('Investor Level Data'!D:D,MATCH(Overview!$A401,'Investor Level Data'!$A:$A,0))),"",INDEX('Investor Level Data'!D:D,MATCH(Overview!$A401,'Investor Level Data'!$A:$A,0)))</f>
        <v/>
      </c>
      <c r="D401" s="147"/>
      <c r="E401" s="147"/>
      <c r="F401" s="147"/>
      <c r="G401" s="197"/>
    </row>
    <row r="402" spans="1:7" s="187" customFormat="1" ht="27">
      <c r="A402" s="91" t="s">
        <v>886</v>
      </c>
      <c r="B402" s="92" t="str">
        <f>INDEX('Investor Level Data'!B:B,MATCH(Overview!$A402,'Investor Level Data'!$A:$A,0))</f>
        <v>(Equity) Capital Recalled - During the Reporting Period</v>
      </c>
      <c r="C402" s="209" t="str">
        <f>IF(ISBLANK(INDEX('Investor Level Data'!D:D,MATCH(Overview!$A402,'Investor Level Data'!$A:$A,0))),"",INDEX('Investor Level Data'!D:D,MATCH(Overview!$A402,'Investor Level Data'!$A:$A,0)))</f>
        <v/>
      </c>
      <c r="D402" s="147"/>
      <c r="E402" s="147"/>
      <c r="F402" s="147"/>
      <c r="G402" s="197"/>
    </row>
    <row r="403" spans="1:7" s="187" customFormat="1" ht="27">
      <c r="A403" s="94" t="s">
        <v>887</v>
      </c>
      <c r="B403" s="90" t="str">
        <f>INDEX('Investor Level Data'!B:B,MATCH(Overview!$A403,'Investor Level Data'!$A:$A,0))</f>
        <v>Shareholders' Loans Contributed - During Reporting Period</v>
      </c>
      <c r="C403" s="208" t="str">
        <f>IF(ISBLANK(INDEX('Investor Level Data'!D:D,MATCH(Overview!$A403,'Investor Level Data'!$A:$A,0))),"",INDEX('Investor Level Data'!D:D,MATCH(Overview!$A403,'Investor Level Data'!$A:$A,0)))</f>
        <v/>
      </c>
      <c r="D403" s="147"/>
      <c r="E403" s="147"/>
      <c r="F403" s="147"/>
      <c r="G403" s="197"/>
    </row>
    <row r="404" spans="1:7" s="187" customFormat="1" ht="27">
      <c r="A404" s="91" t="s">
        <v>889</v>
      </c>
      <c r="B404" s="92" t="str">
        <f>INDEX('Investor Level Data'!B:B,MATCH(Overview!$A404,'Investor Level Data'!$A:$A,0))</f>
        <v>Shareholders' Loans Repayments - During Reporting Period</v>
      </c>
      <c r="C404" s="209" t="str">
        <f>IF(ISBLANK(INDEX('Investor Level Data'!D:D,MATCH(Overview!$A404,'Investor Level Data'!$A:$A,0))),"",INDEX('Investor Level Data'!D:D,MATCH(Overview!$A404,'Investor Level Data'!$A:$A,0)))</f>
        <v/>
      </c>
      <c r="D404" s="147"/>
      <c r="E404" s="147"/>
      <c r="F404" s="147"/>
      <c r="G404" s="197"/>
    </row>
    <row r="405" spans="1:7" ht="27">
      <c r="A405" s="94" t="s">
        <v>891</v>
      </c>
      <c r="B405" s="90" t="str">
        <f>INDEX('Investor Level Data'!B:B,MATCH(Overview!$A405,'Investor Level Data'!$A:$A,0))</f>
        <v>Net Capital Contributed - During the Reporting Period</v>
      </c>
      <c r="C405" s="208">
        <f>IF(ISBLANK(INDEX('Investor Level Data'!D:D,MATCH(Overview!$A405,'Investor Level Data'!$A:$A,0))),"",INDEX('Investor Level Data'!D:D,MATCH(Overview!$A405,'Investor Level Data'!$A:$A,0)))</f>
        <v>0</v>
      </c>
      <c r="D405" s="147"/>
      <c r="E405" s="147"/>
      <c r="F405" s="147"/>
      <c r="G405" s="197"/>
    </row>
    <row r="406" spans="1:7" ht="27">
      <c r="A406" s="91" t="s">
        <v>893</v>
      </c>
      <c r="B406" s="92" t="str">
        <f>INDEX('Investor Level Data'!B:B,MATCH(Overview!$A406,'Investor Level Data'!$A:$A,0))</f>
        <v>Interest paid on Shareholders' Loans - During Reporting Period</v>
      </c>
      <c r="C406" s="209" t="str">
        <f>IF(ISBLANK(INDEX('Investor Level Data'!D:D,MATCH(Overview!$A406,'Investor Level Data'!$A:$A,0))),"",INDEX('Investor Level Data'!D:D,MATCH(Overview!$A406,'Investor Level Data'!$A:$A,0)))</f>
        <v/>
      </c>
      <c r="D406" s="147"/>
      <c r="E406" s="147"/>
      <c r="F406" s="147"/>
      <c r="G406" s="197"/>
    </row>
    <row r="407" spans="1:7" ht="27">
      <c r="A407" s="94" t="s">
        <v>895</v>
      </c>
      <c r="B407" s="90" t="str">
        <f>INDEX('Investor Level Data'!B:B,MATCH(Overview!$A407,'Investor Level Data'!$A:$A,0))</f>
        <v>Dividend/Profit Distributions - During Reporting Period</v>
      </c>
      <c r="C407" s="208" t="str">
        <f>IF(ISBLANK(INDEX('Investor Level Data'!D:D,MATCH(Overview!$A407,'Investor Level Data'!$A:$A,0))),"",INDEX('Investor Level Data'!D:D,MATCH(Overview!$A407,'Investor Level Data'!$A:$A,0)))</f>
        <v/>
      </c>
      <c r="D407" s="147"/>
      <c r="E407" s="147"/>
      <c r="F407" s="147"/>
      <c r="G407" s="197"/>
    </row>
    <row r="408" spans="1:7" ht="27">
      <c r="A408" s="91" t="s">
        <v>897</v>
      </c>
      <c r="B408" s="92" t="str">
        <f>INDEX('Investor Level Data'!B:B,MATCH(Overview!$A408,'Investor Level Data'!$A:$A,0))</f>
        <v xml:space="preserve">Total (Equity) Capital Contributed - Since Inception </v>
      </c>
      <c r="C408" s="209" t="str">
        <f>IF(ISBLANK(INDEX('Investor Level Data'!D:D,MATCH(Overview!$A408,'Investor Level Data'!$A:$A,0))),"",INDEX('Investor Level Data'!D:D,MATCH(Overview!$A408,'Investor Level Data'!$A:$A,0)))</f>
        <v/>
      </c>
      <c r="D408" s="147"/>
      <c r="E408" s="147"/>
      <c r="F408" s="147"/>
      <c r="G408" s="197"/>
    </row>
    <row r="409" spans="1:7" ht="27">
      <c r="A409" s="94" t="s">
        <v>899</v>
      </c>
      <c r="B409" s="90" t="str">
        <f>INDEX('Investor Level Data'!B:B,MATCH(Overview!$A409,'Investor Level Data'!$A:$A,0))</f>
        <v>Total (Equity) Capital Redeemed - Since Inception</v>
      </c>
      <c r="C409" s="208" t="str">
        <f>IF(ISBLANK(INDEX('Investor Level Data'!D:D,MATCH(Overview!$A409,'Investor Level Data'!$A:$A,0))),"",INDEX('Investor Level Data'!D:D,MATCH(Overview!$A409,'Investor Level Data'!$A:$A,0)))</f>
        <v/>
      </c>
      <c r="D409" s="147"/>
      <c r="E409" s="147"/>
      <c r="F409" s="147"/>
      <c r="G409" s="197"/>
    </row>
    <row r="410" spans="1:7" ht="27">
      <c r="A410" s="91" t="s">
        <v>901</v>
      </c>
      <c r="B410" s="92" t="str">
        <f>INDEX('Investor Level Data'!B:B,MATCH(Overview!$A410,'Investor Level Data'!$A:$A,0))</f>
        <v>Total (Equity) Capital Recalled - Since Inception</v>
      </c>
      <c r="C410" s="209" t="str">
        <f>IF(ISBLANK(INDEX('Investor Level Data'!D:D,MATCH(Overview!$A410,'Investor Level Data'!$A:$A,0))),"",INDEX('Investor Level Data'!D:D,MATCH(Overview!$A410,'Investor Level Data'!$A:$A,0)))</f>
        <v/>
      </c>
      <c r="D410" s="147"/>
      <c r="E410" s="147"/>
      <c r="F410" s="147"/>
      <c r="G410" s="197"/>
    </row>
    <row r="411" spans="1:7" ht="27">
      <c r="A411" s="94" t="s">
        <v>902</v>
      </c>
      <c r="B411" s="90" t="str">
        <f>INDEX('Investor Level Data'!B:B,MATCH(Overview!$A411,'Investor Level Data'!$A:$A,0))</f>
        <v>Total Shareholders' Loans Contributed - Since Inception</v>
      </c>
      <c r="C411" s="208" t="str">
        <f>IF(ISBLANK(INDEX('Investor Level Data'!D:D,MATCH(Overview!$A411,'Investor Level Data'!$A:$A,0))),"",INDEX('Investor Level Data'!D:D,MATCH(Overview!$A411,'Investor Level Data'!$A:$A,0)))</f>
        <v/>
      </c>
      <c r="D411" s="147"/>
      <c r="E411" s="147"/>
      <c r="F411" s="147"/>
      <c r="G411" s="197"/>
    </row>
    <row r="412" spans="1:7" ht="27">
      <c r="A412" s="91" t="s">
        <v>904</v>
      </c>
      <c r="B412" s="92" t="str">
        <f>INDEX('Investor Level Data'!B:B,MATCH(Overview!$A412,'Investor Level Data'!$A:$A,0))</f>
        <v>Total Shareholders' Loans Repayments - Since inception</v>
      </c>
      <c r="C412" s="209" t="str">
        <f>IF(ISBLANK(INDEX('Investor Level Data'!D:D,MATCH(Overview!$A412,'Investor Level Data'!$A:$A,0))),"",INDEX('Investor Level Data'!D:D,MATCH(Overview!$A412,'Investor Level Data'!$A:$A,0)))</f>
        <v/>
      </c>
      <c r="D412" s="147"/>
      <c r="E412" s="147"/>
      <c r="F412" s="147"/>
      <c r="G412" s="197"/>
    </row>
    <row r="413" spans="1:7" ht="27">
      <c r="A413" s="94" t="s">
        <v>906</v>
      </c>
      <c r="B413" s="90" t="str">
        <f>INDEX('Investor Level Data'!B:B,MATCH(Overview!$A413,'Investor Level Data'!$A:$A,0))</f>
        <v>Total Net Capital Contributed - Since Inception</v>
      </c>
      <c r="C413" s="208">
        <f>IF(ISBLANK(INDEX('Investor Level Data'!D:D,MATCH(Overview!$A413,'Investor Level Data'!$A:$A,0))),"",INDEX('Investor Level Data'!D:D,MATCH(Overview!$A413,'Investor Level Data'!$A:$A,0)))</f>
        <v>0</v>
      </c>
      <c r="D413" s="147"/>
      <c r="E413" s="147"/>
      <c r="F413" s="147"/>
      <c r="G413" s="197"/>
    </row>
    <row r="414" spans="1:7" ht="27">
      <c r="A414" s="91" t="s">
        <v>908</v>
      </c>
      <c r="B414" s="92" t="str">
        <f>INDEX('Investor Level Data'!B:B,MATCH(Overview!$A414,'Investor Level Data'!$A:$A,0))</f>
        <v>Total Interest paid on Shareholders' Loans - Since inception</v>
      </c>
      <c r="C414" s="209" t="str">
        <f>IF(ISBLANK(INDEX('Investor Level Data'!D:D,MATCH(Overview!$A414,'Investor Level Data'!$A:$A,0))),"",INDEX('Investor Level Data'!D:D,MATCH(Overview!$A414,'Investor Level Data'!$A:$A,0)))</f>
        <v/>
      </c>
      <c r="D414" s="147"/>
      <c r="E414" s="147"/>
      <c r="F414" s="147"/>
      <c r="G414" s="197"/>
    </row>
    <row r="415" spans="1:7" ht="27">
      <c r="A415" s="94" t="s">
        <v>910</v>
      </c>
      <c r="B415" s="90" t="str">
        <f>INDEX('Investor Level Data'!B:B,MATCH(Overview!$A415,'Investor Level Data'!$A:$A,0))</f>
        <v>Dividend/Profit Distributions - Since Inception</v>
      </c>
      <c r="C415" s="208" t="str">
        <f>IF(ISBLANK(INDEX('Investor Level Data'!D:D,MATCH(Overview!$A415,'Investor Level Data'!$A:$A,0))),"",INDEX('Investor Level Data'!D:D,MATCH(Overview!$A415,'Investor Level Data'!$A:$A,0)))</f>
        <v/>
      </c>
      <c r="D415" s="147"/>
      <c r="E415" s="147"/>
      <c r="F415" s="147"/>
      <c r="G415" s="197"/>
    </row>
    <row r="416" spans="1:7" ht="27">
      <c r="A416" s="72"/>
      <c r="B416" s="71"/>
      <c r="C416" s="333"/>
      <c r="D416" s="230"/>
      <c r="E416" s="230"/>
      <c r="F416" s="230"/>
      <c r="G416" s="197"/>
    </row>
    <row r="417" spans="1:7" ht="27">
      <c r="A417" s="73">
        <v>21</v>
      </c>
      <c r="B417" s="73" t="s">
        <v>912</v>
      </c>
      <c r="C417" s="329" t="str">
        <f>$C$3</f>
        <v xml:space="preserve">Data  </v>
      </c>
      <c r="D417" s="362" t="str">
        <f>$D$3</f>
        <v xml:space="preserve">Data  </v>
      </c>
      <c r="E417" s="362" t="str">
        <f>$E$3</f>
        <v xml:space="preserve">Data  </v>
      </c>
      <c r="F417" s="362" t="str">
        <f>$F$3</f>
        <v xml:space="preserve">Data  </v>
      </c>
      <c r="G417" s="197"/>
    </row>
    <row r="418" spans="1:7" ht="11.1" customHeight="1">
      <c r="A418" s="72"/>
      <c r="B418" s="102"/>
      <c r="C418" s="333"/>
      <c r="D418" s="230"/>
      <c r="E418" s="230"/>
      <c r="F418" s="230"/>
      <c r="G418" s="197"/>
    </row>
    <row r="419" spans="1:7" s="187" customFormat="1" ht="27">
      <c r="A419" s="91" t="s">
        <v>913</v>
      </c>
      <c r="B419" s="92" t="str">
        <f>INDEX('Investor Level Data'!B:B,MATCH(Overview!$A419,'Investor Level Data'!$A:$A,0))</f>
        <v>Capital Distributions - During Reporting Period</v>
      </c>
      <c r="C419" s="209" t="str">
        <f>IF(ISBLANK(INDEX('Investor Level Data'!D:D,MATCH(Overview!$A419,'Investor Level Data'!$A:$A,0))),"",INDEX('Investor Level Data'!D:D,MATCH(Overview!$A419,'Investor Level Data'!$A:$A,0)))</f>
        <v/>
      </c>
      <c r="D419" s="147"/>
      <c r="E419" s="147"/>
      <c r="F419" s="147"/>
      <c r="G419" s="197"/>
    </row>
    <row r="420" spans="1:7" s="187" customFormat="1" ht="27">
      <c r="A420" s="94" t="s">
        <v>915</v>
      </c>
      <c r="B420" s="90" t="str">
        <f>INDEX('Investor Level Data'!B:B,MATCH(Overview!$A420,'Investor Level Data'!$A:$A,0))</f>
        <v>Income Distributions - During the Reporting Period</v>
      </c>
      <c r="C420" s="208" t="str">
        <f>IF(ISBLANK(INDEX('Investor Level Data'!D:D,MATCH(Overview!$A420,'Investor Level Data'!$A:$A,0))),"",INDEX('Investor Level Data'!D:D,MATCH(Overview!$A420,'Investor Level Data'!$A:$A,0)))</f>
        <v/>
      </c>
      <c r="D420" s="147"/>
      <c r="E420" s="147"/>
      <c r="F420" s="147"/>
      <c r="G420" s="197"/>
    </row>
    <row r="421" spans="1:7" s="187" customFormat="1" ht="27">
      <c r="A421" s="91" t="s">
        <v>917</v>
      </c>
      <c r="B421" s="92" t="str">
        <f>INDEX('Investor Level Data'!B:B,MATCH(Overview!$A421,'Investor Level Data'!$A:$A,0))</f>
        <v>Total Distributions - During Reporting Period</v>
      </c>
      <c r="C421" s="209">
        <f>IF(ISBLANK(INDEX('Investor Level Data'!D:D,MATCH(Overview!$A421,'Investor Level Data'!$A:$A,0))),"",INDEX('Investor Level Data'!D:D,MATCH(Overview!$A421,'Investor Level Data'!$A:$A,0)))</f>
        <v>0</v>
      </c>
      <c r="D421" s="147"/>
      <c r="E421" s="147"/>
      <c r="F421" s="147"/>
      <c r="G421" s="197"/>
    </row>
    <row r="422" spans="1:7" s="187" customFormat="1" ht="27">
      <c r="A422" s="94" t="s">
        <v>919</v>
      </c>
      <c r="B422" s="90" t="str">
        <f>INDEX('Investor Level Data'!B:B,MATCH(Overview!$A422,'Investor Level Data'!$A:$A,0))</f>
        <v>Total Distributions Recallable - During Reporting Period</v>
      </c>
      <c r="C422" s="208" t="str">
        <f>IF(ISBLANK(INDEX('Investor Level Data'!D:D,MATCH(Overview!$A422,'Investor Level Data'!$A:$A,0))),"",INDEX('Investor Level Data'!D:D,MATCH(Overview!$A422,'Investor Level Data'!$A:$A,0)))</f>
        <v/>
      </c>
      <c r="D422" s="147"/>
      <c r="E422" s="147"/>
      <c r="F422" s="147"/>
      <c r="G422" s="197"/>
    </row>
    <row r="423" spans="1:7" s="187" customFormat="1" ht="27">
      <c r="A423" s="91" t="s">
        <v>920</v>
      </c>
      <c r="B423" s="92" t="str">
        <f>INDEX('Investor Level Data'!B:B,MATCH(Overview!$A423,'Investor Level Data'!$A:$A,0))</f>
        <v>Total Distributions Non-Recallable - During Reporting Period</v>
      </c>
      <c r="C423" s="209" t="str">
        <f>IF(ISBLANK(INDEX('Investor Level Data'!D:D,MATCH(Overview!$A423,'Investor Level Data'!$A:$A,0))),"",INDEX('Investor Level Data'!D:D,MATCH(Overview!$A423,'Investor Level Data'!$A:$A,0)))</f>
        <v/>
      </c>
      <c r="D423" s="147"/>
      <c r="E423" s="147"/>
      <c r="F423" s="147"/>
      <c r="G423" s="197"/>
    </row>
    <row r="424" spans="1:7" s="187" customFormat="1" ht="27">
      <c r="A424" s="94" t="s">
        <v>922</v>
      </c>
      <c r="B424" s="90" t="str">
        <f>INDEX('Investor Level Data'!B:B,MATCH(Overview!$A424,'Investor Level Data'!$A:$A,0))</f>
        <v>Capital Distributions - Since inception</v>
      </c>
      <c r="C424" s="208" t="str">
        <f>IF(ISBLANK(INDEX('Investor Level Data'!D:D,MATCH(Overview!$A424,'Investor Level Data'!$A:$A,0))),"",INDEX('Investor Level Data'!D:D,MATCH(Overview!$A424,'Investor Level Data'!$A:$A,0)))</f>
        <v/>
      </c>
      <c r="D424" s="147"/>
      <c r="E424" s="147"/>
      <c r="F424" s="147"/>
      <c r="G424" s="197"/>
    </row>
    <row r="425" spans="1:7" s="187" customFormat="1" ht="27">
      <c r="A425" s="91" t="s">
        <v>924</v>
      </c>
      <c r="B425" s="92" t="str">
        <f>INDEX('Investor Level Data'!B:B,MATCH(Overview!$A425,'Investor Level Data'!$A:$A,0))</f>
        <v>Income Distributions - Since Inception</v>
      </c>
      <c r="C425" s="209" t="str">
        <f>IF(ISBLANK(INDEX('Investor Level Data'!D:D,MATCH(Overview!$A425,'Investor Level Data'!$A:$A,0))),"",INDEX('Investor Level Data'!D:D,MATCH(Overview!$A425,'Investor Level Data'!$A:$A,0)))</f>
        <v/>
      </c>
      <c r="D425" s="147"/>
      <c r="E425" s="147"/>
      <c r="F425" s="147"/>
      <c r="G425" s="197"/>
    </row>
    <row r="426" spans="1:7" s="187" customFormat="1" ht="27">
      <c r="A426" s="94" t="s">
        <v>926</v>
      </c>
      <c r="B426" s="90" t="str">
        <f>INDEX('Investor Level Data'!B:B,MATCH(Overview!$A426,'Investor Level Data'!$A:$A,0))</f>
        <v>Total Distributions - Since Inception</v>
      </c>
      <c r="C426" s="208">
        <f>IF(ISBLANK(INDEX('Investor Level Data'!D:D,MATCH(Overview!$A426,'Investor Level Data'!$A:$A,0))),"",INDEX('Investor Level Data'!D:D,MATCH(Overview!$A426,'Investor Level Data'!$A:$A,0)))</f>
        <v>0</v>
      </c>
      <c r="D426" s="147"/>
      <c r="E426" s="147"/>
      <c r="F426" s="147"/>
      <c r="G426" s="197"/>
    </row>
    <row r="427" spans="1:7" s="187" customFormat="1" ht="27">
      <c r="A427" s="91" t="s">
        <v>928</v>
      </c>
      <c r="B427" s="92" t="str">
        <f>INDEX('Investor Level Data'!B:B,MATCH(Overview!$A427,'Investor Level Data'!$A:$A,0))</f>
        <v>Total Distributions Recallable - Since Inception</v>
      </c>
      <c r="C427" s="209" t="str">
        <f>IF(ISBLANK(INDEX('Investor Level Data'!D:D,MATCH(Overview!$A427,'Investor Level Data'!$A:$A,0))),"",INDEX('Investor Level Data'!D:D,MATCH(Overview!$A427,'Investor Level Data'!$A:$A,0)))</f>
        <v/>
      </c>
      <c r="D427" s="147"/>
      <c r="E427" s="147"/>
      <c r="F427" s="147"/>
      <c r="G427" s="197"/>
    </row>
    <row r="428" spans="1:7" s="187" customFormat="1" ht="27">
      <c r="A428" s="94" t="s">
        <v>929</v>
      </c>
      <c r="B428" s="90" t="str">
        <f>INDEX('Investor Level Data'!B:B,MATCH(Overview!$A428,'Investor Level Data'!$A:$A,0))</f>
        <v>Total Distributions Non-Recallable - Since Inception</v>
      </c>
      <c r="C428" s="208" t="str">
        <f>IF(ISBLANK(INDEX('Investor Level Data'!D:D,MATCH(Overview!$A428,'Investor Level Data'!$A:$A,0))),"",INDEX('Investor Level Data'!D:D,MATCH(Overview!$A428,'Investor Level Data'!$A:$A,0)))</f>
        <v/>
      </c>
      <c r="D428" s="147"/>
      <c r="E428" s="147"/>
      <c r="F428" s="147"/>
      <c r="G428" s="197"/>
    </row>
    <row r="429" spans="1:7" ht="18">
      <c r="B429" s="202"/>
      <c r="C429" s="335"/>
      <c r="D429" s="232"/>
      <c r="E429" s="232"/>
      <c r="F429" s="232"/>
    </row>
  </sheetData>
  <phoneticPr fontId="15" type="noConversion"/>
  <conditionalFormatting sqref="C5:F33">
    <cfRule type="containsText" dxfId="25" priority="1" operator="containsText" text="Please fill in data">
      <formula>NOT(ISERROR(SEARCH("Please fill in data",C5)))</formula>
    </cfRule>
  </conditionalFormatting>
  <conditionalFormatting sqref="C37:F46">
    <cfRule type="containsText" dxfId="24" priority="8" operator="containsText" text="Please fill in data">
      <formula>NOT(ISERROR(SEARCH("Please fill in data",C37)))</formula>
    </cfRule>
  </conditionalFormatting>
  <conditionalFormatting sqref="C50:F55">
    <cfRule type="containsText" dxfId="23" priority="36" operator="containsText" text="Please fill in data">
      <formula>NOT(ISERROR(SEARCH("Please fill in data",C50)))</formula>
    </cfRule>
  </conditionalFormatting>
  <conditionalFormatting sqref="C59:F84">
    <cfRule type="containsText" dxfId="22" priority="2" operator="containsText" text="Please fill in data">
      <formula>NOT(ISERROR(SEARCH("Please fill in data",C59)))</formula>
    </cfRule>
  </conditionalFormatting>
  <conditionalFormatting sqref="C88:F107">
    <cfRule type="containsText" dxfId="21" priority="17" operator="containsText" text="Please fill in data">
      <formula>NOT(ISERROR(SEARCH("Please fill in data",C88)))</formula>
    </cfRule>
  </conditionalFormatting>
  <conditionalFormatting sqref="C111:F135">
    <cfRule type="containsText" dxfId="20" priority="15" operator="containsText" text="Please fill in data">
      <formula>NOT(ISERROR(SEARCH("Please fill in data",C111)))</formula>
    </cfRule>
  </conditionalFormatting>
  <conditionalFormatting sqref="C139:F163">
    <cfRule type="containsText" dxfId="19" priority="32" operator="containsText" text="Please fill in data">
      <formula>NOT(ISERROR(SEARCH("Please fill in data",C139)))</formula>
    </cfRule>
  </conditionalFormatting>
  <conditionalFormatting sqref="C167:F171">
    <cfRule type="containsText" dxfId="18" priority="31" operator="containsText" text="Please fill in data">
      <formula>NOT(ISERROR(SEARCH("Please fill in data",C167)))</formula>
    </cfRule>
  </conditionalFormatting>
  <conditionalFormatting sqref="C175:F202">
    <cfRule type="containsText" dxfId="17" priority="13" operator="containsText" text="Please fill in data">
      <formula>NOT(ISERROR(SEARCH("Please fill in data",C175)))</formula>
    </cfRule>
  </conditionalFormatting>
  <conditionalFormatting sqref="C206:F207">
    <cfRule type="containsText" dxfId="16" priority="12" operator="containsText" text="Please fill in data">
      <formula>NOT(ISERROR(SEARCH("Please fill in data",C206)))</formula>
    </cfRule>
  </conditionalFormatting>
  <conditionalFormatting sqref="C211:F233">
    <cfRule type="containsText" dxfId="15" priority="3" operator="containsText" text="Please fill in data">
      <formula>NOT(ISERROR(SEARCH("Please fill in data",C211)))</formula>
    </cfRule>
  </conditionalFormatting>
  <conditionalFormatting sqref="C237:F242">
    <cfRule type="containsText" dxfId="14" priority="5" operator="containsText" text="Please fill in data">
      <formula>NOT(ISERROR(SEARCH("Please fill in data",C237)))</formula>
    </cfRule>
  </conditionalFormatting>
  <conditionalFormatting sqref="C246:F261">
    <cfRule type="containsText" dxfId="13" priority="9" operator="containsText" text="Please fill in data">
      <formula>NOT(ISERROR(SEARCH("Please fill in data",C246)))</formula>
    </cfRule>
  </conditionalFormatting>
  <conditionalFormatting sqref="C265:F274">
    <cfRule type="containsText" dxfId="12" priority="6" operator="containsText" text="Please fill in data">
      <formula>NOT(ISERROR(SEARCH("Please fill in data",C265)))</formula>
    </cfRule>
  </conditionalFormatting>
  <conditionalFormatting sqref="C278:F337">
    <cfRule type="containsText" dxfId="11" priority="95" operator="containsText" text="Please fill in data">
      <formula>NOT(ISERROR(SEARCH("Please fill in data",C278)))</formula>
    </cfRule>
  </conditionalFormatting>
  <conditionalFormatting sqref="C341:F360">
    <cfRule type="containsText" dxfId="10" priority="121" operator="containsText" text="Please fill in data">
      <formula>NOT(ISERROR(SEARCH("Please fill in data",C341)))</formula>
    </cfRule>
  </conditionalFormatting>
  <conditionalFormatting sqref="C364:F367">
    <cfRule type="containsText" dxfId="9" priority="130" operator="containsText" text="Please fill in data">
      <formula>NOT(ISERROR(SEARCH("Please fill in data",C364)))</formula>
    </cfRule>
  </conditionalFormatting>
  <conditionalFormatting sqref="C371:F375">
    <cfRule type="containsText" dxfId="8" priority="170" operator="containsText" text="Please fill in data">
      <formula>NOT(ISERROR(SEARCH("Please fill in data",C371)))</formula>
    </cfRule>
  </conditionalFormatting>
  <conditionalFormatting sqref="C379:F390">
    <cfRule type="containsText" dxfId="7" priority="105" operator="containsText" text="Please fill in data">
      <formula>NOT(ISERROR(SEARCH("Please fill in data",C379)))</formula>
    </cfRule>
  </conditionalFormatting>
  <conditionalFormatting sqref="C394:F396">
    <cfRule type="containsText" dxfId="6" priority="129" operator="containsText" text="Please fill in data">
      <formula>NOT(ISERROR(SEARCH("Please fill in data",C394)))</formula>
    </cfRule>
  </conditionalFormatting>
  <conditionalFormatting sqref="C400:F415">
    <cfRule type="containsText" dxfId="5" priority="107" operator="containsText" text="Please fill in data">
      <formula>NOT(ISERROR(SEARCH("Please fill in data",C400)))</formula>
    </cfRule>
  </conditionalFormatting>
  <conditionalFormatting sqref="C419:F428">
    <cfRule type="containsText" dxfId="4" priority="116" operator="containsText" text="Please fill in data">
      <formula>NOT(ISERROR(SEARCH("Please fill in data",C419)))</formula>
    </cfRule>
  </conditionalFormatting>
  <pageMargins left="0.19685039370078741" right="0.15748031496062992" top="0.51181102362204722" bottom="0.51181102362204722" header="0.31496062992125984" footer="0.19685039370078741"/>
  <pageSetup paperSize="9" scale="70" fitToHeight="0" orientation="landscape" r:id="rId1"/>
  <headerFooter>
    <oddFooter>&amp;LINREV&amp;CPage &amp;P of &amp;N&amp;RDate &amp;D</oddFooter>
  </headerFooter>
  <ignoredErrors>
    <ignoredError sqref="A6"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1BDEC-A381-45D0-84CB-FEB795197C57}">
  <sheetPr codeName="Sheet3">
    <tabColor rgb="FFCFEDF7"/>
  </sheetPr>
  <dimension ref="A1:AI37"/>
  <sheetViews>
    <sheetView showGridLines="0" zoomScaleNormal="100" workbookViewId="0">
      <pane xSplit="1" ySplit="10" topLeftCell="B11" activePane="bottomRight" state="frozen"/>
      <selection pane="topRight" activeCell="B1" sqref="B1"/>
      <selection pane="bottomLeft" activeCell="A11" sqref="A11"/>
      <selection pane="bottomRight" activeCell="A18" sqref="A18"/>
    </sheetView>
  </sheetViews>
  <sheetFormatPr defaultRowHeight="12.75" zeroHeight="1"/>
  <cols>
    <col min="1" max="1" width="22" customWidth="1"/>
    <col min="2" max="2" width="30.140625" customWidth="1"/>
    <col min="3" max="3" width="22.28515625" customWidth="1"/>
    <col min="4" max="6" width="14.7109375" customWidth="1"/>
    <col min="7" max="8" width="15.85546875" customWidth="1"/>
    <col min="9" max="9" width="22.42578125" customWidth="1"/>
    <col min="10" max="11" width="21.7109375" customWidth="1"/>
    <col min="12" max="13" width="19.28515625" customWidth="1"/>
    <col min="14" max="14" width="21.7109375" customWidth="1"/>
    <col min="15" max="15" width="25.7109375" customWidth="1"/>
    <col min="16" max="16" width="20.140625" customWidth="1"/>
    <col min="17" max="17" width="20.7109375" customWidth="1"/>
    <col min="18" max="18" width="24.42578125" customWidth="1"/>
    <col min="19" max="19" width="27.5703125" bestFit="1" customWidth="1"/>
    <col min="20" max="20" width="36" bestFit="1" customWidth="1"/>
    <col min="21" max="21" width="21.42578125" customWidth="1"/>
    <col min="22" max="22" width="15.28515625" bestFit="1" customWidth="1"/>
    <col min="23" max="23" width="27.28515625" bestFit="1" customWidth="1"/>
    <col min="24" max="24" width="22.42578125" customWidth="1"/>
    <col min="25" max="25" width="13.140625" bestFit="1" customWidth="1"/>
    <col min="26" max="26" width="27.7109375" customWidth="1"/>
    <col min="27" max="27" width="37.28515625" customWidth="1"/>
    <col min="28" max="28" width="28.5703125" bestFit="1" customWidth="1"/>
    <col min="29" max="29" width="24.5703125" bestFit="1" customWidth="1"/>
    <col min="30" max="30" width="34" customWidth="1"/>
    <col min="31" max="31" width="27.5703125" customWidth="1"/>
    <col min="32" max="32" width="17.85546875" customWidth="1"/>
    <col min="33" max="35" width="25.85546875" customWidth="1"/>
  </cols>
  <sheetData>
    <row r="1" spans="1:35" ht="15">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6"/>
      <c r="AD1" s="376"/>
      <c r="AE1" s="376"/>
      <c r="AF1" s="373"/>
    </row>
    <row r="2" spans="1:35" ht="39" customHeight="1">
      <c r="A2" s="492" t="s">
        <v>966</v>
      </c>
      <c r="B2" s="492"/>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6"/>
      <c r="AD2" s="376"/>
      <c r="AE2" s="376"/>
      <c r="AF2" s="373"/>
    </row>
    <row r="3" spans="1:35" ht="15.75">
      <c r="A3" s="484" t="str">
        <f>Tables!L2</f>
        <v>Version 4.0 - CONSULTATION TEMPLATE / Currency: Not specified</v>
      </c>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6"/>
      <c r="AD3" s="376"/>
      <c r="AE3" s="376"/>
      <c r="AF3" s="373"/>
    </row>
    <row r="4" spans="1:35" ht="15">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6"/>
      <c r="AD4" s="376"/>
      <c r="AE4" s="376"/>
      <c r="AF4" s="373"/>
    </row>
    <row r="5" spans="1:35" ht="15">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6"/>
      <c r="AD5" s="376"/>
      <c r="AE5" s="376"/>
      <c r="AF5" s="373"/>
    </row>
    <row r="6" spans="1:35" ht="14.25">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row>
    <row r="7" spans="1:35" ht="18">
      <c r="B7" s="161" t="str">
        <f>CONCATENATE("ALD1. Static data ",'Key Vehicle Terms'!$D$11," ",'Key Vehicle Terms'!$D$10)</f>
        <v xml:space="preserve">ALD1. Static data  </v>
      </c>
      <c r="C7" s="161"/>
      <c r="D7" s="161"/>
      <c r="E7" s="161"/>
      <c r="F7" s="161"/>
      <c r="G7" s="161"/>
      <c r="H7" s="161"/>
      <c r="I7" s="161"/>
      <c r="J7" s="161"/>
      <c r="K7" s="161"/>
      <c r="L7" s="161"/>
      <c r="M7" s="161"/>
      <c r="N7" s="161"/>
      <c r="O7" s="161"/>
      <c r="P7" s="161"/>
      <c r="Q7" s="161"/>
      <c r="R7" s="161"/>
      <c r="S7" s="161"/>
      <c r="T7" s="161" t="str">
        <f>CONCATENATE("ALD2. Periodic data ",'Key Vehicle Terms'!$D$11," ",'Key Vehicle Terms'!$D$10)</f>
        <v xml:space="preserve">ALD2. Periodic data  </v>
      </c>
      <c r="U7" s="161"/>
      <c r="V7" s="161"/>
      <c r="W7" s="161"/>
      <c r="X7" s="161"/>
      <c r="Y7" s="161"/>
      <c r="Z7" s="161"/>
      <c r="AA7" s="161"/>
      <c r="AB7" s="161"/>
      <c r="AC7" s="161"/>
      <c r="AD7" s="161"/>
      <c r="AE7" s="161"/>
      <c r="AF7" s="161"/>
      <c r="AG7" s="161" t="s">
        <v>2286</v>
      </c>
      <c r="AH7" s="161" t="s">
        <v>2286</v>
      </c>
      <c r="AI7" s="161" t="s">
        <v>2286</v>
      </c>
    </row>
    <row r="8" spans="1:35" s="374" customFormat="1" ht="14.25">
      <c r="A8" s="414" t="s">
        <v>2285</v>
      </c>
      <c r="B8" s="416" t="s">
        <v>2288</v>
      </c>
      <c r="C8" s="416" t="s">
        <v>2289</v>
      </c>
      <c r="D8" s="416" t="s">
        <v>2290</v>
      </c>
      <c r="E8" s="416" t="s">
        <v>2291</v>
      </c>
      <c r="F8" s="416" t="s">
        <v>2292</v>
      </c>
      <c r="G8" s="416" t="s">
        <v>2293</v>
      </c>
      <c r="H8" s="416" t="s">
        <v>2294</v>
      </c>
      <c r="I8" s="416" t="s">
        <v>2295</v>
      </c>
      <c r="J8" s="416" t="s">
        <v>2296</v>
      </c>
      <c r="K8" s="416" t="s">
        <v>2297</v>
      </c>
      <c r="L8" s="416" t="s">
        <v>2298</v>
      </c>
      <c r="M8" s="416" t="s">
        <v>2299</v>
      </c>
      <c r="N8" s="416" t="s">
        <v>2300</v>
      </c>
      <c r="O8" s="416" t="s">
        <v>2301</v>
      </c>
      <c r="P8" s="416" t="s">
        <v>2302</v>
      </c>
      <c r="Q8" s="416" t="s">
        <v>2303</v>
      </c>
      <c r="R8" s="416" t="s">
        <v>2304</v>
      </c>
      <c r="S8" s="416" t="s">
        <v>2549</v>
      </c>
      <c r="T8" s="416" t="s">
        <v>2305</v>
      </c>
      <c r="U8" s="416" t="s">
        <v>2306</v>
      </c>
      <c r="V8" s="416" t="s">
        <v>2307</v>
      </c>
      <c r="W8" s="416" t="s">
        <v>2308</v>
      </c>
      <c r="X8" s="416" t="s">
        <v>2309</v>
      </c>
      <c r="Y8" s="416" t="s">
        <v>2310</v>
      </c>
      <c r="Z8" s="416" t="s">
        <v>2311</v>
      </c>
      <c r="AA8" s="416" t="s">
        <v>2312</v>
      </c>
      <c r="AB8" s="416" t="s">
        <v>2313</v>
      </c>
      <c r="AC8" s="416" t="s">
        <v>2314</v>
      </c>
      <c r="AD8" s="416" t="s">
        <v>2315</v>
      </c>
      <c r="AE8" s="416" t="s">
        <v>2316</v>
      </c>
      <c r="AF8" s="416" t="s">
        <v>2317</v>
      </c>
      <c r="AG8" s="416" t="s">
        <v>2318</v>
      </c>
      <c r="AH8" s="416" t="s">
        <v>2319</v>
      </c>
      <c r="AI8" s="416" t="s">
        <v>2320</v>
      </c>
    </row>
    <row r="9" spans="1:35" s="415" customFormat="1" ht="42.75">
      <c r="A9" s="414" t="s">
        <v>2284</v>
      </c>
      <c r="B9" s="417" t="s">
        <v>2546</v>
      </c>
      <c r="C9" s="417" t="s">
        <v>967</v>
      </c>
      <c r="D9" s="417" t="s">
        <v>968</v>
      </c>
      <c r="E9" s="417" t="s">
        <v>969</v>
      </c>
      <c r="F9" s="417" t="s">
        <v>970</v>
      </c>
      <c r="G9" s="417" t="s">
        <v>971</v>
      </c>
      <c r="H9" s="417" t="s">
        <v>972</v>
      </c>
      <c r="I9" s="417" t="s">
        <v>973</v>
      </c>
      <c r="J9" s="417" t="s">
        <v>974</v>
      </c>
      <c r="K9" s="417" t="s">
        <v>975</v>
      </c>
      <c r="L9" s="417" t="s">
        <v>976</v>
      </c>
      <c r="M9" s="417" t="s">
        <v>2548</v>
      </c>
      <c r="N9" s="417" t="s">
        <v>977</v>
      </c>
      <c r="O9" s="417" t="s">
        <v>978</v>
      </c>
      <c r="P9" s="417" t="s">
        <v>979</v>
      </c>
      <c r="Q9" s="417" t="s">
        <v>980</v>
      </c>
      <c r="R9" s="417" t="s">
        <v>981</v>
      </c>
      <c r="S9" s="417" t="s">
        <v>2465</v>
      </c>
      <c r="T9" s="417" t="s">
        <v>2428</v>
      </c>
      <c r="U9" s="417" t="s">
        <v>982</v>
      </c>
      <c r="V9" s="417" t="s">
        <v>983</v>
      </c>
      <c r="W9" s="417" t="s">
        <v>984</v>
      </c>
      <c r="X9" s="417" t="s">
        <v>2166</v>
      </c>
      <c r="Y9" s="417" t="s">
        <v>2324</v>
      </c>
      <c r="Z9" s="417" t="s">
        <v>2240</v>
      </c>
      <c r="AA9" s="417" t="s">
        <v>985</v>
      </c>
      <c r="AB9" s="417" t="s">
        <v>986</v>
      </c>
      <c r="AC9" s="417" t="s">
        <v>2321</v>
      </c>
      <c r="AD9" s="417" t="s">
        <v>2322</v>
      </c>
      <c r="AE9" s="417" t="s">
        <v>2323</v>
      </c>
      <c r="AF9" s="417" t="s">
        <v>987</v>
      </c>
      <c r="AG9" s="417" t="s">
        <v>2287</v>
      </c>
      <c r="AH9" s="417" t="s">
        <v>2287</v>
      </c>
      <c r="AI9" s="417" t="s">
        <v>2287</v>
      </c>
    </row>
    <row r="10" spans="1:35" s="66" customFormat="1" ht="38.25">
      <c r="A10" s="414" t="s">
        <v>2329</v>
      </c>
      <c r="B10" s="421" t="s">
        <v>2480</v>
      </c>
      <c r="C10" s="421" t="s">
        <v>2480</v>
      </c>
      <c r="D10" s="421" t="s">
        <v>2480</v>
      </c>
      <c r="E10" s="421" t="s">
        <v>2480</v>
      </c>
      <c r="F10" s="421" t="s">
        <v>2480</v>
      </c>
      <c r="G10" s="421" t="s">
        <v>2480</v>
      </c>
      <c r="H10" s="421" t="s">
        <v>2480</v>
      </c>
      <c r="I10" s="421" t="s">
        <v>2480</v>
      </c>
      <c r="J10" s="421" t="s">
        <v>2480</v>
      </c>
      <c r="K10" s="421" t="s">
        <v>2480</v>
      </c>
      <c r="L10" s="421" t="s">
        <v>2480</v>
      </c>
      <c r="M10" s="421" t="s">
        <v>2480</v>
      </c>
      <c r="N10" s="421" t="s">
        <v>2480</v>
      </c>
      <c r="O10" s="421" t="s">
        <v>2480</v>
      </c>
      <c r="P10" s="421" t="s">
        <v>2480</v>
      </c>
      <c r="Q10" s="421" t="s">
        <v>2480</v>
      </c>
      <c r="R10" s="421" t="s">
        <v>471</v>
      </c>
      <c r="S10" s="421" t="s">
        <v>2480</v>
      </c>
      <c r="T10" s="421" t="s">
        <v>471</v>
      </c>
      <c r="U10" s="421" t="s">
        <v>471</v>
      </c>
      <c r="V10" s="421" t="s">
        <v>2480</v>
      </c>
      <c r="W10" s="421" t="s">
        <v>471</v>
      </c>
      <c r="X10" s="421" t="s">
        <v>184</v>
      </c>
      <c r="Y10" s="421" t="s">
        <v>2480</v>
      </c>
      <c r="Z10" s="421" t="s">
        <v>2480</v>
      </c>
      <c r="AA10" s="421" t="s">
        <v>471</v>
      </c>
      <c r="AB10" s="421" t="s">
        <v>471</v>
      </c>
      <c r="AC10" s="421" t="s">
        <v>2328</v>
      </c>
      <c r="AD10" s="421" t="s">
        <v>2326</v>
      </c>
      <c r="AE10" s="421" t="s">
        <v>2327</v>
      </c>
      <c r="AF10" s="421" t="s">
        <v>2325</v>
      </c>
      <c r="AG10" s="421" t="s">
        <v>2480</v>
      </c>
      <c r="AH10" s="421" t="s">
        <v>2480</v>
      </c>
      <c r="AI10" s="421" t="s">
        <v>2480</v>
      </c>
    </row>
    <row r="11" spans="1:35" ht="15">
      <c r="A11" s="418"/>
      <c r="B11" s="419"/>
      <c r="C11" s="436"/>
      <c r="D11" s="436"/>
      <c r="E11" s="436"/>
      <c r="F11" s="436"/>
      <c r="G11" s="436"/>
      <c r="H11" s="399"/>
      <c r="I11" s="437"/>
      <c r="J11" s="398"/>
      <c r="K11" s="398"/>
      <c r="L11" s="398"/>
      <c r="M11" s="398"/>
      <c r="N11" s="422"/>
      <c r="O11" s="398"/>
      <c r="P11" s="398"/>
      <c r="Q11" s="437"/>
      <c r="R11" s="437"/>
      <c r="S11" s="437"/>
      <c r="T11" s="437"/>
      <c r="U11" s="118"/>
      <c r="V11" s="398"/>
      <c r="W11" s="439"/>
      <c r="X11" s="398"/>
      <c r="Y11" s="118"/>
      <c r="Z11" s="423"/>
      <c r="AA11" s="440"/>
      <c r="AB11" s="440"/>
      <c r="AC11" s="436"/>
      <c r="AD11" s="436"/>
      <c r="AE11" s="436"/>
      <c r="AF11" s="398"/>
      <c r="AG11" s="436"/>
      <c r="AH11" s="436"/>
      <c r="AI11" s="436"/>
    </row>
    <row r="12" spans="1:35" ht="15">
      <c r="A12" s="418"/>
      <c r="B12" s="419"/>
      <c r="C12" s="436"/>
      <c r="D12" s="436"/>
      <c r="E12" s="436"/>
      <c r="F12" s="436"/>
      <c r="G12" s="436"/>
      <c r="H12" s="399"/>
      <c r="I12" s="437"/>
      <c r="J12" s="398"/>
      <c r="K12" s="398"/>
      <c r="L12" s="398"/>
      <c r="M12" s="398"/>
      <c r="N12" s="422"/>
      <c r="O12" s="398"/>
      <c r="P12" s="398"/>
      <c r="Q12" s="437"/>
      <c r="R12" s="437"/>
      <c r="S12" s="437"/>
      <c r="T12" s="437"/>
      <c r="U12" s="118"/>
      <c r="V12" s="398"/>
      <c r="W12" s="398"/>
      <c r="X12" s="398"/>
      <c r="Y12" s="398"/>
      <c r="Z12" s="422"/>
      <c r="AA12" s="440"/>
      <c r="AB12" s="440"/>
      <c r="AC12" s="436"/>
      <c r="AD12" s="436"/>
      <c r="AE12" s="436"/>
      <c r="AF12" s="398"/>
      <c r="AG12" s="436"/>
      <c r="AH12" s="436"/>
      <c r="AI12" s="436"/>
    </row>
    <row r="13" spans="1:35" ht="15">
      <c r="A13" s="278"/>
      <c r="B13" s="419"/>
      <c r="C13" s="436"/>
      <c r="D13" s="436"/>
      <c r="E13" s="436"/>
      <c r="F13" s="436"/>
      <c r="G13" s="436"/>
      <c r="H13" s="399"/>
      <c r="I13" s="437"/>
      <c r="J13" s="398"/>
      <c r="K13" s="398"/>
      <c r="L13" s="398"/>
      <c r="M13" s="398"/>
      <c r="N13" s="422"/>
      <c r="O13" s="398"/>
      <c r="P13" s="398"/>
      <c r="Q13" s="437"/>
      <c r="R13" s="437"/>
      <c r="S13" s="437"/>
      <c r="T13" s="437"/>
      <c r="U13" s="118"/>
      <c r="V13" s="398"/>
      <c r="W13" s="398"/>
      <c r="X13" s="398"/>
      <c r="Y13" s="398"/>
      <c r="Z13" s="422"/>
      <c r="AA13" s="440"/>
      <c r="AB13" s="440"/>
      <c r="AC13" s="436"/>
      <c r="AD13" s="436"/>
      <c r="AE13" s="436"/>
      <c r="AF13" s="398"/>
      <c r="AG13" s="436"/>
      <c r="AH13" s="436"/>
      <c r="AI13" s="436"/>
    </row>
    <row r="14" spans="1:35" ht="15">
      <c r="A14" s="278"/>
      <c r="B14" s="419"/>
      <c r="C14" s="436"/>
      <c r="D14" s="436"/>
      <c r="E14" s="436"/>
      <c r="F14" s="436"/>
      <c r="G14" s="436"/>
      <c r="H14" s="399"/>
      <c r="I14" s="437"/>
      <c r="J14" s="398"/>
      <c r="K14" s="398"/>
      <c r="L14" s="398"/>
      <c r="M14" s="398"/>
      <c r="N14" s="422"/>
      <c r="O14" s="398"/>
      <c r="P14" s="398"/>
      <c r="Q14" s="437"/>
      <c r="R14" s="437"/>
      <c r="S14" s="437"/>
      <c r="T14" s="437"/>
      <c r="U14" s="118"/>
      <c r="V14" s="398"/>
      <c r="W14" s="398"/>
      <c r="X14" s="398"/>
      <c r="Y14" s="398"/>
      <c r="Z14" s="422"/>
      <c r="AA14" s="440"/>
      <c r="AB14" s="440"/>
      <c r="AC14" s="436"/>
      <c r="AD14" s="436"/>
      <c r="AE14" s="436"/>
      <c r="AF14" s="398"/>
      <c r="AG14" s="436"/>
      <c r="AH14" s="436"/>
      <c r="AI14" s="436"/>
    </row>
    <row r="15" spans="1:35" ht="15">
      <c r="A15" s="278"/>
      <c r="B15" s="419"/>
      <c r="C15" s="436"/>
      <c r="D15" s="436"/>
      <c r="E15" s="436"/>
      <c r="F15" s="436"/>
      <c r="G15" s="436"/>
      <c r="H15" s="399"/>
      <c r="I15" s="437"/>
      <c r="J15" s="398"/>
      <c r="K15" s="398"/>
      <c r="L15" s="398"/>
      <c r="M15" s="398"/>
      <c r="N15" s="422"/>
      <c r="O15" s="398"/>
      <c r="P15" s="398"/>
      <c r="Q15" s="437"/>
      <c r="R15" s="437"/>
      <c r="S15" s="437"/>
      <c r="T15" s="437"/>
      <c r="U15" s="118"/>
      <c r="V15" s="398"/>
      <c r="W15" s="398"/>
      <c r="X15" s="398"/>
      <c r="Y15" s="398"/>
      <c r="Z15" s="422"/>
      <c r="AA15" s="440"/>
      <c r="AB15" s="440"/>
      <c r="AC15" s="436"/>
      <c r="AD15" s="436"/>
      <c r="AE15" s="436"/>
      <c r="AF15" s="398"/>
      <c r="AG15" s="436"/>
      <c r="AH15" s="436"/>
      <c r="AI15" s="436"/>
    </row>
    <row r="16" spans="1:35" ht="15">
      <c r="A16" s="278"/>
      <c r="B16" s="419"/>
      <c r="C16" s="436"/>
      <c r="D16" s="436"/>
      <c r="E16" s="436"/>
      <c r="F16" s="436"/>
      <c r="G16" s="436"/>
      <c r="H16" s="399"/>
      <c r="I16" s="437"/>
      <c r="J16" s="398"/>
      <c r="K16" s="398"/>
      <c r="L16" s="398"/>
      <c r="M16" s="398"/>
      <c r="N16" s="422"/>
      <c r="O16" s="398"/>
      <c r="P16" s="398"/>
      <c r="Q16" s="437"/>
      <c r="R16" s="437"/>
      <c r="S16" s="437"/>
      <c r="T16" s="437"/>
      <c r="U16" s="118"/>
      <c r="V16" s="398"/>
      <c r="W16" s="398"/>
      <c r="X16" s="398"/>
      <c r="Y16" s="398"/>
      <c r="Z16" s="422"/>
      <c r="AA16" s="440"/>
      <c r="AB16" s="440"/>
      <c r="AC16" s="436"/>
      <c r="AD16" s="436"/>
      <c r="AE16" s="436"/>
      <c r="AF16" s="398"/>
      <c r="AG16" s="436"/>
      <c r="AH16" s="436"/>
      <c r="AI16" s="436"/>
    </row>
    <row r="17" spans="1:35" ht="15">
      <c r="A17" s="278"/>
      <c r="B17" s="419"/>
      <c r="C17" s="436"/>
      <c r="D17" s="436"/>
      <c r="E17" s="436"/>
      <c r="F17" s="436"/>
      <c r="G17" s="436"/>
      <c r="H17" s="399"/>
      <c r="I17" s="437"/>
      <c r="J17" s="398"/>
      <c r="K17" s="398"/>
      <c r="L17" s="398"/>
      <c r="M17" s="398"/>
      <c r="N17" s="422"/>
      <c r="O17" s="398"/>
      <c r="P17" s="398"/>
      <c r="Q17" s="437"/>
      <c r="R17" s="437"/>
      <c r="S17" s="437"/>
      <c r="T17" s="437"/>
      <c r="U17" s="118"/>
      <c r="V17" s="398"/>
      <c r="W17" s="398"/>
      <c r="X17" s="398"/>
      <c r="Y17" s="398"/>
      <c r="Z17" s="422"/>
      <c r="AA17" s="440"/>
      <c r="AB17" s="440"/>
      <c r="AC17" s="436"/>
      <c r="AD17" s="436"/>
      <c r="AE17" s="436"/>
      <c r="AF17" s="398"/>
      <c r="AG17" s="436"/>
      <c r="AH17" s="436"/>
      <c r="AI17" s="436"/>
    </row>
    <row r="18" spans="1:35" ht="15">
      <c r="A18" s="278"/>
      <c r="B18" s="419"/>
      <c r="C18" s="436"/>
      <c r="D18" s="436"/>
      <c r="E18" s="436"/>
      <c r="F18" s="436"/>
      <c r="G18" s="436"/>
      <c r="H18" s="399"/>
      <c r="I18" s="437"/>
      <c r="J18" s="398"/>
      <c r="K18" s="398"/>
      <c r="L18" s="398"/>
      <c r="M18" s="398"/>
      <c r="N18" s="422"/>
      <c r="O18" s="398"/>
      <c r="P18" s="398"/>
      <c r="Q18" s="437"/>
      <c r="R18" s="437"/>
      <c r="S18" s="437"/>
      <c r="T18" s="437"/>
      <c r="U18" s="118"/>
      <c r="V18" s="398"/>
      <c r="W18" s="398"/>
      <c r="X18" s="398"/>
      <c r="Y18" s="398"/>
      <c r="Z18" s="422"/>
      <c r="AA18" s="440"/>
      <c r="AB18" s="440"/>
      <c r="AC18" s="436"/>
      <c r="AD18" s="436"/>
      <c r="AE18" s="436"/>
      <c r="AF18" s="398"/>
      <c r="AG18" s="436"/>
      <c r="AH18" s="436"/>
      <c r="AI18" s="436"/>
    </row>
    <row r="19" spans="1:35" ht="15">
      <c r="A19" s="278"/>
      <c r="B19" s="419"/>
      <c r="C19" s="436"/>
      <c r="D19" s="436"/>
      <c r="E19" s="436"/>
      <c r="F19" s="436"/>
      <c r="G19" s="436"/>
      <c r="H19" s="399"/>
      <c r="I19" s="437"/>
      <c r="J19" s="398"/>
      <c r="K19" s="398"/>
      <c r="L19" s="398"/>
      <c r="M19" s="398"/>
      <c r="N19" s="422"/>
      <c r="O19" s="398"/>
      <c r="P19" s="398"/>
      <c r="Q19" s="437"/>
      <c r="R19" s="437"/>
      <c r="S19" s="437"/>
      <c r="T19" s="437"/>
      <c r="U19" s="118"/>
      <c r="V19" s="398"/>
      <c r="W19" s="398"/>
      <c r="X19" s="398"/>
      <c r="Y19" s="398"/>
      <c r="Z19" s="422"/>
      <c r="AA19" s="440"/>
      <c r="AB19" s="440"/>
      <c r="AC19" s="436"/>
      <c r="AD19" s="436"/>
      <c r="AE19" s="436"/>
      <c r="AF19" s="398"/>
      <c r="AG19" s="436"/>
      <c r="AH19" s="436"/>
      <c r="AI19" s="436"/>
    </row>
    <row r="20" spans="1:35" ht="15">
      <c r="A20" s="278"/>
      <c r="B20" s="419"/>
      <c r="C20" s="436"/>
      <c r="D20" s="436"/>
      <c r="E20" s="436"/>
      <c r="F20" s="436"/>
      <c r="G20" s="436"/>
      <c r="H20" s="399"/>
      <c r="I20" s="437"/>
      <c r="J20" s="398"/>
      <c r="K20" s="398"/>
      <c r="L20" s="398"/>
      <c r="M20" s="398"/>
      <c r="N20" s="422"/>
      <c r="O20" s="398"/>
      <c r="P20" s="398"/>
      <c r="Q20" s="437"/>
      <c r="R20" s="437"/>
      <c r="S20" s="437"/>
      <c r="T20" s="437"/>
      <c r="U20" s="118"/>
      <c r="V20" s="398"/>
      <c r="W20" s="398"/>
      <c r="X20" s="398"/>
      <c r="Y20" s="398"/>
      <c r="Z20" s="422"/>
      <c r="AA20" s="440"/>
      <c r="AB20" s="440"/>
      <c r="AC20" s="436"/>
      <c r="AD20" s="436"/>
      <c r="AE20" s="436"/>
      <c r="AF20" s="398"/>
      <c r="AG20" s="436"/>
      <c r="AH20" s="436"/>
      <c r="AI20" s="436"/>
    </row>
    <row r="21" spans="1:35" ht="15">
      <c r="A21" s="278"/>
      <c r="B21" s="419"/>
      <c r="C21" s="436"/>
      <c r="D21" s="436"/>
      <c r="E21" s="436"/>
      <c r="F21" s="436"/>
      <c r="G21" s="436"/>
      <c r="H21" s="399"/>
      <c r="I21" s="437"/>
      <c r="J21" s="398"/>
      <c r="K21" s="398"/>
      <c r="L21" s="398"/>
      <c r="M21" s="398"/>
      <c r="N21" s="422"/>
      <c r="O21" s="398"/>
      <c r="P21" s="398"/>
      <c r="Q21" s="437"/>
      <c r="R21" s="437"/>
      <c r="S21" s="437"/>
      <c r="T21" s="437"/>
      <c r="U21" s="118"/>
      <c r="V21" s="398"/>
      <c r="W21" s="398"/>
      <c r="X21" s="398"/>
      <c r="Y21" s="398"/>
      <c r="Z21" s="422"/>
      <c r="AA21" s="440"/>
      <c r="AB21" s="440"/>
      <c r="AC21" s="436"/>
      <c r="AD21" s="436"/>
      <c r="AE21" s="436"/>
      <c r="AF21" s="398"/>
      <c r="AG21" s="436"/>
      <c r="AH21" s="436"/>
      <c r="AI21" s="436"/>
    </row>
    <row r="22" spans="1:35">
      <c r="I22" s="438"/>
      <c r="N22" s="423"/>
      <c r="Q22" s="438"/>
      <c r="R22" s="438"/>
      <c r="S22" s="438"/>
      <c r="T22" s="438"/>
      <c r="Z22" s="423"/>
      <c r="AA22" s="441"/>
      <c r="AB22" s="441"/>
    </row>
    <row r="23" spans="1:35">
      <c r="I23" s="438"/>
      <c r="N23" s="423"/>
      <c r="Q23" s="438"/>
      <c r="R23" s="438"/>
      <c r="S23" s="438"/>
      <c r="T23" s="438"/>
      <c r="Z23" s="423"/>
      <c r="AA23" s="441"/>
      <c r="AB23" s="441"/>
    </row>
    <row r="24" spans="1:35">
      <c r="I24" s="438"/>
      <c r="N24" s="423"/>
      <c r="Q24" s="438"/>
      <c r="R24" s="438"/>
      <c r="S24" s="438"/>
      <c r="T24" s="438"/>
      <c r="Z24" s="423"/>
      <c r="AA24" s="441"/>
      <c r="AB24" s="441"/>
    </row>
    <row r="25" spans="1:35">
      <c r="I25" s="438"/>
      <c r="N25" s="423"/>
      <c r="Q25" s="438"/>
      <c r="R25" s="438"/>
      <c r="S25" s="438"/>
      <c r="T25" s="438"/>
      <c r="Z25" s="423"/>
      <c r="AA25" s="441"/>
      <c r="AB25" s="441"/>
    </row>
    <row r="26" spans="1:35">
      <c r="I26" s="438"/>
      <c r="N26" s="423"/>
      <c r="Q26" s="438"/>
      <c r="R26" s="438"/>
      <c r="S26" s="438"/>
      <c r="T26" s="438"/>
      <c r="Z26" s="423"/>
      <c r="AA26" s="441"/>
      <c r="AB26" s="441"/>
    </row>
    <row r="27" spans="1:35">
      <c r="I27" s="438"/>
      <c r="N27" s="423"/>
      <c r="Q27" s="438"/>
      <c r="R27" s="438"/>
      <c r="S27" s="438"/>
      <c r="T27" s="438"/>
      <c r="Z27" s="423"/>
      <c r="AA27" s="441"/>
      <c r="AB27" s="441"/>
    </row>
    <row r="28" spans="1:35">
      <c r="I28" s="438"/>
      <c r="N28" s="423"/>
      <c r="Q28" s="438"/>
      <c r="R28" s="438"/>
      <c r="S28" s="438"/>
      <c r="T28" s="438"/>
      <c r="Z28" s="423"/>
      <c r="AA28" s="441"/>
      <c r="AB28" s="441"/>
    </row>
    <row r="29" spans="1:35">
      <c r="I29" s="438"/>
      <c r="N29" s="423"/>
      <c r="Q29" s="438"/>
      <c r="R29" s="438"/>
      <c r="S29" s="438"/>
      <c r="T29" s="438"/>
      <c r="Z29" s="423"/>
      <c r="AA29" s="441"/>
      <c r="AB29" s="441"/>
    </row>
    <row r="30" spans="1:35">
      <c r="I30" s="438"/>
      <c r="N30" s="423"/>
      <c r="Q30" s="438"/>
      <c r="R30" s="438"/>
      <c r="S30" s="438"/>
      <c r="T30" s="438"/>
      <c r="Z30" s="423"/>
      <c r="AA30" s="441"/>
      <c r="AB30" s="441"/>
    </row>
    <row r="31" spans="1:35">
      <c r="I31" s="438"/>
      <c r="N31" s="423"/>
      <c r="Q31" s="438"/>
      <c r="R31" s="438"/>
      <c r="S31" s="438"/>
      <c r="T31" s="438"/>
      <c r="Z31" s="423"/>
      <c r="AA31" s="441"/>
      <c r="AB31" s="441"/>
    </row>
    <row r="32" spans="1:35">
      <c r="I32" s="438"/>
      <c r="N32" s="423"/>
      <c r="Q32" s="438"/>
      <c r="R32" s="438"/>
      <c r="S32" s="438"/>
      <c r="T32" s="438"/>
      <c r="Z32" s="423"/>
      <c r="AA32" s="441"/>
      <c r="AB32" s="441"/>
    </row>
    <row r="33" spans="9:28">
      <c r="I33" s="438"/>
      <c r="N33" s="423"/>
      <c r="Q33" s="438"/>
      <c r="R33" s="438"/>
      <c r="S33" s="438"/>
      <c r="T33" s="438"/>
      <c r="Z33" s="423"/>
      <c r="AA33" s="441"/>
      <c r="AB33" s="441"/>
    </row>
    <row r="34" spans="9:28"/>
    <row r="35" spans="9:28"/>
    <row r="36" spans="9:28"/>
    <row r="37" spans="9:28"/>
  </sheetData>
  <mergeCells count="1">
    <mergeCell ref="A2:B2"/>
  </mergeCells>
  <phoneticPr fontId="15" type="noConversion"/>
  <conditionalFormatting sqref="B11:G21 I11:Y11 AA11:AI11 I12:AI21">
    <cfRule type="containsText" dxfId="3" priority="14" operator="containsText" text="Please fill in data">
      <formula>NOT(ISERROR(SEARCH("Please fill in data",B11)))</formula>
    </cfRule>
  </conditionalFormatting>
  <conditionalFormatting sqref="B10:AI10">
    <cfRule type="cellIs" dxfId="2" priority="4" operator="equal">
      <formula>"Quarterly"</formula>
    </cfRule>
  </conditionalFormatting>
  <conditionalFormatting sqref="B16:B19">
    <cfRule type="containsText" dxfId="1" priority="3" operator="containsText" text="Please fill in data">
      <formula>NOT(ISERROR(SEARCH("Please fill in data",B16)))</formula>
    </cfRule>
  </conditionalFormatting>
  <conditionalFormatting sqref="B20:B21">
    <cfRule type="containsText" dxfId="0" priority="1" operator="containsText" text="Please fill in data">
      <formula>NOT(ISERROR(SEARCH("Please fill in data",B20)))</formula>
    </cfRule>
  </conditionalFormatting>
  <dataValidations count="2">
    <dataValidation type="decimal" operator="greaterThanOrEqual" allowBlank="1" showInputMessage="1" showErrorMessage="1" errorTitle="Percentage" error="Only positive percentages are allowed." sqref="Q19:U20 B11:G12 I11:I12 K19:K20 K11:K12 Q11:U12 I19:I20 B19:G20 N11:N12 N19:N20" xr:uid="{E604ED22-5A09-4B46-89B1-A64F52F56879}">
      <formula1>0</formula1>
    </dataValidation>
    <dataValidation operator="greaterThanOrEqual" allowBlank="1" showInputMessage="1" showErrorMessage="1" errorTitle="Percentage" error="Only positive percentages are allowed." sqref="M11:M21" xr:uid="{CA7162A8-0080-43F0-82AE-DE78C94F34C6}"/>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826ED7F9-B908-44BE-8E5B-2982A23A1B5E}">
          <x14:formula1>
            <xm:f>Tables!$AI$2:$AI$241</xm:f>
          </x14:formula1>
          <xm:sqref>H11:H21</xm:sqref>
        </x14:dataValidation>
        <x14:dataValidation type="list" operator="greaterThanOrEqual" allowBlank="1" showInputMessage="1" showErrorMessage="1" errorTitle="Percentage" error="Only positive percentages are allowed." xr:uid="{FB0D4A9B-F20F-4774-84BE-CE4E2A140988}">
          <x14:formula1>
            <xm:f>Tables!$AX$2:$AX$15</xm:f>
          </x14:formula1>
          <xm:sqref>J11:J21</xm:sqref>
        </x14:dataValidation>
        <x14:dataValidation type="list" operator="greaterThanOrEqual" allowBlank="1" showInputMessage="1" showErrorMessage="1" errorTitle="Percentage" error="Only positive percentages are allowed." xr:uid="{CDADBB78-573E-4A88-B776-37C1AE57CA82}">
          <x14:formula1>
            <xm:f>Tables!$AZ$2:$AZ$9</xm:f>
          </x14:formula1>
          <xm:sqref>L11:L21</xm:sqref>
        </x14:dataValidation>
        <x14:dataValidation type="list" operator="greaterThanOrEqual" allowBlank="1" showInputMessage="1" showErrorMessage="1" errorTitle="Percentage" error="Only positive percentages are allowed." xr:uid="{772DA34A-CC9E-4E70-BB61-69C28859E1A8}">
          <x14:formula1>
            <xm:f>Tables!$BB$2:$BB$3</xm:f>
          </x14:formula1>
          <xm:sqref>O11:O21</xm:sqref>
        </x14:dataValidation>
        <x14:dataValidation type="list" operator="greaterThanOrEqual" allowBlank="1" showInputMessage="1" showErrorMessage="1" errorTitle="Percentage" error="Only positive percentages are allowed." xr:uid="{D67F7D7E-7455-47DF-B2C5-0016D443CB98}">
          <x14:formula1>
            <xm:f>Tables!$AX$18:$AX$20</xm:f>
          </x14:formula1>
          <xm:sqref>P11:P21</xm:sqref>
        </x14:dataValidation>
        <x14:dataValidation type="list" operator="greaterThanOrEqual" allowBlank="1" showInputMessage="1" showErrorMessage="1" errorTitle="Percentage" error="Only positive percentages are allowed." xr:uid="{12E82C3B-AE03-496A-BA97-05A353C2D477}">
          <x14:formula1>
            <xm:f>Tables!$AX$24:$AX$25</xm:f>
          </x14:formula1>
          <xm:sqref>V11:V21</xm:sqref>
        </x14:dataValidation>
        <x14:dataValidation type="list" allowBlank="1" showInputMessage="1" showErrorMessage="1" xr:uid="{DE5BDD53-9825-4E89-8FD0-B7D1C5CD518E}">
          <x14:formula1>
            <xm:f>Tables!$AX$28:$AX$32</xm:f>
          </x14:formula1>
          <xm:sqref>X11:X21</xm:sqref>
        </x14:dataValidation>
        <x14:dataValidation type="list" allowBlank="1" showInputMessage="1" showErrorMessage="1" xr:uid="{C128C035-5A28-4616-A5CC-E062E76C49D2}">
          <x14:formula1>
            <xm:f>Tables!$AX$35:$AX$36</xm:f>
          </x14:formula1>
          <xm:sqref>Y11:Y21</xm:sqref>
        </x14:dataValidation>
        <x14:dataValidation type="list" allowBlank="1" showInputMessage="1" showErrorMessage="1" xr:uid="{F3826102-42AC-42BF-A1AD-A13C3F3EB1DB}">
          <x14:formula1>
            <xm:f>Tables!$I$2:$I$36</xm:f>
          </x14:formula1>
          <xm:sqref>AF11:AF21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61f97334-ae98-4ddf-87ee-81edeebb5d8e" xsi:nil="true"/>
    <TaxCatchAll xmlns="3cacb1fb-8034-49eb-92fa-02e9d9e8c610" xsi:nil="true"/>
    <lcf76f155ced4ddcb4097134ff3c332f xmlns="61f97334-ae98-4ddf-87ee-81edeebb5d8e">
      <Terms xmlns="http://schemas.microsoft.com/office/infopath/2007/PartnerControls"/>
    </lcf76f155ced4ddcb4097134ff3c332f>
    <SharedWithUsers xmlns="3cacb1fb-8034-49eb-92fa-02e9d9e8c610">
      <UserInfo>
        <DisplayName>Constantin Sorlescu</DisplayName>
        <AccountId>42</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B43B7BF9FADC24383D9D34D924723C9" ma:contentTypeVersion="18" ma:contentTypeDescription="Create a new document." ma:contentTypeScope="" ma:versionID="0af0ab1328f6c7f80245755c2c06e719">
  <xsd:schema xmlns:xsd="http://www.w3.org/2001/XMLSchema" xmlns:xs="http://www.w3.org/2001/XMLSchema" xmlns:p="http://schemas.microsoft.com/office/2006/metadata/properties" xmlns:ns2="61f97334-ae98-4ddf-87ee-81edeebb5d8e" xmlns:ns3="3cacb1fb-8034-49eb-92fa-02e9d9e8c610" targetNamespace="http://schemas.microsoft.com/office/2006/metadata/properties" ma:root="true" ma:fieldsID="c91a455e3f6a0c94bf68d199800a786c" ns2:_="" ns3:_="">
    <xsd:import namespace="61f97334-ae98-4ddf-87ee-81edeebb5d8e"/>
    <xsd:import namespace="3cacb1fb-8034-49eb-92fa-02e9d9e8c61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_Flow_SignoffStatus"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f97334-ae98-4ddf-87ee-81edeebb5d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_Flow_SignoffStatus" ma:index="13" nillable="true" ma:displayName="Sign-off status" ma:internalName="_x0024_Resources_x003a_core_x002c_Signoff_Status_x003b_">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478df0fa-3822-4368-8bf3-00f7616829f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cacb1fb-8034-49eb-92fa-02e9d9e8c61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151472ca-fc9d-4c1c-8c51-4fe053b30565}" ma:internalName="TaxCatchAll" ma:showField="CatchAllData" ma:web="3cacb1fb-8034-49eb-92fa-02e9d9e8c6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DDF706-5A05-4316-8A65-CB018B46B96C}">
  <ds:schemaRefs>
    <ds:schemaRef ds:uri="http://www.w3.org/XML/1998/namespace"/>
    <ds:schemaRef ds:uri="3cacb1fb-8034-49eb-92fa-02e9d9e8c610"/>
    <ds:schemaRef ds:uri="http://schemas.openxmlformats.org/package/2006/metadata/core-properties"/>
    <ds:schemaRef ds:uri="http://purl.org/dc/terms/"/>
    <ds:schemaRef ds:uri="http://purl.org/dc/dcmitype/"/>
    <ds:schemaRef ds:uri="http://purl.org/dc/elements/1.1/"/>
    <ds:schemaRef ds:uri="61f97334-ae98-4ddf-87ee-81edeebb5d8e"/>
    <ds:schemaRef ds:uri="http://schemas.microsoft.com/office/2006/documentManagement/type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FF6944C5-DB28-4EEB-BF9E-6A85E7B8D6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f97334-ae98-4ddf-87ee-81edeebb5d8e"/>
    <ds:schemaRef ds:uri="3cacb1fb-8034-49eb-92fa-02e9d9e8c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3E6A94-21C8-42DE-B7D9-70A38FD312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Disclaimer</vt:lpstr>
      <vt:lpstr>Key Vehicle Terms</vt:lpstr>
      <vt:lpstr>Vehicle Level Data</vt:lpstr>
      <vt:lpstr>Portfolio Allocation</vt:lpstr>
      <vt:lpstr>Investor Level Data</vt:lpstr>
      <vt:lpstr>Asset Level Data</vt:lpstr>
      <vt:lpstr>Asset Level Data Definitions</vt:lpstr>
      <vt:lpstr>Countries</vt:lpstr>
      <vt:lpstr>CountrySelTitle</vt:lpstr>
      <vt:lpstr>Currency</vt:lpstr>
      <vt:lpstr>Divide</vt:lpstr>
      <vt:lpstr>PA</vt:lpstr>
      <vt:lpstr>Period</vt:lpstr>
      <vt:lpstr>PeriodNr</vt:lpstr>
      <vt:lpstr>Port</vt:lpstr>
      <vt:lpstr>'Investor Level Data'!Print_Area</vt:lpstr>
      <vt:lpstr>'Key Vehicle Terms'!Print_Area</vt:lpstr>
      <vt:lpstr>Overview!Print_Area</vt:lpstr>
      <vt:lpstr>'Portfolio Allocation'!Print_Area</vt:lpstr>
      <vt:lpstr>'Portfolio Dashboard'!Print_Area</vt:lpstr>
      <vt:lpstr>Tables!Print_Area</vt:lpstr>
      <vt:lpstr>'Vehicle Dashboard'!Print_Area</vt:lpstr>
      <vt:lpstr>'Vehicle Level Data'!Print_Area</vt:lpstr>
      <vt:lpstr>'Investor Level Data'!Print_Titles</vt:lpstr>
      <vt:lpstr>'Key Vehicle Terms'!Print_Titles</vt:lpstr>
      <vt:lpstr>Overview!Print_Titles</vt:lpstr>
      <vt:lpstr>'Portfolio Allocation'!Print_Titles</vt:lpstr>
      <vt:lpstr>'Vehicle Level Data'!Print_Titles</vt:lpstr>
      <vt:lpstr>Ranking1</vt:lpstr>
      <vt:lpstr>Ranking2</vt:lpstr>
      <vt:lpstr>Ranking3</vt:lpstr>
      <vt:lpstr>Ranking4</vt:lpstr>
      <vt:lpstr>Ranking5</vt:lpstr>
      <vt:lpstr>Ranking6</vt:lpstr>
      <vt:lpstr>Ranking7</vt:lpstr>
      <vt:lpstr>SCP</vt:lpstr>
      <vt:lpstr>SCPa</vt:lpstr>
      <vt:lpstr>SCPb</vt:lpstr>
      <vt:lpstr>SCPc</vt:lpstr>
      <vt:lpstr>SCPd</vt:lpstr>
      <vt:lpstr>Sectorperc</vt:lpstr>
      <vt:lpstr>SectorSelTitle</vt:lpstr>
      <vt:lpstr>Tenants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Constantin.Sorlescu@inrev.org</dc:creator>
  <cp:keywords/>
  <dc:description/>
  <cp:lastModifiedBy>Shrey Yadav</cp:lastModifiedBy>
  <cp:revision/>
  <cp:lastPrinted>2023-05-05T09:44:39Z</cp:lastPrinted>
  <dcterms:created xsi:type="dcterms:W3CDTF">2016-11-10T18:30:12Z</dcterms:created>
  <dcterms:modified xsi:type="dcterms:W3CDTF">2023-05-16T11:13:42Z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0x010100FB43B7BF9FADC24383D9D34D924723C9</vt:lpwstr>
  </property>
  <property fmtid="{D5CDD505-2E9C-101B-9397-08002B2CF9AE}" pid="3" name="MSIP_Label_ea60d57e-af5b-4752-ac57-3e4f28ca11dc_Enabled">
    <vt:lpwstr>true</vt:lpwstr>
  </property>
  <property fmtid="{D5CDD505-2E9C-101B-9397-08002B2CF9AE}" pid="4" name="MSIP_Label_ea60d57e-af5b-4752-ac57-3e4f28ca11dc_SetDate">
    <vt:lpwstr>2022-08-11T07:36:31Z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6ec78deb-1c7b-485f-be73-5484789396e6</vt:lpwstr>
  </property>
  <property fmtid="{D5CDD505-2E9C-101B-9397-08002B2CF9AE}" pid="9" name="MSIP_Label_ea60d57e-af5b-4752-ac57-3e4f28ca11dc_ContentBits">
    <vt:lpwstr>0</vt:lpwstr>
  </property>
  <property fmtid="{D5CDD505-2E9C-101B-9397-08002B2CF9AE}" pid="10" name="MediaServiceImageTags">
    <vt:lpwstr/>
  </property>
</Properties>
</file>