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ink/ink1.xml" ContentType="application/inkml+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codeName="ThisWorkbook" hidePivotFieldList="1"/>
  <mc:AlternateContent xmlns:mc="http://schemas.openxmlformats.org/markup-compatibility/2006">
    <mc:Choice Requires="x15">
      <x15ac:absPath xmlns:x15ac="http://schemas.microsoft.com/office/spreadsheetml/2010/11/ac" url="C:\Users\Constantin\Desktop\WR\SDDS\FINAL V3.1\6Feb17\"/>
    </mc:Choice>
  </mc:AlternateContent>
  <workbookProtection workbookPassword="C85D" lockStructure="1"/>
  <bookViews>
    <workbookView xWindow="0" yWindow="0" windowWidth="25200" windowHeight="11760" tabRatio="909" activeTab="3"/>
  </bookViews>
  <sheets>
    <sheet name="Disclaimer" sheetId="19" r:id="rId1"/>
    <sheet name="Vehicle Dashboard" sheetId="15" r:id="rId2"/>
    <sheet name="Portfolio Dashboard" sheetId="18" r:id="rId3"/>
    <sheet name="Key Vehicle Terms" sheetId="8" r:id="rId4"/>
    <sheet name="Vehicle Level Data" sheetId="5" r:id="rId5"/>
    <sheet name="Investor Level Data" sheetId="9" r:id="rId6"/>
    <sheet name="Overview" sheetId="1" r:id="rId7"/>
    <sheet name="Portfolio Allocation" sheetId="10" r:id="rId8"/>
    <sheet name="INREV INDEX Submission" sheetId="3" r:id="rId9"/>
    <sheet name="Graph Tables" sheetId="12" state="veryHidden" r:id="rId10"/>
    <sheet name="Tables" sheetId="4" state="veryHidden" r:id="rId11"/>
  </sheets>
  <definedNames>
    <definedName name="_xlnm._FilterDatabase" localSheetId="9" hidden="1">'Graph Tables'!$A$1:$G$241</definedName>
    <definedName name="_xlnm._FilterDatabase" localSheetId="6" hidden="1">Overview!$A$3:$P$416</definedName>
    <definedName name="_xlnm._FilterDatabase" localSheetId="10" hidden="1">Tables!$AH$1:$AM$241</definedName>
    <definedName name="Countries">Tables!$AI$1:$AM$241</definedName>
    <definedName name="Country">OFFSET('Graph Tables'!$BM$2,,,100-COUNTIF('Graph Tables'!$BM$2:$BM$101," "))</definedName>
    <definedName name="Countrydropdown">OFFSET('Graph Tables'!$AF$1,,,101-COUNTIF('Graph Tables'!$AF$1:$AF$101," "))</definedName>
    <definedName name="CountrySel">OFFSET('Graph Tables'!$AF$1,,,101-COUNTIF('Graph Tables'!$AF$1:$AF$101," "))</definedName>
    <definedName name="CountrySelTitle">'Graph Tables'!$AE$1:$AF$101</definedName>
    <definedName name="CountryTot">OFFSET('Graph Tables'!$BN$2,,,100-COUNTIF('Graph Tables'!$BN$2:$BN$101,0))</definedName>
    <definedName name="Currency">Tables!$H$1:$I$36</definedName>
    <definedName name="Divide">'Graph Tables'!$FO$1:$FR$4</definedName>
    <definedName name="GR1Range">OFFSET('Graph Tables'!$BM$2,,,100-COUNTIF('Graph Tables'!$BM$2:$BM$101," "),2)</definedName>
    <definedName name="GR2Range">OFFSET('Graph Tables'!#REF!,,,24-COUNTIF('Graph Tables'!#REF!," "),2)</definedName>
    <definedName name="GR3Range">OFFSET('Graph Tables'!$ET$2,,,10-COUNTIF('Graph Tables'!$ET$2:$ET$11," "),2)</definedName>
    <definedName name="PA">'Portfolio Allocation'!$A$10:$M$109</definedName>
    <definedName name="Period">Tables!$AO$1:$AR$98</definedName>
    <definedName name="PeriodNr">Tables!$AP$1:$AR$98</definedName>
    <definedName name="Port">Tables!$N$1:$Q$63</definedName>
    <definedName name="_xlnm.Print_Area" localSheetId="8">'INREV INDEX Submission'!$A$1:$D$95</definedName>
    <definedName name="_xlnm.Print_Area" localSheetId="5">'Investor Level Data'!$A$1:$E$69</definedName>
    <definedName name="_xlnm.Print_Area" localSheetId="3">'Key Vehicle Terms'!$A$1:$E$46</definedName>
    <definedName name="_xlnm.Print_Area" localSheetId="6">Overview!$A$1:$F$400</definedName>
    <definedName name="_xlnm.Print_Area" localSheetId="7">'Portfolio Allocation'!$A$1:$Z$109</definedName>
    <definedName name="_xlnm.Print_Area" localSheetId="2">'Portfolio Dashboard'!$A$1:$I$46</definedName>
    <definedName name="_xlnm.Print_Area" localSheetId="10">Tables!$A$2:$AG$63</definedName>
    <definedName name="_xlnm.Print_Area" localSheetId="1">'Vehicle Dashboard'!$A$1:$G$43</definedName>
    <definedName name="_xlnm.Print_Area" localSheetId="4">'Vehicle Level Data'!$A$1:$E$285</definedName>
    <definedName name="_xlnm.Print_Titles" localSheetId="8">'INREV INDEX Submission'!$1:$4</definedName>
    <definedName name="_xlnm.Print_Titles" localSheetId="5">'Investor Level Data'!$1:$2</definedName>
    <definedName name="_xlnm.Print_Titles" localSheetId="3">'Key Vehicle Terms'!$1:$2</definedName>
    <definedName name="_xlnm.Print_Titles" localSheetId="6">Overview!$1:$2</definedName>
    <definedName name="_xlnm.Print_Titles" localSheetId="7">'Portfolio Allocation'!$A:$A,'Portfolio Allocation'!$1:$3</definedName>
    <definedName name="_xlnm.Print_Titles" localSheetId="4">'Vehicle Level Data'!$1:$2</definedName>
    <definedName name="Ranking1">'Graph Tables'!$AJ$1:$AK$241</definedName>
    <definedName name="Ranking2">'Graph Tables'!$D$1:$AC$241</definedName>
    <definedName name="Ranking3">'Graph Tables'!$DZ$1:$EB$25</definedName>
    <definedName name="Ranking4">'Graph Tables'!$EX$2:$FA$12</definedName>
    <definedName name="Ranking5">'Graph Tables'!$DU$1:$DV$25</definedName>
    <definedName name="Ranking6">'Graph Tables'!$EI$1:$EJ$25</definedName>
    <definedName name="Ranking7">'Graph Tables'!$C$1:$D$241</definedName>
    <definedName name="SCP">Tables!$E$1:$F$6</definedName>
    <definedName name="SCPa">Tables!$AE$1:$AF$5</definedName>
    <definedName name="SCPb">Tables!$AE$7:$AF$11</definedName>
    <definedName name="SCPc">Tables!$AE$13:$AF$16</definedName>
    <definedName name="SCPd">Tables!$AE$18:$AF$23</definedName>
    <definedName name="Sectordropdown">OFFSET('Graph Tables'!$EB$1:$EB$25,,,25-COUNTIF('Graph Tables'!$EB$1:$EB$25," "))</definedName>
    <definedName name="SectorGraph">OFFSET('Graph Tables'!$EP$1:$EQ25,,,25-COUNTIF('Graph Tables'!$EP$1:$EQ$25," "))</definedName>
    <definedName name="Sectorperc">'Portfolio Dashboard'!$D$97</definedName>
    <definedName name="SectorSel">OFFSET('Graph Tables'!$EP$2,,,24-COUNTIF('Graph Tables'!$EP$2:$EP$25," "))</definedName>
    <definedName name="SectorSelTitle">'Graph Tables'!$EA$1:$EB$25</definedName>
    <definedName name="SectorTot">OFFSET('Graph Tables'!$EQ$2,,,24-COUNTIF('Graph Tables'!$EQ$2:$EQ$25,0))</definedName>
    <definedName name="Tenant">OFFSET('Graph Tables'!$ET$2,,,10-COUNTIF('Graph Tables'!$ET$2:$ET$101," "))</definedName>
    <definedName name="Tenants">'Graph Tables'!$EY$2:$EZ$11</definedName>
    <definedName name="TenantsTot">OFFSET('Graph Tables'!$EU$2,,,10-COUNTIF('Graph Tables'!$EU$2:$EU$11,0))</definedName>
  </definedNames>
  <calcPr calcId="171027"/>
</workbook>
</file>

<file path=xl/calcChain.xml><?xml version="1.0" encoding="utf-8"?>
<calcChain xmlns="http://schemas.openxmlformats.org/spreadsheetml/2006/main">
  <c r="FE18" i="12" l="1"/>
  <c r="C9" i="18" s="1"/>
  <c r="C69" i="9" l="1"/>
  <c r="C64" i="9"/>
  <c r="C229" i="5"/>
  <c r="C224" i="5"/>
  <c r="D143" i="5"/>
  <c r="AV3" i="4" l="1"/>
  <c r="AV4" i="4" s="1"/>
  <c r="AV5" i="4" s="1"/>
  <c r="AV6" i="4" s="1"/>
  <c r="AV7" i="4" s="1"/>
  <c r="AV8" i="4" s="1"/>
  <c r="AV9" i="4" s="1"/>
  <c r="AV10" i="4" s="1"/>
  <c r="AV11" i="4" s="1"/>
  <c r="AV12" i="4" s="1"/>
  <c r="AV13" i="4" s="1"/>
  <c r="AV14" i="4" s="1"/>
  <c r="AV15" i="4" s="1"/>
  <c r="AV16" i="4" s="1"/>
  <c r="AV17" i="4" s="1"/>
  <c r="AR13" i="4"/>
  <c r="AR19" i="4"/>
  <c r="AR25" i="4"/>
  <c r="AR31" i="4"/>
  <c r="AR38" i="4"/>
  <c r="AR44" i="4"/>
  <c r="AR50" i="4"/>
  <c r="AR56" i="4"/>
  <c r="AR62" i="4"/>
  <c r="AR68" i="4"/>
  <c r="AR74" i="4"/>
  <c r="AR86" i="4"/>
  <c r="AR92" i="4"/>
  <c r="AR97" i="4"/>
  <c r="AR6" i="4"/>
  <c r="AR12" i="4"/>
  <c r="AR18" i="4"/>
  <c r="AR24" i="4"/>
  <c r="AR30" i="4"/>
  <c r="AR36" i="4"/>
  <c r="AR43" i="4"/>
  <c r="AR49" i="4"/>
  <c r="AR55" i="4"/>
  <c r="AR61" i="4"/>
  <c r="AR67" i="4"/>
  <c r="AR73" i="4"/>
  <c r="AR79" i="4"/>
  <c r="AR85" i="4"/>
  <c r="AR91" i="4"/>
  <c r="AR37" i="4"/>
  <c r="AR7" i="4"/>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0" i="10"/>
  <c r="C1" i="18" l="1"/>
  <c r="B1" i="15"/>
  <c r="FE10" i="12" l="1"/>
  <c r="B23" i="15" s="1"/>
  <c r="FE26" i="12"/>
  <c r="B3" i="15" s="1"/>
  <c r="B136" i="5" l="1"/>
  <c r="FM22" i="12" l="1"/>
  <c r="FM20" i="12" s="1"/>
  <c r="FL22" i="12"/>
  <c r="FL20" i="12" s="1"/>
  <c r="FK22" i="12"/>
  <c r="FK20" i="12" s="1"/>
  <c r="FM14" i="12"/>
  <c r="FM12" i="12" s="1"/>
  <c r="FL14" i="12"/>
  <c r="FL12" i="12" s="1"/>
  <c r="FK14" i="12"/>
  <c r="FK12" i="12" s="1"/>
  <c r="FA2" i="12" l="1"/>
  <c r="FA3" i="12"/>
  <c r="FA4" i="12"/>
  <c r="FA5" i="12"/>
  <c r="FA6" i="12"/>
  <c r="FA7" i="12"/>
  <c r="FA8" i="12"/>
  <c r="FA9" i="12"/>
  <c r="FA10" i="12"/>
  <c r="FA11" i="12"/>
  <c r="L99" i="18" l="1"/>
  <c r="L98" i="18"/>
  <c r="D98" i="18" l="1"/>
  <c r="J95" i="18" s="1"/>
  <c r="D99" i="18"/>
  <c r="J96" i="18" s="1"/>
  <c r="C96" i="18" l="1"/>
  <c r="C95" i="18"/>
  <c r="BJ1" i="12" l="1"/>
  <c r="AN1" i="12"/>
  <c r="AO1" i="12"/>
  <c r="AP1" i="12"/>
  <c r="AQ1" i="12"/>
  <c r="AR1" i="12"/>
  <c r="AS1" i="12"/>
  <c r="AT1" i="12"/>
  <c r="AU1" i="12"/>
  <c r="AV1" i="12"/>
  <c r="AW1" i="12"/>
  <c r="AX1" i="12"/>
  <c r="AY1" i="12"/>
  <c r="AZ1" i="12"/>
  <c r="BA1" i="12"/>
  <c r="BB1" i="12"/>
  <c r="BC1" i="12"/>
  <c r="BD1" i="12"/>
  <c r="BE1" i="12"/>
  <c r="BF1" i="12"/>
  <c r="BG1" i="12"/>
  <c r="BH1" i="12"/>
  <c r="BI1" i="12"/>
  <c r="AM1" i="12"/>
  <c r="D2" i="12" l="1"/>
  <c r="D4" i="12"/>
  <c r="AK4" i="12" s="1"/>
  <c r="D5" i="12"/>
  <c r="F5" i="12" s="1"/>
  <c r="D6" i="12"/>
  <c r="AK6" i="12" s="1"/>
  <c r="D7" i="12"/>
  <c r="AK7" i="12" s="1"/>
  <c r="D8" i="12"/>
  <c r="AK8" i="12" s="1"/>
  <c r="D9" i="12"/>
  <c r="AK9" i="12" s="1"/>
  <c r="D10" i="12"/>
  <c r="AK10" i="12" s="1"/>
  <c r="D11" i="12"/>
  <c r="AK11" i="12" s="1"/>
  <c r="D12" i="12"/>
  <c r="AK12" i="12" s="1"/>
  <c r="D13" i="12"/>
  <c r="AK13" i="12" s="1"/>
  <c r="D14" i="12"/>
  <c r="AK14" i="12" s="1"/>
  <c r="D15" i="12"/>
  <c r="AK15" i="12" s="1"/>
  <c r="D16" i="12"/>
  <c r="AK16" i="12" s="1"/>
  <c r="D17" i="12"/>
  <c r="AK17" i="12" s="1"/>
  <c r="D18" i="12"/>
  <c r="AK18" i="12" s="1"/>
  <c r="D19" i="12"/>
  <c r="AK19" i="12" s="1"/>
  <c r="D20" i="12"/>
  <c r="AK20" i="12" s="1"/>
  <c r="D21" i="12"/>
  <c r="AK21" i="12" s="1"/>
  <c r="D22" i="12"/>
  <c r="AK22" i="12" s="1"/>
  <c r="D23" i="12"/>
  <c r="AK23" i="12" s="1"/>
  <c r="D24" i="12"/>
  <c r="AK24" i="12" s="1"/>
  <c r="D25" i="12"/>
  <c r="AK25" i="12" s="1"/>
  <c r="D26" i="12"/>
  <c r="AK26" i="12" s="1"/>
  <c r="D27" i="12"/>
  <c r="AK27" i="12" s="1"/>
  <c r="D28" i="12"/>
  <c r="AK28" i="12" s="1"/>
  <c r="D29" i="12"/>
  <c r="AK29" i="12" s="1"/>
  <c r="D30" i="12"/>
  <c r="AK30" i="12" s="1"/>
  <c r="D31" i="12"/>
  <c r="AK31" i="12" s="1"/>
  <c r="D32" i="12"/>
  <c r="AK32" i="12" s="1"/>
  <c r="D33" i="12"/>
  <c r="AK33" i="12" s="1"/>
  <c r="D34" i="12"/>
  <c r="AK34" i="12" s="1"/>
  <c r="D35" i="12"/>
  <c r="AK35" i="12" s="1"/>
  <c r="D36" i="12"/>
  <c r="AK36" i="12" s="1"/>
  <c r="D37" i="12"/>
  <c r="AK37" i="12" s="1"/>
  <c r="D38" i="12"/>
  <c r="AK38" i="12" s="1"/>
  <c r="D39" i="12"/>
  <c r="AK39" i="12" s="1"/>
  <c r="D40" i="12"/>
  <c r="AK40" i="12" s="1"/>
  <c r="D41" i="12"/>
  <c r="AK41" i="12" s="1"/>
  <c r="D42" i="12"/>
  <c r="AK42" i="12" s="1"/>
  <c r="D43" i="12"/>
  <c r="AK43" i="12" s="1"/>
  <c r="D44" i="12"/>
  <c r="AK44" i="12" s="1"/>
  <c r="D45" i="12"/>
  <c r="AK45" i="12" s="1"/>
  <c r="D46" i="12"/>
  <c r="AK46" i="12" s="1"/>
  <c r="D47" i="12"/>
  <c r="AK47" i="12" s="1"/>
  <c r="D48" i="12"/>
  <c r="AK48" i="12" s="1"/>
  <c r="D49" i="12"/>
  <c r="AK49" i="12" s="1"/>
  <c r="D50" i="12"/>
  <c r="AK50" i="12" s="1"/>
  <c r="D51" i="12"/>
  <c r="AK51" i="12" s="1"/>
  <c r="D52" i="12"/>
  <c r="AK52" i="12" s="1"/>
  <c r="D53" i="12"/>
  <c r="AK53" i="12" s="1"/>
  <c r="D54" i="12"/>
  <c r="AK54" i="12" s="1"/>
  <c r="D55" i="12"/>
  <c r="AK55" i="12" s="1"/>
  <c r="D56" i="12"/>
  <c r="AK56" i="12" s="1"/>
  <c r="D57" i="12"/>
  <c r="AK57" i="12" s="1"/>
  <c r="D58" i="12"/>
  <c r="AK58" i="12" s="1"/>
  <c r="D59" i="12"/>
  <c r="AK59" i="12" s="1"/>
  <c r="D60" i="12"/>
  <c r="AK60" i="12" s="1"/>
  <c r="D61" i="12"/>
  <c r="AK61" i="12" s="1"/>
  <c r="D62" i="12"/>
  <c r="AK62" i="12" s="1"/>
  <c r="D63" i="12"/>
  <c r="AK63" i="12" s="1"/>
  <c r="D64" i="12"/>
  <c r="AK64" i="12" s="1"/>
  <c r="D65" i="12"/>
  <c r="AK65" i="12" s="1"/>
  <c r="D66" i="12"/>
  <c r="AK66" i="12" s="1"/>
  <c r="D67" i="12"/>
  <c r="AK67" i="12" s="1"/>
  <c r="D68" i="12"/>
  <c r="AK68" i="12" s="1"/>
  <c r="D69" i="12"/>
  <c r="AK69" i="12" s="1"/>
  <c r="D70" i="12"/>
  <c r="AK70" i="12" s="1"/>
  <c r="D71" i="12"/>
  <c r="AK71" i="12" s="1"/>
  <c r="D72" i="12"/>
  <c r="AK72" i="12" s="1"/>
  <c r="D73" i="12"/>
  <c r="AK73" i="12" s="1"/>
  <c r="D74" i="12"/>
  <c r="AK74" i="12" s="1"/>
  <c r="D75" i="12"/>
  <c r="AK75" i="12" s="1"/>
  <c r="D76" i="12"/>
  <c r="AK76" i="12" s="1"/>
  <c r="D77" i="12"/>
  <c r="AK77" i="12" s="1"/>
  <c r="D78" i="12"/>
  <c r="AK78" i="12" s="1"/>
  <c r="D79" i="12"/>
  <c r="AK79" i="12" s="1"/>
  <c r="D80" i="12"/>
  <c r="AK80" i="12" s="1"/>
  <c r="D81" i="12"/>
  <c r="AK81" i="12" s="1"/>
  <c r="D82" i="12"/>
  <c r="AK82" i="12" s="1"/>
  <c r="D83" i="12"/>
  <c r="AK83" i="12" s="1"/>
  <c r="D84" i="12"/>
  <c r="AK84" i="12" s="1"/>
  <c r="D85" i="12"/>
  <c r="AK85" i="12" s="1"/>
  <c r="D86" i="12"/>
  <c r="AK86" i="12" s="1"/>
  <c r="D87" i="12"/>
  <c r="AK87" i="12" s="1"/>
  <c r="D88" i="12"/>
  <c r="AK88" i="12" s="1"/>
  <c r="D89" i="12"/>
  <c r="AK89" i="12" s="1"/>
  <c r="D90" i="12"/>
  <c r="AK90" i="12" s="1"/>
  <c r="D91" i="12"/>
  <c r="AK91" i="12" s="1"/>
  <c r="D92" i="12"/>
  <c r="AK92" i="12" s="1"/>
  <c r="D93" i="12"/>
  <c r="AK93" i="12" s="1"/>
  <c r="D94" i="12"/>
  <c r="AK94" i="12" s="1"/>
  <c r="D95" i="12"/>
  <c r="AK95" i="12" s="1"/>
  <c r="D96" i="12"/>
  <c r="AK96" i="12" s="1"/>
  <c r="D97" i="12"/>
  <c r="AK97" i="12" s="1"/>
  <c r="D98" i="12"/>
  <c r="AK98" i="12" s="1"/>
  <c r="D99" i="12"/>
  <c r="AK99" i="12" s="1"/>
  <c r="D100" i="12"/>
  <c r="AK100" i="12" s="1"/>
  <c r="D101" i="12"/>
  <c r="AK101" i="12" s="1"/>
  <c r="D102" i="12"/>
  <c r="AK102" i="12" s="1"/>
  <c r="D103" i="12"/>
  <c r="AK103" i="12" s="1"/>
  <c r="D104" i="12"/>
  <c r="AK104" i="12" s="1"/>
  <c r="D105" i="12"/>
  <c r="AK105" i="12" s="1"/>
  <c r="D106" i="12"/>
  <c r="AK106" i="12" s="1"/>
  <c r="D107" i="12"/>
  <c r="AK107" i="12" s="1"/>
  <c r="D108" i="12"/>
  <c r="AK108" i="12" s="1"/>
  <c r="D109" i="12"/>
  <c r="AK109" i="12" s="1"/>
  <c r="D110" i="12"/>
  <c r="AK110" i="12" s="1"/>
  <c r="D111" i="12"/>
  <c r="AK111" i="12" s="1"/>
  <c r="D112" i="12"/>
  <c r="AK112" i="12" s="1"/>
  <c r="D113" i="12"/>
  <c r="AK113" i="12" s="1"/>
  <c r="D114" i="12"/>
  <c r="AK114" i="12" s="1"/>
  <c r="D115" i="12"/>
  <c r="AK115" i="12" s="1"/>
  <c r="D116" i="12"/>
  <c r="AK116" i="12" s="1"/>
  <c r="D117" i="12"/>
  <c r="AK117" i="12" s="1"/>
  <c r="D118" i="12"/>
  <c r="AK118" i="12" s="1"/>
  <c r="D119" i="12"/>
  <c r="AK119" i="12" s="1"/>
  <c r="D120" i="12"/>
  <c r="AK120" i="12" s="1"/>
  <c r="D121" i="12"/>
  <c r="AK121" i="12" s="1"/>
  <c r="D122" i="12"/>
  <c r="AK122" i="12" s="1"/>
  <c r="D123" i="12"/>
  <c r="AK123" i="12" s="1"/>
  <c r="D124" i="12"/>
  <c r="AK124" i="12" s="1"/>
  <c r="D125" i="12"/>
  <c r="AK125" i="12" s="1"/>
  <c r="D126" i="12"/>
  <c r="AK126" i="12" s="1"/>
  <c r="D127" i="12"/>
  <c r="AK127" i="12" s="1"/>
  <c r="D128" i="12"/>
  <c r="AK128" i="12" s="1"/>
  <c r="D129" i="12"/>
  <c r="AK129" i="12" s="1"/>
  <c r="D130" i="12"/>
  <c r="AK130" i="12" s="1"/>
  <c r="D131" i="12"/>
  <c r="AK131" i="12" s="1"/>
  <c r="D132" i="12"/>
  <c r="AK132" i="12" s="1"/>
  <c r="D133" i="12"/>
  <c r="AK133" i="12" s="1"/>
  <c r="D134" i="12"/>
  <c r="AK134" i="12" s="1"/>
  <c r="D135" i="12"/>
  <c r="AK135" i="12" s="1"/>
  <c r="D136" i="12"/>
  <c r="AK136" i="12" s="1"/>
  <c r="D137" i="12"/>
  <c r="AK137" i="12" s="1"/>
  <c r="D138" i="12"/>
  <c r="AK138" i="12" s="1"/>
  <c r="D139" i="12"/>
  <c r="AK139" i="12" s="1"/>
  <c r="D140" i="12"/>
  <c r="AK140" i="12" s="1"/>
  <c r="D141" i="12"/>
  <c r="AK141" i="12" s="1"/>
  <c r="D142" i="12"/>
  <c r="AK142" i="12" s="1"/>
  <c r="D143" i="12"/>
  <c r="AK143" i="12" s="1"/>
  <c r="D144" i="12"/>
  <c r="AK144" i="12" s="1"/>
  <c r="D145" i="12"/>
  <c r="AK145" i="12" s="1"/>
  <c r="D146" i="12"/>
  <c r="AK146" i="12" s="1"/>
  <c r="D147" i="12"/>
  <c r="AK147" i="12" s="1"/>
  <c r="D148" i="12"/>
  <c r="AK148" i="12" s="1"/>
  <c r="D149" i="12"/>
  <c r="AK149" i="12" s="1"/>
  <c r="D150" i="12"/>
  <c r="AK150" i="12" s="1"/>
  <c r="D151" i="12"/>
  <c r="AK151" i="12" s="1"/>
  <c r="D152" i="12"/>
  <c r="AK152" i="12" s="1"/>
  <c r="D153" i="12"/>
  <c r="AK153" i="12" s="1"/>
  <c r="D154" i="12"/>
  <c r="AK154" i="12" s="1"/>
  <c r="D155" i="12"/>
  <c r="AK155" i="12" s="1"/>
  <c r="D156" i="12"/>
  <c r="AK156" i="12" s="1"/>
  <c r="D157" i="12"/>
  <c r="AK157" i="12" s="1"/>
  <c r="D158" i="12"/>
  <c r="AK158" i="12" s="1"/>
  <c r="D159" i="12"/>
  <c r="AK159" i="12" s="1"/>
  <c r="D160" i="12"/>
  <c r="AK160" i="12" s="1"/>
  <c r="D161" i="12"/>
  <c r="AK161" i="12" s="1"/>
  <c r="D162" i="12"/>
  <c r="AK162" i="12" s="1"/>
  <c r="D163" i="12"/>
  <c r="AK163" i="12" s="1"/>
  <c r="D164" i="12"/>
  <c r="AK164" i="12" s="1"/>
  <c r="D165" i="12"/>
  <c r="AK165" i="12" s="1"/>
  <c r="D166" i="12"/>
  <c r="AK166" i="12" s="1"/>
  <c r="D167" i="12"/>
  <c r="AK167" i="12" s="1"/>
  <c r="D168" i="12"/>
  <c r="AK168" i="12" s="1"/>
  <c r="D169" i="12"/>
  <c r="AK169" i="12" s="1"/>
  <c r="D170" i="12"/>
  <c r="AK170" i="12" s="1"/>
  <c r="D171" i="12"/>
  <c r="AK171" i="12" s="1"/>
  <c r="D172" i="12"/>
  <c r="AK172" i="12" s="1"/>
  <c r="D173" i="12"/>
  <c r="AK173" i="12" s="1"/>
  <c r="D174" i="12"/>
  <c r="AK174" i="12" s="1"/>
  <c r="D175" i="12"/>
  <c r="AK175" i="12" s="1"/>
  <c r="D176" i="12"/>
  <c r="AK176" i="12" s="1"/>
  <c r="D177" i="12"/>
  <c r="AK177" i="12" s="1"/>
  <c r="D178" i="12"/>
  <c r="AK178" i="12" s="1"/>
  <c r="D179" i="12"/>
  <c r="AK179" i="12" s="1"/>
  <c r="D180" i="12"/>
  <c r="AK180" i="12" s="1"/>
  <c r="D181" i="12"/>
  <c r="AK181" i="12" s="1"/>
  <c r="D182" i="12"/>
  <c r="AK182" i="12" s="1"/>
  <c r="D183" i="12"/>
  <c r="AK183" i="12" s="1"/>
  <c r="D184" i="12"/>
  <c r="AK184" i="12" s="1"/>
  <c r="D185" i="12"/>
  <c r="AK185" i="12" s="1"/>
  <c r="D186" i="12"/>
  <c r="AK186" i="12" s="1"/>
  <c r="D187" i="12"/>
  <c r="AK187" i="12" s="1"/>
  <c r="D188" i="12"/>
  <c r="AK188" i="12" s="1"/>
  <c r="D189" i="12"/>
  <c r="AK189" i="12" s="1"/>
  <c r="D190" i="12"/>
  <c r="AK190" i="12" s="1"/>
  <c r="D191" i="12"/>
  <c r="AK191" i="12" s="1"/>
  <c r="D192" i="12"/>
  <c r="AK192" i="12" s="1"/>
  <c r="D193" i="12"/>
  <c r="AK193" i="12" s="1"/>
  <c r="D194" i="12"/>
  <c r="AK194" i="12" s="1"/>
  <c r="D195" i="12"/>
  <c r="AK195" i="12" s="1"/>
  <c r="D196" i="12"/>
  <c r="AK196" i="12" s="1"/>
  <c r="D197" i="12"/>
  <c r="AK197" i="12" s="1"/>
  <c r="D198" i="12"/>
  <c r="AK198" i="12" s="1"/>
  <c r="D199" i="12"/>
  <c r="AK199" i="12" s="1"/>
  <c r="D200" i="12"/>
  <c r="AK200" i="12" s="1"/>
  <c r="D201" i="12"/>
  <c r="AK201" i="12" s="1"/>
  <c r="D202" i="12"/>
  <c r="AK202" i="12" s="1"/>
  <c r="D203" i="12"/>
  <c r="AK203" i="12" s="1"/>
  <c r="D204" i="12"/>
  <c r="AK204" i="12" s="1"/>
  <c r="D205" i="12"/>
  <c r="AK205" i="12" s="1"/>
  <c r="D206" i="12"/>
  <c r="AK206" i="12" s="1"/>
  <c r="D207" i="12"/>
  <c r="AK207" i="12" s="1"/>
  <c r="D208" i="12"/>
  <c r="AK208" i="12" s="1"/>
  <c r="D209" i="12"/>
  <c r="AK209" i="12" s="1"/>
  <c r="D210" i="12"/>
  <c r="AK210" i="12" s="1"/>
  <c r="D211" i="12"/>
  <c r="AK211" i="12" s="1"/>
  <c r="D212" i="12"/>
  <c r="AK212" i="12" s="1"/>
  <c r="D213" i="12"/>
  <c r="AK213" i="12" s="1"/>
  <c r="D214" i="12"/>
  <c r="AK214" i="12" s="1"/>
  <c r="D215" i="12"/>
  <c r="AK215" i="12" s="1"/>
  <c r="D216" i="12"/>
  <c r="AK216" i="12" s="1"/>
  <c r="D217" i="12"/>
  <c r="AK217" i="12" s="1"/>
  <c r="D218" i="12"/>
  <c r="AK218" i="12" s="1"/>
  <c r="D219" i="12"/>
  <c r="AK219" i="12" s="1"/>
  <c r="D220" i="12"/>
  <c r="AK220" i="12" s="1"/>
  <c r="D221" i="12"/>
  <c r="AK221" i="12" s="1"/>
  <c r="D222" i="12"/>
  <c r="AK222" i="12" s="1"/>
  <c r="D223" i="12"/>
  <c r="AK223" i="12" s="1"/>
  <c r="D224" i="12"/>
  <c r="AK224" i="12" s="1"/>
  <c r="D225" i="12"/>
  <c r="AK225" i="12" s="1"/>
  <c r="D226" i="12"/>
  <c r="AK226" i="12" s="1"/>
  <c r="D227" i="12"/>
  <c r="AK227" i="12" s="1"/>
  <c r="D228" i="12"/>
  <c r="AK228" i="12" s="1"/>
  <c r="D229" i="12"/>
  <c r="AK229" i="12" s="1"/>
  <c r="D230" i="12"/>
  <c r="AK230" i="12" s="1"/>
  <c r="D231" i="12"/>
  <c r="AK231" i="12" s="1"/>
  <c r="D232" i="12"/>
  <c r="AK232" i="12" s="1"/>
  <c r="D233" i="12"/>
  <c r="AK233" i="12" s="1"/>
  <c r="D234" i="12"/>
  <c r="AK234" i="12" s="1"/>
  <c r="D235" i="12"/>
  <c r="AK235" i="12" s="1"/>
  <c r="D236" i="12"/>
  <c r="AK236" i="12" s="1"/>
  <c r="D237" i="12"/>
  <c r="AK237" i="12" s="1"/>
  <c r="D238" i="12"/>
  <c r="AK238" i="12" s="1"/>
  <c r="D239" i="12"/>
  <c r="AK239" i="12" s="1"/>
  <c r="D240" i="12"/>
  <c r="AK240" i="12" s="1"/>
  <c r="D241" i="12"/>
  <c r="AK241" i="12" s="1"/>
  <c r="D3" i="12"/>
  <c r="AK3" i="12" s="1"/>
  <c r="AK5" i="12" l="1"/>
  <c r="AC5" i="12"/>
  <c r="CR2" i="12"/>
  <c r="AK2" i="12"/>
  <c r="CR233" i="12"/>
  <c r="J233" i="12"/>
  <c r="R233" i="12"/>
  <c r="Z233" i="12"/>
  <c r="K233" i="12"/>
  <c r="S233" i="12"/>
  <c r="AA233" i="12"/>
  <c r="L233" i="12"/>
  <c r="T233" i="12"/>
  <c r="AB233" i="12"/>
  <c r="M233" i="12"/>
  <c r="U233" i="12"/>
  <c r="AC233" i="12"/>
  <c r="F233" i="12"/>
  <c r="N233" i="12"/>
  <c r="V233" i="12"/>
  <c r="G233" i="12"/>
  <c r="O233" i="12"/>
  <c r="W233" i="12"/>
  <c r="H233" i="12"/>
  <c r="P233" i="12"/>
  <c r="X233" i="12"/>
  <c r="I233" i="12"/>
  <c r="Q233" i="12"/>
  <c r="Y233" i="12"/>
  <c r="CR225" i="12"/>
  <c r="J225" i="12"/>
  <c r="R225" i="12"/>
  <c r="Z225" i="12"/>
  <c r="K225" i="12"/>
  <c r="S225" i="12"/>
  <c r="AA225" i="12"/>
  <c r="L225" i="12"/>
  <c r="T225" i="12"/>
  <c r="AB225" i="12"/>
  <c r="M225" i="12"/>
  <c r="U225" i="12"/>
  <c r="AC225" i="12"/>
  <c r="F225" i="12"/>
  <c r="N225" i="12"/>
  <c r="V225" i="12"/>
  <c r="G225" i="12"/>
  <c r="O225" i="12"/>
  <c r="W225" i="12"/>
  <c r="H225" i="12"/>
  <c r="P225" i="12"/>
  <c r="X225" i="12"/>
  <c r="I225" i="12"/>
  <c r="Q225" i="12"/>
  <c r="Y225" i="12"/>
  <c r="CR217" i="12"/>
  <c r="J217" i="12"/>
  <c r="R217" i="12"/>
  <c r="Z217" i="12"/>
  <c r="K217" i="12"/>
  <c r="S217" i="12"/>
  <c r="AA217" i="12"/>
  <c r="L217" i="12"/>
  <c r="T217" i="12"/>
  <c r="AB217" i="12"/>
  <c r="M217" i="12"/>
  <c r="U217" i="12"/>
  <c r="AC217" i="12"/>
  <c r="F217" i="12"/>
  <c r="N217" i="12"/>
  <c r="V217" i="12"/>
  <c r="G217" i="12"/>
  <c r="O217" i="12"/>
  <c r="W217" i="12"/>
  <c r="H217" i="12"/>
  <c r="P217" i="12"/>
  <c r="X217" i="12"/>
  <c r="I217" i="12"/>
  <c r="Q217" i="12"/>
  <c r="Y217" i="12"/>
  <c r="CR209" i="12"/>
  <c r="J209" i="12"/>
  <c r="R209" i="12"/>
  <c r="Z209" i="12"/>
  <c r="K209" i="12"/>
  <c r="S209" i="12"/>
  <c r="AA209" i="12"/>
  <c r="L209" i="12"/>
  <c r="T209" i="12"/>
  <c r="AB209" i="12"/>
  <c r="M209" i="12"/>
  <c r="U209" i="12"/>
  <c r="AC209" i="12"/>
  <c r="F209" i="12"/>
  <c r="N209" i="12"/>
  <c r="V209" i="12"/>
  <c r="G209" i="12"/>
  <c r="O209" i="12"/>
  <c r="W209" i="12"/>
  <c r="H209" i="12"/>
  <c r="P209" i="12"/>
  <c r="X209" i="12"/>
  <c r="I209" i="12"/>
  <c r="Q209" i="12"/>
  <c r="Y209" i="12"/>
  <c r="CR201" i="12"/>
  <c r="L201" i="12"/>
  <c r="T201" i="12"/>
  <c r="AB201" i="12"/>
  <c r="M201" i="12"/>
  <c r="U201" i="12"/>
  <c r="AC201" i="12"/>
  <c r="H201" i="12"/>
  <c r="P201" i="12"/>
  <c r="X201" i="12"/>
  <c r="I201" i="12"/>
  <c r="Q201" i="12"/>
  <c r="Y201" i="12"/>
  <c r="S201" i="12"/>
  <c r="F201" i="12"/>
  <c r="V201" i="12"/>
  <c r="G201" i="12"/>
  <c r="W201" i="12"/>
  <c r="J201" i="12"/>
  <c r="Z201" i="12"/>
  <c r="K201" i="12"/>
  <c r="AA201" i="12"/>
  <c r="N201" i="12"/>
  <c r="O201" i="12"/>
  <c r="R201" i="12"/>
  <c r="CR193" i="12"/>
  <c r="L193" i="12"/>
  <c r="T193" i="12"/>
  <c r="AB193" i="12"/>
  <c r="M193" i="12"/>
  <c r="U193" i="12"/>
  <c r="AC193" i="12"/>
  <c r="H193" i="12"/>
  <c r="P193" i="12"/>
  <c r="X193" i="12"/>
  <c r="I193" i="12"/>
  <c r="Q193" i="12"/>
  <c r="Y193" i="12"/>
  <c r="S193" i="12"/>
  <c r="F193" i="12"/>
  <c r="V193" i="12"/>
  <c r="G193" i="12"/>
  <c r="W193" i="12"/>
  <c r="J193" i="12"/>
  <c r="Z193" i="12"/>
  <c r="K193" i="12"/>
  <c r="AA193" i="12"/>
  <c r="N193" i="12"/>
  <c r="O193" i="12"/>
  <c r="R193" i="12"/>
  <c r="CR185" i="12"/>
  <c r="J185" i="12"/>
  <c r="R185" i="12"/>
  <c r="Z185" i="12"/>
  <c r="K185" i="12"/>
  <c r="S185" i="12"/>
  <c r="AA185" i="12"/>
  <c r="L185" i="12"/>
  <c r="T185" i="12"/>
  <c r="AB185" i="12"/>
  <c r="M185" i="12"/>
  <c r="U185" i="12"/>
  <c r="AC185" i="12"/>
  <c r="F185" i="12"/>
  <c r="N185" i="12"/>
  <c r="V185" i="12"/>
  <c r="G185" i="12"/>
  <c r="O185" i="12"/>
  <c r="W185" i="12"/>
  <c r="H185" i="12"/>
  <c r="P185" i="12"/>
  <c r="X185" i="12"/>
  <c r="I185" i="12"/>
  <c r="Q185" i="12"/>
  <c r="Y185" i="12"/>
  <c r="CR177" i="12"/>
  <c r="J177" i="12"/>
  <c r="R177" i="12"/>
  <c r="Z177" i="12"/>
  <c r="K177" i="12"/>
  <c r="S177" i="12"/>
  <c r="AA177" i="12"/>
  <c r="L177" i="12"/>
  <c r="T177" i="12"/>
  <c r="AB177" i="12"/>
  <c r="M177" i="12"/>
  <c r="U177" i="12"/>
  <c r="AC177" i="12"/>
  <c r="F177" i="12"/>
  <c r="N177" i="12"/>
  <c r="V177" i="12"/>
  <c r="G177" i="12"/>
  <c r="O177" i="12"/>
  <c r="W177" i="12"/>
  <c r="H177" i="12"/>
  <c r="P177" i="12"/>
  <c r="X177" i="12"/>
  <c r="I177" i="12"/>
  <c r="Q177" i="12"/>
  <c r="Y177" i="12"/>
  <c r="CR169" i="12"/>
  <c r="J169" i="12"/>
  <c r="R169" i="12"/>
  <c r="Z169" i="12"/>
  <c r="K169" i="12"/>
  <c r="S169" i="12"/>
  <c r="AA169" i="12"/>
  <c r="L169" i="12"/>
  <c r="T169" i="12"/>
  <c r="AB169" i="12"/>
  <c r="M169" i="12"/>
  <c r="U169" i="12"/>
  <c r="AC169" i="12"/>
  <c r="F169" i="12"/>
  <c r="N169" i="12"/>
  <c r="V169" i="12"/>
  <c r="G169" i="12"/>
  <c r="O169" i="12"/>
  <c r="W169" i="12"/>
  <c r="H169" i="12"/>
  <c r="P169" i="12"/>
  <c r="X169" i="12"/>
  <c r="I169" i="12"/>
  <c r="Q169" i="12"/>
  <c r="Y169" i="12"/>
  <c r="CR161" i="12"/>
  <c r="J161" i="12"/>
  <c r="R161" i="12"/>
  <c r="Z161" i="12"/>
  <c r="K161" i="12"/>
  <c r="S161" i="12"/>
  <c r="AA161" i="12"/>
  <c r="L161" i="12"/>
  <c r="T161" i="12"/>
  <c r="AB161" i="12"/>
  <c r="M161" i="12"/>
  <c r="U161" i="12"/>
  <c r="AC161" i="12"/>
  <c r="F161" i="12"/>
  <c r="N161" i="12"/>
  <c r="V161" i="12"/>
  <c r="G161" i="12"/>
  <c r="O161" i="12"/>
  <c r="W161" i="12"/>
  <c r="H161" i="12"/>
  <c r="P161" i="12"/>
  <c r="X161" i="12"/>
  <c r="I161" i="12"/>
  <c r="Q161" i="12"/>
  <c r="Y161" i="12"/>
  <c r="CR153" i="12"/>
  <c r="J153" i="12"/>
  <c r="R153" i="12"/>
  <c r="Z153" i="12"/>
  <c r="K153" i="12"/>
  <c r="S153" i="12"/>
  <c r="AA153" i="12"/>
  <c r="L153" i="12"/>
  <c r="T153" i="12"/>
  <c r="AB153" i="12"/>
  <c r="M153" i="12"/>
  <c r="U153" i="12"/>
  <c r="AC153" i="12"/>
  <c r="F153" i="12"/>
  <c r="N153" i="12"/>
  <c r="V153" i="12"/>
  <c r="G153" i="12"/>
  <c r="O153" i="12"/>
  <c r="W153" i="12"/>
  <c r="H153" i="12"/>
  <c r="P153" i="12"/>
  <c r="X153" i="12"/>
  <c r="I153" i="12"/>
  <c r="Q153" i="12"/>
  <c r="Y153" i="12"/>
  <c r="CR145" i="12"/>
  <c r="I145" i="12"/>
  <c r="Q145" i="12"/>
  <c r="Y145" i="12"/>
  <c r="J145" i="12"/>
  <c r="R145" i="12"/>
  <c r="Z145" i="12"/>
  <c r="M145" i="12"/>
  <c r="U145" i="12"/>
  <c r="AC145" i="12"/>
  <c r="F145" i="12"/>
  <c r="N145" i="12"/>
  <c r="V145" i="12"/>
  <c r="L145" i="12"/>
  <c r="AB145" i="12"/>
  <c r="O145" i="12"/>
  <c r="P145" i="12"/>
  <c r="S145" i="12"/>
  <c r="T145" i="12"/>
  <c r="G145" i="12"/>
  <c r="W145" i="12"/>
  <c r="H145" i="12"/>
  <c r="X145" i="12"/>
  <c r="K145" i="12"/>
  <c r="AA145" i="12"/>
  <c r="CR137" i="12"/>
  <c r="G137" i="12"/>
  <c r="O137" i="12"/>
  <c r="W137" i="12"/>
  <c r="H137" i="12"/>
  <c r="P137" i="12"/>
  <c r="X137" i="12"/>
  <c r="I137" i="12"/>
  <c r="Q137" i="12"/>
  <c r="Y137" i="12"/>
  <c r="J137" i="12"/>
  <c r="R137" i="12"/>
  <c r="Z137" i="12"/>
  <c r="K137" i="12"/>
  <c r="S137" i="12"/>
  <c r="AA137" i="12"/>
  <c r="L137" i="12"/>
  <c r="T137" i="12"/>
  <c r="AB137" i="12"/>
  <c r="M137" i="12"/>
  <c r="U137" i="12"/>
  <c r="AC137" i="12"/>
  <c r="F137" i="12"/>
  <c r="N137" i="12"/>
  <c r="V137" i="12"/>
  <c r="CR129" i="12"/>
  <c r="G129" i="12"/>
  <c r="O129" i="12"/>
  <c r="W129" i="12"/>
  <c r="H129" i="12"/>
  <c r="P129" i="12"/>
  <c r="X129" i="12"/>
  <c r="I129" i="12"/>
  <c r="Q129" i="12"/>
  <c r="Y129" i="12"/>
  <c r="J129" i="12"/>
  <c r="R129" i="12"/>
  <c r="Z129" i="12"/>
  <c r="K129" i="12"/>
  <c r="S129" i="12"/>
  <c r="AA129" i="12"/>
  <c r="L129" i="12"/>
  <c r="T129" i="12"/>
  <c r="AB129" i="12"/>
  <c r="M129" i="12"/>
  <c r="U129" i="12"/>
  <c r="AC129" i="12"/>
  <c r="F129" i="12"/>
  <c r="N129" i="12"/>
  <c r="V129" i="12"/>
  <c r="CR121" i="12"/>
  <c r="J121" i="12"/>
  <c r="R121" i="12"/>
  <c r="Z121" i="12"/>
  <c r="L121" i="12"/>
  <c r="T121" i="12"/>
  <c r="AB121" i="12"/>
  <c r="M121" i="12"/>
  <c r="U121" i="12"/>
  <c r="AC121" i="12"/>
  <c r="F121" i="12"/>
  <c r="N121" i="12"/>
  <c r="V121" i="12"/>
  <c r="G121" i="12"/>
  <c r="O121" i="12"/>
  <c r="W121" i="12"/>
  <c r="H121" i="12"/>
  <c r="P121" i="12"/>
  <c r="X121" i="12"/>
  <c r="I121" i="12"/>
  <c r="K121" i="12"/>
  <c r="Q121" i="12"/>
  <c r="S121" i="12"/>
  <c r="Y121" i="12"/>
  <c r="AA121" i="12"/>
  <c r="CR113" i="12"/>
  <c r="J113" i="12"/>
  <c r="R113" i="12"/>
  <c r="Z113" i="12"/>
  <c r="K113" i="12"/>
  <c r="S113" i="12"/>
  <c r="AA113" i="12"/>
  <c r="L113" i="12"/>
  <c r="T113" i="12"/>
  <c r="AB113" i="12"/>
  <c r="M113" i="12"/>
  <c r="U113" i="12"/>
  <c r="AC113" i="12"/>
  <c r="F113" i="12"/>
  <c r="N113" i="12"/>
  <c r="V113" i="12"/>
  <c r="G113" i="12"/>
  <c r="O113" i="12"/>
  <c r="W113" i="12"/>
  <c r="H113" i="12"/>
  <c r="P113" i="12"/>
  <c r="X113" i="12"/>
  <c r="I113" i="12"/>
  <c r="Q113" i="12"/>
  <c r="Y113" i="12"/>
  <c r="CR105" i="12"/>
  <c r="F105" i="12"/>
  <c r="N105" i="12"/>
  <c r="V105" i="12"/>
  <c r="H105" i="12"/>
  <c r="P105" i="12"/>
  <c r="X105" i="12"/>
  <c r="K105" i="12"/>
  <c r="U105" i="12"/>
  <c r="L105" i="12"/>
  <c r="W105" i="12"/>
  <c r="M105" i="12"/>
  <c r="Y105" i="12"/>
  <c r="O105" i="12"/>
  <c r="Z105" i="12"/>
  <c r="Q105" i="12"/>
  <c r="AA105" i="12"/>
  <c r="G105" i="12"/>
  <c r="R105" i="12"/>
  <c r="AB105" i="12"/>
  <c r="I105" i="12"/>
  <c r="S105" i="12"/>
  <c r="AC105" i="12"/>
  <c r="J105" i="12"/>
  <c r="T105" i="12"/>
  <c r="CR97" i="12"/>
  <c r="I97" i="12"/>
  <c r="Q97" i="12"/>
  <c r="Y97" i="12"/>
  <c r="K97" i="12"/>
  <c r="S97" i="12"/>
  <c r="AA97" i="12"/>
  <c r="L97" i="12"/>
  <c r="T97" i="12"/>
  <c r="AB97" i="12"/>
  <c r="M97" i="12"/>
  <c r="U97" i="12"/>
  <c r="AC97" i="12"/>
  <c r="F97" i="12"/>
  <c r="N97" i="12"/>
  <c r="V97" i="12"/>
  <c r="H97" i="12"/>
  <c r="P97" i="12"/>
  <c r="X97" i="12"/>
  <c r="Z97" i="12"/>
  <c r="G97" i="12"/>
  <c r="J97" i="12"/>
  <c r="O97" i="12"/>
  <c r="R97" i="12"/>
  <c r="W97" i="12"/>
  <c r="CR89" i="12"/>
  <c r="I89" i="12"/>
  <c r="Q89" i="12"/>
  <c r="Y89" i="12"/>
  <c r="K89" i="12"/>
  <c r="S89" i="12"/>
  <c r="AA89" i="12"/>
  <c r="L89" i="12"/>
  <c r="T89" i="12"/>
  <c r="AB89" i="12"/>
  <c r="M89" i="12"/>
  <c r="U89" i="12"/>
  <c r="AC89" i="12"/>
  <c r="F89" i="12"/>
  <c r="N89" i="12"/>
  <c r="V89" i="12"/>
  <c r="H89" i="12"/>
  <c r="P89" i="12"/>
  <c r="X89" i="12"/>
  <c r="Z89" i="12"/>
  <c r="G89" i="12"/>
  <c r="J89" i="12"/>
  <c r="O89" i="12"/>
  <c r="R89" i="12"/>
  <c r="W89" i="12"/>
  <c r="CR81" i="12"/>
  <c r="K81" i="12"/>
  <c r="S81" i="12"/>
  <c r="AA81" i="12"/>
  <c r="M81" i="12"/>
  <c r="U81" i="12"/>
  <c r="AC81" i="12"/>
  <c r="F81" i="12"/>
  <c r="N81" i="12"/>
  <c r="V81" i="12"/>
  <c r="G81" i="12"/>
  <c r="O81" i="12"/>
  <c r="W81" i="12"/>
  <c r="H81" i="12"/>
  <c r="P81" i="12"/>
  <c r="X81" i="12"/>
  <c r="T81" i="12"/>
  <c r="Z81" i="12"/>
  <c r="I81" i="12"/>
  <c r="AB81" i="12"/>
  <c r="J81" i="12"/>
  <c r="L81" i="12"/>
  <c r="R81" i="12"/>
  <c r="Q81" i="12"/>
  <c r="Y81" i="12"/>
  <c r="CR240" i="12"/>
  <c r="J240" i="12"/>
  <c r="R240" i="12"/>
  <c r="Z240" i="12"/>
  <c r="K240" i="12"/>
  <c r="S240" i="12"/>
  <c r="AA240" i="12"/>
  <c r="L240" i="12"/>
  <c r="T240" i="12"/>
  <c r="AB240" i="12"/>
  <c r="M240" i="12"/>
  <c r="U240" i="12"/>
  <c r="AC240" i="12"/>
  <c r="F240" i="12"/>
  <c r="N240" i="12"/>
  <c r="V240" i="12"/>
  <c r="G240" i="12"/>
  <c r="O240" i="12"/>
  <c r="W240" i="12"/>
  <c r="H240" i="12"/>
  <c r="P240" i="12"/>
  <c r="X240" i="12"/>
  <c r="I240" i="12"/>
  <c r="Q240" i="12"/>
  <c r="Y240" i="12"/>
  <c r="CR216" i="12"/>
  <c r="J216" i="12"/>
  <c r="R216" i="12"/>
  <c r="Z216" i="12"/>
  <c r="K216" i="12"/>
  <c r="S216" i="12"/>
  <c r="AA216" i="12"/>
  <c r="L216" i="12"/>
  <c r="T216" i="12"/>
  <c r="AB216" i="12"/>
  <c r="M216" i="12"/>
  <c r="U216" i="12"/>
  <c r="AC216" i="12"/>
  <c r="F216" i="12"/>
  <c r="N216" i="12"/>
  <c r="V216" i="12"/>
  <c r="G216" i="12"/>
  <c r="O216" i="12"/>
  <c r="W216" i="12"/>
  <c r="H216" i="12"/>
  <c r="P216" i="12"/>
  <c r="X216" i="12"/>
  <c r="I216" i="12"/>
  <c r="Q216" i="12"/>
  <c r="Y216" i="12"/>
  <c r="CR200" i="12"/>
  <c r="L200" i="12"/>
  <c r="T200" i="12"/>
  <c r="AB200" i="12"/>
  <c r="M200" i="12"/>
  <c r="U200" i="12"/>
  <c r="AC200" i="12"/>
  <c r="H200" i="12"/>
  <c r="P200" i="12"/>
  <c r="X200" i="12"/>
  <c r="I200" i="12"/>
  <c r="Q200" i="12"/>
  <c r="Y200" i="12"/>
  <c r="K200" i="12"/>
  <c r="AA200" i="12"/>
  <c r="N200" i="12"/>
  <c r="O200" i="12"/>
  <c r="R200" i="12"/>
  <c r="S200" i="12"/>
  <c r="F200" i="12"/>
  <c r="V200" i="12"/>
  <c r="G200" i="12"/>
  <c r="W200" i="12"/>
  <c r="J200" i="12"/>
  <c r="Z200" i="12"/>
  <c r="CR192" i="12"/>
  <c r="L192" i="12"/>
  <c r="T192" i="12"/>
  <c r="AB192" i="12"/>
  <c r="M192" i="12"/>
  <c r="U192" i="12"/>
  <c r="AC192" i="12"/>
  <c r="H192" i="12"/>
  <c r="P192" i="12"/>
  <c r="X192" i="12"/>
  <c r="I192" i="12"/>
  <c r="Q192" i="12"/>
  <c r="Y192" i="12"/>
  <c r="K192" i="12"/>
  <c r="AA192" i="12"/>
  <c r="N192" i="12"/>
  <c r="O192" i="12"/>
  <c r="R192" i="12"/>
  <c r="S192" i="12"/>
  <c r="F192" i="12"/>
  <c r="V192" i="12"/>
  <c r="G192" i="12"/>
  <c r="W192" i="12"/>
  <c r="J192" i="12"/>
  <c r="Z192" i="12"/>
  <c r="CR184" i="12"/>
  <c r="J184" i="12"/>
  <c r="R184" i="12"/>
  <c r="Z184" i="12"/>
  <c r="K184" i="12"/>
  <c r="S184" i="12"/>
  <c r="AA184" i="12"/>
  <c r="L184" i="12"/>
  <c r="T184" i="12"/>
  <c r="AB184" i="12"/>
  <c r="M184" i="12"/>
  <c r="U184" i="12"/>
  <c r="AC184" i="12"/>
  <c r="F184" i="12"/>
  <c r="N184" i="12"/>
  <c r="V184" i="12"/>
  <c r="G184" i="12"/>
  <c r="O184" i="12"/>
  <c r="W184" i="12"/>
  <c r="H184" i="12"/>
  <c r="P184" i="12"/>
  <c r="X184" i="12"/>
  <c r="I184" i="12"/>
  <c r="Q184" i="12"/>
  <c r="Y184" i="12"/>
  <c r="CR176" i="12"/>
  <c r="J176" i="12"/>
  <c r="R176" i="12"/>
  <c r="Z176" i="12"/>
  <c r="K176" i="12"/>
  <c r="S176" i="12"/>
  <c r="AA176" i="12"/>
  <c r="L176" i="12"/>
  <c r="T176" i="12"/>
  <c r="AB176" i="12"/>
  <c r="M176" i="12"/>
  <c r="U176" i="12"/>
  <c r="AC176" i="12"/>
  <c r="F176" i="12"/>
  <c r="N176" i="12"/>
  <c r="V176" i="12"/>
  <c r="G176" i="12"/>
  <c r="O176" i="12"/>
  <c r="W176" i="12"/>
  <c r="H176" i="12"/>
  <c r="P176" i="12"/>
  <c r="X176" i="12"/>
  <c r="I176" i="12"/>
  <c r="Q176" i="12"/>
  <c r="Y176" i="12"/>
  <c r="CR168" i="12"/>
  <c r="J168" i="12"/>
  <c r="R168" i="12"/>
  <c r="Z168" i="12"/>
  <c r="K168" i="12"/>
  <c r="S168" i="12"/>
  <c r="AA168" i="12"/>
  <c r="L168" i="12"/>
  <c r="T168" i="12"/>
  <c r="AB168" i="12"/>
  <c r="M168" i="12"/>
  <c r="U168" i="12"/>
  <c r="AC168" i="12"/>
  <c r="F168" i="12"/>
  <c r="N168" i="12"/>
  <c r="V168" i="12"/>
  <c r="G168" i="12"/>
  <c r="O168" i="12"/>
  <c r="W168" i="12"/>
  <c r="H168" i="12"/>
  <c r="P168" i="12"/>
  <c r="X168" i="12"/>
  <c r="I168" i="12"/>
  <c r="Q168" i="12"/>
  <c r="Y168" i="12"/>
  <c r="CR160" i="12"/>
  <c r="J160" i="12"/>
  <c r="R160" i="12"/>
  <c r="Z160" i="12"/>
  <c r="K160" i="12"/>
  <c r="S160" i="12"/>
  <c r="AA160" i="12"/>
  <c r="L160" i="12"/>
  <c r="T160" i="12"/>
  <c r="AB160" i="12"/>
  <c r="M160" i="12"/>
  <c r="U160" i="12"/>
  <c r="AC160" i="12"/>
  <c r="F160" i="12"/>
  <c r="N160" i="12"/>
  <c r="V160" i="12"/>
  <c r="G160" i="12"/>
  <c r="O160" i="12"/>
  <c r="W160" i="12"/>
  <c r="H160" i="12"/>
  <c r="P160" i="12"/>
  <c r="X160" i="12"/>
  <c r="I160" i="12"/>
  <c r="Q160" i="12"/>
  <c r="Y160" i="12"/>
  <c r="CR152" i="12"/>
  <c r="J152" i="12"/>
  <c r="R152" i="12"/>
  <c r="Z152" i="12"/>
  <c r="K152" i="12"/>
  <c r="S152" i="12"/>
  <c r="AA152" i="12"/>
  <c r="L152" i="12"/>
  <c r="T152" i="12"/>
  <c r="AB152" i="12"/>
  <c r="M152" i="12"/>
  <c r="U152" i="12"/>
  <c r="AC152" i="12"/>
  <c r="F152" i="12"/>
  <c r="N152" i="12"/>
  <c r="V152" i="12"/>
  <c r="G152" i="12"/>
  <c r="O152" i="12"/>
  <c r="W152" i="12"/>
  <c r="H152" i="12"/>
  <c r="P152" i="12"/>
  <c r="X152" i="12"/>
  <c r="I152" i="12"/>
  <c r="Q152" i="12"/>
  <c r="Y152" i="12"/>
  <c r="CR239" i="12"/>
  <c r="J239" i="12"/>
  <c r="R239" i="12"/>
  <c r="Z239" i="12"/>
  <c r="K239" i="12"/>
  <c r="S239" i="12"/>
  <c r="AA239" i="12"/>
  <c r="L239" i="12"/>
  <c r="T239" i="12"/>
  <c r="AB239" i="12"/>
  <c r="M239" i="12"/>
  <c r="U239" i="12"/>
  <c r="AC239" i="12"/>
  <c r="F239" i="12"/>
  <c r="N239" i="12"/>
  <c r="V239" i="12"/>
  <c r="G239" i="12"/>
  <c r="O239" i="12"/>
  <c r="W239" i="12"/>
  <c r="H239" i="12"/>
  <c r="P239" i="12"/>
  <c r="X239" i="12"/>
  <c r="I239" i="12"/>
  <c r="Q239" i="12"/>
  <c r="Y239" i="12"/>
  <c r="CR231" i="12"/>
  <c r="J231" i="12"/>
  <c r="R231" i="12"/>
  <c r="Z231" i="12"/>
  <c r="K231" i="12"/>
  <c r="S231" i="12"/>
  <c r="AA231" i="12"/>
  <c r="L231" i="12"/>
  <c r="T231" i="12"/>
  <c r="AB231" i="12"/>
  <c r="M231" i="12"/>
  <c r="U231" i="12"/>
  <c r="AC231" i="12"/>
  <c r="F231" i="12"/>
  <c r="N231" i="12"/>
  <c r="V231" i="12"/>
  <c r="G231" i="12"/>
  <c r="O231" i="12"/>
  <c r="W231" i="12"/>
  <c r="H231" i="12"/>
  <c r="P231" i="12"/>
  <c r="X231" i="12"/>
  <c r="I231" i="12"/>
  <c r="Q231" i="12"/>
  <c r="Y231" i="12"/>
  <c r="CR223" i="12"/>
  <c r="J223" i="12"/>
  <c r="R223" i="12"/>
  <c r="Z223" i="12"/>
  <c r="K223" i="12"/>
  <c r="S223" i="12"/>
  <c r="AA223" i="12"/>
  <c r="L223" i="12"/>
  <c r="T223" i="12"/>
  <c r="AB223" i="12"/>
  <c r="M223" i="12"/>
  <c r="U223" i="12"/>
  <c r="AC223" i="12"/>
  <c r="F223" i="12"/>
  <c r="N223" i="12"/>
  <c r="V223" i="12"/>
  <c r="G223" i="12"/>
  <c r="O223" i="12"/>
  <c r="W223" i="12"/>
  <c r="H223" i="12"/>
  <c r="P223" i="12"/>
  <c r="X223" i="12"/>
  <c r="I223" i="12"/>
  <c r="Q223" i="12"/>
  <c r="Y223" i="12"/>
  <c r="CR215" i="12"/>
  <c r="J215" i="12"/>
  <c r="R215" i="12"/>
  <c r="Z215" i="12"/>
  <c r="K215" i="12"/>
  <c r="S215" i="12"/>
  <c r="AA215" i="12"/>
  <c r="L215" i="12"/>
  <c r="T215" i="12"/>
  <c r="AB215" i="12"/>
  <c r="M215" i="12"/>
  <c r="U215" i="12"/>
  <c r="AC215" i="12"/>
  <c r="F215" i="12"/>
  <c r="N215" i="12"/>
  <c r="V215" i="12"/>
  <c r="G215" i="12"/>
  <c r="O215" i="12"/>
  <c r="W215" i="12"/>
  <c r="H215" i="12"/>
  <c r="P215" i="12"/>
  <c r="X215" i="12"/>
  <c r="I215" i="12"/>
  <c r="Q215" i="12"/>
  <c r="Y215" i="12"/>
  <c r="CR207" i="12"/>
  <c r="J207" i="12"/>
  <c r="R207" i="12"/>
  <c r="Z207" i="12"/>
  <c r="K207" i="12"/>
  <c r="S207" i="12"/>
  <c r="AA207" i="12"/>
  <c r="L207" i="12"/>
  <c r="T207" i="12"/>
  <c r="AB207" i="12"/>
  <c r="M207" i="12"/>
  <c r="U207" i="12"/>
  <c r="AC207" i="12"/>
  <c r="F207" i="12"/>
  <c r="N207" i="12"/>
  <c r="V207" i="12"/>
  <c r="G207" i="12"/>
  <c r="O207" i="12"/>
  <c r="W207" i="12"/>
  <c r="H207" i="12"/>
  <c r="P207" i="12"/>
  <c r="X207" i="12"/>
  <c r="I207" i="12"/>
  <c r="Q207" i="12"/>
  <c r="Y207" i="12"/>
  <c r="CR199" i="12"/>
  <c r="L199" i="12"/>
  <c r="T199" i="12"/>
  <c r="AB199" i="12"/>
  <c r="M199" i="12"/>
  <c r="U199" i="12"/>
  <c r="AC199" i="12"/>
  <c r="H199" i="12"/>
  <c r="P199" i="12"/>
  <c r="X199" i="12"/>
  <c r="I199" i="12"/>
  <c r="Q199" i="12"/>
  <c r="Y199" i="12"/>
  <c r="S199" i="12"/>
  <c r="F199" i="12"/>
  <c r="V199" i="12"/>
  <c r="G199" i="12"/>
  <c r="W199" i="12"/>
  <c r="J199" i="12"/>
  <c r="Z199" i="12"/>
  <c r="K199" i="12"/>
  <c r="AA199" i="12"/>
  <c r="N199" i="12"/>
  <c r="O199" i="12"/>
  <c r="R199" i="12"/>
  <c r="CR191" i="12"/>
  <c r="J191" i="12"/>
  <c r="R191" i="12"/>
  <c r="K191" i="12"/>
  <c r="S191" i="12"/>
  <c r="L191" i="12"/>
  <c r="T191" i="12"/>
  <c r="AB191" i="12"/>
  <c r="M191" i="12"/>
  <c r="U191" i="12"/>
  <c r="AC191" i="12"/>
  <c r="F191" i="12"/>
  <c r="G191" i="12"/>
  <c r="O191" i="12"/>
  <c r="H191" i="12"/>
  <c r="P191" i="12"/>
  <c r="X191" i="12"/>
  <c r="I191" i="12"/>
  <c r="Q191" i="12"/>
  <c r="Y191" i="12"/>
  <c r="N191" i="12"/>
  <c r="V191" i="12"/>
  <c r="W191" i="12"/>
  <c r="Z191" i="12"/>
  <c r="AA191" i="12"/>
  <c r="CR183" i="12"/>
  <c r="J183" i="12"/>
  <c r="R183" i="12"/>
  <c r="Z183" i="12"/>
  <c r="K183" i="12"/>
  <c r="S183" i="12"/>
  <c r="AA183" i="12"/>
  <c r="L183" i="12"/>
  <c r="T183" i="12"/>
  <c r="AB183" i="12"/>
  <c r="M183" i="12"/>
  <c r="U183" i="12"/>
  <c r="AC183" i="12"/>
  <c r="F183" i="12"/>
  <c r="N183" i="12"/>
  <c r="V183" i="12"/>
  <c r="G183" i="12"/>
  <c r="O183" i="12"/>
  <c r="W183" i="12"/>
  <c r="H183" i="12"/>
  <c r="P183" i="12"/>
  <c r="X183" i="12"/>
  <c r="I183" i="12"/>
  <c r="Q183" i="12"/>
  <c r="Y183" i="12"/>
  <c r="CR175" i="12"/>
  <c r="J175" i="12"/>
  <c r="R175" i="12"/>
  <c r="Z175" i="12"/>
  <c r="K175" i="12"/>
  <c r="S175" i="12"/>
  <c r="AA175" i="12"/>
  <c r="L175" i="12"/>
  <c r="T175" i="12"/>
  <c r="AB175" i="12"/>
  <c r="M175" i="12"/>
  <c r="U175" i="12"/>
  <c r="AC175" i="12"/>
  <c r="F175" i="12"/>
  <c r="N175" i="12"/>
  <c r="V175" i="12"/>
  <c r="G175" i="12"/>
  <c r="O175" i="12"/>
  <c r="W175" i="12"/>
  <c r="H175" i="12"/>
  <c r="P175" i="12"/>
  <c r="X175" i="12"/>
  <c r="I175" i="12"/>
  <c r="Q175" i="12"/>
  <c r="Y175" i="12"/>
  <c r="CR241" i="12"/>
  <c r="J241" i="12"/>
  <c r="R241" i="12"/>
  <c r="Z241" i="12"/>
  <c r="K241" i="12"/>
  <c r="S241" i="12"/>
  <c r="AA241" i="12"/>
  <c r="L241" i="12"/>
  <c r="T241" i="12"/>
  <c r="AB241" i="12"/>
  <c r="M241" i="12"/>
  <c r="U241" i="12"/>
  <c r="AC241" i="12"/>
  <c r="F241" i="12"/>
  <c r="N241" i="12"/>
  <c r="V241" i="12"/>
  <c r="G241" i="12"/>
  <c r="O241" i="12"/>
  <c r="W241" i="12"/>
  <c r="H241" i="12"/>
  <c r="P241" i="12"/>
  <c r="X241" i="12"/>
  <c r="I241" i="12"/>
  <c r="Q241" i="12"/>
  <c r="Y241" i="12"/>
  <c r="CR232" i="12"/>
  <c r="J232" i="12"/>
  <c r="R232" i="12"/>
  <c r="Z232" i="12"/>
  <c r="K232" i="12"/>
  <c r="S232" i="12"/>
  <c r="AA232" i="12"/>
  <c r="L232" i="12"/>
  <c r="T232" i="12"/>
  <c r="AB232" i="12"/>
  <c r="M232" i="12"/>
  <c r="U232" i="12"/>
  <c r="AC232" i="12"/>
  <c r="F232" i="12"/>
  <c r="N232" i="12"/>
  <c r="V232" i="12"/>
  <c r="G232" i="12"/>
  <c r="O232" i="12"/>
  <c r="W232" i="12"/>
  <c r="H232" i="12"/>
  <c r="P232" i="12"/>
  <c r="X232" i="12"/>
  <c r="I232" i="12"/>
  <c r="Q232" i="12"/>
  <c r="Y232" i="12"/>
  <c r="CR208" i="12"/>
  <c r="J208" i="12"/>
  <c r="R208" i="12"/>
  <c r="Z208" i="12"/>
  <c r="K208" i="12"/>
  <c r="S208" i="12"/>
  <c r="AA208" i="12"/>
  <c r="L208" i="12"/>
  <c r="T208" i="12"/>
  <c r="AB208" i="12"/>
  <c r="M208" i="12"/>
  <c r="U208" i="12"/>
  <c r="AC208" i="12"/>
  <c r="F208" i="12"/>
  <c r="N208" i="12"/>
  <c r="V208" i="12"/>
  <c r="G208" i="12"/>
  <c r="O208" i="12"/>
  <c r="W208" i="12"/>
  <c r="H208" i="12"/>
  <c r="P208" i="12"/>
  <c r="X208" i="12"/>
  <c r="I208" i="12"/>
  <c r="Q208" i="12"/>
  <c r="Y208" i="12"/>
  <c r="CR238" i="12"/>
  <c r="J238" i="12"/>
  <c r="R238" i="12"/>
  <c r="Z238" i="12"/>
  <c r="K238" i="12"/>
  <c r="S238" i="12"/>
  <c r="AA238" i="12"/>
  <c r="L238" i="12"/>
  <c r="T238" i="12"/>
  <c r="AB238" i="12"/>
  <c r="M238" i="12"/>
  <c r="U238" i="12"/>
  <c r="AC238" i="12"/>
  <c r="F238" i="12"/>
  <c r="N238" i="12"/>
  <c r="V238" i="12"/>
  <c r="G238" i="12"/>
  <c r="O238" i="12"/>
  <c r="W238" i="12"/>
  <c r="H238" i="12"/>
  <c r="P238" i="12"/>
  <c r="X238" i="12"/>
  <c r="I238" i="12"/>
  <c r="Q238" i="12"/>
  <c r="Y238" i="12"/>
  <c r="CR230" i="12"/>
  <c r="J230" i="12"/>
  <c r="R230" i="12"/>
  <c r="Z230" i="12"/>
  <c r="K230" i="12"/>
  <c r="S230" i="12"/>
  <c r="AA230" i="12"/>
  <c r="L230" i="12"/>
  <c r="T230" i="12"/>
  <c r="AB230" i="12"/>
  <c r="M230" i="12"/>
  <c r="U230" i="12"/>
  <c r="AC230" i="12"/>
  <c r="F230" i="12"/>
  <c r="N230" i="12"/>
  <c r="V230" i="12"/>
  <c r="G230" i="12"/>
  <c r="O230" i="12"/>
  <c r="W230" i="12"/>
  <c r="H230" i="12"/>
  <c r="P230" i="12"/>
  <c r="X230" i="12"/>
  <c r="I230" i="12"/>
  <c r="Q230" i="12"/>
  <c r="Y230" i="12"/>
  <c r="CR222" i="12"/>
  <c r="J222" i="12"/>
  <c r="R222" i="12"/>
  <c r="Z222" i="12"/>
  <c r="K222" i="12"/>
  <c r="S222" i="12"/>
  <c r="AA222" i="12"/>
  <c r="L222" i="12"/>
  <c r="T222" i="12"/>
  <c r="AB222" i="12"/>
  <c r="M222" i="12"/>
  <c r="U222" i="12"/>
  <c r="AC222" i="12"/>
  <c r="F222" i="12"/>
  <c r="N222" i="12"/>
  <c r="V222" i="12"/>
  <c r="G222" i="12"/>
  <c r="O222" i="12"/>
  <c r="W222" i="12"/>
  <c r="H222" i="12"/>
  <c r="P222" i="12"/>
  <c r="X222" i="12"/>
  <c r="I222" i="12"/>
  <c r="Q222" i="12"/>
  <c r="Y222" i="12"/>
  <c r="CR214" i="12"/>
  <c r="J214" i="12"/>
  <c r="R214" i="12"/>
  <c r="Z214" i="12"/>
  <c r="K214" i="12"/>
  <c r="S214" i="12"/>
  <c r="AA214" i="12"/>
  <c r="L214" i="12"/>
  <c r="T214" i="12"/>
  <c r="AB214" i="12"/>
  <c r="M214" i="12"/>
  <c r="U214" i="12"/>
  <c r="AC214" i="12"/>
  <c r="F214" i="12"/>
  <c r="N214" i="12"/>
  <c r="V214" i="12"/>
  <c r="G214" i="12"/>
  <c r="O214" i="12"/>
  <c r="W214" i="12"/>
  <c r="H214" i="12"/>
  <c r="P214" i="12"/>
  <c r="X214" i="12"/>
  <c r="I214" i="12"/>
  <c r="Q214" i="12"/>
  <c r="Y214" i="12"/>
  <c r="CR206" i="12"/>
  <c r="J206" i="12"/>
  <c r="R206" i="12"/>
  <c r="Z206" i="12"/>
  <c r="K206" i="12"/>
  <c r="S206" i="12"/>
  <c r="AA206" i="12"/>
  <c r="L206" i="12"/>
  <c r="T206" i="12"/>
  <c r="AB206" i="12"/>
  <c r="M206" i="12"/>
  <c r="U206" i="12"/>
  <c r="AC206" i="12"/>
  <c r="F206" i="12"/>
  <c r="N206" i="12"/>
  <c r="V206" i="12"/>
  <c r="G206" i="12"/>
  <c r="O206" i="12"/>
  <c r="W206" i="12"/>
  <c r="H206" i="12"/>
  <c r="P206" i="12"/>
  <c r="X206" i="12"/>
  <c r="I206" i="12"/>
  <c r="Q206" i="12"/>
  <c r="Y206" i="12"/>
  <c r="CR198" i="12"/>
  <c r="L198" i="12"/>
  <c r="T198" i="12"/>
  <c r="AB198" i="12"/>
  <c r="M198" i="12"/>
  <c r="U198" i="12"/>
  <c r="AC198" i="12"/>
  <c r="H198" i="12"/>
  <c r="P198" i="12"/>
  <c r="X198" i="12"/>
  <c r="I198" i="12"/>
  <c r="Q198" i="12"/>
  <c r="Y198" i="12"/>
  <c r="K198" i="12"/>
  <c r="AA198" i="12"/>
  <c r="N198" i="12"/>
  <c r="O198" i="12"/>
  <c r="R198" i="12"/>
  <c r="S198" i="12"/>
  <c r="F198" i="12"/>
  <c r="V198" i="12"/>
  <c r="G198" i="12"/>
  <c r="W198" i="12"/>
  <c r="J198" i="12"/>
  <c r="Z198" i="12"/>
  <c r="CR190" i="12"/>
  <c r="J190" i="12"/>
  <c r="R190" i="12"/>
  <c r="Z190" i="12"/>
  <c r="K190" i="12"/>
  <c r="S190" i="12"/>
  <c r="AA190" i="12"/>
  <c r="L190" i="12"/>
  <c r="T190" i="12"/>
  <c r="AB190" i="12"/>
  <c r="M190" i="12"/>
  <c r="U190" i="12"/>
  <c r="AC190" i="12"/>
  <c r="F190" i="12"/>
  <c r="N190" i="12"/>
  <c r="V190" i="12"/>
  <c r="G190" i="12"/>
  <c r="O190" i="12"/>
  <c r="W190" i="12"/>
  <c r="H190" i="12"/>
  <c r="P190" i="12"/>
  <c r="X190" i="12"/>
  <c r="I190" i="12"/>
  <c r="Q190" i="12"/>
  <c r="Y190" i="12"/>
  <c r="CR182" i="12"/>
  <c r="J182" i="12"/>
  <c r="R182" i="12"/>
  <c r="Z182" i="12"/>
  <c r="K182" i="12"/>
  <c r="S182" i="12"/>
  <c r="AA182" i="12"/>
  <c r="L182" i="12"/>
  <c r="T182" i="12"/>
  <c r="AB182" i="12"/>
  <c r="M182" i="12"/>
  <c r="U182" i="12"/>
  <c r="AC182" i="12"/>
  <c r="F182" i="12"/>
  <c r="N182" i="12"/>
  <c r="V182" i="12"/>
  <c r="G182" i="12"/>
  <c r="O182" i="12"/>
  <c r="W182" i="12"/>
  <c r="H182" i="12"/>
  <c r="P182" i="12"/>
  <c r="X182" i="12"/>
  <c r="I182" i="12"/>
  <c r="Q182" i="12"/>
  <c r="Y182" i="12"/>
  <c r="CR174" i="12"/>
  <c r="J174" i="12"/>
  <c r="R174" i="12"/>
  <c r="Z174" i="12"/>
  <c r="K174" i="12"/>
  <c r="S174" i="12"/>
  <c r="AA174" i="12"/>
  <c r="L174" i="12"/>
  <c r="T174" i="12"/>
  <c r="AB174" i="12"/>
  <c r="M174" i="12"/>
  <c r="U174" i="12"/>
  <c r="AC174" i="12"/>
  <c r="F174" i="12"/>
  <c r="N174" i="12"/>
  <c r="V174" i="12"/>
  <c r="G174" i="12"/>
  <c r="O174" i="12"/>
  <c r="W174" i="12"/>
  <c r="H174" i="12"/>
  <c r="P174" i="12"/>
  <c r="X174" i="12"/>
  <c r="I174" i="12"/>
  <c r="Q174" i="12"/>
  <c r="Y174" i="12"/>
  <c r="CR224" i="12"/>
  <c r="J224" i="12"/>
  <c r="R224" i="12"/>
  <c r="Z224" i="12"/>
  <c r="K224" i="12"/>
  <c r="S224" i="12"/>
  <c r="AA224" i="12"/>
  <c r="L224" i="12"/>
  <c r="T224" i="12"/>
  <c r="AB224" i="12"/>
  <c r="M224" i="12"/>
  <c r="U224" i="12"/>
  <c r="AC224" i="12"/>
  <c r="F224" i="12"/>
  <c r="N224" i="12"/>
  <c r="V224" i="12"/>
  <c r="G224" i="12"/>
  <c r="O224" i="12"/>
  <c r="W224" i="12"/>
  <c r="H224" i="12"/>
  <c r="P224" i="12"/>
  <c r="X224" i="12"/>
  <c r="I224" i="12"/>
  <c r="Q224" i="12"/>
  <c r="Y224" i="12"/>
  <c r="CR237" i="12"/>
  <c r="J237" i="12"/>
  <c r="R237" i="12"/>
  <c r="Z237" i="12"/>
  <c r="K237" i="12"/>
  <c r="S237" i="12"/>
  <c r="AA237" i="12"/>
  <c r="L237" i="12"/>
  <c r="T237" i="12"/>
  <c r="AB237" i="12"/>
  <c r="M237" i="12"/>
  <c r="U237" i="12"/>
  <c r="AC237" i="12"/>
  <c r="F237" i="12"/>
  <c r="N237" i="12"/>
  <c r="V237" i="12"/>
  <c r="G237" i="12"/>
  <c r="O237" i="12"/>
  <c r="W237" i="12"/>
  <c r="H237" i="12"/>
  <c r="P237" i="12"/>
  <c r="X237" i="12"/>
  <c r="I237" i="12"/>
  <c r="Q237" i="12"/>
  <c r="Y237" i="12"/>
  <c r="CR229" i="12"/>
  <c r="J229" i="12"/>
  <c r="R229" i="12"/>
  <c r="Z229" i="12"/>
  <c r="K229" i="12"/>
  <c r="S229" i="12"/>
  <c r="AA229" i="12"/>
  <c r="L229" i="12"/>
  <c r="T229" i="12"/>
  <c r="AB229" i="12"/>
  <c r="M229" i="12"/>
  <c r="U229" i="12"/>
  <c r="AC229" i="12"/>
  <c r="F229" i="12"/>
  <c r="N229" i="12"/>
  <c r="V229" i="12"/>
  <c r="G229" i="12"/>
  <c r="O229" i="12"/>
  <c r="W229" i="12"/>
  <c r="H229" i="12"/>
  <c r="P229" i="12"/>
  <c r="X229" i="12"/>
  <c r="I229" i="12"/>
  <c r="Q229" i="12"/>
  <c r="Y229" i="12"/>
  <c r="CR221" i="12"/>
  <c r="J221" i="12"/>
  <c r="R221" i="12"/>
  <c r="Z221" i="12"/>
  <c r="K221" i="12"/>
  <c r="S221" i="12"/>
  <c r="AA221" i="12"/>
  <c r="L221" i="12"/>
  <c r="T221" i="12"/>
  <c r="AB221" i="12"/>
  <c r="M221" i="12"/>
  <c r="U221" i="12"/>
  <c r="AC221" i="12"/>
  <c r="F221" i="12"/>
  <c r="N221" i="12"/>
  <c r="V221" i="12"/>
  <c r="G221" i="12"/>
  <c r="O221" i="12"/>
  <c r="W221" i="12"/>
  <c r="H221" i="12"/>
  <c r="P221" i="12"/>
  <c r="X221" i="12"/>
  <c r="I221" i="12"/>
  <c r="Q221" i="12"/>
  <c r="Y221" i="12"/>
  <c r="CR213" i="12"/>
  <c r="J213" i="12"/>
  <c r="R213" i="12"/>
  <c r="Z213" i="12"/>
  <c r="K213" i="12"/>
  <c r="S213" i="12"/>
  <c r="AA213" i="12"/>
  <c r="L213" i="12"/>
  <c r="T213" i="12"/>
  <c r="AB213" i="12"/>
  <c r="M213" i="12"/>
  <c r="U213" i="12"/>
  <c r="AC213" i="12"/>
  <c r="F213" i="12"/>
  <c r="N213" i="12"/>
  <c r="V213" i="12"/>
  <c r="G213" i="12"/>
  <c r="O213" i="12"/>
  <c r="W213" i="12"/>
  <c r="H213" i="12"/>
  <c r="P213" i="12"/>
  <c r="X213" i="12"/>
  <c r="I213" i="12"/>
  <c r="Q213" i="12"/>
  <c r="Y213" i="12"/>
  <c r="CR205" i="12"/>
  <c r="J205" i="12"/>
  <c r="R205" i="12"/>
  <c r="Z205" i="12"/>
  <c r="K205" i="12"/>
  <c r="S205" i="12"/>
  <c r="AA205" i="12"/>
  <c r="L205" i="12"/>
  <c r="T205" i="12"/>
  <c r="AB205" i="12"/>
  <c r="M205" i="12"/>
  <c r="U205" i="12"/>
  <c r="AC205" i="12"/>
  <c r="F205" i="12"/>
  <c r="N205" i="12"/>
  <c r="V205" i="12"/>
  <c r="G205" i="12"/>
  <c r="O205" i="12"/>
  <c r="W205" i="12"/>
  <c r="H205" i="12"/>
  <c r="P205" i="12"/>
  <c r="X205" i="12"/>
  <c r="I205" i="12"/>
  <c r="Q205" i="12"/>
  <c r="Y205" i="12"/>
  <c r="CR197" i="12"/>
  <c r="L197" i="12"/>
  <c r="T197" i="12"/>
  <c r="AB197" i="12"/>
  <c r="M197" i="12"/>
  <c r="U197" i="12"/>
  <c r="AC197" i="12"/>
  <c r="H197" i="12"/>
  <c r="P197" i="12"/>
  <c r="X197" i="12"/>
  <c r="I197" i="12"/>
  <c r="Q197" i="12"/>
  <c r="Y197" i="12"/>
  <c r="S197" i="12"/>
  <c r="F197" i="12"/>
  <c r="V197" i="12"/>
  <c r="G197" i="12"/>
  <c r="W197" i="12"/>
  <c r="J197" i="12"/>
  <c r="Z197" i="12"/>
  <c r="K197" i="12"/>
  <c r="AA197" i="12"/>
  <c r="N197" i="12"/>
  <c r="O197" i="12"/>
  <c r="R197" i="12"/>
  <c r="CR189" i="12"/>
  <c r="J189" i="12"/>
  <c r="R189" i="12"/>
  <c r="Z189" i="12"/>
  <c r="K189" i="12"/>
  <c r="S189" i="12"/>
  <c r="AA189" i="12"/>
  <c r="L189" i="12"/>
  <c r="T189" i="12"/>
  <c r="AB189" i="12"/>
  <c r="M189" i="12"/>
  <c r="U189" i="12"/>
  <c r="AC189" i="12"/>
  <c r="F189" i="12"/>
  <c r="N189" i="12"/>
  <c r="V189" i="12"/>
  <c r="G189" i="12"/>
  <c r="O189" i="12"/>
  <c r="W189" i="12"/>
  <c r="H189" i="12"/>
  <c r="P189" i="12"/>
  <c r="X189" i="12"/>
  <c r="I189" i="12"/>
  <c r="Q189" i="12"/>
  <c r="Y189" i="12"/>
  <c r="CR181" i="12"/>
  <c r="J181" i="12"/>
  <c r="R181" i="12"/>
  <c r="Z181" i="12"/>
  <c r="K181" i="12"/>
  <c r="S181" i="12"/>
  <c r="AA181" i="12"/>
  <c r="L181" i="12"/>
  <c r="T181" i="12"/>
  <c r="AB181" i="12"/>
  <c r="M181" i="12"/>
  <c r="U181" i="12"/>
  <c r="AC181" i="12"/>
  <c r="F181" i="12"/>
  <c r="N181" i="12"/>
  <c r="V181" i="12"/>
  <c r="G181" i="12"/>
  <c r="O181" i="12"/>
  <c r="W181" i="12"/>
  <c r="H181" i="12"/>
  <c r="P181" i="12"/>
  <c r="X181" i="12"/>
  <c r="I181" i="12"/>
  <c r="Q181" i="12"/>
  <c r="Y181" i="12"/>
  <c r="CR173" i="12"/>
  <c r="J173" i="12"/>
  <c r="R173" i="12"/>
  <c r="Z173" i="12"/>
  <c r="K173" i="12"/>
  <c r="S173" i="12"/>
  <c r="AA173" i="12"/>
  <c r="L173" i="12"/>
  <c r="T173" i="12"/>
  <c r="AB173" i="12"/>
  <c r="M173" i="12"/>
  <c r="U173" i="12"/>
  <c r="AC173" i="12"/>
  <c r="F173" i="12"/>
  <c r="N173" i="12"/>
  <c r="V173" i="12"/>
  <c r="G173" i="12"/>
  <c r="O173" i="12"/>
  <c r="W173" i="12"/>
  <c r="H173" i="12"/>
  <c r="P173" i="12"/>
  <c r="X173" i="12"/>
  <c r="I173" i="12"/>
  <c r="Q173" i="12"/>
  <c r="Y173" i="12"/>
  <c r="CR165" i="12"/>
  <c r="J165" i="12"/>
  <c r="R165" i="12"/>
  <c r="Z165" i="12"/>
  <c r="K165" i="12"/>
  <c r="S165" i="12"/>
  <c r="AA165" i="12"/>
  <c r="L165" i="12"/>
  <c r="T165" i="12"/>
  <c r="AB165" i="12"/>
  <c r="M165" i="12"/>
  <c r="U165" i="12"/>
  <c r="AC165" i="12"/>
  <c r="F165" i="12"/>
  <c r="N165" i="12"/>
  <c r="V165" i="12"/>
  <c r="G165" i="12"/>
  <c r="O165" i="12"/>
  <c r="W165" i="12"/>
  <c r="H165" i="12"/>
  <c r="P165" i="12"/>
  <c r="X165" i="12"/>
  <c r="I165" i="12"/>
  <c r="Q165" i="12"/>
  <c r="Y165" i="12"/>
  <c r="CR157" i="12"/>
  <c r="J157" i="12"/>
  <c r="R157" i="12"/>
  <c r="Z157" i="12"/>
  <c r="K157" i="12"/>
  <c r="S157" i="12"/>
  <c r="AA157" i="12"/>
  <c r="L157" i="12"/>
  <c r="T157" i="12"/>
  <c r="AB157" i="12"/>
  <c r="M157" i="12"/>
  <c r="U157" i="12"/>
  <c r="AC157" i="12"/>
  <c r="F157" i="12"/>
  <c r="N157" i="12"/>
  <c r="V157" i="12"/>
  <c r="G157" i="12"/>
  <c r="O157" i="12"/>
  <c r="W157" i="12"/>
  <c r="H157" i="12"/>
  <c r="P157" i="12"/>
  <c r="X157" i="12"/>
  <c r="I157" i="12"/>
  <c r="Q157" i="12"/>
  <c r="Y157" i="12"/>
  <c r="CR149" i="12"/>
  <c r="I149" i="12"/>
  <c r="Q149" i="12"/>
  <c r="Y149" i="12"/>
  <c r="J149" i="12"/>
  <c r="R149" i="12"/>
  <c r="Z149" i="12"/>
  <c r="M149" i="12"/>
  <c r="U149" i="12"/>
  <c r="AC149" i="12"/>
  <c r="F149" i="12"/>
  <c r="N149" i="12"/>
  <c r="V149" i="12"/>
  <c r="L149" i="12"/>
  <c r="AB149" i="12"/>
  <c r="O149" i="12"/>
  <c r="P149" i="12"/>
  <c r="S149" i="12"/>
  <c r="T149" i="12"/>
  <c r="G149" i="12"/>
  <c r="W149" i="12"/>
  <c r="H149" i="12"/>
  <c r="X149" i="12"/>
  <c r="K149" i="12"/>
  <c r="AA149" i="12"/>
  <c r="CR141" i="12"/>
  <c r="I141" i="12"/>
  <c r="Q141" i="12"/>
  <c r="Y141" i="12"/>
  <c r="J141" i="12"/>
  <c r="R141" i="12"/>
  <c r="Z141" i="12"/>
  <c r="M141" i="12"/>
  <c r="U141" i="12"/>
  <c r="AC141" i="12"/>
  <c r="F141" i="12"/>
  <c r="N141" i="12"/>
  <c r="V141" i="12"/>
  <c r="L141" i="12"/>
  <c r="AB141" i="12"/>
  <c r="O141" i="12"/>
  <c r="P141" i="12"/>
  <c r="S141" i="12"/>
  <c r="T141" i="12"/>
  <c r="G141" i="12"/>
  <c r="W141" i="12"/>
  <c r="H141" i="12"/>
  <c r="X141" i="12"/>
  <c r="K141" i="12"/>
  <c r="AA141" i="12"/>
  <c r="CR133" i="12"/>
  <c r="G133" i="12"/>
  <c r="O133" i="12"/>
  <c r="W133" i="12"/>
  <c r="H133" i="12"/>
  <c r="P133" i="12"/>
  <c r="X133" i="12"/>
  <c r="I133" i="12"/>
  <c r="Q133" i="12"/>
  <c r="Y133" i="12"/>
  <c r="J133" i="12"/>
  <c r="R133" i="12"/>
  <c r="Z133" i="12"/>
  <c r="K133" i="12"/>
  <c r="S133" i="12"/>
  <c r="AA133" i="12"/>
  <c r="L133" i="12"/>
  <c r="T133" i="12"/>
  <c r="AB133" i="12"/>
  <c r="M133" i="12"/>
  <c r="U133" i="12"/>
  <c r="AC133" i="12"/>
  <c r="F133" i="12"/>
  <c r="N133" i="12"/>
  <c r="V133" i="12"/>
  <c r="CR125" i="12"/>
  <c r="F125" i="12"/>
  <c r="G125" i="12"/>
  <c r="H125" i="12"/>
  <c r="O125" i="12"/>
  <c r="W125" i="12"/>
  <c r="P125" i="12"/>
  <c r="X125" i="12"/>
  <c r="I125" i="12"/>
  <c r="Q125" i="12"/>
  <c r="Y125" i="12"/>
  <c r="J125" i="12"/>
  <c r="R125" i="12"/>
  <c r="Z125" i="12"/>
  <c r="K125" i="12"/>
  <c r="S125" i="12"/>
  <c r="AA125" i="12"/>
  <c r="L125" i="12"/>
  <c r="T125" i="12"/>
  <c r="AB125" i="12"/>
  <c r="M125" i="12"/>
  <c r="U125" i="12"/>
  <c r="AC125" i="12"/>
  <c r="N125" i="12"/>
  <c r="V125" i="12"/>
  <c r="CR117" i="12"/>
  <c r="J117" i="12"/>
  <c r="R117" i="12"/>
  <c r="Z117" i="12"/>
  <c r="K117" i="12"/>
  <c r="S117" i="12"/>
  <c r="AA117" i="12"/>
  <c r="L117" i="12"/>
  <c r="T117" i="12"/>
  <c r="AB117" i="12"/>
  <c r="M117" i="12"/>
  <c r="U117" i="12"/>
  <c r="AC117" i="12"/>
  <c r="F117" i="12"/>
  <c r="N117" i="12"/>
  <c r="V117" i="12"/>
  <c r="G117" i="12"/>
  <c r="O117" i="12"/>
  <c r="W117" i="12"/>
  <c r="H117" i="12"/>
  <c r="P117" i="12"/>
  <c r="X117" i="12"/>
  <c r="Y117" i="12"/>
  <c r="I117" i="12"/>
  <c r="Q117" i="12"/>
  <c r="CR109" i="12"/>
  <c r="J109" i="12"/>
  <c r="R109" i="12"/>
  <c r="Z109" i="12"/>
  <c r="K109" i="12"/>
  <c r="S109" i="12"/>
  <c r="AA109" i="12"/>
  <c r="L109" i="12"/>
  <c r="T109" i="12"/>
  <c r="AB109" i="12"/>
  <c r="M109" i="12"/>
  <c r="U109" i="12"/>
  <c r="AC109" i="12"/>
  <c r="F109" i="12"/>
  <c r="N109" i="12"/>
  <c r="V109" i="12"/>
  <c r="G109" i="12"/>
  <c r="O109" i="12"/>
  <c r="W109" i="12"/>
  <c r="H109" i="12"/>
  <c r="P109" i="12"/>
  <c r="X109" i="12"/>
  <c r="Y109" i="12"/>
  <c r="I109" i="12"/>
  <c r="Q109" i="12"/>
  <c r="CR101" i="12"/>
  <c r="F101" i="12"/>
  <c r="N101" i="12"/>
  <c r="V101" i="12"/>
  <c r="H101" i="12"/>
  <c r="P101" i="12"/>
  <c r="X101" i="12"/>
  <c r="K101" i="12"/>
  <c r="U101" i="12"/>
  <c r="L101" i="12"/>
  <c r="W101" i="12"/>
  <c r="M101" i="12"/>
  <c r="Y101" i="12"/>
  <c r="O101" i="12"/>
  <c r="Z101" i="12"/>
  <c r="Q101" i="12"/>
  <c r="AA101" i="12"/>
  <c r="G101" i="12"/>
  <c r="R101" i="12"/>
  <c r="AB101" i="12"/>
  <c r="I101" i="12"/>
  <c r="S101" i="12"/>
  <c r="AC101" i="12"/>
  <c r="J101" i="12"/>
  <c r="T101" i="12"/>
  <c r="CR93" i="12"/>
  <c r="I93" i="12"/>
  <c r="Q93" i="12"/>
  <c r="Y93" i="12"/>
  <c r="K93" i="12"/>
  <c r="S93" i="12"/>
  <c r="AA93" i="12"/>
  <c r="L93" i="12"/>
  <c r="T93" i="12"/>
  <c r="AB93" i="12"/>
  <c r="M93" i="12"/>
  <c r="U93" i="12"/>
  <c r="AC93" i="12"/>
  <c r="F93" i="12"/>
  <c r="N93" i="12"/>
  <c r="V93" i="12"/>
  <c r="H93" i="12"/>
  <c r="P93" i="12"/>
  <c r="X93" i="12"/>
  <c r="Z93" i="12"/>
  <c r="G93" i="12"/>
  <c r="J93" i="12"/>
  <c r="O93" i="12"/>
  <c r="R93" i="12"/>
  <c r="W93" i="12"/>
  <c r="CR85" i="12"/>
  <c r="K85" i="12"/>
  <c r="S85" i="12"/>
  <c r="M85" i="12"/>
  <c r="U85" i="12"/>
  <c r="AC85" i="12"/>
  <c r="G85" i="12"/>
  <c r="O85" i="12"/>
  <c r="W85" i="12"/>
  <c r="H85" i="12"/>
  <c r="P85" i="12"/>
  <c r="X85" i="12"/>
  <c r="F85" i="12"/>
  <c r="V85" i="12"/>
  <c r="J85" i="12"/>
  <c r="Z85" i="12"/>
  <c r="L85" i="12"/>
  <c r="AA85" i="12"/>
  <c r="N85" i="12"/>
  <c r="AB85" i="12"/>
  <c r="Q85" i="12"/>
  <c r="T85" i="12"/>
  <c r="Y85" i="12"/>
  <c r="I85" i="12"/>
  <c r="R85" i="12"/>
  <c r="CR228" i="12"/>
  <c r="J228" i="12"/>
  <c r="R228" i="12"/>
  <c r="Z228" i="12"/>
  <c r="K228" i="12"/>
  <c r="S228" i="12"/>
  <c r="AA228" i="12"/>
  <c r="L228" i="12"/>
  <c r="T228" i="12"/>
  <c r="AB228" i="12"/>
  <c r="M228" i="12"/>
  <c r="U228" i="12"/>
  <c r="AC228" i="12"/>
  <c r="F228" i="12"/>
  <c r="N228" i="12"/>
  <c r="V228" i="12"/>
  <c r="G228" i="12"/>
  <c r="O228" i="12"/>
  <c r="W228" i="12"/>
  <c r="H228" i="12"/>
  <c r="P228" i="12"/>
  <c r="X228" i="12"/>
  <c r="I228" i="12"/>
  <c r="Q228" i="12"/>
  <c r="Y228" i="12"/>
  <c r="CR212" i="12"/>
  <c r="J212" i="12"/>
  <c r="R212" i="12"/>
  <c r="Z212" i="12"/>
  <c r="K212" i="12"/>
  <c r="S212" i="12"/>
  <c r="AA212" i="12"/>
  <c r="L212" i="12"/>
  <c r="T212" i="12"/>
  <c r="AB212" i="12"/>
  <c r="M212" i="12"/>
  <c r="U212" i="12"/>
  <c r="AC212" i="12"/>
  <c r="F212" i="12"/>
  <c r="N212" i="12"/>
  <c r="V212" i="12"/>
  <c r="G212" i="12"/>
  <c r="O212" i="12"/>
  <c r="W212" i="12"/>
  <c r="H212" i="12"/>
  <c r="P212" i="12"/>
  <c r="X212" i="12"/>
  <c r="I212" i="12"/>
  <c r="Q212" i="12"/>
  <c r="Y212" i="12"/>
  <c r="CR196" i="12"/>
  <c r="L196" i="12"/>
  <c r="T196" i="12"/>
  <c r="AB196" i="12"/>
  <c r="M196" i="12"/>
  <c r="U196" i="12"/>
  <c r="AC196" i="12"/>
  <c r="H196" i="12"/>
  <c r="P196" i="12"/>
  <c r="X196" i="12"/>
  <c r="I196" i="12"/>
  <c r="Q196" i="12"/>
  <c r="Y196" i="12"/>
  <c r="K196" i="12"/>
  <c r="AA196" i="12"/>
  <c r="N196" i="12"/>
  <c r="O196" i="12"/>
  <c r="R196" i="12"/>
  <c r="S196" i="12"/>
  <c r="F196" i="12"/>
  <c r="V196" i="12"/>
  <c r="G196" i="12"/>
  <c r="W196" i="12"/>
  <c r="J196" i="12"/>
  <c r="Z196" i="12"/>
  <c r="CR188" i="12"/>
  <c r="J188" i="12"/>
  <c r="R188" i="12"/>
  <c r="Z188" i="12"/>
  <c r="K188" i="12"/>
  <c r="S188" i="12"/>
  <c r="AA188" i="12"/>
  <c r="L188" i="12"/>
  <c r="T188" i="12"/>
  <c r="AB188" i="12"/>
  <c r="M188" i="12"/>
  <c r="U188" i="12"/>
  <c r="AC188" i="12"/>
  <c r="F188" i="12"/>
  <c r="N188" i="12"/>
  <c r="V188" i="12"/>
  <c r="G188" i="12"/>
  <c r="O188" i="12"/>
  <c r="W188" i="12"/>
  <c r="H188" i="12"/>
  <c r="P188" i="12"/>
  <c r="X188" i="12"/>
  <c r="I188" i="12"/>
  <c r="Q188" i="12"/>
  <c r="Y188" i="12"/>
  <c r="CR180" i="12"/>
  <c r="J180" i="12"/>
  <c r="R180" i="12"/>
  <c r="Z180" i="12"/>
  <c r="K180" i="12"/>
  <c r="S180" i="12"/>
  <c r="AA180" i="12"/>
  <c r="L180" i="12"/>
  <c r="T180" i="12"/>
  <c r="AB180" i="12"/>
  <c r="M180" i="12"/>
  <c r="U180" i="12"/>
  <c r="AC180" i="12"/>
  <c r="F180" i="12"/>
  <c r="N180" i="12"/>
  <c r="V180" i="12"/>
  <c r="G180" i="12"/>
  <c r="O180" i="12"/>
  <c r="W180" i="12"/>
  <c r="H180" i="12"/>
  <c r="P180" i="12"/>
  <c r="X180" i="12"/>
  <c r="I180" i="12"/>
  <c r="Q180" i="12"/>
  <c r="Y180" i="12"/>
  <c r="CR172" i="12"/>
  <c r="J172" i="12"/>
  <c r="R172" i="12"/>
  <c r="Z172" i="12"/>
  <c r="K172" i="12"/>
  <c r="S172" i="12"/>
  <c r="AA172" i="12"/>
  <c r="L172" i="12"/>
  <c r="T172" i="12"/>
  <c r="AB172" i="12"/>
  <c r="M172" i="12"/>
  <c r="U172" i="12"/>
  <c r="AC172" i="12"/>
  <c r="F172" i="12"/>
  <c r="N172" i="12"/>
  <c r="V172" i="12"/>
  <c r="G172" i="12"/>
  <c r="O172" i="12"/>
  <c r="W172" i="12"/>
  <c r="H172" i="12"/>
  <c r="P172" i="12"/>
  <c r="X172" i="12"/>
  <c r="I172" i="12"/>
  <c r="Q172" i="12"/>
  <c r="Y172" i="12"/>
  <c r="CR164" i="12"/>
  <c r="J164" i="12"/>
  <c r="R164" i="12"/>
  <c r="Z164" i="12"/>
  <c r="K164" i="12"/>
  <c r="S164" i="12"/>
  <c r="AA164" i="12"/>
  <c r="L164" i="12"/>
  <c r="T164" i="12"/>
  <c r="AB164" i="12"/>
  <c r="M164" i="12"/>
  <c r="U164" i="12"/>
  <c r="AC164" i="12"/>
  <c r="F164" i="12"/>
  <c r="N164" i="12"/>
  <c r="V164" i="12"/>
  <c r="G164" i="12"/>
  <c r="O164" i="12"/>
  <c r="W164" i="12"/>
  <c r="H164" i="12"/>
  <c r="P164" i="12"/>
  <c r="X164" i="12"/>
  <c r="I164" i="12"/>
  <c r="Q164" i="12"/>
  <c r="Y164" i="12"/>
  <c r="CR156" i="12"/>
  <c r="J156" i="12"/>
  <c r="R156" i="12"/>
  <c r="Z156" i="12"/>
  <c r="K156" i="12"/>
  <c r="S156" i="12"/>
  <c r="AA156" i="12"/>
  <c r="L156" i="12"/>
  <c r="T156" i="12"/>
  <c r="AB156" i="12"/>
  <c r="M156" i="12"/>
  <c r="U156" i="12"/>
  <c r="AC156" i="12"/>
  <c r="F156" i="12"/>
  <c r="N156" i="12"/>
  <c r="V156" i="12"/>
  <c r="G156" i="12"/>
  <c r="O156" i="12"/>
  <c r="W156" i="12"/>
  <c r="H156" i="12"/>
  <c r="P156" i="12"/>
  <c r="X156" i="12"/>
  <c r="I156" i="12"/>
  <c r="Q156" i="12"/>
  <c r="Y156" i="12"/>
  <c r="CR148" i="12"/>
  <c r="I148" i="12"/>
  <c r="Q148" i="12"/>
  <c r="Y148" i="12"/>
  <c r="J148" i="12"/>
  <c r="R148" i="12"/>
  <c r="Z148" i="12"/>
  <c r="M148" i="12"/>
  <c r="U148" i="12"/>
  <c r="AC148" i="12"/>
  <c r="F148" i="12"/>
  <c r="N148" i="12"/>
  <c r="V148" i="12"/>
  <c r="T148" i="12"/>
  <c r="G148" i="12"/>
  <c r="W148" i="12"/>
  <c r="H148" i="12"/>
  <c r="X148" i="12"/>
  <c r="K148" i="12"/>
  <c r="AA148" i="12"/>
  <c r="L148" i="12"/>
  <c r="AB148" i="12"/>
  <c r="O148" i="12"/>
  <c r="P148" i="12"/>
  <c r="S148" i="12"/>
  <c r="CR235" i="12"/>
  <c r="J235" i="12"/>
  <c r="R235" i="12"/>
  <c r="Z235" i="12"/>
  <c r="K235" i="12"/>
  <c r="S235" i="12"/>
  <c r="AA235" i="12"/>
  <c r="L235" i="12"/>
  <c r="T235" i="12"/>
  <c r="AB235" i="12"/>
  <c r="M235" i="12"/>
  <c r="U235" i="12"/>
  <c r="AC235" i="12"/>
  <c r="F235" i="12"/>
  <c r="N235" i="12"/>
  <c r="V235" i="12"/>
  <c r="G235" i="12"/>
  <c r="O235" i="12"/>
  <c r="W235" i="12"/>
  <c r="H235" i="12"/>
  <c r="P235" i="12"/>
  <c r="X235" i="12"/>
  <c r="I235" i="12"/>
  <c r="Q235" i="12"/>
  <c r="Y235" i="12"/>
  <c r="CR227" i="12"/>
  <c r="J227" i="12"/>
  <c r="R227" i="12"/>
  <c r="Z227" i="12"/>
  <c r="K227" i="12"/>
  <c r="S227" i="12"/>
  <c r="AA227" i="12"/>
  <c r="L227" i="12"/>
  <c r="T227" i="12"/>
  <c r="AB227" i="12"/>
  <c r="M227" i="12"/>
  <c r="U227" i="12"/>
  <c r="AC227" i="12"/>
  <c r="F227" i="12"/>
  <c r="N227" i="12"/>
  <c r="V227" i="12"/>
  <c r="G227" i="12"/>
  <c r="O227" i="12"/>
  <c r="W227" i="12"/>
  <c r="H227" i="12"/>
  <c r="P227" i="12"/>
  <c r="X227" i="12"/>
  <c r="I227" i="12"/>
  <c r="Q227" i="12"/>
  <c r="Y227" i="12"/>
  <c r="CR219" i="12"/>
  <c r="J219" i="12"/>
  <c r="R219" i="12"/>
  <c r="Z219" i="12"/>
  <c r="K219" i="12"/>
  <c r="S219" i="12"/>
  <c r="AA219" i="12"/>
  <c r="L219" i="12"/>
  <c r="T219" i="12"/>
  <c r="AB219" i="12"/>
  <c r="M219" i="12"/>
  <c r="U219" i="12"/>
  <c r="AC219" i="12"/>
  <c r="F219" i="12"/>
  <c r="N219" i="12"/>
  <c r="V219" i="12"/>
  <c r="G219" i="12"/>
  <c r="O219" i="12"/>
  <c r="W219" i="12"/>
  <c r="H219" i="12"/>
  <c r="P219" i="12"/>
  <c r="X219" i="12"/>
  <c r="I219" i="12"/>
  <c r="Q219" i="12"/>
  <c r="Y219" i="12"/>
  <c r="CR211" i="12"/>
  <c r="J211" i="12"/>
  <c r="R211" i="12"/>
  <c r="Z211" i="12"/>
  <c r="K211" i="12"/>
  <c r="S211" i="12"/>
  <c r="AA211" i="12"/>
  <c r="L211" i="12"/>
  <c r="T211" i="12"/>
  <c r="AB211" i="12"/>
  <c r="M211" i="12"/>
  <c r="U211" i="12"/>
  <c r="AC211" i="12"/>
  <c r="F211" i="12"/>
  <c r="N211" i="12"/>
  <c r="V211" i="12"/>
  <c r="G211" i="12"/>
  <c r="O211" i="12"/>
  <c r="W211" i="12"/>
  <c r="H211" i="12"/>
  <c r="P211" i="12"/>
  <c r="X211" i="12"/>
  <c r="I211" i="12"/>
  <c r="Q211" i="12"/>
  <c r="Y211" i="12"/>
  <c r="CR203" i="12"/>
  <c r="J203" i="12"/>
  <c r="R203" i="12"/>
  <c r="Z203" i="12"/>
  <c r="K203" i="12"/>
  <c r="S203" i="12"/>
  <c r="AA203" i="12"/>
  <c r="L203" i="12"/>
  <c r="T203" i="12"/>
  <c r="AB203" i="12"/>
  <c r="M203" i="12"/>
  <c r="U203" i="12"/>
  <c r="AC203" i="12"/>
  <c r="F203" i="12"/>
  <c r="N203" i="12"/>
  <c r="V203" i="12"/>
  <c r="G203" i="12"/>
  <c r="O203" i="12"/>
  <c r="W203" i="12"/>
  <c r="H203" i="12"/>
  <c r="P203" i="12"/>
  <c r="X203" i="12"/>
  <c r="I203" i="12"/>
  <c r="Q203" i="12"/>
  <c r="Y203" i="12"/>
  <c r="CR195" i="12"/>
  <c r="L195" i="12"/>
  <c r="T195" i="12"/>
  <c r="AB195" i="12"/>
  <c r="M195" i="12"/>
  <c r="U195" i="12"/>
  <c r="AC195" i="12"/>
  <c r="H195" i="12"/>
  <c r="P195" i="12"/>
  <c r="X195" i="12"/>
  <c r="I195" i="12"/>
  <c r="Q195" i="12"/>
  <c r="Y195" i="12"/>
  <c r="S195" i="12"/>
  <c r="F195" i="12"/>
  <c r="V195" i="12"/>
  <c r="G195" i="12"/>
  <c r="W195" i="12"/>
  <c r="J195" i="12"/>
  <c r="Z195" i="12"/>
  <c r="K195" i="12"/>
  <c r="AA195" i="12"/>
  <c r="N195" i="12"/>
  <c r="O195" i="12"/>
  <c r="R195" i="12"/>
  <c r="CR187" i="12"/>
  <c r="J187" i="12"/>
  <c r="R187" i="12"/>
  <c r="Z187" i="12"/>
  <c r="K187" i="12"/>
  <c r="S187" i="12"/>
  <c r="AA187" i="12"/>
  <c r="L187" i="12"/>
  <c r="T187" i="12"/>
  <c r="AB187" i="12"/>
  <c r="M187" i="12"/>
  <c r="U187" i="12"/>
  <c r="AC187" i="12"/>
  <c r="F187" i="12"/>
  <c r="N187" i="12"/>
  <c r="V187" i="12"/>
  <c r="G187" i="12"/>
  <c r="O187" i="12"/>
  <c r="W187" i="12"/>
  <c r="H187" i="12"/>
  <c r="P187" i="12"/>
  <c r="X187" i="12"/>
  <c r="I187" i="12"/>
  <c r="Q187" i="12"/>
  <c r="Y187" i="12"/>
  <c r="CR179" i="12"/>
  <c r="J179" i="12"/>
  <c r="R179" i="12"/>
  <c r="Z179" i="12"/>
  <c r="K179" i="12"/>
  <c r="S179" i="12"/>
  <c r="AA179" i="12"/>
  <c r="L179" i="12"/>
  <c r="T179" i="12"/>
  <c r="AB179" i="12"/>
  <c r="M179" i="12"/>
  <c r="U179" i="12"/>
  <c r="AC179" i="12"/>
  <c r="F179" i="12"/>
  <c r="N179" i="12"/>
  <c r="V179" i="12"/>
  <c r="G179" i="12"/>
  <c r="O179" i="12"/>
  <c r="W179" i="12"/>
  <c r="H179" i="12"/>
  <c r="P179" i="12"/>
  <c r="X179" i="12"/>
  <c r="I179" i="12"/>
  <c r="Q179" i="12"/>
  <c r="Y179" i="12"/>
  <c r="CR171" i="12"/>
  <c r="J171" i="12"/>
  <c r="R171" i="12"/>
  <c r="Z171" i="12"/>
  <c r="K171" i="12"/>
  <c r="S171" i="12"/>
  <c r="AA171" i="12"/>
  <c r="L171" i="12"/>
  <c r="T171" i="12"/>
  <c r="AB171" i="12"/>
  <c r="M171" i="12"/>
  <c r="U171" i="12"/>
  <c r="AC171" i="12"/>
  <c r="F171" i="12"/>
  <c r="N171" i="12"/>
  <c r="V171" i="12"/>
  <c r="G171" i="12"/>
  <c r="O171" i="12"/>
  <c r="W171" i="12"/>
  <c r="H171" i="12"/>
  <c r="P171" i="12"/>
  <c r="X171" i="12"/>
  <c r="I171" i="12"/>
  <c r="Q171" i="12"/>
  <c r="Y171" i="12"/>
  <c r="CR163" i="12"/>
  <c r="J163" i="12"/>
  <c r="R163" i="12"/>
  <c r="Z163" i="12"/>
  <c r="K163" i="12"/>
  <c r="S163" i="12"/>
  <c r="AA163" i="12"/>
  <c r="L163" i="12"/>
  <c r="T163" i="12"/>
  <c r="AB163" i="12"/>
  <c r="M163" i="12"/>
  <c r="U163" i="12"/>
  <c r="AC163" i="12"/>
  <c r="F163" i="12"/>
  <c r="N163" i="12"/>
  <c r="V163" i="12"/>
  <c r="G163" i="12"/>
  <c r="O163" i="12"/>
  <c r="W163" i="12"/>
  <c r="H163" i="12"/>
  <c r="P163" i="12"/>
  <c r="X163" i="12"/>
  <c r="I163" i="12"/>
  <c r="Q163" i="12"/>
  <c r="Y163" i="12"/>
  <c r="CR155" i="12"/>
  <c r="J155" i="12"/>
  <c r="R155" i="12"/>
  <c r="Z155" i="12"/>
  <c r="K155" i="12"/>
  <c r="S155" i="12"/>
  <c r="AA155" i="12"/>
  <c r="L155" i="12"/>
  <c r="T155" i="12"/>
  <c r="AB155" i="12"/>
  <c r="M155" i="12"/>
  <c r="U155" i="12"/>
  <c r="AC155" i="12"/>
  <c r="F155" i="12"/>
  <c r="N155" i="12"/>
  <c r="V155" i="12"/>
  <c r="G155" i="12"/>
  <c r="O155" i="12"/>
  <c r="W155" i="12"/>
  <c r="H155" i="12"/>
  <c r="P155" i="12"/>
  <c r="X155" i="12"/>
  <c r="I155" i="12"/>
  <c r="Q155" i="12"/>
  <c r="Y155" i="12"/>
  <c r="CR147" i="12"/>
  <c r="I147" i="12"/>
  <c r="Q147" i="12"/>
  <c r="Y147" i="12"/>
  <c r="J147" i="12"/>
  <c r="R147" i="12"/>
  <c r="Z147" i="12"/>
  <c r="M147" i="12"/>
  <c r="U147" i="12"/>
  <c r="AC147" i="12"/>
  <c r="F147" i="12"/>
  <c r="N147" i="12"/>
  <c r="V147" i="12"/>
  <c r="L147" i="12"/>
  <c r="AB147" i="12"/>
  <c r="O147" i="12"/>
  <c r="P147" i="12"/>
  <c r="S147" i="12"/>
  <c r="T147" i="12"/>
  <c r="G147" i="12"/>
  <c r="W147" i="12"/>
  <c r="H147" i="12"/>
  <c r="X147" i="12"/>
  <c r="K147" i="12"/>
  <c r="AA147" i="12"/>
  <c r="CR139" i="12"/>
  <c r="G139" i="12"/>
  <c r="O139" i="12"/>
  <c r="W139" i="12"/>
  <c r="H139" i="12"/>
  <c r="P139" i="12"/>
  <c r="X139" i="12"/>
  <c r="I139" i="12"/>
  <c r="Q139" i="12"/>
  <c r="Y139" i="12"/>
  <c r="J139" i="12"/>
  <c r="R139" i="12"/>
  <c r="Z139" i="12"/>
  <c r="K139" i="12"/>
  <c r="S139" i="12"/>
  <c r="AA139" i="12"/>
  <c r="L139" i="12"/>
  <c r="T139" i="12"/>
  <c r="AB139" i="12"/>
  <c r="M139" i="12"/>
  <c r="U139" i="12"/>
  <c r="AC139" i="12"/>
  <c r="F139" i="12"/>
  <c r="N139" i="12"/>
  <c r="V139" i="12"/>
  <c r="CR236" i="12"/>
  <c r="J236" i="12"/>
  <c r="R236" i="12"/>
  <c r="Z236" i="12"/>
  <c r="K236" i="12"/>
  <c r="S236" i="12"/>
  <c r="AA236" i="12"/>
  <c r="L236" i="12"/>
  <c r="T236" i="12"/>
  <c r="AB236" i="12"/>
  <c r="M236" i="12"/>
  <c r="U236" i="12"/>
  <c r="AC236" i="12"/>
  <c r="F236" i="12"/>
  <c r="N236" i="12"/>
  <c r="V236" i="12"/>
  <c r="G236" i="12"/>
  <c r="O236" i="12"/>
  <c r="W236" i="12"/>
  <c r="H236" i="12"/>
  <c r="P236" i="12"/>
  <c r="X236" i="12"/>
  <c r="I236" i="12"/>
  <c r="Q236" i="12"/>
  <c r="Y236" i="12"/>
  <c r="CR220" i="12"/>
  <c r="J220" i="12"/>
  <c r="R220" i="12"/>
  <c r="Z220" i="12"/>
  <c r="K220" i="12"/>
  <c r="S220" i="12"/>
  <c r="AA220" i="12"/>
  <c r="L220" i="12"/>
  <c r="T220" i="12"/>
  <c r="AB220" i="12"/>
  <c r="M220" i="12"/>
  <c r="U220" i="12"/>
  <c r="AC220" i="12"/>
  <c r="F220" i="12"/>
  <c r="N220" i="12"/>
  <c r="V220" i="12"/>
  <c r="G220" i="12"/>
  <c r="O220" i="12"/>
  <c r="W220" i="12"/>
  <c r="H220" i="12"/>
  <c r="P220" i="12"/>
  <c r="X220" i="12"/>
  <c r="I220" i="12"/>
  <c r="Q220" i="12"/>
  <c r="Y220" i="12"/>
  <c r="CR204" i="12"/>
  <c r="J204" i="12"/>
  <c r="R204" i="12"/>
  <c r="Z204" i="12"/>
  <c r="K204" i="12"/>
  <c r="S204" i="12"/>
  <c r="AA204" i="12"/>
  <c r="L204" i="12"/>
  <c r="T204" i="12"/>
  <c r="AB204" i="12"/>
  <c r="M204" i="12"/>
  <c r="U204" i="12"/>
  <c r="AC204" i="12"/>
  <c r="F204" i="12"/>
  <c r="N204" i="12"/>
  <c r="V204" i="12"/>
  <c r="G204" i="12"/>
  <c r="O204" i="12"/>
  <c r="W204" i="12"/>
  <c r="H204" i="12"/>
  <c r="P204" i="12"/>
  <c r="X204" i="12"/>
  <c r="I204" i="12"/>
  <c r="Q204" i="12"/>
  <c r="Y204" i="12"/>
  <c r="G3" i="12"/>
  <c r="O3" i="12"/>
  <c r="W3" i="12"/>
  <c r="K3" i="12"/>
  <c r="T3" i="12"/>
  <c r="AC3" i="12"/>
  <c r="L3" i="12"/>
  <c r="U3" i="12"/>
  <c r="M3" i="12"/>
  <c r="V3" i="12"/>
  <c r="CR3" i="12"/>
  <c r="N3" i="12"/>
  <c r="X3" i="12"/>
  <c r="F3" i="12"/>
  <c r="P3" i="12"/>
  <c r="Y3" i="12"/>
  <c r="H3" i="12"/>
  <c r="Q3" i="12"/>
  <c r="Z3" i="12"/>
  <c r="I3" i="12"/>
  <c r="R3" i="12"/>
  <c r="AA3" i="12"/>
  <c r="J3" i="12"/>
  <c r="S3" i="12"/>
  <c r="AB3" i="12"/>
  <c r="CR234" i="12"/>
  <c r="J234" i="12"/>
  <c r="R234" i="12"/>
  <c r="Z234" i="12"/>
  <c r="K234" i="12"/>
  <c r="S234" i="12"/>
  <c r="AA234" i="12"/>
  <c r="L234" i="12"/>
  <c r="T234" i="12"/>
  <c r="AB234" i="12"/>
  <c r="M234" i="12"/>
  <c r="U234" i="12"/>
  <c r="AC234" i="12"/>
  <c r="F234" i="12"/>
  <c r="N234" i="12"/>
  <c r="V234" i="12"/>
  <c r="G234" i="12"/>
  <c r="O234" i="12"/>
  <c r="W234" i="12"/>
  <c r="H234" i="12"/>
  <c r="P234" i="12"/>
  <c r="X234" i="12"/>
  <c r="I234" i="12"/>
  <c r="Q234" i="12"/>
  <c r="Y234" i="12"/>
  <c r="CR226" i="12"/>
  <c r="J226" i="12"/>
  <c r="R226" i="12"/>
  <c r="Z226" i="12"/>
  <c r="K226" i="12"/>
  <c r="S226" i="12"/>
  <c r="AA226" i="12"/>
  <c r="L226" i="12"/>
  <c r="T226" i="12"/>
  <c r="AB226" i="12"/>
  <c r="M226" i="12"/>
  <c r="U226" i="12"/>
  <c r="AC226" i="12"/>
  <c r="F226" i="12"/>
  <c r="N226" i="12"/>
  <c r="V226" i="12"/>
  <c r="G226" i="12"/>
  <c r="O226" i="12"/>
  <c r="W226" i="12"/>
  <c r="H226" i="12"/>
  <c r="P226" i="12"/>
  <c r="X226" i="12"/>
  <c r="I226" i="12"/>
  <c r="Q226" i="12"/>
  <c r="Y226" i="12"/>
  <c r="CR218" i="12"/>
  <c r="J218" i="12"/>
  <c r="R218" i="12"/>
  <c r="Z218" i="12"/>
  <c r="K218" i="12"/>
  <c r="S218" i="12"/>
  <c r="AA218" i="12"/>
  <c r="L218" i="12"/>
  <c r="T218" i="12"/>
  <c r="AB218" i="12"/>
  <c r="M218" i="12"/>
  <c r="U218" i="12"/>
  <c r="AC218" i="12"/>
  <c r="F218" i="12"/>
  <c r="N218" i="12"/>
  <c r="V218" i="12"/>
  <c r="G218" i="12"/>
  <c r="O218" i="12"/>
  <c r="W218" i="12"/>
  <c r="H218" i="12"/>
  <c r="P218" i="12"/>
  <c r="X218" i="12"/>
  <c r="I218" i="12"/>
  <c r="Q218" i="12"/>
  <c r="Y218" i="12"/>
  <c r="CR210" i="12"/>
  <c r="J210" i="12"/>
  <c r="R210" i="12"/>
  <c r="Z210" i="12"/>
  <c r="K210" i="12"/>
  <c r="S210" i="12"/>
  <c r="AA210" i="12"/>
  <c r="L210" i="12"/>
  <c r="T210" i="12"/>
  <c r="AB210" i="12"/>
  <c r="M210" i="12"/>
  <c r="U210" i="12"/>
  <c r="AC210" i="12"/>
  <c r="F210" i="12"/>
  <c r="N210" i="12"/>
  <c r="V210" i="12"/>
  <c r="G210" i="12"/>
  <c r="O210" i="12"/>
  <c r="W210" i="12"/>
  <c r="H210" i="12"/>
  <c r="P210" i="12"/>
  <c r="X210" i="12"/>
  <c r="I210" i="12"/>
  <c r="Q210" i="12"/>
  <c r="Y210" i="12"/>
  <c r="CR202" i="12"/>
  <c r="H202" i="12"/>
  <c r="J202" i="12"/>
  <c r="R202" i="12"/>
  <c r="Z202" i="12"/>
  <c r="K202" i="12"/>
  <c r="S202" i="12"/>
  <c r="AA202" i="12"/>
  <c r="L202" i="12"/>
  <c r="T202" i="12"/>
  <c r="AB202" i="12"/>
  <c r="M202" i="12"/>
  <c r="U202" i="12"/>
  <c r="AC202" i="12"/>
  <c r="N202" i="12"/>
  <c r="V202" i="12"/>
  <c r="F202" i="12"/>
  <c r="O202" i="12"/>
  <c r="W202" i="12"/>
  <c r="G202" i="12"/>
  <c r="P202" i="12"/>
  <c r="X202" i="12"/>
  <c r="I202" i="12"/>
  <c r="Q202" i="12"/>
  <c r="Y202" i="12"/>
  <c r="CR194" i="12"/>
  <c r="L194" i="12"/>
  <c r="T194" i="12"/>
  <c r="AB194" i="12"/>
  <c r="M194" i="12"/>
  <c r="U194" i="12"/>
  <c r="AC194" i="12"/>
  <c r="H194" i="12"/>
  <c r="P194" i="12"/>
  <c r="X194" i="12"/>
  <c r="I194" i="12"/>
  <c r="Q194" i="12"/>
  <c r="Y194" i="12"/>
  <c r="K194" i="12"/>
  <c r="AA194" i="12"/>
  <c r="N194" i="12"/>
  <c r="O194" i="12"/>
  <c r="R194" i="12"/>
  <c r="S194" i="12"/>
  <c r="F194" i="12"/>
  <c r="V194" i="12"/>
  <c r="G194" i="12"/>
  <c r="W194" i="12"/>
  <c r="J194" i="12"/>
  <c r="Z194" i="12"/>
  <c r="CR186" i="12"/>
  <c r="J186" i="12"/>
  <c r="R186" i="12"/>
  <c r="Z186" i="12"/>
  <c r="K186" i="12"/>
  <c r="S186" i="12"/>
  <c r="AA186" i="12"/>
  <c r="L186" i="12"/>
  <c r="T186" i="12"/>
  <c r="AB186" i="12"/>
  <c r="M186" i="12"/>
  <c r="U186" i="12"/>
  <c r="AC186" i="12"/>
  <c r="F186" i="12"/>
  <c r="N186" i="12"/>
  <c r="V186" i="12"/>
  <c r="G186" i="12"/>
  <c r="O186" i="12"/>
  <c r="W186" i="12"/>
  <c r="H186" i="12"/>
  <c r="P186" i="12"/>
  <c r="X186" i="12"/>
  <c r="I186" i="12"/>
  <c r="Q186" i="12"/>
  <c r="Y186" i="12"/>
  <c r="CR178" i="12"/>
  <c r="J178" i="12"/>
  <c r="R178" i="12"/>
  <c r="Z178" i="12"/>
  <c r="K178" i="12"/>
  <c r="S178" i="12"/>
  <c r="AA178" i="12"/>
  <c r="L178" i="12"/>
  <c r="T178" i="12"/>
  <c r="AB178" i="12"/>
  <c r="M178" i="12"/>
  <c r="U178" i="12"/>
  <c r="AC178" i="12"/>
  <c r="F178" i="12"/>
  <c r="N178" i="12"/>
  <c r="V178" i="12"/>
  <c r="G178" i="12"/>
  <c r="O178" i="12"/>
  <c r="W178" i="12"/>
  <c r="H178" i="12"/>
  <c r="P178" i="12"/>
  <c r="X178" i="12"/>
  <c r="I178" i="12"/>
  <c r="Q178" i="12"/>
  <c r="Y178" i="12"/>
  <c r="CR170" i="12"/>
  <c r="J170" i="12"/>
  <c r="R170" i="12"/>
  <c r="Z170" i="12"/>
  <c r="K170" i="12"/>
  <c r="S170" i="12"/>
  <c r="AA170" i="12"/>
  <c r="L170" i="12"/>
  <c r="T170" i="12"/>
  <c r="AB170" i="12"/>
  <c r="M170" i="12"/>
  <c r="U170" i="12"/>
  <c r="AC170" i="12"/>
  <c r="F170" i="12"/>
  <c r="N170" i="12"/>
  <c r="V170" i="12"/>
  <c r="G170" i="12"/>
  <c r="O170" i="12"/>
  <c r="W170" i="12"/>
  <c r="H170" i="12"/>
  <c r="P170" i="12"/>
  <c r="X170" i="12"/>
  <c r="I170" i="12"/>
  <c r="Q170" i="12"/>
  <c r="Y170" i="12"/>
  <c r="CR162" i="12"/>
  <c r="J162" i="12"/>
  <c r="R162" i="12"/>
  <c r="Z162" i="12"/>
  <c r="K162" i="12"/>
  <c r="S162" i="12"/>
  <c r="AA162" i="12"/>
  <c r="L162" i="12"/>
  <c r="T162" i="12"/>
  <c r="AB162" i="12"/>
  <c r="M162" i="12"/>
  <c r="U162" i="12"/>
  <c r="AC162" i="12"/>
  <c r="F162" i="12"/>
  <c r="N162" i="12"/>
  <c r="V162" i="12"/>
  <c r="G162" i="12"/>
  <c r="O162" i="12"/>
  <c r="W162" i="12"/>
  <c r="H162" i="12"/>
  <c r="P162" i="12"/>
  <c r="X162" i="12"/>
  <c r="I162" i="12"/>
  <c r="Q162" i="12"/>
  <c r="Y162" i="12"/>
  <c r="CR154" i="12"/>
  <c r="J154" i="12"/>
  <c r="R154" i="12"/>
  <c r="Z154" i="12"/>
  <c r="K154" i="12"/>
  <c r="S154" i="12"/>
  <c r="AA154" i="12"/>
  <c r="L154" i="12"/>
  <c r="T154" i="12"/>
  <c r="AB154" i="12"/>
  <c r="M154" i="12"/>
  <c r="U154" i="12"/>
  <c r="AC154" i="12"/>
  <c r="F154" i="12"/>
  <c r="N154" i="12"/>
  <c r="V154" i="12"/>
  <c r="G154" i="12"/>
  <c r="O154" i="12"/>
  <c r="W154" i="12"/>
  <c r="H154" i="12"/>
  <c r="P154" i="12"/>
  <c r="X154" i="12"/>
  <c r="I154" i="12"/>
  <c r="Q154" i="12"/>
  <c r="Y154" i="12"/>
  <c r="CR131" i="12"/>
  <c r="G131" i="12"/>
  <c r="O131" i="12"/>
  <c r="W131" i="12"/>
  <c r="H131" i="12"/>
  <c r="P131" i="12"/>
  <c r="X131" i="12"/>
  <c r="I131" i="12"/>
  <c r="Q131" i="12"/>
  <c r="Y131" i="12"/>
  <c r="J131" i="12"/>
  <c r="R131" i="12"/>
  <c r="Z131" i="12"/>
  <c r="K131" i="12"/>
  <c r="S131" i="12"/>
  <c r="AA131" i="12"/>
  <c r="L131" i="12"/>
  <c r="T131" i="12"/>
  <c r="AB131" i="12"/>
  <c r="M131" i="12"/>
  <c r="U131" i="12"/>
  <c r="AC131" i="12"/>
  <c r="F131" i="12"/>
  <c r="N131" i="12"/>
  <c r="V131" i="12"/>
  <c r="CR123" i="12"/>
  <c r="J123" i="12"/>
  <c r="R123" i="12"/>
  <c r="Z123" i="12"/>
  <c r="L123" i="12"/>
  <c r="T123" i="12"/>
  <c r="AB123" i="12"/>
  <c r="M123" i="12"/>
  <c r="U123" i="12"/>
  <c r="AC123" i="12"/>
  <c r="F123" i="12"/>
  <c r="N123" i="12"/>
  <c r="V123" i="12"/>
  <c r="G123" i="12"/>
  <c r="O123" i="12"/>
  <c r="W123" i="12"/>
  <c r="H123" i="12"/>
  <c r="P123" i="12"/>
  <c r="X123" i="12"/>
  <c r="Q123" i="12"/>
  <c r="S123" i="12"/>
  <c r="Y123" i="12"/>
  <c r="AA123" i="12"/>
  <c r="I123" i="12"/>
  <c r="K123" i="12"/>
  <c r="CR115" i="12"/>
  <c r="J115" i="12"/>
  <c r="R115" i="12"/>
  <c r="Z115" i="12"/>
  <c r="K115" i="12"/>
  <c r="S115" i="12"/>
  <c r="AA115" i="12"/>
  <c r="L115" i="12"/>
  <c r="T115" i="12"/>
  <c r="AB115" i="12"/>
  <c r="M115" i="12"/>
  <c r="U115" i="12"/>
  <c r="AC115" i="12"/>
  <c r="F115" i="12"/>
  <c r="N115" i="12"/>
  <c r="V115" i="12"/>
  <c r="G115" i="12"/>
  <c r="O115" i="12"/>
  <c r="W115" i="12"/>
  <c r="H115" i="12"/>
  <c r="P115" i="12"/>
  <c r="X115" i="12"/>
  <c r="I115" i="12"/>
  <c r="Q115" i="12"/>
  <c r="Y115" i="12"/>
  <c r="CR107" i="12"/>
  <c r="F107" i="12"/>
  <c r="N107" i="12"/>
  <c r="V107" i="12"/>
  <c r="H107" i="12"/>
  <c r="P107" i="12"/>
  <c r="Q107" i="12"/>
  <c r="Z107" i="12"/>
  <c r="G107" i="12"/>
  <c r="R107" i="12"/>
  <c r="AA107" i="12"/>
  <c r="I107" i="12"/>
  <c r="S107" i="12"/>
  <c r="AB107" i="12"/>
  <c r="J107" i="12"/>
  <c r="T107" i="12"/>
  <c r="AC107" i="12"/>
  <c r="K107" i="12"/>
  <c r="U107" i="12"/>
  <c r="L107" i="12"/>
  <c r="W107" i="12"/>
  <c r="M107" i="12"/>
  <c r="X107" i="12"/>
  <c r="O107" i="12"/>
  <c r="Y107" i="12"/>
  <c r="CR99" i="12"/>
  <c r="I99" i="12"/>
  <c r="Q99" i="12"/>
  <c r="K99" i="12"/>
  <c r="L99" i="12"/>
  <c r="M99" i="12"/>
  <c r="U99" i="12"/>
  <c r="F99" i="12"/>
  <c r="N99" i="12"/>
  <c r="V99" i="12"/>
  <c r="H99" i="12"/>
  <c r="P99" i="12"/>
  <c r="X99" i="12"/>
  <c r="J99" i="12"/>
  <c r="AA99" i="12"/>
  <c r="O99" i="12"/>
  <c r="AB99" i="12"/>
  <c r="R99" i="12"/>
  <c r="AC99" i="12"/>
  <c r="S99" i="12"/>
  <c r="T99" i="12"/>
  <c r="W99" i="12"/>
  <c r="Y99" i="12"/>
  <c r="G99" i="12"/>
  <c r="Z99" i="12"/>
  <c r="CR91" i="12"/>
  <c r="I91" i="12"/>
  <c r="Q91" i="12"/>
  <c r="Y91" i="12"/>
  <c r="K91" i="12"/>
  <c r="S91" i="12"/>
  <c r="AA91" i="12"/>
  <c r="L91" i="12"/>
  <c r="T91" i="12"/>
  <c r="AB91" i="12"/>
  <c r="M91" i="12"/>
  <c r="U91" i="12"/>
  <c r="AC91" i="12"/>
  <c r="F91" i="12"/>
  <c r="N91" i="12"/>
  <c r="V91" i="12"/>
  <c r="H91" i="12"/>
  <c r="P91" i="12"/>
  <c r="X91" i="12"/>
  <c r="J91" i="12"/>
  <c r="O91" i="12"/>
  <c r="R91" i="12"/>
  <c r="W91" i="12"/>
  <c r="Z91" i="12"/>
  <c r="G91" i="12"/>
  <c r="CR83" i="12"/>
  <c r="K83" i="12"/>
  <c r="S83" i="12"/>
  <c r="AA83" i="12"/>
  <c r="M83" i="12"/>
  <c r="U83" i="12"/>
  <c r="AC83" i="12"/>
  <c r="G83" i="12"/>
  <c r="O83" i="12"/>
  <c r="W83" i="12"/>
  <c r="H83" i="12"/>
  <c r="P83" i="12"/>
  <c r="X83" i="12"/>
  <c r="F83" i="12"/>
  <c r="V83" i="12"/>
  <c r="J83" i="12"/>
  <c r="Z83" i="12"/>
  <c r="L83" i="12"/>
  <c r="AB83" i="12"/>
  <c r="N83" i="12"/>
  <c r="Q83" i="12"/>
  <c r="T83" i="12"/>
  <c r="I83" i="12"/>
  <c r="R83" i="12"/>
  <c r="Y83" i="12"/>
  <c r="CR75" i="12"/>
  <c r="K75" i="12"/>
  <c r="S75" i="12"/>
  <c r="AA75" i="12"/>
  <c r="M75" i="12"/>
  <c r="U75" i="12"/>
  <c r="AC75" i="12"/>
  <c r="F75" i="12"/>
  <c r="N75" i="12"/>
  <c r="V75" i="12"/>
  <c r="G75" i="12"/>
  <c r="O75" i="12"/>
  <c r="W75" i="12"/>
  <c r="H75" i="12"/>
  <c r="P75" i="12"/>
  <c r="X75" i="12"/>
  <c r="Q75" i="12"/>
  <c r="T75" i="12"/>
  <c r="Y75" i="12"/>
  <c r="Z75" i="12"/>
  <c r="I75" i="12"/>
  <c r="AB75" i="12"/>
  <c r="J75" i="12"/>
  <c r="L75" i="12"/>
  <c r="R75" i="12"/>
  <c r="CR67" i="12"/>
  <c r="J67" i="12"/>
  <c r="R67" i="12"/>
  <c r="Z67" i="12"/>
  <c r="K67" i="12"/>
  <c r="S67" i="12"/>
  <c r="AA67" i="12"/>
  <c r="L67" i="12"/>
  <c r="T67" i="12"/>
  <c r="AB67" i="12"/>
  <c r="M67" i="12"/>
  <c r="U67" i="12"/>
  <c r="AC67" i="12"/>
  <c r="F67" i="12"/>
  <c r="N67" i="12"/>
  <c r="V67" i="12"/>
  <c r="G67" i="12"/>
  <c r="O67" i="12"/>
  <c r="W67" i="12"/>
  <c r="H67" i="12"/>
  <c r="P67" i="12"/>
  <c r="X67" i="12"/>
  <c r="Q67" i="12"/>
  <c r="Y67" i="12"/>
  <c r="I67" i="12"/>
  <c r="CR59" i="12"/>
  <c r="L59" i="12"/>
  <c r="T59" i="12"/>
  <c r="AB59" i="12"/>
  <c r="F59" i="12"/>
  <c r="N59" i="12"/>
  <c r="H59" i="12"/>
  <c r="P59" i="12"/>
  <c r="X59" i="12"/>
  <c r="I59" i="12"/>
  <c r="Q59" i="12"/>
  <c r="Y59" i="12"/>
  <c r="J59" i="12"/>
  <c r="R59" i="12"/>
  <c r="Z59" i="12"/>
  <c r="M59" i="12"/>
  <c r="O59" i="12"/>
  <c r="S59" i="12"/>
  <c r="U59" i="12"/>
  <c r="V59" i="12"/>
  <c r="W59" i="12"/>
  <c r="G59" i="12"/>
  <c r="AA59" i="12"/>
  <c r="K59" i="12"/>
  <c r="AC59" i="12"/>
  <c r="CR51" i="12"/>
  <c r="L51" i="12"/>
  <c r="T51" i="12"/>
  <c r="AB51" i="12"/>
  <c r="M51" i="12"/>
  <c r="U51" i="12"/>
  <c r="AC51" i="12"/>
  <c r="F51" i="12"/>
  <c r="N51" i="12"/>
  <c r="V51" i="12"/>
  <c r="G51" i="12"/>
  <c r="O51" i="12"/>
  <c r="W51" i="12"/>
  <c r="H51" i="12"/>
  <c r="P51" i="12"/>
  <c r="X51" i="12"/>
  <c r="I51" i="12"/>
  <c r="Q51" i="12"/>
  <c r="Y51" i="12"/>
  <c r="J51" i="12"/>
  <c r="R51" i="12"/>
  <c r="Z51" i="12"/>
  <c r="K51" i="12"/>
  <c r="S51" i="12"/>
  <c r="AA51" i="12"/>
  <c r="CR43" i="12"/>
  <c r="K43" i="12"/>
  <c r="S43" i="12"/>
  <c r="AA43" i="12"/>
  <c r="M43" i="12"/>
  <c r="U43" i="12"/>
  <c r="AC43" i="12"/>
  <c r="F43" i="12"/>
  <c r="N43" i="12"/>
  <c r="V43" i="12"/>
  <c r="J43" i="12"/>
  <c r="X43" i="12"/>
  <c r="L43" i="12"/>
  <c r="Y43" i="12"/>
  <c r="O43" i="12"/>
  <c r="Z43" i="12"/>
  <c r="P43" i="12"/>
  <c r="AB43" i="12"/>
  <c r="Q43" i="12"/>
  <c r="G43" i="12"/>
  <c r="R43" i="12"/>
  <c r="H43" i="12"/>
  <c r="T43" i="12"/>
  <c r="I43" i="12"/>
  <c r="W43" i="12"/>
  <c r="CR35" i="12"/>
  <c r="K35" i="12"/>
  <c r="S35" i="12"/>
  <c r="AA35" i="12"/>
  <c r="M35" i="12"/>
  <c r="U35" i="12"/>
  <c r="AC35" i="12"/>
  <c r="F35" i="12"/>
  <c r="N35" i="12"/>
  <c r="V35" i="12"/>
  <c r="J35" i="12"/>
  <c r="X35" i="12"/>
  <c r="L35" i="12"/>
  <c r="Y35" i="12"/>
  <c r="O35" i="12"/>
  <c r="Z35" i="12"/>
  <c r="P35" i="12"/>
  <c r="AB35" i="12"/>
  <c r="Q35" i="12"/>
  <c r="G35" i="12"/>
  <c r="R35" i="12"/>
  <c r="H35" i="12"/>
  <c r="T35" i="12"/>
  <c r="I35" i="12"/>
  <c r="W35" i="12"/>
  <c r="CR27" i="12"/>
  <c r="H27" i="12"/>
  <c r="P27" i="12"/>
  <c r="X27" i="12"/>
  <c r="I27" i="12"/>
  <c r="Q27" i="12"/>
  <c r="Y27" i="12"/>
  <c r="J27" i="12"/>
  <c r="R27" i="12"/>
  <c r="Z27" i="12"/>
  <c r="K27" i="12"/>
  <c r="S27" i="12"/>
  <c r="AA27" i="12"/>
  <c r="L27" i="12"/>
  <c r="T27" i="12"/>
  <c r="AB27" i="12"/>
  <c r="M27" i="12"/>
  <c r="U27" i="12"/>
  <c r="AC27" i="12"/>
  <c r="F27" i="12"/>
  <c r="N27" i="12"/>
  <c r="V27" i="12"/>
  <c r="G27" i="12"/>
  <c r="O27" i="12"/>
  <c r="W27" i="12"/>
  <c r="G19" i="12"/>
  <c r="O19" i="12"/>
  <c r="W19" i="12"/>
  <c r="K19" i="12"/>
  <c r="T19" i="12"/>
  <c r="AC19" i="12"/>
  <c r="CR19" i="12"/>
  <c r="N19" i="12"/>
  <c r="X19" i="12"/>
  <c r="F19" i="12"/>
  <c r="P19" i="12"/>
  <c r="Y19" i="12"/>
  <c r="H19" i="12"/>
  <c r="Q19" i="12"/>
  <c r="Z19" i="12"/>
  <c r="I19" i="12"/>
  <c r="R19" i="12"/>
  <c r="AA19" i="12"/>
  <c r="U19" i="12"/>
  <c r="V19" i="12"/>
  <c r="AB19" i="12"/>
  <c r="J19" i="12"/>
  <c r="L19" i="12"/>
  <c r="M19" i="12"/>
  <c r="S19" i="12"/>
  <c r="G11" i="12"/>
  <c r="O11" i="12"/>
  <c r="W11" i="12"/>
  <c r="K11" i="12"/>
  <c r="T11" i="12"/>
  <c r="AC11" i="12"/>
  <c r="L11" i="12"/>
  <c r="U11" i="12"/>
  <c r="CR11" i="12"/>
  <c r="M11" i="12"/>
  <c r="V11" i="12"/>
  <c r="N11" i="12"/>
  <c r="X11" i="12"/>
  <c r="F11" i="12"/>
  <c r="P11" i="12"/>
  <c r="Y11" i="12"/>
  <c r="H11" i="12"/>
  <c r="Q11" i="12"/>
  <c r="Z11" i="12"/>
  <c r="I11" i="12"/>
  <c r="R11" i="12"/>
  <c r="AA11" i="12"/>
  <c r="S11" i="12"/>
  <c r="AB11" i="12"/>
  <c r="J11" i="12"/>
  <c r="Z2" i="12"/>
  <c r="R2" i="12"/>
  <c r="J2" i="12"/>
  <c r="CR146" i="12"/>
  <c r="I146" i="12"/>
  <c r="Q146" i="12"/>
  <c r="Y146" i="12"/>
  <c r="J146" i="12"/>
  <c r="R146" i="12"/>
  <c r="Z146" i="12"/>
  <c r="M146" i="12"/>
  <c r="U146" i="12"/>
  <c r="AC146" i="12"/>
  <c r="F146" i="12"/>
  <c r="N146" i="12"/>
  <c r="V146" i="12"/>
  <c r="T146" i="12"/>
  <c r="G146" i="12"/>
  <c r="W146" i="12"/>
  <c r="H146" i="12"/>
  <c r="X146" i="12"/>
  <c r="K146" i="12"/>
  <c r="AA146" i="12"/>
  <c r="L146" i="12"/>
  <c r="AB146" i="12"/>
  <c r="O146" i="12"/>
  <c r="P146" i="12"/>
  <c r="S146" i="12"/>
  <c r="CR138" i="12"/>
  <c r="G138" i="12"/>
  <c r="O138" i="12"/>
  <c r="W138" i="12"/>
  <c r="H138" i="12"/>
  <c r="P138" i="12"/>
  <c r="X138" i="12"/>
  <c r="I138" i="12"/>
  <c r="Q138" i="12"/>
  <c r="Y138" i="12"/>
  <c r="J138" i="12"/>
  <c r="R138" i="12"/>
  <c r="Z138" i="12"/>
  <c r="K138" i="12"/>
  <c r="S138" i="12"/>
  <c r="AA138" i="12"/>
  <c r="L138" i="12"/>
  <c r="T138" i="12"/>
  <c r="AB138" i="12"/>
  <c r="M138" i="12"/>
  <c r="U138" i="12"/>
  <c r="AC138" i="12"/>
  <c r="F138" i="12"/>
  <c r="N138" i="12"/>
  <c r="V138" i="12"/>
  <c r="CR130" i="12"/>
  <c r="G130" i="12"/>
  <c r="O130" i="12"/>
  <c r="W130" i="12"/>
  <c r="H130" i="12"/>
  <c r="P130" i="12"/>
  <c r="X130" i="12"/>
  <c r="I130" i="12"/>
  <c r="Q130" i="12"/>
  <c r="Y130" i="12"/>
  <c r="J130" i="12"/>
  <c r="R130" i="12"/>
  <c r="Z130" i="12"/>
  <c r="K130" i="12"/>
  <c r="S130" i="12"/>
  <c r="AA130" i="12"/>
  <c r="L130" i="12"/>
  <c r="T130" i="12"/>
  <c r="AB130" i="12"/>
  <c r="M130" i="12"/>
  <c r="U130" i="12"/>
  <c r="AC130" i="12"/>
  <c r="F130" i="12"/>
  <c r="N130" i="12"/>
  <c r="V130" i="12"/>
  <c r="CR122" i="12"/>
  <c r="J122" i="12"/>
  <c r="R122" i="12"/>
  <c r="Z122" i="12"/>
  <c r="L122" i="12"/>
  <c r="T122" i="12"/>
  <c r="AB122" i="12"/>
  <c r="M122" i="12"/>
  <c r="U122" i="12"/>
  <c r="AC122" i="12"/>
  <c r="F122" i="12"/>
  <c r="N122" i="12"/>
  <c r="V122" i="12"/>
  <c r="G122" i="12"/>
  <c r="O122" i="12"/>
  <c r="W122" i="12"/>
  <c r="H122" i="12"/>
  <c r="P122" i="12"/>
  <c r="X122" i="12"/>
  <c r="I122" i="12"/>
  <c r="K122" i="12"/>
  <c r="Q122" i="12"/>
  <c r="S122" i="12"/>
  <c r="Y122" i="12"/>
  <c r="AA122" i="12"/>
  <c r="CR114" i="12"/>
  <c r="J114" i="12"/>
  <c r="R114" i="12"/>
  <c r="Z114" i="12"/>
  <c r="K114" i="12"/>
  <c r="S114" i="12"/>
  <c r="AA114" i="12"/>
  <c r="L114" i="12"/>
  <c r="T114" i="12"/>
  <c r="AB114" i="12"/>
  <c r="M114" i="12"/>
  <c r="U114" i="12"/>
  <c r="AC114" i="12"/>
  <c r="F114" i="12"/>
  <c r="N114" i="12"/>
  <c r="V114" i="12"/>
  <c r="G114" i="12"/>
  <c r="O114" i="12"/>
  <c r="W114" i="12"/>
  <c r="H114" i="12"/>
  <c r="P114" i="12"/>
  <c r="X114" i="12"/>
  <c r="I114" i="12"/>
  <c r="Q114" i="12"/>
  <c r="Y114" i="12"/>
  <c r="CR106" i="12"/>
  <c r="F106" i="12"/>
  <c r="N106" i="12"/>
  <c r="V106" i="12"/>
  <c r="H106" i="12"/>
  <c r="P106" i="12"/>
  <c r="X106" i="12"/>
  <c r="I106" i="12"/>
  <c r="S106" i="12"/>
  <c r="AC106" i="12"/>
  <c r="J106" i="12"/>
  <c r="T106" i="12"/>
  <c r="K106" i="12"/>
  <c r="U106" i="12"/>
  <c r="L106" i="12"/>
  <c r="W106" i="12"/>
  <c r="M106" i="12"/>
  <c r="Y106" i="12"/>
  <c r="O106" i="12"/>
  <c r="Z106" i="12"/>
  <c r="Q106" i="12"/>
  <c r="AA106" i="12"/>
  <c r="AB106" i="12"/>
  <c r="G106" i="12"/>
  <c r="R106" i="12"/>
  <c r="CR98" i="12"/>
  <c r="I98" i="12"/>
  <c r="Q98" i="12"/>
  <c r="Y98" i="12"/>
  <c r="K98" i="12"/>
  <c r="S98" i="12"/>
  <c r="AA98" i="12"/>
  <c r="L98" i="12"/>
  <c r="T98" i="12"/>
  <c r="AB98" i="12"/>
  <c r="M98" i="12"/>
  <c r="U98" i="12"/>
  <c r="AC98" i="12"/>
  <c r="F98" i="12"/>
  <c r="N98" i="12"/>
  <c r="V98" i="12"/>
  <c r="H98" i="12"/>
  <c r="P98" i="12"/>
  <c r="X98" i="12"/>
  <c r="G98" i="12"/>
  <c r="J98" i="12"/>
  <c r="O98" i="12"/>
  <c r="R98" i="12"/>
  <c r="W98" i="12"/>
  <c r="Z98" i="12"/>
  <c r="CR90" i="12"/>
  <c r="I90" i="12"/>
  <c r="Q90" i="12"/>
  <c r="Y90" i="12"/>
  <c r="K90" i="12"/>
  <c r="S90" i="12"/>
  <c r="AA90" i="12"/>
  <c r="L90" i="12"/>
  <c r="T90" i="12"/>
  <c r="AB90" i="12"/>
  <c r="M90" i="12"/>
  <c r="U90" i="12"/>
  <c r="AC90" i="12"/>
  <c r="F90" i="12"/>
  <c r="N90" i="12"/>
  <c r="V90" i="12"/>
  <c r="H90" i="12"/>
  <c r="P90" i="12"/>
  <c r="X90" i="12"/>
  <c r="G90" i="12"/>
  <c r="J90" i="12"/>
  <c r="O90" i="12"/>
  <c r="R90" i="12"/>
  <c r="W90" i="12"/>
  <c r="Z90" i="12"/>
  <c r="CR82" i="12"/>
  <c r="K82" i="12"/>
  <c r="S82" i="12"/>
  <c r="AA82" i="12"/>
  <c r="M82" i="12"/>
  <c r="U82" i="12"/>
  <c r="AC82" i="12"/>
  <c r="G82" i="12"/>
  <c r="O82" i="12"/>
  <c r="W82" i="12"/>
  <c r="H82" i="12"/>
  <c r="P82" i="12"/>
  <c r="X82" i="12"/>
  <c r="N82" i="12"/>
  <c r="R82" i="12"/>
  <c r="T82" i="12"/>
  <c r="F82" i="12"/>
  <c r="V82" i="12"/>
  <c r="I82" i="12"/>
  <c r="Y82" i="12"/>
  <c r="L82" i="12"/>
  <c r="AB82" i="12"/>
  <c r="J82" i="12"/>
  <c r="Q82" i="12"/>
  <c r="Z82" i="12"/>
  <c r="CR74" i="12"/>
  <c r="K74" i="12"/>
  <c r="S74" i="12"/>
  <c r="AA74" i="12"/>
  <c r="M74" i="12"/>
  <c r="U74" i="12"/>
  <c r="AC74" i="12"/>
  <c r="F74" i="12"/>
  <c r="N74" i="12"/>
  <c r="V74" i="12"/>
  <c r="G74" i="12"/>
  <c r="O74" i="12"/>
  <c r="W74" i="12"/>
  <c r="H74" i="12"/>
  <c r="P74" i="12"/>
  <c r="X74" i="12"/>
  <c r="R74" i="12"/>
  <c r="Y74" i="12"/>
  <c r="Z74" i="12"/>
  <c r="I74" i="12"/>
  <c r="AB74" i="12"/>
  <c r="J74" i="12"/>
  <c r="L74" i="12"/>
  <c r="Q74" i="12"/>
  <c r="T74" i="12"/>
  <c r="CR66" i="12"/>
  <c r="J66" i="12"/>
  <c r="R66" i="12"/>
  <c r="Z66" i="12"/>
  <c r="K66" i="12"/>
  <c r="S66" i="12"/>
  <c r="AA66" i="12"/>
  <c r="L66" i="12"/>
  <c r="T66" i="12"/>
  <c r="AB66" i="12"/>
  <c r="M66" i="12"/>
  <c r="U66" i="12"/>
  <c r="AC66" i="12"/>
  <c r="F66" i="12"/>
  <c r="N66" i="12"/>
  <c r="V66" i="12"/>
  <c r="G66" i="12"/>
  <c r="O66" i="12"/>
  <c r="W66" i="12"/>
  <c r="H66" i="12"/>
  <c r="P66" i="12"/>
  <c r="X66" i="12"/>
  <c r="Y66" i="12"/>
  <c r="I66" i="12"/>
  <c r="Q66" i="12"/>
  <c r="CR58" i="12"/>
  <c r="L58" i="12"/>
  <c r="T58" i="12"/>
  <c r="AB58" i="12"/>
  <c r="F58" i="12"/>
  <c r="N58" i="12"/>
  <c r="V58" i="12"/>
  <c r="H58" i="12"/>
  <c r="P58" i="12"/>
  <c r="X58" i="12"/>
  <c r="I58" i="12"/>
  <c r="Q58" i="12"/>
  <c r="Y58" i="12"/>
  <c r="J58" i="12"/>
  <c r="R58" i="12"/>
  <c r="Z58" i="12"/>
  <c r="O58" i="12"/>
  <c r="S58" i="12"/>
  <c r="U58" i="12"/>
  <c r="W58" i="12"/>
  <c r="AA58" i="12"/>
  <c r="G58" i="12"/>
  <c r="AC58" i="12"/>
  <c r="K58" i="12"/>
  <c r="M58" i="12"/>
  <c r="CR50" i="12"/>
  <c r="L50" i="12"/>
  <c r="T50" i="12"/>
  <c r="AB50" i="12"/>
  <c r="M50" i="12"/>
  <c r="U50" i="12"/>
  <c r="AC50" i="12"/>
  <c r="F50" i="12"/>
  <c r="N50" i="12"/>
  <c r="V50" i="12"/>
  <c r="G50" i="12"/>
  <c r="O50" i="12"/>
  <c r="W50" i="12"/>
  <c r="H50" i="12"/>
  <c r="P50" i="12"/>
  <c r="X50" i="12"/>
  <c r="I50" i="12"/>
  <c r="Q50" i="12"/>
  <c r="Y50" i="12"/>
  <c r="J50" i="12"/>
  <c r="R50" i="12"/>
  <c r="Z50" i="12"/>
  <c r="AA50" i="12"/>
  <c r="K50" i="12"/>
  <c r="S50" i="12"/>
  <c r="CR42" i="12"/>
  <c r="K42" i="12"/>
  <c r="S42" i="12"/>
  <c r="AA42" i="12"/>
  <c r="M42" i="12"/>
  <c r="U42" i="12"/>
  <c r="AC42" i="12"/>
  <c r="F42" i="12"/>
  <c r="N42" i="12"/>
  <c r="V42" i="12"/>
  <c r="I42" i="12"/>
  <c r="W42" i="12"/>
  <c r="J42" i="12"/>
  <c r="X42" i="12"/>
  <c r="L42" i="12"/>
  <c r="Y42" i="12"/>
  <c r="O42" i="12"/>
  <c r="Z42" i="12"/>
  <c r="P42" i="12"/>
  <c r="AB42" i="12"/>
  <c r="Q42" i="12"/>
  <c r="G42" i="12"/>
  <c r="R42" i="12"/>
  <c r="H42" i="12"/>
  <c r="T42" i="12"/>
  <c r="CR34" i="12"/>
  <c r="H34" i="12"/>
  <c r="P34" i="12"/>
  <c r="X34" i="12"/>
  <c r="I34" i="12"/>
  <c r="Q34" i="12"/>
  <c r="Y34" i="12"/>
  <c r="J34" i="12"/>
  <c r="R34" i="12"/>
  <c r="Z34" i="12"/>
  <c r="K34" i="12"/>
  <c r="S34" i="12"/>
  <c r="AA34" i="12"/>
  <c r="L34" i="12"/>
  <c r="T34" i="12"/>
  <c r="AB34" i="12"/>
  <c r="M34" i="12"/>
  <c r="U34" i="12"/>
  <c r="AC34" i="12"/>
  <c r="F34" i="12"/>
  <c r="N34" i="12"/>
  <c r="V34" i="12"/>
  <c r="G34" i="12"/>
  <c r="O34" i="12"/>
  <c r="W34" i="12"/>
  <c r="CR26" i="12"/>
  <c r="H26" i="12"/>
  <c r="P26" i="12"/>
  <c r="X26" i="12"/>
  <c r="I26" i="12"/>
  <c r="Q26" i="12"/>
  <c r="Y26" i="12"/>
  <c r="J26" i="12"/>
  <c r="R26" i="12"/>
  <c r="Z26" i="12"/>
  <c r="K26" i="12"/>
  <c r="S26" i="12"/>
  <c r="AA26" i="12"/>
  <c r="L26" i="12"/>
  <c r="T26" i="12"/>
  <c r="AB26" i="12"/>
  <c r="M26" i="12"/>
  <c r="U26" i="12"/>
  <c r="AC26" i="12"/>
  <c r="F26" i="12"/>
  <c r="N26" i="12"/>
  <c r="V26" i="12"/>
  <c r="G26" i="12"/>
  <c r="O26" i="12"/>
  <c r="W26" i="12"/>
  <c r="CR18" i="12"/>
  <c r="G18" i="12"/>
  <c r="O18" i="12"/>
  <c r="W18" i="12"/>
  <c r="H18" i="12"/>
  <c r="Q18" i="12"/>
  <c r="Z18" i="12"/>
  <c r="K18" i="12"/>
  <c r="T18" i="12"/>
  <c r="AC18" i="12"/>
  <c r="L18" i="12"/>
  <c r="U18" i="12"/>
  <c r="M18" i="12"/>
  <c r="V18" i="12"/>
  <c r="N18" i="12"/>
  <c r="X18" i="12"/>
  <c r="S18" i="12"/>
  <c r="Y18" i="12"/>
  <c r="AA18" i="12"/>
  <c r="F18" i="12"/>
  <c r="AB18" i="12"/>
  <c r="I18" i="12"/>
  <c r="J18" i="12"/>
  <c r="P18" i="12"/>
  <c r="R18" i="12"/>
  <c r="CR10" i="12"/>
  <c r="G10" i="12"/>
  <c r="O10" i="12"/>
  <c r="W10" i="12"/>
  <c r="H10" i="12"/>
  <c r="Q10" i="12"/>
  <c r="Z10" i="12"/>
  <c r="I10" i="12"/>
  <c r="R10" i="12"/>
  <c r="AA10" i="12"/>
  <c r="J10" i="12"/>
  <c r="S10" i="12"/>
  <c r="AB10" i="12"/>
  <c r="K10" i="12"/>
  <c r="T10" i="12"/>
  <c r="AC10" i="12"/>
  <c r="L10" i="12"/>
  <c r="U10" i="12"/>
  <c r="M10" i="12"/>
  <c r="V10" i="12"/>
  <c r="N10" i="12"/>
  <c r="X10" i="12"/>
  <c r="F10" i="12"/>
  <c r="P10" i="12"/>
  <c r="Y10" i="12"/>
  <c r="Y2" i="12"/>
  <c r="Q2" i="12"/>
  <c r="I2" i="12"/>
  <c r="CR73" i="12"/>
  <c r="K73" i="12"/>
  <c r="S73" i="12"/>
  <c r="AA73" i="12"/>
  <c r="M73" i="12"/>
  <c r="U73" i="12"/>
  <c r="AC73" i="12"/>
  <c r="F73" i="12"/>
  <c r="N73" i="12"/>
  <c r="V73" i="12"/>
  <c r="G73" i="12"/>
  <c r="O73" i="12"/>
  <c r="W73" i="12"/>
  <c r="H73" i="12"/>
  <c r="P73" i="12"/>
  <c r="X73" i="12"/>
  <c r="T73" i="12"/>
  <c r="Z73" i="12"/>
  <c r="I73" i="12"/>
  <c r="AB73" i="12"/>
  <c r="J73" i="12"/>
  <c r="L73" i="12"/>
  <c r="Q73" i="12"/>
  <c r="R73" i="12"/>
  <c r="Y73" i="12"/>
  <c r="CR65" i="12"/>
  <c r="H65" i="12"/>
  <c r="P65" i="12"/>
  <c r="I65" i="12"/>
  <c r="Q65" i="12"/>
  <c r="J65" i="12"/>
  <c r="R65" i="12"/>
  <c r="Z65" i="12"/>
  <c r="N65" i="12"/>
  <c r="Y65" i="12"/>
  <c r="O65" i="12"/>
  <c r="AA65" i="12"/>
  <c r="S65" i="12"/>
  <c r="AB65" i="12"/>
  <c r="F65" i="12"/>
  <c r="T65" i="12"/>
  <c r="AC65" i="12"/>
  <c r="G65" i="12"/>
  <c r="U65" i="12"/>
  <c r="K65" i="12"/>
  <c r="V65" i="12"/>
  <c r="L65" i="12"/>
  <c r="W65" i="12"/>
  <c r="M65" i="12"/>
  <c r="X65" i="12"/>
  <c r="CR57" i="12"/>
  <c r="L57" i="12"/>
  <c r="T57" i="12"/>
  <c r="AB57" i="12"/>
  <c r="F57" i="12"/>
  <c r="N57" i="12"/>
  <c r="V57" i="12"/>
  <c r="H57" i="12"/>
  <c r="P57" i="12"/>
  <c r="X57" i="12"/>
  <c r="I57" i="12"/>
  <c r="Q57" i="12"/>
  <c r="Y57" i="12"/>
  <c r="J57" i="12"/>
  <c r="R57" i="12"/>
  <c r="Z57" i="12"/>
  <c r="S57" i="12"/>
  <c r="U57" i="12"/>
  <c r="W57" i="12"/>
  <c r="AA57" i="12"/>
  <c r="G57" i="12"/>
  <c r="AC57" i="12"/>
  <c r="K57" i="12"/>
  <c r="M57" i="12"/>
  <c r="O57" i="12"/>
  <c r="CR49" i="12"/>
  <c r="L49" i="12"/>
  <c r="T49" i="12"/>
  <c r="AB49" i="12"/>
  <c r="M49" i="12"/>
  <c r="U49" i="12"/>
  <c r="AC49" i="12"/>
  <c r="F49" i="12"/>
  <c r="N49" i="12"/>
  <c r="V49" i="12"/>
  <c r="G49" i="12"/>
  <c r="O49" i="12"/>
  <c r="W49" i="12"/>
  <c r="H49" i="12"/>
  <c r="P49" i="12"/>
  <c r="X49" i="12"/>
  <c r="I49" i="12"/>
  <c r="Q49" i="12"/>
  <c r="Y49" i="12"/>
  <c r="J49" i="12"/>
  <c r="R49" i="12"/>
  <c r="Z49" i="12"/>
  <c r="K49" i="12"/>
  <c r="S49" i="12"/>
  <c r="AA49" i="12"/>
  <c r="CR41" i="12"/>
  <c r="K41" i="12"/>
  <c r="S41" i="12"/>
  <c r="AA41" i="12"/>
  <c r="M41" i="12"/>
  <c r="U41" i="12"/>
  <c r="AC41" i="12"/>
  <c r="F41" i="12"/>
  <c r="N41" i="12"/>
  <c r="V41" i="12"/>
  <c r="H41" i="12"/>
  <c r="T41" i="12"/>
  <c r="I41" i="12"/>
  <c r="W41" i="12"/>
  <c r="J41" i="12"/>
  <c r="X41" i="12"/>
  <c r="L41" i="12"/>
  <c r="Y41" i="12"/>
  <c r="O41" i="12"/>
  <c r="Z41" i="12"/>
  <c r="P41" i="12"/>
  <c r="AB41" i="12"/>
  <c r="Q41" i="12"/>
  <c r="G41" i="12"/>
  <c r="R41" i="12"/>
  <c r="CR33" i="12"/>
  <c r="H33" i="12"/>
  <c r="P33" i="12"/>
  <c r="X33" i="12"/>
  <c r="I33" i="12"/>
  <c r="Q33" i="12"/>
  <c r="Y33" i="12"/>
  <c r="J33" i="12"/>
  <c r="R33" i="12"/>
  <c r="Z33" i="12"/>
  <c r="K33" i="12"/>
  <c r="S33" i="12"/>
  <c r="AA33" i="12"/>
  <c r="L33" i="12"/>
  <c r="T33" i="12"/>
  <c r="AB33" i="12"/>
  <c r="M33" i="12"/>
  <c r="U33" i="12"/>
  <c r="AC33" i="12"/>
  <c r="F33" i="12"/>
  <c r="N33" i="12"/>
  <c r="V33" i="12"/>
  <c r="O33" i="12"/>
  <c r="W33" i="12"/>
  <c r="G33" i="12"/>
  <c r="H25" i="12"/>
  <c r="P25" i="12"/>
  <c r="X25" i="12"/>
  <c r="I25" i="12"/>
  <c r="Q25" i="12"/>
  <c r="Y25" i="12"/>
  <c r="CR25" i="12"/>
  <c r="J25" i="12"/>
  <c r="R25" i="12"/>
  <c r="Z25" i="12"/>
  <c r="K25" i="12"/>
  <c r="S25" i="12"/>
  <c r="AA25" i="12"/>
  <c r="L25" i="12"/>
  <c r="T25" i="12"/>
  <c r="AB25" i="12"/>
  <c r="M25" i="12"/>
  <c r="U25" i="12"/>
  <c r="AC25" i="12"/>
  <c r="F25" i="12"/>
  <c r="N25" i="12"/>
  <c r="V25" i="12"/>
  <c r="O25" i="12"/>
  <c r="W25" i="12"/>
  <c r="G25" i="12"/>
  <c r="G17" i="12"/>
  <c r="O17" i="12"/>
  <c r="W17" i="12"/>
  <c r="CR17" i="12"/>
  <c r="M17" i="12"/>
  <c r="V17" i="12"/>
  <c r="H17" i="12"/>
  <c r="Q17" i="12"/>
  <c r="Z17" i="12"/>
  <c r="I17" i="12"/>
  <c r="R17" i="12"/>
  <c r="AA17" i="12"/>
  <c r="J17" i="12"/>
  <c r="S17" i="12"/>
  <c r="AB17" i="12"/>
  <c r="K17" i="12"/>
  <c r="T17" i="12"/>
  <c r="AC17" i="12"/>
  <c r="U17" i="12"/>
  <c r="X17" i="12"/>
  <c r="Y17" i="12"/>
  <c r="F17" i="12"/>
  <c r="L17" i="12"/>
  <c r="N17" i="12"/>
  <c r="P17" i="12"/>
  <c r="G9" i="12"/>
  <c r="O9" i="12"/>
  <c r="W9" i="12"/>
  <c r="M9" i="12"/>
  <c r="V9" i="12"/>
  <c r="CR9" i="12"/>
  <c r="N9" i="12"/>
  <c r="X9" i="12"/>
  <c r="F9" i="12"/>
  <c r="P9" i="12"/>
  <c r="Y9" i="12"/>
  <c r="H9" i="12"/>
  <c r="Q9" i="12"/>
  <c r="Z9" i="12"/>
  <c r="I9" i="12"/>
  <c r="R9" i="12"/>
  <c r="AA9" i="12"/>
  <c r="J9" i="12"/>
  <c r="S9" i="12"/>
  <c r="AB9" i="12"/>
  <c r="K9" i="12"/>
  <c r="T9" i="12"/>
  <c r="AC9" i="12"/>
  <c r="L9" i="12"/>
  <c r="U9" i="12"/>
  <c r="X2" i="12"/>
  <c r="P2" i="12"/>
  <c r="H2" i="12"/>
  <c r="CR144" i="12"/>
  <c r="I144" i="12"/>
  <c r="Q144" i="12"/>
  <c r="Y144" i="12"/>
  <c r="J144" i="12"/>
  <c r="R144" i="12"/>
  <c r="Z144" i="12"/>
  <c r="M144" i="12"/>
  <c r="U144" i="12"/>
  <c r="AC144" i="12"/>
  <c r="F144" i="12"/>
  <c r="N144" i="12"/>
  <c r="V144" i="12"/>
  <c r="T144" i="12"/>
  <c r="G144" i="12"/>
  <c r="W144" i="12"/>
  <c r="H144" i="12"/>
  <c r="X144" i="12"/>
  <c r="K144" i="12"/>
  <c r="AA144" i="12"/>
  <c r="L144" i="12"/>
  <c r="AB144" i="12"/>
  <c r="O144" i="12"/>
  <c r="P144" i="12"/>
  <c r="S144" i="12"/>
  <c r="CR136" i="12"/>
  <c r="G136" i="12"/>
  <c r="O136" i="12"/>
  <c r="W136" i="12"/>
  <c r="H136" i="12"/>
  <c r="P136" i="12"/>
  <c r="X136" i="12"/>
  <c r="I136" i="12"/>
  <c r="Q136" i="12"/>
  <c r="Y136" i="12"/>
  <c r="J136" i="12"/>
  <c r="R136" i="12"/>
  <c r="Z136" i="12"/>
  <c r="K136" i="12"/>
  <c r="S136" i="12"/>
  <c r="AA136" i="12"/>
  <c r="L136" i="12"/>
  <c r="T136" i="12"/>
  <c r="AB136" i="12"/>
  <c r="M136" i="12"/>
  <c r="U136" i="12"/>
  <c r="AC136" i="12"/>
  <c r="F136" i="12"/>
  <c r="N136" i="12"/>
  <c r="V136" i="12"/>
  <c r="CR128" i="12"/>
  <c r="G128" i="12"/>
  <c r="O128" i="12"/>
  <c r="W128" i="12"/>
  <c r="H128" i="12"/>
  <c r="P128" i="12"/>
  <c r="X128" i="12"/>
  <c r="I128" i="12"/>
  <c r="Q128" i="12"/>
  <c r="Y128" i="12"/>
  <c r="J128" i="12"/>
  <c r="R128" i="12"/>
  <c r="Z128" i="12"/>
  <c r="K128" i="12"/>
  <c r="S128" i="12"/>
  <c r="AA128" i="12"/>
  <c r="L128" i="12"/>
  <c r="T128" i="12"/>
  <c r="AB128" i="12"/>
  <c r="M128" i="12"/>
  <c r="U128" i="12"/>
  <c r="AC128" i="12"/>
  <c r="F128" i="12"/>
  <c r="N128" i="12"/>
  <c r="V128" i="12"/>
  <c r="CR120" i="12"/>
  <c r="J120" i="12"/>
  <c r="R120" i="12"/>
  <c r="Z120" i="12"/>
  <c r="K120" i="12"/>
  <c r="S120" i="12"/>
  <c r="AA120" i="12"/>
  <c r="L120" i="12"/>
  <c r="T120" i="12"/>
  <c r="AB120" i="12"/>
  <c r="M120" i="12"/>
  <c r="U120" i="12"/>
  <c r="AC120" i="12"/>
  <c r="F120" i="12"/>
  <c r="N120" i="12"/>
  <c r="V120" i="12"/>
  <c r="G120" i="12"/>
  <c r="O120" i="12"/>
  <c r="W120" i="12"/>
  <c r="H120" i="12"/>
  <c r="P120" i="12"/>
  <c r="X120" i="12"/>
  <c r="Q120" i="12"/>
  <c r="Y120" i="12"/>
  <c r="I120" i="12"/>
  <c r="CR112" i="12"/>
  <c r="J112" i="12"/>
  <c r="R112" i="12"/>
  <c r="Z112" i="12"/>
  <c r="K112" i="12"/>
  <c r="S112" i="12"/>
  <c r="AA112" i="12"/>
  <c r="L112" i="12"/>
  <c r="T112" i="12"/>
  <c r="AB112" i="12"/>
  <c r="M112" i="12"/>
  <c r="U112" i="12"/>
  <c r="AC112" i="12"/>
  <c r="F112" i="12"/>
  <c r="N112" i="12"/>
  <c r="V112" i="12"/>
  <c r="G112" i="12"/>
  <c r="O112" i="12"/>
  <c r="W112" i="12"/>
  <c r="H112" i="12"/>
  <c r="P112" i="12"/>
  <c r="X112" i="12"/>
  <c r="Q112" i="12"/>
  <c r="Y112" i="12"/>
  <c r="I112" i="12"/>
  <c r="CR104" i="12"/>
  <c r="F104" i="12"/>
  <c r="N104" i="12"/>
  <c r="V104" i="12"/>
  <c r="H104" i="12"/>
  <c r="P104" i="12"/>
  <c r="X104" i="12"/>
  <c r="M104" i="12"/>
  <c r="Y104" i="12"/>
  <c r="O104" i="12"/>
  <c r="Z104" i="12"/>
  <c r="Q104" i="12"/>
  <c r="AA104" i="12"/>
  <c r="G104" i="12"/>
  <c r="R104" i="12"/>
  <c r="AB104" i="12"/>
  <c r="I104" i="12"/>
  <c r="S104" i="12"/>
  <c r="AC104" i="12"/>
  <c r="J104" i="12"/>
  <c r="T104" i="12"/>
  <c r="K104" i="12"/>
  <c r="U104" i="12"/>
  <c r="L104" i="12"/>
  <c r="W104" i="12"/>
  <c r="CR96" i="12"/>
  <c r="I96" i="12"/>
  <c r="Q96" i="12"/>
  <c r="Y96" i="12"/>
  <c r="K96" i="12"/>
  <c r="S96" i="12"/>
  <c r="AA96" i="12"/>
  <c r="L96" i="12"/>
  <c r="T96" i="12"/>
  <c r="AB96" i="12"/>
  <c r="M96" i="12"/>
  <c r="U96" i="12"/>
  <c r="AC96" i="12"/>
  <c r="F96" i="12"/>
  <c r="N96" i="12"/>
  <c r="V96" i="12"/>
  <c r="H96" i="12"/>
  <c r="P96" i="12"/>
  <c r="X96" i="12"/>
  <c r="R96" i="12"/>
  <c r="W96" i="12"/>
  <c r="Z96" i="12"/>
  <c r="G96" i="12"/>
  <c r="J96" i="12"/>
  <c r="O96" i="12"/>
  <c r="CR88" i="12"/>
  <c r="I88" i="12"/>
  <c r="Q88" i="12"/>
  <c r="Y88" i="12"/>
  <c r="K88" i="12"/>
  <c r="S88" i="12"/>
  <c r="AA88" i="12"/>
  <c r="L88" i="12"/>
  <c r="T88" i="12"/>
  <c r="AB88" i="12"/>
  <c r="M88" i="12"/>
  <c r="U88" i="12"/>
  <c r="AC88" i="12"/>
  <c r="F88" i="12"/>
  <c r="N88" i="12"/>
  <c r="V88" i="12"/>
  <c r="H88" i="12"/>
  <c r="P88" i="12"/>
  <c r="X88" i="12"/>
  <c r="R88" i="12"/>
  <c r="W88" i="12"/>
  <c r="Z88" i="12"/>
  <c r="G88" i="12"/>
  <c r="J88" i="12"/>
  <c r="O88" i="12"/>
  <c r="CR80" i="12"/>
  <c r="K80" i="12"/>
  <c r="S80" i="12"/>
  <c r="AA80" i="12"/>
  <c r="M80" i="12"/>
  <c r="U80" i="12"/>
  <c r="AC80" i="12"/>
  <c r="F80" i="12"/>
  <c r="N80" i="12"/>
  <c r="V80" i="12"/>
  <c r="G80" i="12"/>
  <c r="O80" i="12"/>
  <c r="W80" i="12"/>
  <c r="H80" i="12"/>
  <c r="P80" i="12"/>
  <c r="X80" i="12"/>
  <c r="Y80" i="12"/>
  <c r="I80" i="12"/>
  <c r="AB80" i="12"/>
  <c r="J80" i="12"/>
  <c r="L80" i="12"/>
  <c r="Q80" i="12"/>
  <c r="T80" i="12"/>
  <c r="R80" i="12"/>
  <c r="Z80" i="12"/>
  <c r="CR72" i="12"/>
  <c r="K72" i="12"/>
  <c r="S72" i="12"/>
  <c r="AA72" i="12"/>
  <c r="M72" i="12"/>
  <c r="U72" i="12"/>
  <c r="AC72" i="12"/>
  <c r="F72" i="12"/>
  <c r="N72" i="12"/>
  <c r="V72" i="12"/>
  <c r="G72" i="12"/>
  <c r="O72" i="12"/>
  <c r="W72" i="12"/>
  <c r="H72" i="12"/>
  <c r="P72" i="12"/>
  <c r="X72" i="12"/>
  <c r="Y72" i="12"/>
  <c r="I72" i="12"/>
  <c r="AB72" i="12"/>
  <c r="J72" i="12"/>
  <c r="L72" i="12"/>
  <c r="Q72" i="12"/>
  <c r="R72" i="12"/>
  <c r="T72" i="12"/>
  <c r="Z72" i="12"/>
  <c r="CR64" i="12"/>
  <c r="H64" i="12"/>
  <c r="P64" i="12"/>
  <c r="X64" i="12"/>
  <c r="I64" i="12"/>
  <c r="Q64" i="12"/>
  <c r="Y64" i="12"/>
  <c r="J64" i="12"/>
  <c r="R64" i="12"/>
  <c r="Z64" i="12"/>
  <c r="M64" i="12"/>
  <c r="AA64" i="12"/>
  <c r="N64" i="12"/>
  <c r="AB64" i="12"/>
  <c r="O64" i="12"/>
  <c r="AC64" i="12"/>
  <c r="S64" i="12"/>
  <c r="F64" i="12"/>
  <c r="T64" i="12"/>
  <c r="G64" i="12"/>
  <c r="U64" i="12"/>
  <c r="K64" i="12"/>
  <c r="V64" i="12"/>
  <c r="L64" i="12"/>
  <c r="W64" i="12"/>
  <c r="CR56" i="12"/>
  <c r="L56" i="12"/>
  <c r="T56" i="12"/>
  <c r="AB56" i="12"/>
  <c r="F56" i="12"/>
  <c r="N56" i="12"/>
  <c r="V56" i="12"/>
  <c r="H56" i="12"/>
  <c r="P56" i="12"/>
  <c r="X56" i="12"/>
  <c r="I56" i="12"/>
  <c r="Q56" i="12"/>
  <c r="Y56" i="12"/>
  <c r="J56" i="12"/>
  <c r="R56" i="12"/>
  <c r="Z56" i="12"/>
  <c r="U56" i="12"/>
  <c r="W56" i="12"/>
  <c r="AA56" i="12"/>
  <c r="G56" i="12"/>
  <c r="AC56" i="12"/>
  <c r="K56" i="12"/>
  <c r="M56" i="12"/>
  <c r="O56" i="12"/>
  <c r="S56" i="12"/>
  <c r="CR48" i="12"/>
  <c r="L48" i="12"/>
  <c r="T48" i="12"/>
  <c r="AB48" i="12"/>
  <c r="M48" i="12"/>
  <c r="U48" i="12"/>
  <c r="AC48" i="12"/>
  <c r="F48" i="12"/>
  <c r="N48" i="12"/>
  <c r="V48" i="12"/>
  <c r="G48" i="12"/>
  <c r="O48" i="12"/>
  <c r="W48" i="12"/>
  <c r="H48" i="12"/>
  <c r="P48" i="12"/>
  <c r="X48" i="12"/>
  <c r="I48" i="12"/>
  <c r="Q48" i="12"/>
  <c r="Y48" i="12"/>
  <c r="J48" i="12"/>
  <c r="R48" i="12"/>
  <c r="Z48" i="12"/>
  <c r="K48" i="12"/>
  <c r="S48" i="12"/>
  <c r="AA48" i="12"/>
  <c r="CR40" i="12"/>
  <c r="K40" i="12"/>
  <c r="S40" i="12"/>
  <c r="AA40" i="12"/>
  <c r="M40" i="12"/>
  <c r="U40" i="12"/>
  <c r="AC40" i="12"/>
  <c r="F40" i="12"/>
  <c r="N40" i="12"/>
  <c r="V40" i="12"/>
  <c r="G40" i="12"/>
  <c r="R40" i="12"/>
  <c r="H40" i="12"/>
  <c r="T40" i="12"/>
  <c r="I40" i="12"/>
  <c r="W40" i="12"/>
  <c r="J40" i="12"/>
  <c r="X40" i="12"/>
  <c r="L40" i="12"/>
  <c r="Y40" i="12"/>
  <c r="O40" i="12"/>
  <c r="Z40" i="12"/>
  <c r="P40" i="12"/>
  <c r="AB40" i="12"/>
  <c r="Q40" i="12"/>
  <c r="CR32" i="12"/>
  <c r="H32" i="12"/>
  <c r="P32" i="12"/>
  <c r="X32" i="12"/>
  <c r="I32" i="12"/>
  <c r="Q32" i="12"/>
  <c r="Y32" i="12"/>
  <c r="J32" i="12"/>
  <c r="R32" i="12"/>
  <c r="Z32" i="12"/>
  <c r="K32" i="12"/>
  <c r="S32" i="12"/>
  <c r="AA32" i="12"/>
  <c r="L32" i="12"/>
  <c r="T32" i="12"/>
  <c r="AB32" i="12"/>
  <c r="M32" i="12"/>
  <c r="U32" i="12"/>
  <c r="AC32" i="12"/>
  <c r="F32" i="12"/>
  <c r="N32" i="12"/>
  <c r="V32" i="12"/>
  <c r="G32" i="12"/>
  <c r="O32" i="12"/>
  <c r="W32" i="12"/>
  <c r="L24" i="12"/>
  <c r="T24" i="12"/>
  <c r="AB24" i="12"/>
  <c r="CR24" i="12"/>
  <c r="G24" i="12"/>
  <c r="O24" i="12"/>
  <c r="W24" i="12"/>
  <c r="K24" i="12"/>
  <c r="V24" i="12"/>
  <c r="M24" i="12"/>
  <c r="X24" i="12"/>
  <c r="N24" i="12"/>
  <c r="Y24" i="12"/>
  <c r="P24" i="12"/>
  <c r="Z24" i="12"/>
  <c r="F24" i="12"/>
  <c r="Q24" i="12"/>
  <c r="AA24" i="12"/>
  <c r="H24" i="12"/>
  <c r="R24" i="12"/>
  <c r="AC24" i="12"/>
  <c r="I24" i="12"/>
  <c r="S24" i="12"/>
  <c r="J24" i="12"/>
  <c r="U24" i="12"/>
  <c r="G16" i="12"/>
  <c r="O16" i="12"/>
  <c r="W16" i="12"/>
  <c r="J16" i="12"/>
  <c r="S16" i="12"/>
  <c r="AB16" i="12"/>
  <c r="M16" i="12"/>
  <c r="V16" i="12"/>
  <c r="N16" i="12"/>
  <c r="X16" i="12"/>
  <c r="F16" i="12"/>
  <c r="P16" i="12"/>
  <c r="Y16" i="12"/>
  <c r="H16" i="12"/>
  <c r="Q16" i="12"/>
  <c r="Z16" i="12"/>
  <c r="T16" i="12"/>
  <c r="CR16" i="12"/>
  <c r="U16" i="12"/>
  <c r="AA16" i="12"/>
  <c r="AC16" i="12"/>
  <c r="I16" i="12"/>
  <c r="K16" i="12"/>
  <c r="L16" i="12"/>
  <c r="R16" i="12"/>
  <c r="G8" i="12"/>
  <c r="O8" i="12"/>
  <c r="W8" i="12"/>
  <c r="CR8" i="12"/>
  <c r="J8" i="12"/>
  <c r="S8" i="12"/>
  <c r="AB8" i="12"/>
  <c r="K8" i="12"/>
  <c r="T8" i="12"/>
  <c r="AC8" i="12"/>
  <c r="L8" i="12"/>
  <c r="U8" i="12"/>
  <c r="M8" i="12"/>
  <c r="V8" i="12"/>
  <c r="N8" i="12"/>
  <c r="X8" i="12"/>
  <c r="F8" i="12"/>
  <c r="P8" i="12"/>
  <c r="Y8" i="12"/>
  <c r="H8" i="12"/>
  <c r="Q8" i="12"/>
  <c r="Z8" i="12"/>
  <c r="R8" i="12"/>
  <c r="AA8" i="12"/>
  <c r="I8" i="12"/>
  <c r="W2" i="12"/>
  <c r="O2" i="12"/>
  <c r="G2" i="12"/>
  <c r="CR167" i="12"/>
  <c r="J167" i="12"/>
  <c r="R167" i="12"/>
  <c r="Z167" i="12"/>
  <c r="K167" i="12"/>
  <c r="S167" i="12"/>
  <c r="AA167" i="12"/>
  <c r="L167" i="12"/>
  <c r="T167" i="12"/>
  <c r="AB167" i="12"/>
  <c r="M167" i="12"/>
  <c r="U167" i="12"/>
  <c r="AC167" i="12"/>
  <c r="F167" i="12"/>
  <c r="N167" i="12"/>
  <c r="V167" i="12"/>
  <c r="G167" i="12"/>
  <c r="O167" i="12"/>
  <c r="W167" i="12"/>
  <c r="H167" i="12"/>
  <c r="P167" i="12"/>
  <c r="X167" i="12"/>
  <c r="I167" i="12"/>
  <c r="Q167" i="12"/>
  <c r="Y167" i="12"/>
  <c r="CR159" i="12"/>
  <c r="J159" i="12"/>
  <c r="R159" i="12"/>
  <c r="Z159" i="12"/>
  <c r="K159" i="12"/>
  <c r="S159" i="12"/>
  <c r="AA159" i="12"/>
  <c r="L159" i="12"/>
  <c r="T159" i="12"/>
  <c r="AB159" i="12"/>
  <c r="M159" i="12"/>
  <c r="U159" i="12"/>
  <c r="AC159" i="12"/>
  <c r="F159" i="12"/>
  <c r="N159" i="12"/>
  <c r="V159" i="12"/>
  <c r="G159" i="12"/>
  <c r="O159" i="12"/>
  <c r="W159" i="12"/>
  <c r="H159" i="12"/>
  <c r="P159" i="12"/>
  <c r="X159" i="12"/>
  <c r="I159" i="12"/>
  <c r="Q159" i="12"/>
  <c r="Y159" i="12"/>
  <c r="CR151" i="12"/>
  <c r="J151" i="12"/>
  <c r="R151" i="12"/>
  <c r="Z151" i="12"/>
  <c r="K151" i="12"/>
  <c r="S151" i="12"/>
  <c r="AA151" i="12"/>
  <c r="L151" i="12"/>
  <c r="T151" i="12"/>
  <c r="AB151" i="12"/>
  <c r="M151" i="12"/>
  <c r="U151" i="12"/>
  <c r="AC151" i="12"/>
  <c r="F151" i="12"/>
  <c r="N151" i="12"/>
  <c r="V151" i="12"/>
  <c r="G151" i="12"/>
  <c r="O151" i="12"/>
  <c r="W151" i="12"/>
  <c r="H151" i="12"/>
  <c r="P151" i="12"/>
  <c r="X151" i="12"/>
  <c r="I151" i="12"/>
  <c r="Q151" i="12"/>
  <c r="Y151" i="12"/>
  <c r="CR143" i="12"/>
  <c r="I143" i="12"/>
  <c r="Q143" i="12"/>
  <c r="Y143" i="12"/>
  <c r="J143" i="12"/>
  <c r="R143" i="12"/>
  <c r="Z143" i="12"/>
  <c r="M143" i="12"/>
  <c r="U143" i="12"/>
  <c r="AC143" i="12"/>
  <c r="F143" i="12"/>
  <c r="N143" i="12"/>
  <c r="V143" i="12"/>
  <c r="L143" i="12"/>
  <c r="AB143" i="12"/>
  <c r="O143" i="12"/>
  <c r="P143" i="12"/>
  <c r="S143" i="12"/>
  <c r="T143" i="12"/>
  <c r="G143" i="12"/>
  <c r="W143" i="12"/>
  <c r="H143" i="12"/>
  <c r="X143" i="12"/>
  <c r="K143" i="12"/>
  <c r="AA143" i="12"/>
  <c r="CR135" i="12"/>
  <c r="G135" i="12"/>
  <c r="O135" i="12"/>
  <c r="W135" i="12"/>
  <c r="H135" i="12"/>
  <c r="P135" i="12"/>
  <c r="X135" i="12"/>
  <c r="I135" i="12"/>
  <c r="Q135" i="12"/>
  <c r="Y135" i="12"/>
  <c r="J135" i="12"/>
  <c r="R135" i="12"/>
  <c r="Z135" i="12"/>
  <c r="K135" i="12"/>
  <c r="S135" i="12"/>
  <c r="AA135" i="12"/>
  <c r="L135" i="12"/>
  <c r="T135" i="12"/>
  <c r="AB135" i="12"/>
  <c r="M135" i="12"/>
  <c r="U135" i="12"/>
  <c r="AC135" i="12"/>
  <c r="F135" i="12"/>
  <c r="N135" i="12"/>
  <c r="V135" i="12"/>
  <c r="CR127" i="12"/>
  <c r="G127" i="12"/>
  <c r="O127" i="12"/>
  <c r="W127" i="12"/>
  <c r="H127" i="12"/>
  <c r="P127" i="12"/>
  <c r="X127" i="12"/>
  <c r="I127" i="12"/>
  <c r="Q127" i="12"/>
  <c r="Y127" i="12"/>
  <c r="J127" i="12"/>
  <c r="R127" i="12"/>
  <c r="Z127" i="12"/>
  <c r="K127" i="12"/>
  <c r="S127" i="12"/>
  <c r="AA127" i="12"/>
  <c r="L127" i="12"/>
  <c r="T127" i="12"/>
  <c r="AB127" i="12"/>
  <c r="M127" i="12"/>
  <c r="U127" i="12"/>
  <c r="AC127" i="12"/>
  <c r="F127" i="12"/>
  <c r="N127" i="12"/>
  <c r="V127" i="12"/>
  <c r="CR119" i="12"/>
  <c r="J119" i="12"/>
  <c r="R119" i="12"/>
  <c r="Z119" i="12"/>
  <c r="K119" i="12"/>
  <c r="S119" i="12"/>
  <c r="AA119" i="12"/>
  <c r="L119" i="12"/>
  <c r="T119" i="12"/>
  <c r="AB119" i="12"/>
  <c r="M119" i="12"/>
  <c r="U119" i="12"/>
  <c r="AC119" i="12"/>
  <c r="F119" i="12"/>
  <c r="N119" i="12"/>
  <c r="V119" i="12"/>
  <c r="G119" i="12"/>
  <c r="O119" i="12"/>
  <c r="W119" i="12"/>
  <c r="H119" i="12"/>
  <c r="P119" i="12"/>
  <c r="X119" i="12"/>
  <c r="I119" i="12"/>
  <c r="Q119" i="12"/>
  <c r="Y119" i="12"/>
  <c r="CR111" i="12"/>
  <c r="J111" i="12"/>
  <c r="R111" i="12"/>
  <c r="Z111" i="12"/>
  <c r="K111" i="12"/>
  <c r="S111" i="12"/>
  <c r="AA111" i="12"/>
  <c r="L111" i="12"/>
  <c r="T111" i="12"/>
  <c r="AB111" i="12"/>
  <c r="M111" i="12"/>
  <c r="U111" i="12"/>
  <c r="AC111" i="12"/>
  <c r="F111" i="12"/>
  <c r="N111" i="12"/>
  <c r="V111" i="12"/>
  <c r="G111" i="12"/>
  <c r="O111" i="12"/>
  <c r="W111" i="12"/>
  <c r="H111" i="12"/>
  <c r="P111" i="12"/>
  <c r="X111" i="12"/>
  <c r="I111" i="12"/>
  <c r="Q111" i="12"/>
  <c r="Y111" i="12"/>
  <c r="CR103" i="12"/>
  <c r="F103" i="12"/>
  <c r="N103" i="12"/>
  <c r="V103" i="12"/>
  <c r="H103" i="12"/>
  <c r="P103" i="12"/>
  <c r="X103" i="12"/>
  <c r="Q103" i="12"/>
  <c r="AA103" i="12"/>
  <c r="G103" i="12"/>
  <c r="R103" i="12"/>
  <c r="AB103" i="12"/>
  <c r="I103" i="12"/>
  <c r="S103" i="12"/>
  <c r="AC103" i="12"/>
  <c r="J103" i="12"/>
  <c r="T103" i="12"/>
  <c r="K103" i="12"/>
  <c r="U103" i="12"/>
  <c r="L103" i="12"/>
  <c r="W103" i="12"/>
  <c r="M103" i="12"/>
  <c r="Y103" i="12"/>
  <c r="O103" i="12"/>
  <c r="Z103" i="12"/>
  <c r="CR95" i="12"/>
  <c r="I95" i="12"/>
  <c r="Q95" i="12"/>
  <c r="Y95" i="12"/>
  <c r="K95" i="12"/>
  <c r="S95" i="12"/>
  <c r="AA95" i="12"/>
  <c r="L95" i="12"/>
  <c r="T95" i="12"/>
  <c r="AB95" i="12"/>
  <c r="M95" i="12"/>
  <c r="U95" i="12"/>
  <c r="AC95" i="12"/>
  <c r="F95" i="12"/>
  <c r="N95" i="12"/>
  <c r="V95" i="12"/>
  <c r="H95" i="12"/>
  <c r="P95" i="12"/>
  <c r="X95" i="12"/>
  <c r="J95" i="12"/>
  <c r="O95" i="12"/>
  <c r="R95" i="12"/>
  <c r="W95" i="12"/>
  <c r="Z95" i="12"/>
  <c r="G95" i="12"/>
  <c r="CR87" i="12"/>
  <c r="I87" i="12"/>
  <c r="Q87" i="12"/>
  <c r="Y87" i="12"/>
  <c r="K87" i="12"/>
  <c r="S87" i="12"/>
  <c r="AA87" i="12"/>
  <c r="L87" i="12"/>
  <c r="T87" i="12"/>
  <c r="AB87" i="12"/>
  <c r="M87" i="12"/>
  <c r="U87" i="12"/>
  <c r="AC87" i="12"/>
  <c r="F87" i="12"/>
  <c r="N87" i="12"/>
  <c r="V87" i="12"/>
  <c r="H87" i="12"/>
  <c r="P87" i="12"/>
  <c r="X87" i="12"/>
  <c r="J87" i="12"/>
  <c r="O87" i="12"/>
  <c r="R87" i="12"/>
  <c r="W87" i="12"/>
  <c r="Z87" i="12"/>
  <c r="G87" i="12"/>
  <c r="CR79" i="12"/>
  <c r="K79" i="12"/>
  <c r="S79" i="12"/>
  <c r="AA79" i="12"/>
  <c r="M79" i="12"/>
  <c r="U79" i="12"/>
  <c r="AC79" i="12"/>
  <c r="F79" i="12"/>
  <c r="N79" i="12"/>
  <c r="V79" i="12"/>
  <c r="G79" i="12"/>
  <c r="O79" i="12"/>
  <c r="W79" i="12"/>
  <c r="H79" i="12"/>
  <c r="P79" i="12"/>
  <c r="X79" i="12"/>
  <c r="Z79" i="12"/>
  <c r="J79" i="12"/>
  <c r="L79" i="12"/>
  <c r="Q79" i="12"/>
  <c r="R79" i="12"/>
  <c r="Y79" i="12"/>
  <c r="AB79" i="12"/>
  <c r="I79" i="12"/>
  <c r="T79" i="12"/>
  <c r="CR71" i="12"/>
  <c r="J71" i="12"/>
  <c r="R71" i="12"/>
  <c r="K71" i="12"/>
  <c r="S71" i="12"/>
  <c r="AA71" i="12"/>
  <c r="L71" i="12"/>
  <c r="T71" i="12"/>
  <c r="M71" i="12"/>
  <c r="U71" i="12"/>
  <c r="AC71" i="12"/>
  <c r="F71" i="12"/>
  <c r="N71" i="12"/>
  <c r="V71" i="12"/>
  <c r="G71" i="12"/>
  <c r="O71" i="12"/>
  <c r="W71" i="12"/>
  <c r="H71" i="12"/>
  <c r="P71" i="12"/>
  <c r="X71" i="12"/>
  <c r="Z71" i="12"/>
  <c r="I71" i="12"/>
  <c r="Q71" i="12"/>
  <c r="Y71" i="12"/>
  <c r="AB71" i="12"/>
  <c r="CR63" i="12"/>
  <c r="H63" i="12"/>
  <c r="P63" i="12"/>
  <c r="X63" i="12"/>
  <c r="I63" i="12"/>
  <c r="Q63" i="12"/>
  <c r="Y63" i="12"/>
  <c r="J63" i="12"/>
  <c r="R63" i="12"/>
  <c r="Z63" i="12"/>
  <c r="L63" i="12"/>
  <c r="W63" i="12"/>
  <c r="M63" i="12"/>
  <c r="AA63" i="12"/>
  <c r="N63" i="12"/>
  <c r="AB63" i="12"/>
  <c r="O63" i="12"/>
  <c r="AC63" i="12"/>
  <c r="S63" i="12"/>
  <c r="F63" i="12"/>
  <c r="T63" i="12"/>
  <c r="G63" i="12"/>
  <c r="U63" i="12"/>
  <c r="K63" i="12"/>
  <c r="V63" i="12"/>
  <c r="CR55" i="12"/>
  <c r="L55" i="12"/>
  <c r="T55" i="12"/>
  <c r="AB55" i="12"/>
  <c r="F55" i="12"/>
  <c r="N55" i="12"/>
  <c r="V55" i="12"/>
  <c r="H55" i="12"/>
  <c r="P55" i="12"/>
  <c r="X55" i="12"/>
  <c r="I55" i="12"/>
  <c r="Q55" i="12"/>
  <c r="Y55" i="12"/>
  <c r="J55" i="12"/>
  <c r="R55" i="12"/>
  <c r="Z55" i="12"/>
  <c r="W55" i="12"/>
  <c r="AA55" i="12"/>
  <c r="G55" i="12"/>
  <c r="AC55" i="12"/>
  <c r="K55" i="12"/>
  <c r="M55" i="12"/>
  <c r="O55" i="12"/>
  <c r="S55" i="12"/>
  <c r="U55" i="12"/>
  <c r="CR47" i="12"/>
  <c r="K47" i="12"/>
  <c r="S47" i="12"/>
  <c r="F47" i="12"/>
  <c r="N47" i="12"/>
  <c r="I47" i="12"/>
  <c r="T47" i="12"/>
  <c r="AB47" i="12"/>
  <c r="J47" i="12"/>
  <c r="U47" i="12"/>
  <c r="AC47" i="12"/>
  <c r="L47" i="12"/>
  <c r="V47" i="12"/>
  <c r="M47" i="12"/>
  <c r="W47" i="12"/>
  <c r="O47" i="12"/>
  <c r="X47" i="12"/>
  <c r="P47" i="12"/>
  <c r="Y47" i="12"/>
  <c r="G47" i="12"/>
  <c r="Q47" i="12"/>
  <c r="Z47" i="12"/>
  <c r="H47" i="12"/>
  <c r="R47" i="12"/>
  <c r="AA47" i="12"/>
  <c r="CR39" i="12"/>
  <c r="K39" i="12"/>
  <c r="S39" i="12"/>
  <c r="AA39" i="12"/>
  <c r="M39" i="12"/>
  <c r="U39" i="12"/>
  <c r="AC39" i="12"/>
  <c r="F39" i="12"/>
  <c r="N39" i="12"/>
  <c r="V39" i="12"/>
  <c r="Q39" i="12"/>
  <c r="G39" i="12"/>
  <c r="R39" i="12"/>
  <c r="H39" i="12"/>
  <c r="T39" i="12"/>
  <c r="I39" i="12"/>
  <c r="W39" i="12"/>
  <c r="J39" i="12"/>
  <c r="X39" i="12"/>
  <c r="L39" i="12"/>
  <c r="Y39" i="12"/>
  <c r="O39" i="12"/>
  <c r="Z39" i="12"/>
  <c r="P39" i="12"/>
  <c r="AB39" i="12"/>
  <c r="CR31" i="12"/>
  <c r="H31" i="12"/>
  <c r="P31" i="12"/>
  <c r="X31" i="12"/>
  <c r="I31" i="12"/>
  <c r="Q31" i="12"/>
  <c r="Y31" i="12"/>
  <c r="J31" i="12"/>
  <c r="R31" i="12"/>
  <c r="Z31" i="12"/>
  <c r="K31" i="12"/>
  <c r="S31" i="12"/>
  <c r="AA31" i="12"/>
  <c r="L31" i="12"/>
  <c r="T31" i="12"/>
  <c r="AB31" i="12"/>
  <c r="M31" i="12"/>
  <c r="U31" i="12"/>
  <c r="AC31" i="12"/>
  <c r="F31" i="12"/>
  <c r="N31" i="12"/>
  <c r="V31" i="12"/>
  <c r="G31" i="12"/>
  <c r="O31" i="12"/>
  <c r="W31" i="12"/>
  <c r="L23" i="12"/>
  <c r="T23" i="12"/>
  <c r="AB23" i="12"/>
  <c r="CR23" i="12"/>
  <c r="G23" i="12"/>
  <c r="O23" i="12"/>
  <c r="W23" i="12"/>
  <c r="N23" i="12"/>
  <c r="Y23" i="12"/>
  <c r="P23" i="12"/>
  <c r="Z23" i="12"/>
  <c r="F23" i="12"/>
  <c r="Q23" i="12"/>
  <c r="AA23" i="12"/>
  <c r="H23" i="12"/>
  <c r="R23" i="12"/>
  <c r="AC23" i="12"/>
  <c r="I23" i="12"/>
  <c r="S23" i="12"/>
  <c r="J23" i="12"/>
  <c r="U23" i="12"/>
  <c r="K23" i="12"/>
  <c r="V23" i="12"/>
  <c r="M23" i="12"/>
  <c r="X23" i="12"/>
  <c r="G15" i="12"/>
  <c r="O15" i="12"/>
  <c r="W15" i="12"/>
  <c r="F15" i="12"/>
  <c r="P15" i="12"/>
  <c r="Y15" i="12"/>
  <c r="J15" i="12"/>
  <c r="S15" i="12"/>
  <c r="AB15" i="12"/>
  <c r="K15" i="12"/>
  <c r="T15" i="12"/>
  <c r="AC15" i="12"/>
  <c r="L15" i="12"/>
  <c r="U15" i="12"/>
  <c r="CR15" i="12"/>
  <c r="M15" i="12"/>
  <c r="V15" i="12"/>
  <c r="R15" i="12"/>
  <c r="X15" i="12"/>
  <c r="Z15" i="12"/>
  <c r="AA15" i="12"/>
  <c r="H15" i="12"/>
  <c r="I15" i="12"/>
  <c r="N15" i="12"/>
  <c r="Q15" i="12"/>
  <c r="G7" i="12"/>
  <c r="O7" i="12"/>
  <c r="W7" i="12"/>
  <c r="F7" i="12"/>
  <c r="P7" i="12"/>
  <c r="Y7" i="12"/>
  <c r="H7" i="12"/>
  <c r="Q7" i="12"/>
  <c r="Z7" i="12"/>
  <c r="I7" i="12"/>
  <c r="R7" i="12"/>
  <c r="AA7" i="12"/>
  <c r="J7" i="12"/>
  <c r="S7" i="12"/>
  <c r="AB7" i="12"/>
  <c r="K7" i="12"/>
  <c r="T7" i="12"/>
  <c r="AC7" i="12"/>
  <c r="L7" i="12"/>
  <c r="U7" i="12"/>
  <c r="M7" i="12"/>
  <c r="V7" i="12"/>
  <c r="CR7" i="12"/>
  <c r="N7" i="12"/>
  <c r="X7" i="12"/>
  <c r="F2" i="12"/>
  <c r="V2" i="12"/>
  <c r="N2" i="12"/>
  <c r="CR166" i="12"/>
  <c r="J166" i="12"/>
  <c r="R166" i="12"/>
  <c r="Z166" i="12"/>
  <c r="K166" i="12"/>
  <c r="S166" i="12"/>
  <c r="AA166" i="12"/>
  <c r="L166" i="12"/>
  <c r="T166" i="12"/>
  <c r="AB166" i="12"/>
  <c r="M166" i="12"/>
  <c r="U166" i="12"/>
  <c r="AC166" i="12"/>
  <c r="F166" i="12"/>
  <c r="N166" i="12"/>
  <c r="V166" i="12"/>
  <c r="G166" i="12"/>
  <c r="O166" i="12"/>
  <c r="W166" i="12"/>
  <c r="H166" i="12"/>
  <c r="P166" i="12"/>
  <c r="X166" i="12"/>
  <c r="I166" i="12"/>
  <c r="Q166" i="12"/>
  <c r="Y166" i="12"/>
  <c r="CR158" i="12"/>
  <c r="J158" i="12"/>
  <c r="R158" i="12"/>
  <c r="Z158" i="12"/>
  <c r="K158" i="12"/>
  <c r="S158" i="12"/>
  <c r="AA158" i="12"/>
  <c r="L158" i="12"/>
  <c r="T158" i="12"/>
  <c r="AB158" i="12"/>
  <c r="M158" i="12"/>
  <c r="U158" i="12"/>
  <c r="AC158" i="12"/>
  <c r="F158" i="12"/>
  <c r="N158" i="12"/>
  <c r="V158" i="12"/>
  <c r="G158" i="12"/>
  <c r="O158" i="12"/>
  <c r="W158" i="12"/>
  <c r="H158" i="12"/>
  <c r="P158" i="12"/>
  <c r="X158" i="12"/>
  <c r="I158" i="12"/>
  <c r="Q158" i="12"/>
  <c r="Y158" i="12"/>
  <c r="CR150" i="12"/>
  <c r="I150" i="12"/>
  <c r="J150" i="12"/>
  <c r="M150" i="12"/>
  <c r="F150" i="12"/>
  <c r="N150" i="12"/>
  <c r="R150" i="12"/>
  <c r="Z150" i="12"/>
  <c r="G150" i="12"/>
  <c r="S150" i="12"/>
  <c r="AA150" i="12"/>
  <c r="H150" i="12"/>
  <c r="T150" i="12"/>
  <c r="AB150" i="12"/>
  <c r="K150" i="12"/>
  <c r="U150" i="12"/>
  <c r="AC150" i="12"/>
  <c r="L150" i="12"/>
  <c r="V150" i="12"/>
  <c r="O150" i="12"/>
  <c r="W150" i="12"/>
  <c r="P150" i="12"/>
  <c r="X150" i="12"/>
  <c r="Q150" i="12"/>
  <c r="Y150" i="12"/>
  <c r="CR142" i="12"/>
  <c r="I142" i="12"/>
  <c r="Q142" i="12"/>
  <c r="Y142" i="12"/>
  <c r="J142" i="12"/>
  <c r="R142" i="12"/>
  <c r="Z142" i="12"/>
  <c r="M142" i="12"/>
  <c r="U142" i="12"/>
  <c r="AC142" i="12"/>
  <c r="F142" i="12"/>
  <c r="N142" i="12"/>
  <c r="V142" i="12"/>
  <c r="T142" i="12"/>
  <c r="G142" i="12"/>
  <c r="W142" i="12"/>
  <c r="H142" i="12"/>
  <c r="X142" i="12"/>
  <c r="K142" i="12"/>
  <c r="AA142" i="12"/>
  <c r="L142" i="12"/>
  <c r="AB142" i="12"/>
  <c r="O142" i="12"/>
  <c r="P142" i="12"/>
  <c r="S142" i="12"/>
  <c r="CR134" i="12"/>
  <c r="G134" i="12"/>
  <c r="O134" i="12"/>
  <c r="W134" i="12"/>
  <c r="H134" i="12"/>
  <c r="P134" i="12"/>
  <c r="X134" i="12"/>
  <c r="I134" i="12"/>
  <c r="Q134" i="12"/>
  <c r="Y134" i="12"/>
  <c r="J134" i="12"/>
  <c r="R134" i="12"/>
  <c r="Z134" i="12"/>
  <c r="K134" i="12"/>
  <c r="S134" i="12"/>
  <c r="AA134" i="12"/>
  <c r="L134" i="12"/>
  <c r="T134" i="12"/>
  <c r="AB134" i="12"/>
  <c r="M134" i="12"/>
  <c r="U134" i="12"/>
  <c r="AC134" i="12"/>
  <c r="F134" i="12"/>
  <c r="N134" i="12"/>
  <c r="V134" i="12"/>
  <c r="CR126" i="12"/>
  <c r="G126" i="12"/>
  <c r="O126" i="12"/>
  <c r="W126" i="12"/>
  <c r="H126" i="12"/>
  <c r="P126" i="12"/>
  <c r="X126" i="12"/>
  <c r="I126" i="12"/>
  <c r="Q126" i="12"/>
  <c r="Y126" i="12"/>
  <c r="J126" i="12"/>
  <c r="R126" i="12"/>
  <c r="Z126" i="12"/>
  <c r="K126" i="12"/>
  <c r="S126" i="12"/>
  <c r="AA126" i="12"/>
  <c r="L126" i="12"/>
  <c r="T126" i="12"/>
  <c r="AB126" i="12"/>
  <c r="M126" i="12"/>
  <c r="U126" i="12"/>
  <c r="AC126" i="12"/>
  <c r="F126" i="12"/>
  <c r="N126" i="12"/>
  <c r="V126" i="12"/>
  <c r="CR118" i="12"/>
  <c r="J118" i="12"/>
  <c r="R118" i="12"/>
  <c r="Z118" i="12"/>
  <c r="K118" i="12"/>
  <c r="S118" i="12"/>
  <c r="AA118" i="12"/>
  <c r="L118" i="12"/>
  <c r="T118" i="12"/>
  <c r="AB118" i="12"/>
  <c r="M118" i="12"/>
  <c r="U118" i="12"/>
  <c r="AC118" i="12"/>
  <c r="F118" i="12"/>
  <c r="N118" i="12"/>
  <c r="V118" i="12"/>
  <c r="G118" i="12"/>
  <c r="O118" i="12"/>
  <c r="W118" i="12"/>
  <c r="H118" i="12"/>
  <c r="P118" i="12"/>
  <c r="X118" i="12"/>
  <c r="I118" i="12"/>
  <c r="Q118" i="12"/>
  <c r="Y118" i="12"/>
  <c r="CR110" i="12"/>
  <c r="J110" i="12"/>
  <c r="R110" i="12"/>
  <c r="Z110" i="12"/>
  <c r="K110" i="12"/>
  <c r="S110" i="12"/>
  <c r="AA110" i="12"/>
  <c r="L110" i="12"/>
  <c r="T110" i="12"/>
  <c r="AB110" i="12"/>
  <c r="M110" i="12"/>
  <c r="U110" i="12"/>
  <c r="AC110" i="12"/>
  <c r="F110" i="12"/>
  <c r="N110" i="12"/>
  <c r="V110" i="12"/>
  <c r="G110" i="12"/>
  <c r="O110" i="12"/>
  <c r="W110" i="12"/>
  <c r="H110" i="12"/>
  <c r="P110" i="12"/>
  <c r="X110" i="12"/>
  <c r="I110" i="12"/>
  <c r="Q110" i="12"/>
  <c r="Y110" i="12"/>
  <c r="CR102" i="12"/>
  <c r="F102" i="12"/>
  <c r="N102" i="12"/>
  <c r="V102" i="12"/>
  <c r="H102" i="12"/>
  <c r="P102" i="12"/>
  <c r="X102" i="12"/>
  <c r="I102" i="12"/>
  <c r="S102" i="12"/>
  <c r="AC102" i="12"/>
  <c r="J102" i="12"/>
  <c r="T102" i="12"/>
  <c r="K102" i="12"/>
  <c r="U102" i="12"/>
  <c r="L102" i="12"/>
  <c r="W102" i="12"/>
  <c r="M102" i="12"/>
  <c r="Y102" i="12"/>
  <c r="O102" i="12"/>
  <c r="Z102" i="12"/>
  <c r="Q102" i="12"/>
  <c r="AA102" i="12"/>
  <c r="G102" i="12"/>
  <c r="R102" i="12"/>
  <c r="AB102" i="12"/>
  <c r="CR94" i="12"/>
  <c r="I94" i="12"/>
  <c r="Q94" i="12"/>
  <c r="Y94" i="12"/>
  <c r="K94" i="12"/>
  <c r="S94" i="12"/>
  <c r="AA94" i="12"/>
  <c r="L94" i="12"/>
  <c r="T94" i="12"/>
  <c r="AB94" i="12"/>
  <c r="M94" i="12"/>
  <c r="U94" i="12"/>
  <c r="AC94" i="12"/>
  <c r="F94" i="12"/>
  <c r="N94" i="12"/>
  <c r="V94" i="12"/>
  <c r="H94" i="12"/>
  <c r="P94" i="12"/>
  <c r="X94" i="12"/>
  <c r="G94" i="12"/>
  <c r="J94" i="12"/>
  <c r="O94" i="12"/>
  <c r="R94" i="12"/>
  <c r="W94" i="12"/>
  <c r="Z94" i="12"/>
  <c r="CR86" i="12"/>
  <c r="I86" i="12"/>
  <c r="Q86" i="12"/>
  <c r="Y86" i="12"/>
  <c r="K86" i="12"/>
  <c r="S86" i="12"/>
  <c r="AA86" i="12"/>
  <c r="L86" i="12"/>
  <c r="T86" i="12"/>
  <c r="AB86" i="12"/>
  <c r="M86" i="12"/>
  <c r="U86" i="12"/>
  <c r="AC86" i="12"/>
  <c r="F86" i="12"/>
  <c r="N86" i="12"/>
  <c r="V86" i="12"/>
  <c r="H86" i="12"/>
  <c r="P86" i="12"/>
  <c r="X86" i="12"/>
  <c r="G86" i="12"/>
  <c r="J86" i="12"/>
  <c r="O86" i="12"/>
  <c r="R86" i="12"/>
  <c r="W86" i="12"/>
  <c r="Z86" i="12"/>
  <c r="CR78" i="12"/>
  <c r="K78" i="12"/>
  <c r="S78" i="12"/>
  <c r="AA78" i="12"/>
  <c r="M78" i="12"/>
  <c r="U78" i="12"/>
  <c r="AC78" i="12"/>
  <c r="F78" i="12"/>
  <c r="N78" i="12"/>
  <c r="V78" i="12"/>
  <c r="G78" i="12"/>
  <c r="O78" i="12"/>
  <c r="W78" i="12"/>
  <c r="H78" i="12"/>
  <c r="P78" i="12"/>
  <c r="X78" i="12"/>
  <c r="I78" i="12"/>
  <c r="AB78" i="12"/>
  <c r="L78" i="12"/>
  <c r="Q78" i="12"/>
  <c r="R78" i="12"/>
  <c r="T78" i="12"/>
  <c r="Z78" i="12"/>
  <c r="J78" i="12"/>
  <c r="Y78" i="12"/>
  <c r="CR70" i="12"/>
  <c r="J70" i="12"/>
  <c r="R70" i="12"/>
  <c r="Z70" i="12"/>
  <c r="K70" i="12"/>
  <c r="S70" i="12"/>
  <c r="AA70" i="12"/>
  <c r="L70" i="12"/>
  <c r="T70" i="12"/>
  <c r="AB70" i="12"/>
  <c r="M70" i="12"/>
  <c r="U70" i="12"/>
  <c r="AC70" i="12"/>
  <c r="F70" i="12"/>
  <c r="N70" i="12"/>
  <c r="V70" i="12"/>
  <c r="G70" i="12"/>
  <c r="O70" i="12"/>
  <c r="W70" i="12"/>
  <c r="H70" i="12"/>
  <c r="P70" i="12"/>
  <c r="X70" i="12"/>
  <c r="I70" i="12"/>
  <c r="Q70" i="12"/>
  <c r="Y70" i="12"/>
  <c r="CR62" i="12"/>
  <c r="H62" i="12"/>
  <c r="P62" i="12"/>
  <c r="X62" i="12"/>
  <c r="I62" i="12"/>
  <c r="Q62" i="12"/>
  <c r="Y62" i="12"/>
  <c r="J62" i="12"/>
  <c r="R62" i="12"/>
  <c r="Z62" i="12"/>
  <c r="K62" i="12"/>
  <c r="V62" i="12"/>
  <c r="L62" i="12"/>
  <c r="W62" i="12"/>
  <c r="M62" i="12"/>
  <c r="AA62" i="12"/>
  <c r="N62" i="12"/>
  <c r="AB62" i="12"/>
  <c r="O62" i="12"/>
  <c r="AC62" i="12"/>
  <c r="S62" i="12"/>
  <c r="F62" i="12"/>
  <c r="T62" i="12"/>
  <c r="G62" i="12"/>
  <c r="U62" i="12"/>
  <c r="CR54" i="12"/>
  <c r="L54" i="12"/>
  <c r="T54" i="12"/>
  <c r="AB54" i="12"/>
  <c r="F54" i="12"/>
  <c r="N54" i="12"/>
  <c r="V54" i="12"/>
  <c r="H54" i="12"/>
  <c r="P54" i="12"/>
  <c r="X54" i="12"/>
  <c r="I54" i="12"/>
  <c r="Q54" i="12"/>
  <c r="Y54" i="12"/>
  <c r="J54" i="12"/>
  <c r="R54" i="12"/>
  <c r="Z54" i="12"/>
  <c r="AA54" i="12"/>
  <c r="G54" i="12"/>
  <c r="AC54" i="12"/>
  <c r="K54" i="12"/>
  <c r="M54" i="12"/>
  <c r="O54" i="12"/>
  <c r="S54" i="12"/>
  <c r="U54" i="12"/>
  <c r="W54" i="12"/>
  <c r="CR46" i="12"/>
  <c r="K46" i="12"/>
  <c r="S46" i="12"/>
  <c r="AA46" i="12"/>
  <c r="F46" i="12"/>
  <c r="N46" i="12"/>
  <c r="V46" i="12"/>
  <c r="L46" i="12"/>
  <c r="W46" i="12"/>
  <c r="M46" i="12"/>
  <c r="X46" i="12"/>
  <c r="O46" i="12"/>
  <c r="Y46" i="12"/>
  <c r="P46" i="12"/>
  <c r="Z46" i="12"/>
  <c r="G46" i="12"/>
  <c r="Q46" i="12"/>
  <c r="AB46" i="12"/>
  <c r="H46" i="12"/>
  <c r="R46" i="12"/>
  <c r="AC46" i="12"/>
  <c r="I46" i="12"/>
  <c r="T46" i="12"/>
  <c r="J46" i="12"/>
  <c r="U46" i="12"/>
  <c r="CR38" i="12"/>
  <c r="K38" i="12"/>
  <c r="S38" i="12"/>
  <c r="AA38" i="12"/>
  <c r="M38" i="12"/>
  <c r="U38" i="12"/>
  <c r="AC38" i="12"/>
  <c r="F38" i="12"/>
  <c r="N38" i="12"/>
  <c r="V38" i="12"/>
  <c r="P38" i="12"/>
  <c r="AB38" i="12"/>
  <c r="Q38" i="12"/>
  <c r="G38" i="12"/>
  <c r="R38" i="12"/>
  <c r="H38" i="12"/>
  <c r="T38" i="12"/>
  <c r="I38" i="12"/>
  <c r="W38" i="12"/>
  <c r="J38" i="12"/>
  <c r="X38" i="12"/>
  <c r="L38" i="12"/>
  <c r="Y38" i="12"/>
  <c r="O38" i="12"/>
  <c r="Z38" i="12"/>
  <c r="CR30" i="12"/>
  <c r="H30" i="12"/>
  <c r="P30" i="12"/>
  <c r="X30" i="12"/>
  <c r="I30" i="12"/>
  <c r="Q30" i="12"/>
  <c r="Y30" i="12"/>
  <c r="J30" i="12"/>
  <c r="R30" i="12"/>
  <c r="Z30" i="12"/>
  <c r="K30" i="12"/>
  <c r="S30" i="12"/>
  <c r="AA30" i="12"/>
  <c r="L30" i="12"/>
  <c r="T30" i="12"/>
  <c r="AB30" i="12"/>
  <c r="M30" i="12"/>
  <c r="U30" i="12"/>
  <c r="AC30" i="12"/>
  <c r="F30" i="12"/>
  <c r="N30" i="12"/>
  <c r="V30" i="12"/>
  <c r="W30" i="12"/>
  <c r="G30" i="12"/>
  <c r="O30" i="12"/>
  <c r="L22" i="12"/>
  <c r="T22" i="12"/>
  <c r="AB22" i="12"/>
  <c r="CR22" i="12"/>
  <c r="G22" i="12"/>
  <c r="O22" i="12"/>
  <c r="W22" i="12"/>
  <c r="F22" i="12"/>
  <c r="Q22" i="12"/>
  <c r="AA22" i="12"/>
  <c r="H22" i="12"/>
  <c r="R22" i="12"/>
  <c r="AC22" i="12"/>
  <c r="I22" i="12"/>
  <c r="S22" i="12"/>
  <c r="J22" i="12"/>
  <c r="U22" i="12"/>
  <c r="K22" i="12"/>
  <c r="V22" i="12"/>
  <c r="M22" i="12"/>
  <c r="X22" i="12"/>
  <c r="N22" i="12"/>
  <c r="Y22" i="12"/>
  <c r="P22" i="12"/>
  <c r="Z22" i="12"/>
  <c r="G14" i="12"/>
  <c r="O14" i="12"/>
  <c r="W14" i="12"/>
  <c r="L14" i="12"/>
  <c r="U14" i="12"/>
  <c r="F14" i="12"/>
  <c r="P14" i="12"/>
  <c r="Y14" i="12"/>
  <c r="H14" i="12"/>
  <c r="Q14" i="12"/>
  <c r="Z14" i="12"/>
  <c r="CR14" i="12"/>
  <c r="I14" i="12"/>
  <c r="R14" i="12"/>
  <c r="AA14" i="12"/>
  <c r="J14" i="12"/>
  <c r="S14" i="12"/>
  <c r="AB14" i="12"/>
  <c r="T14" i="12"/>
  <c r="V14" i="12"/>
  <c r="X14" i="12"/>
  <c r="AC14" i="12"/>
  <c r="K14" i="12"/>
  <c r="M14" i="12"/>
  <c r="N14" i="12"/>
  <c r="G6" i="12"/>
  <c r="O6" i="12"/>
  <c r="W6" i="12"/>
  <c r="L6" i="12"/>
  <c r="U6" i="12"/>
  <c r="M6" i="12"/>
  <c r="V6" i="12"/>
  <c r="N6" i="12"/>
  <c r="X6" i="12"/>
  <c r="F6" i="12"/>
  <c r="P6" i="12"/>
  <c r="Y6" i="12"/>
  <c r="H6" i="12"/>
  <c r="Q6" i="12"/>
  <c r="Z6" i="12"/>
  <c r="I6" i="12"/>
  <c r="R6" i="12"/>
  <c r="AA6" i="12"/>
  <c r="CR6" i="12"/>
  <c r="J6" i="12"/>
  <c r="S6" i="12"/>
  <c r="AB6" i="12"/>
  <c r="K6" i="12"/>
  <c r="T6" i="12"/>
  <c r="AC6" i="12"/>
  <c r="AC2" i="12"/>
  <c r="U2" i="12"/>
  <c r="M2" i="12"/>
  <c r="CR77" i="12"/>
  <c r="K77" i="12"/>
  <c r="S77" i="12"/>
  <c r="AA77" i="12"/>
  <c r="M77" i="12"/>
  <c r="U77" i="12"/>
  <c r="AC77" i="12"/>
  <c r="F77" i="12"/>
  <c r="N77" i="12"/>
  <c r="V77" i="12"/>
  <c r="G77" i="12"/>
  <c r="O77" i="12"/>
  <c r="W77" i="12"/>
  <c r="H77" i="12"/>
  <c r="P77" i="12"/>
  <c r="X77" i="12"/>
  <c r="J77" i="12"/>
  <c r="Q77" i="12"/>
  <c r="R77" i="12"/>
  <c r="T77" i="12"/>
  <c r="Y77" i="12"/>
  <c r="I77" i="12"/>
  <c r="AB77" i="12"/>
  <c r="L77" i="12"/>
  <c r="Z77" i="12"/>
  <c r="CR69" i="12"/>
  <c r="J69" i="12"/>
  <c r="R69" i="12"/>
  <c r="Z69" i="12"/>
  <c r="K69" i="12"/>
  <c r="S69" i="12"/>
  <c r="AA69" i="12"/>
  <c r="L69" i="12"/>
  <c r="T69" i="12"/>
  <c r="AB69" i="12"/>
  <c r="M69" i="12"/>
  <c r="U69" i="12"/>
  <c r="AC69" i="12"/>
  <c r="F69" i="12"/>
  <c r="N69" i="12"/>
  <c r="V69" i="12"/>
  <c r="G69" i="12"/>
  <c r="O69" i="12"/>
  <c r="W69" i="12"/>
  <c r="H69" i="12"/>
  <c r="P69" i="12"/>
  <c r="X69" i="12"/>
  <c r="Q69" i="12"/>
  <c r="I69" i="12"/>
  <c r="Y69" i="12"/>
  <c r="CR61" i="12"/>
  <c r="H61" i="12"/>
  <c r="P61" i="12"/>
  <c r="X61" i="12"/>
  <c r="I61" i="12"/>
  <c r="Q61" i="12"/>
  <c r="Y61" i="12"/>
  <c r="J61" i="12"/>
  <c r="R61" i="12"/>
  <c r="Z61" i="12"/>
  <c r="G61" i="12"/>
  <c r="U61" i="12"/>
  <c r="K61" i="12"/>
  <c r="V61" i="12"/>
  <c r="L61" i="12"/>
  <c r="W61" i="12"/>
  <c r="M61" i="12"/>
  <c r="AA61" i="12"/>
  <c r="N61" i="12"/>
  <c r="AB61" i="12"/>
  <c r="O61" i="12"/>
  <c r="AC61" i="12"/>
  <c r="S61" i="12"/>
  <c r="F61" i="12"/>
  <c r="T61" i="12"/>
  <c r="CR53" i="12"/>
  <c r="L53" i="12"/>
  <c r="T53" i="12"/>
  <c r="AB53" i="12"/>
  <c r="F53" i="12"/>
  <c r="N53" i="12"/>
  <c r="V53" i="12"/>
  <c r="H53" i="12"/>
  <c r="P53" i="12"/>
  <c r="X53" i="12"/>
  <c r="I53" i="12"/>
  <c r="Q53" i="12"/>
  <c r="Y53" i="12"/>
  <c r="J53" i="12"/>
  <c r="R53" i="12"/>
  <c r="Z53" i="12"/>
  <c r="G53" i="12"/>
  <c r="AC53" i="12"/>
  <c r="K53" i="12"/>
  <c r="M53" i="12"/>
  <c r="O53" i="12"/>
  <c r="S53" i="12"/>
  <c r="U53" i="12"/>
  <c r="W53" i="12"/>
  <c r="AA53" i="12"/>
  <c r="CR45" i="12"/>
  <c r="K45" i="12"/>
  <c r="S45" i="12"/>
  <c r="AA45" i="12"/>
  <c r="M45" i="12"/>
  <c r="F45" i="12"/>
  <c r="N45" i="12"/>
  <c r="V45" i="12"/>
  <c r="O45" i="12"/>
  <c r="Y45" i="12"/>
  <c r="P45" i="12"/>
  <c r="Z45" i="12"/>
  <c r="Q45" i="12"/>
  <c r="AB45" i="12"/>
  <c r="G45" i="12"/>
  <c r="R45" i="12"/>
  <c r="AC45" i="12"/>
  <c r="H45" i="12"/>
  <c r="T45" i="12"/>
  <c r="I45" i="12"/>
  <c r="U45" i="12"/>
  <c r="J45" i="12"/>
  <c r="W45" i="12"/>
  <c r="L45" i="12"/>
  <c r="X45" i="12"/>
  <c r="CR37" i="12"/>
  <c r="K37" i="12"/>
  <c r="S37" i="12"/>
  <c r="AA37" i="12"/>
  <c r="M37" i="12"/>
  <c r="U37" i="12"/>
  <c r="AC37" i="12"/>
  <c r="F37" i="12"/>
  <c r="N37" i="12"/>
  <c r="V37" i="12"/>
  <c r="O37" i="12"/>
  <c r="Z37" i="12"/>
  <c r="P37" i="12"/>
  <c r="AB37" i="12"/>
  <c r="Q37" i="12"/>
  <c r="G37" i="12"/>
  <c r="R37" i="12"/>
  <c r="H37" i="12"/>
  <c r="T37" i="12"/>
  <c r="I37" i="12"/>
  <c r="W37" i="12"/>
  <c r="J37" i="12"/>
  <c r="X37" i="12"/>
  <c r="L37" i="12"/>
  <c r="Y37" i="12"/>
  <c r="CR29" i="12"/>
  <c r="H29" i="12"/>
  <c r="P29" i="12"/>
  <c r="X29" i="12"/>
  <c r="I29" i="12"/>
  <c r="Q29" i="12"/>
  <c r="Y29" i="12"/>
  <c r="J29" i="12"/>
  <c r="R29" i="12"/>
  <c r="Z29" i="12"/>
  <c r="K29" i="12"/>
  <c r="S29" i="12"/>
  <c r="AA29" i="12"/>
  <c r="L29" i="12"/>
  <c r="T29" i="12"/>
  <c r="AB29" i="12"/>
  <c r="M29" i="12"/>
  <c r="U29" i="12"/>
  <c r="AC29" i="12"/>
  <c r="F29" i="12"/>
  <c r="N29" i="12"/>
  <c r="V29" i="12"/>
  <c r="G29" i="12"/>
  <c r="O29" i="12"/>
  <c r="W29" i="12"/>
  <c r="G21" i="12"/>
  <c r="CR21" i="12"/>
  <c r="L21" i="12"/>
  <c r="T21" i="12"/>
  <c r="AB21" i="12"/>
  <c r="F21" i="12"/>
  <c r="O21" i="12"/>
  <c r="W21" i="12"/>
  <c r="I21" i="12"/>
  <c r="S21" i="12"/>
  <c r="J21" i="12"/>
  <c r="U21" i="12"/>
  <c r="K21" i="12"/>
  <c r="V21" i="12"/>
  <c r="M21" i="12"/>
  <c r="X21" i="12"/>
  <c r="N21" i="12"/>
  <c r="Y21" i="12"/>
  <c r="P21" i="12"/>
  <c r="Z21" i="12"/>
  <c r="Q21" i="12"/>
  <c r="AA21" i="12"/>
  <c r="AC21" i="12"/>
  <c r="H21" i="12"/>
  <c r="R21" i="12"/>
  <c r="G13" i="12"/>
  <c r="O13" i="12"/>
  <c r="W13" i="12"/>
  <c r="I13" i="12"/>
  <c r="R13" i="12"/>
  <c r="AA13" i="12"/>
  <c r="L13" i="12"/>
  <c r="U13" i="12"/>
  <c r="CR13" i="12"/>
  <c r="M13" i="12"/>
  <c r="V13" i="12"/>
  <c r="N13" i="12"/>
  <c r="X13" i="12"/>
  <c r="F13" i="12"/>
  <c r="P13" i="12"/>
  <c r="Y13" i="12"/>
  <c r="S13" i="12"/>
  <c r="T13" i="12"/>
  <c r="Z13" i="12"/>
  <c r="AB13" i="12"/>
  <c r="H13" i="12"/>
  <c r="AC13" i="12"/>
  <c r="J13" i="12"/>
  <c r="K13" i="12"/>
  <c r="Q13" i="12"/>
  <c r="G5" i="12"/>
  <c r="O5" i="12"/>
  <c r="W5" i="12"/>
  <c r="I5" i="12"/>
  <c r="R5" i="12"/>
  <c r="AA5" i="12"/>
  <c r="J5" i="12"/>
  <c r="S5" i="12"/>
  <c r="AB5" i="12"/>
  <c r="K5" i="12"/>
  <c r="T5" i="12"/>
  <c r="L5" i="12"/>
  <c r="U5" i="12"/>
  <c r="M5" i="12"/>
  <c r="V5" i="12"/>
  <c r="CR5" i="12"/>
  <c r="N5" i="12"/>
  <c r="X5" i="12"/>
  <c r="P5" i="12"/>
  <c r="Y5" i="12"/>
  <c r="Q5" i="12"/>
  <c r="Z5" i="12"/>
  <c r="H5" i="12"/>
  <c r="AB2" i="12"/>
  <c r="T2" i="12"/>
  <c r="L2" i="12"/>
  <c r="CR140" i="12"/>
  <c r="G140" i="12"/>
  <c r="O140" i="12"/>
  <c r="H140" i="12"/>
  <c r="P140" i="12"/>
  <c r="I140" i="12"/>
  <c r="Q140" i="12"/>
  <c r="Y140" i="12"/>
  <c r="J140" i="12"/>
  <c r="R140" i="12"/>
  <c r="Z140" i="12"/>
  <c r="K140" i="12"/>
  <c r="L140" i="12"/>
  <c r="T140" i="12"/>
  <c r="M140" i="12"/>
  <c r="U140" i="12"/>
  <c r="AC140" i="12"/>
  <c r="F140" i="12"/>
  <c r="N140" i="12"/>
  <c r="V140" i="12"/>
  <c r="S140" i="12"/>
  <c r="W140" i="12"/>
  <c r="X140" i="12"/>
  <c r="AA140" i="12"/>
  <c r="AB140" i="12"/>
  <c r="CR132" i="12"/>
  <c r="G132" i="12"/>
  <c r="O132" i="12"/>
  <c r="W132" i="12"/>
  <c r="H132" i="12"/>
  <c r="P132" i="12"/>
  <c r="X132" i="12"/>
  <c r="I132" i="12"/>
  <c r="Q132" i="12"/>
  <c r="Y132" i="12"/>
  <c r="J132" i="12"/>
  <c r="R132" i="12"/>
  <c r="Z132" i="12"/>
  <c r="K132" i="12"/>
  <c r="S132" i="12"/>
  <c r="AA132" i="12"/>
  <c r="L132" i="12"/>
  <c r="T132" i="12"/>
  <c r="AB132" i="12"/>
  <c r="M132" i="12"/>
  <c r="U132" i="12"/>
  <c r="AC132" i="12"/>
  <c r="F132" i="12"/>
  <c r="N132" i="12"/>
  <c r="V132" i="12"/>
  <c r="CR124" i="12"/>
  <c r="J124" i="12"/>
  <c r="R124" i="12"/>
  <c r="Z124" i="12"/>
  <c r="L124" i="12"/>
  <c r="T124" i="12"/>
  <c r="AB124" i="12"/>
  <c r="M124" i="12"/>
  <c r="U124" i="12"/>
  <c r="AC124" i="12"/>
  <c r="F124" i="12"/>
  <c r="N124" i="12"/>
  <c r="V124" i="12"/>
  <c r="G124" i="12"/>
  <c r="O124" i="12"/>
  <c r="W124" i="12"/>
  <c r="H124" i="12"/>
  <c r="P124" i="12"/>
  <c r="X124" i="12"/>
  <c r="Y124" i="12"/>
  <c r="AA124" i="12"/>
  <c r="I124" i="12"/>
  <c r="K124" i="12"/>
  <c r="Q124" i="12"/>
  <c r="S124" i="12"/>
  <c r="CR116" i="12"/>
  <c r="J116" i="12"/>
  <c r="R116" i="12"/>
  <c r="Z116" i="12"/>
  <c r="K116" i="12"/>
  <c r="S116" i="12"/>
  <c r="AA116" i="12"/>
  <c r="L116" i="12"/>
  <c r="T116" i="12"/>
  <c r="AB116" i="12"/>
  <c r="M116" i="12"/>
  <c r="U116" i="12"/>
  <c r="AC116" i="12"/>
  <c r="F116" i="12"/>
  <c r="N116" i="12"/>
  <c r="V116" i="12"/>
  <c r="G116" i="12"/>
  <c r="O116" i="12"/>
  <c r="W116" i="12"/>
  <c r="H116" i="12"/>
  <c r="P116" i="12"/>
  <c r="X116" i="12"/>
  <c r="I116" i="12"/>
  <c r="Q116" i="12"/>
  <c r="Y116" i="12"/>
  <c r="CR108" i="12"/>
  <c r="J108" i="12"/>
  <c r="R108" i="12"/>
  <c r="Z108" i="12"/>
  <c r="K108" i="12"/>
  <c r="S108" i="12"/>
  <c r="AA108" i="12"/>
  <c r="L108" i="12"/>
  <c r="T108" i="12"/>
  <c r="AB108" i="12"/>
  <c r="M108" i="12"/>
  <c r="U108" i="12"/>
  <c r="AC108" i="12"/>
  <c r="F108" i="12"/>
  <c r="N108" i="12"/>
  <c r="V108" i="12"/>
  <c r="G108" i="12"/>
  <c r="O108" i="12"/>
  <c r="W108" i="12"/>
  <c r="H108" i="12"/>
  <c r="P108" i="12"/>
  <c r="X108" i="12"/>
  <c r="I108" i="12"/>
  <c r="Q108" i="12"/>
  <c r="Y108" i="12"/>
  <c r="CR100" i="12"/>
  <c r="F100" i="12"/>
  <c r="N100" i="12"/>
  <c r="V100" i="12"/>
  <c r="H100" i="12"/>
  <c r="P100" i="12"/>
  <c r="X100" i="12"/>
  <c r="M100" i="12"/>
  <c r="Y100" i="12"/>
  <c r="O100" i="12"/>
  <c r="Z100" i="12"/>
  <c r="Q100" i="12"/>
  <c r="AA100" i="12"/>
  <c r="G100" i="12"/>
  <c r="R100" i="12"/>
  <c r="AB100" i="12"/>
  <c r="I100" i="12"/>
  <c r="S100" i="12"/>
  <c r="AC100" i="12"/>
  <c r="J100" i="12"/>
  <c r="T100" i="12"/>
  <c r="K100" i="12"/>
  <c r="U100" i="12"/>
  <c r="L100" i="12"/>
  <c r="W100" i="12"/>
  <c r="CR92" i="12"/>
  <c r="I92" i="12"/>
  <c r="Q92" i="12"/>
  <c r="Y92" i="12"/>
  <c r="K92" i="12"/>
  <c r="S92" i="12"/>
  <c r="AA92" i="12"/>
  <c r="L92" i="12"/>
  <c r="T92" i="12"/>
  <c r="AB92" i="12"/>
  <c r="M92" i="12"/>
  <c r="U92" i="12"/>
  <c r="AC92" i="12"/>
  <c r="F92" i="12"/>
  <c r="N92" i="12"/>
  <c r="V92" i="12"/>
  <c r="H92" i="12"/>
  <c r="P92" i="12"/>
  <c r="X92" i="12"/>
  <c r="R92" i="12"/>
  <c r="W92" i="12"/>
  <c r="Z92" i="12"/>
  <c r="G92" i="12"/>
  <c r="J92" i="12"/>
  <c r="O92" i="12"/>
  <c r="CR84" i="12"/>
  <c r="K84" i="12"/>
  <c r="S84" i="12"/>
  <c r="AA84" i="12"/>
  <c r="M84" i="12"/>
  <c r="U84" i="12"/>
  <c r="AC84" i="12"/>
  <c r="G84" i="12"/>
  <c r="O84" i="12"/>
  <c r="W84" i="12"/>
  <c r="H84" i="12"/>
  <c r="P84" i="12"/>
  <c r="X84" i="12"/>
  <c r="N84" i="12"/>
  <c r="R84" i="12"/>
  <c r="T84" i="12"/>
  <c r="F84" i="12"/>
  <c r="V84" i="12"/>
  <c r="I84" i="12"/>
  <c r="Y84" i="12"/>
  <c r="L84" i="12"/>
  <c r="AB84" i="12"/>
  <c r="J84" i="12"/>
  <c r="Q84" i="12"/>
  <c r="Z84" i="12"/>
  <c r="CR76" i="12"/>
  <c r="K76" i="12"/>
  <c r="S76" i="12"/>
  <c r="AA76" i="12"/>
  <c r="M76" i="12"/>
  <c r="U76" i="12"/>
  <c r="AC76" i="12"/>
  <c r="F76" i="12"/>
  <c r="N76" i="12"/>
  <c r="V76" i="12"/>
  <c r="G76" i="12"/>
  <c r="O76" i="12"/>
  <c r="W76" i="12"/>
  <c r="H76" i="12"/>
  <c r="P76" i="12"/>
  <c r="X76" i="12"/>
  <c r="L76" i="12"/>
  <c r="R76" i="12"/>
  <c r="T76" i="12"/>
  <c r="Y76" i="12"/>
  <c r="Z76" i="12"/>
  <c r="I76" i="12"/>
  <c r="J76" i="12"/>
  <c r="Q76" i="12"/>
  <c r="AB76" i="12"/>
  <c r="CR68" i="12"/>
  <c r="J68" i="12"/>
  <c r="R68" i="12"/>
  <c r="Z68" i="12"/>
  <c r="K68" i="12"/>
  <c r="S68" i="12"/>
  <c r="AA68" i="12"/>
  <c r="L68" i="12"/>
  <c r="T68" i="12"/>
  <c r="AB68" i="12"/>
  <c r="M68" i="12"/>
  <c r="U68" i="12"/>
  <c r="AC68" i="12"/>
  <c r="F68" i="12"/>
  <c r="N68" i="12"/>
  <c r="V68" i="12"/>
  <c r="G68" i="12"/>
  <c r="O68" i="12"/>
  <c r="W68" i="12"/>
  <c r="H68" i="12"/>
  <c r="P68" i="12"/>
  <c r="X68" i="12"/>
  <c r="I68" i="12"/>
  <c r="Q68" i="12"/>
  <c r="Y68" i="12"/>
  <c r="CR60" i="12"/>
  <c r="H60" i="12"/>
  <c r="P60" i="12"/>
  <c r="X60" i="12"/>
  <c r="I60" i="12"/>
  <c r="Q60" i="12"/>
  <c r="Y60" i="12"/>
  <c r="J60" i="12"/>
  <c r="R60" i="12"/>
  <c r="Z60" i="12"/>
  <c r="F60" i="12"/>
  <c r="T60" i="12"/>
  <c r="G60" i="12"/>
  <c r="U60" i="12"/>
  <c r="K60" i="12"/>
  <c r="V60" i="12"/>
  <c r="L60" i="12"/>
  <c r="W60" i="12"/>
  <c r="M60" i="12"/>
  <c r="AA60" i="12"/>
  <c r="N60" i="12"/>
  <c r="AB60" i="12"/>
  <c r="O60" i="12"/>
  <c r="AC60" i="12"/>
  <c r="S60" i="12"/>
  <c r="CR52" i="12"/>
  <c r="L52" i="12"/>
  <c r="T52" i="12"/>
  <c r="AB52" i="12"/>
  <c r="M52" i="12"/>
  <c r="U52" i="12"/>
  <c r="F52" i="12"/>
  <c r="N52" i="12"/>
  <c r="V52" i="12"/>
  <c r="G52" i="12"/>
  <c r="O52" i="12"/>
  <c r="W52" i="12"/>
  <c r="H52" i="12"/>
  <c r="P52" i="12"/>
  <c r="X52" i="12"/>
  <c r="I52" i="12"/>
  <c r="Q52" i="12"/>
  <c r="Y52" i="12"/>
  <c r="J52" i="12"/>
  <c r="R52" i="12"/>
  <c r="Z52" i="12"/>
  <c r="K52" i="12"/>
  <c r="S52" i="12"/>
  <c r="AA52" i="12"/>
  <c r="AC52" i="12"/>
  <c r="K44" i="12"/>
  <c r="S44" i="12"/>
  <c r="AA44" i="12"/>
  <c r="CR44" i="12"/>
  <c r="M44" i="12"/>
  <c r="U44" i="12"/>
  <c r="AC44" i="12"/>
  <c r="F44" i="12"/>
  <c r="N44" i="12"/>
  <c r="V44" i="12"/>
  <c r="L44" i="12"/>
  <c r="Y44" i="12"/>
  <c r="O44" i="12"/>
  <c r="Z44" i="12"/>
  <c r="P44" i="12"/>
  <c r="AB44" i="12"/>
  <c r="Q44" i="12"/>
  <c r="G44" i="12"/>
  <c r="R44" i="12"/>
  <c r="H44" i="12"/>
  <c r="T44" i="12"/>
  <c r="I44" i="12"/>
  <c r="W44" i="12"/>
  <c r="X44" i="12"/>
  <c r="J44" i="12"/>
  <c r="CR36" i="12"/>
  <c r="K36" i="12"/>
  <c r="S36" i="12"/>
  <c r="AA36" i="12"/>
  <c r="M36" i="12"/>
  <c r="U36" i="12"/>
  <c r="AC36" i="12"/>
  <c r="F36" i="12"/>
  <c r="N36" i="12"/>
  <c r="V36" i="12"/>
  <c r="L36" i="12"/>
  <c r="Y36" i="12"/>
  <c r="O36" i="12"/>
  <c r="Z36" i="12"/>
  <c r="P36" i="12"/>
  <c r="AB36" i="12"/>
  <c r="Q36" i="12"/>
  <c r="G36" i="12"/>
  <c r="R36" i="12"/>
  <c r="H36" i="12"/>
  <c r="T36" i="12"/>
  <c r="I36" i="12"/>
  <c r="W36" i="12"/>
  <c r="J36" i="12"/>
  <c r="X36" i="12"/>
  <c r="CR28" i="12"/>
  <c r="H28" i="12"/>
  <c r="P28" i="12"/>
  <c r="X28" i="12"/>
  <c r="I28" i="12"/>
  <c r="Q28" i="12"/>
  <c r="Y28" i="12"/>
  <c r="J28" i="12"/>
  <c r="R28" i="12"/>
  <c r="Z28" i="12"/>
  <c r="K28" i="12"/>
  <c r="S28" i="12"/>
  <c r="AA28" i="12"/>
  <c r="L28" i="12"/>
  <c r="T28" i="12"/>
  <c r="AB28" i="12"/>
  <c r="M28" i="12"/>
  <c r="U28" i="12"/>
  <c r="AC28" i="12"/>
  <c r="F28" i="12"/>
  <c r="N28" i="12"/>
  <c r="V28" i="12"/>
  <c r="G28" i="12"/>
  <c r="O28" i="12"/>
  <c r="W28" i="12"/>
  <c r="G20" i="12"/>
  <c r="O20" i="12"/>
  <c r="W20" i="12"/>
  <c r="CR20" i="12"/>
  <c r="I20" i="12"/>
  <c r="R20" i="12"/>
  <c r="AA20" i="12"/>
  <c r="J20" i="12"/>
  <c r="K20" i="12"/>
  <c r="T20" i="12"/>
  <c r="AC20" i="12"/>
  <c r="L20" i="12"/>
  <c r="U20" i="12"/>
  <c r="Q20" i="12"/>
  <c r="S20" i="12"/>
  <c r="V20" i="12"/>
  <c r="F20" i="12"/>
  <c r="X20" i="12"/>
  <c r="H20" i="12"/>
  <c r="Y20" i="12"/>
  <c r="M20" i="12"/>
  <c r="Z20" i="12"/>
  <c r="N20" i="12"/>
  <c r="AB20" i="12"/>
  <c r="P20" i="12"/>
  <c r="G12" i="12"/>
  <c r="O12" i="12"/>
  <c r="W12" i="12"/>
  <c r="N12" i="12"/>
  <c r="X12" i="12"/>
  <c r="F12" i="12"/>
  <c r="P12" i="12"/>
  <c r="Y12" i="12"/>
  <c r="H12" i="12"/>
  <c r="Q12" i="12"/>
  <c r="Z12" i="12"/>
  <c r="CR12" i="12"/>
  <c r="I12" i="12"/>
  <c r="R12" i="12"/>
  <c r="AA12" i="12"/>
  <c r="J12" i="12"/>
  <c r="S12" i="12"/>
  <c r="AB12" i="12"/>
  <c r="K12" i="12"/>
  <c r="T12" i="12"/>
  <c r="AC12" i="12"/>
  <c r="L12" i="12"/>
  <c r="U12" i="12"/>
  <c r="M12" i="12"/>
  <c r="V12" i="12"/>
  <c r="G4" i="12"/>
  <c r="O4" i="12"/>
  <c r="W4" i="12"/>
  <c r="N4" i="12"/>
  <c r="X4" i="12"/>
  <c r="F4" i="12"/>
  <c r="P4" i="12"/>
  <c r="Y4" i="12"/>
  <c r="H4" i="12"/>
  <c r="Q4" i="12"/>
  <c r="Z4" i="12"/>
  <c r="I4" i="12"/>
  <c r="R4" i="12"/>
  <c r="AA4" i="12"/>
  <c r="CR4" i="12"/>
  <c r="J4" i="12"/>
  <c r="S4" i="12"/>
  <c r="AB4" i="12"/>
  <c r="K4" i="12"/>
  <c r="T4" i="12"/>
  <c r="AC4" i="12"/>
  <c r="L4" i="12"/>
  <c r="U4" i="12"/>
  <c r="M4" i="12"/>
  <c r="V4" i="12"/>
  <c r="AA2" i="12"/>
  <c r="S2" i="12"/>
  <c r="K2" i="12"/>
  <c r="E222" i="12" l="1"/>
  <c r="E241" i="12"/>
  <c r="E231" i="12"/>
  <c r="AA243" i="12"/>
  <c r="DW23" i="12" s="1"/>
  <c r="K243" i="12"/>
  <c r="DW7" i="12" s="1"/>
  <c r="S243" i="12"/>
  <c r="DW15" i="12" s="1"/>
  <c r="U243" i="12"/>
  <c r="DW17" i="12" s="1"/>
  <c r="V243" i="12"/>
  <c r="DW18" i="12" s="1"/>
  <c r="AC243" i="12"/>
  <c r="DW25" i="12" s="1"/>
  <c r="F243" i="12"/>
  <c r="DW2" i="12" s="1"/>
  <c r="W243" i="12"/>
  <c r="DW19" i="12" s="1"/>
  <c r="L243" i="12"/>
  <c r="DW8" i="12" s="1"/>
  <c r="T243" i="12"/>
  <c r="DW16" i="12" s="1"/>
  <c r="AB243" i="12"/>
  <c r="DW24" i="12" s="1"/>
  <c r="M243" i="12"/>
  <c r="DW9" i="12" s="1"/>
  <c r="N243" i="12"/>
  <c r="DW10" i="12" s="1"/>
  <c r="G243" i="12"/>
  <c r="DW3" i="12" s="1"/>
  <c r="O243" i="12"/>
  <c r="DW11" i="12" s="1"/>
  <c r="I243" i="12"/>
  <c r="DW5" i="12" s="1"/>
  <c r="Q243" i="12"/>
  <c r="DW13" i="12" s="1"/>
  <c r="Y243" i="12"/>
  <c r="DW21" i="12" s="1"/>
  <c r="H243" i="12"/>
  <c r="DW4" i="12" s="1"/>
  <c r="P243" i="12"/>
  <c r="DW12" i="12" s="1"/>
  <c r="J243" i="12"/>
  <c r="DW6" i="12" s="1"/>
  <c r="X243" i="12"/>
  <c r="DW20" i="12" s="1"/>
  <c r="R243" i="12"/>
  <c r="DW14" i="12" s="1"/>
  <c r="Z243" i="12"/>
  <c r="DW22" i="12" s="1"/>
  <c r="E238" i="12"/>
  <c r="E227" i="12"/>
  <c r="E230" i="12"/>
  <c r="E240" i="12"/>
  <c r="E239" i="12"/>
  <c r="E233" i="12"/>
  <c r="E232" i="12"/>
  <c r="E223" i="12"/>
  <c r="E235" i="12"/>
  <c r="E224" i="12"/>
  <c r="E236" i="12"/>
  <c r="E225" i="12"/>
  <c r="E2" i="12"/>
  <c r="E132" i="12"/>
  <c r="E5" i="12"/>
  <c r="E30" i="12"/>
  <c r="E31" i="12"/>
  <c r="E32" i="12"/>
  <c r="E26" i="12"/>
  <c r="E12" i="12"/>
  <c r="E54" i="12"/>
  <c r="E62" i="12"/>
  <c r="E78" i="12"/>
  <c r="E134" i="12"/>
  <c r="E47" i="12"/>
  <c r="E55" i="12"/>
  <c r="E79" i="12"/>
  <c r="E135" i="12"/>
  <c r="E56" i="12"/>
  <c r="E80" i="12"/>
  <c r="E136" i="12"/>
  <c r="E41" i="12"/>
  <c r="E74" i="12"/>
  <c r="E82" i="12"/>
  <c r="E130" i="12"/>
  <c r="E35" i="12"/>
  <c r="E83" i="12"/>
  <c r="E99" i="12"/>
  <c r="E123" i="12"/>
  <c r="E162" i="12"/>
  <c r="E194" i="12"/>
  <c r="E155" i="12"/>
  <c r="E188" i="12"/>
  <c r="E212" i="12"/>
  <c r="E117" i="12"/>
  <c r="E181" i="12"/>
  <c r="E198" i="12"/>
  <c r="E208" i="12"/>
  <c r="E215" i="12"/>
  <c r="E168" i="12"/>
  <c r="E200" i="12"/>
  <c r="E89" i="12"/>
  <c r="E153" i="12"/>
  <c r="E217" i="12"/>
  <c r="E36" i="12"/>
  <c r="E60" i="12"/>
  <c r="E124" i="12"/>
  <c r="E29" i="12"/>
  <c r="E45" i="12"/>
  <c r="E61" i="12"/>
  <c r="E22" i="12"/>
  <c r="E70" i="12"/>
  <c r="E102" i="12"/>
  <c r="E103" i="12"/>
  <c r="E24" i="12"/>
  <c r="E104" i="12"/>
  <c r="E49" i="12"/>
  <c r="E10" i="12"/>
  <c r="E58" i="12"/>
  <c r="E66" i="12"/>
  <c r="E138" i="12"/>
  <c r="E43" i="12"/>
  <c r="E91" i="12"/>
  <c r="E170" i="12"/>
  <c r="E234" i="12"/>
  <c r="E204" i="12"/>
  <c r="E163" i="12"/>
  <c r="E195" i="12"/>
  <c r="E228" i="12"/>
  <c r="E133" i="12"/>
  <c r="E189" i="12"/>
  <c r="E205" i="12"/>
  <c r="E174" i="12"/>
  <c r="E191" i="12"/>
  <c r="E176" i="12"/>
  <c r="E97" i="12"/>
  <c r="E161" i="12"/>
  <c r="E44" i="12"/>
  <c r="E92" i="12"/>
  <c r="E14" i="12"/>
  <c r="E63" i="12"/>
  <c r="E25" i="12"/>
  <c r="E106" i="12"/>
  <c r="E51" i="12"/>
  <c r="E178" i="12"/>
  <c r="E202" i="12"/>
  <c r="E3" i="12"/>
  <c r="E220" i="12"/>
  <c r="E147" i="12"/>
  <c r="E171" i="12"/>
  <c r="E101" i="12"/>
  <c r="E213" i="12"/>
  <c r="E182" i="12"/>
  <c r="E184" i="12"/>
  <c r="E145" i="12"/>
  <c r="E169" i="12"/>
  <c r="E20" i="12"/>
  <c r="E53" i="12"/>
  <c r="E77" i="12"/>
  <c r="E38" i="12"/>
  <c r="E86" i="12"/>
  <c r="E7" i="12"/>
  <c r="E39" i="12"/>
  <c r="E71" i="12"/>
  <c r="E87" i="12"/>
  <c r="E151" i="12"/>
  <c r="E40" i="12"/>
  <c r="E88" i="12"/>
  <c r="E9" i="12"/>
  <c r="E33" i="12"/>
  <c r="E122" i="12"/>
  <c r="E27" i="12"/>
  <c r="E186" i="12"/>
  <c r="E179" i="12"/>
  <c r="E221" i="12"/>
  <c r="E190" i="12"/>
  <c r="E206" i="12"/>
  <c r="E216" i="12"/>
  <c r="E113" i="12"/>
  <c r="E177" i="12"/>
  <c r="E28" i="12"/>
  <c r="E52" i="12"/>
  <c r="E108" i="12"/>
  <c r="E140" i="12"/>
  <c r="E69" i="12"/>
  <c r="E94" i="12"/>
  <c r="E150" i="12"/>
  <c r="E158" i="12"/>
  <c r="E15" i="12"/>
  <c r="E95" i="12"/>
  <c r="E159" i="12"/>
  <c r="E48" i="12"/>
  <c r="E64" i="12"/>
  <c r="E96" i="12"/>
  <c r="E65" i="12"/>
  <c r="E73" i="12"/>
  <c r="E42" i="12"/>
  <c r="E90" i="12"/>
  <c r="E19" i="12"/>
  <c r="E115" i="12"/>
  <c r="E210" i="12"/>
  <c r="E187" i="12"/>
  <c r="E203" i="12"/>
  <c r="E156" i="12"/>
  <c r="E229" i="12"/>
  <c r="E214" i="12"/>
  <c r="E199" i="12"/>
  <c r="E129" i="12"/>
  <c r="E185" i="12"/>
  <c r="E193" i="12"/>
  <c r="E116" i="12"/>
  <c r="E13" i="12"/>
  <c r="E6" i="12"/>
  <c r="E142" i="12"/>
  <c r="E166" i="12"/>
  <c r="E23" i="12"/>
  <c r="E143" i="12"/>
  <c r="E167" i="12"/>
  <c r="E16" i="12"/>
  <c r="E144" i="12"/>
  <c r="E57" i="12"/>
  <c r="E18" i="12"/>
  <c r="E50" i="12"/>
  <c r="E98" i="12"/>
  <c r="E75" i="12"/>
  <c r="E131" i="12"/>
  <c r="E218" i="12"/>
  <c r="E139" i="12"/>
  <c r="E211" i="12"/>
  <c r="E164" i="12"/>
  <c r="E196" i="12"/>
  <c r="E85" i="12"/>
  <c r="E93" i="12"/>
  <c r="E125" i="12"/>
  <c r="E157" i="12"/>
  <c r="E237" i="12"/>
  <c r="E175" i="12"/>
  <c r="E81" i="12"/>
  <c r="E137" i="12"/>
  <c r="E201" i="12"/>
  <c r="E76" i="12"/>
  <c r="E84" i="12"/>
  <c r="E21" i="12"/>
  <c r="E37" i="12"/>
  <c r="E110" i="12"/>
  <c r="E111" i="12"/>
  <c r="E8" i="12"/>
  <c r="E112" i="12"/>
  <c r="E146" i="12"/>
  <c r="E59" i="12"/>
  <c r="E67" i="12"/>
  <c r="E226" i="12"/>
  <c r="E219" i="12"/>
  <c r="E148" i="12"/>
  <c r="E172" i="12"/>
  <c r="E141" i="12"/>
  <c r="E165" i="12"/>
  <c r="E197" i="12"/>
  <c r="E183" i="12"/>
  <c r="E152" i="12"/>
  <c r="E105" i="12"/>
  <c r="E4" i="12"/>
  <c r="E68" i="12"/>
  <c r="E100" i="12"/>
  <c r="E46" i="12"/>
  <c r="E118" i="12"/>
  <c r="E126" i="12"/>
  <c r="E119" i="12"/>
  <c r="E127" i="12"/>
  <c r="E72" i="12"/>
  <c r="E120" i="12"/>
  <c r="E128" i="12"/>
  <c r="E17" i="12"/>
  <c r="E34" i="12"/>
  <c r="E114" i="12"/>
  <c r="E11" i="12"/>
  <c r="E107" i="12"/>
  <c r="E154" i="12"/>
  <c r="E180" i="12"/>
  <c r="E109" i="12"/>
  <c r="E149" i="12"/>
  <c r="E173" i="12"/>
  <c r="E207" i="12"/>
  <c r="E160" i="12"/>
  <c r="E192" i="12"/>
  <c r="E121" i="12"/>
  <c r="E209" i="12"/>
  <c r="C69" i="5"/>
  <c r="CP3" i="12" l="1"/>
  <c r="CP11" i="12"/>
  <c r="CP19" i="12"/>
  <c r="CP27" i="12"/>
  <c r="CP35" i="12"/>
  <c r="CP43" i="12"/>
  <c r="CP51" i="12"/>
  <c r="CP59" i="12"/>
  <c r="CP67" i="12"/>
  <c r="CP75" i="12"/>
  <c r="CP83" i="12"/>
  <c r="CP91" i="12"/>
  <c r="CP99" i="12"/>
  <c r="CP107" i="12"/>
  <c r="CP115" i="12"/>
  <c r="CP123" i="12"/>
  <c r="CP131" i="12"/>
  <c r="CP139" i="12"/>
  <c r="CP147" i="12"/>
  <c r="CP155" i="12"/>
  <c r="CP163" i="12"/>
  <c r="CP171" i="12"/>
  <c r="CP179" i="12"/>
  <c r="CP187" i="12"/>
  <c r="CP195" i="12"/>
  <c r="CP203" i="12"/>
  <c r="CP211" i="12"/>
  <c r="CP219" i="12"/>
  <c r="CP227" i="12"/>
  <c r="CP235" i="12"/>
  <c r="CP4" i="12"/>
  <c r="CP12" i="12"/>
  <c r="CP20" i="12"/>
  <c r="CP28" i="12"/>
  <c r="CP36" i="12"/>
  <c r="CP44" i="12"/>
  <c r="CP52" i="12"/>
  <c r="CP60" i="12"/>
  <c r="CP68" i="12"/>
  <c r="CP76" i="12"/>
  <c r="CP84" i="12"/>
  <c r="CP92" i="12"/>
  <c r="CP100" i="12"/>
  <c r="CP108" i="12"/>
  <c r="CP116" i="12"/>
  <c r="CP124" i="12"/>
  <c r="CP132" i="12"/>
  <c r="CP140" i="12"/>
  <c r="CP148" i="12"/>
  <c r="CP156" i="12"/>
  <c r="CP164" i="12"/>
  <c r="CP172" i="12"/>
  <c r="CP180" i="12"/>
  <c r="CP188" i="12"/>
  <c r="CP196" i="12"/>
  <c r="CP204" i="12"/>
  <c r="CP212" i="12"/>
  <c r="CP220" i="12"/>
  <c r="CP228" i="12"/>
  <c r="CP236" i="12"/>
  <c r="CP5" i="12"/>
  <c r="CP13" i="12"/>
  <c r="CP21" i="12"/>
  <c r="CP29" i="12"/>
  <c r="CP37" i="12"/>
  <c r="CP45" i="12"/>
  <c r="CP53" i="12"/>
  <c r="CP61" i="12"/>
  <c r="CP69" i="12"/>
  <c r="CP77" i="12"/>
  <c r="CP85" i="12"/>
  <c r="CP93" i="12"/>
  <c r="CP101" i="12"/>
  <c r="CP109" i="12"/>
  <c r="CP117" i="12"/>
  <c r="CP125" i="12"/>
  <c r="CP133" i="12"/>
  <c r="CP141" i="12"/>
  <c r="CP149" i="12"/>
  <c r="CP157" i="12"/>
  <c r="CP165" i="12"/>
  <c r="CP173" i="12"/>
  <c r="CP181" i="12"/>
  <c r="CP189" i="12"/>
  <c r="CP197" i="12"/>
  <c r="CP205" i="12"/>
  <c r="CP213" i="12"/>
  <c r="CP221" i="12"/>
  <c r="CP229" i="12"/>
  <c r="CP237" i="12"/>
  <c r="CP6" i="12"/>
  <c r="CP14" i="12"/>
  <c r="CP22" i="12"/>
  <c r="CP30" i="12"/>
  <c r="CP38" i="12"/>
  <c r="CP46" i="12"/>
  <c r="CP54" i="12"/>
  <c r="CP62" i="12"/>
  <c r="CP70" i="12"/>
  <c r="CP78" i="12"/>
  <c r="CP86" i="12"/>
  <c r="CP94" i="12"/>
  <c r="CP102" i="12"/>
  <c r="CP110" i="12"/>
  <c r="CP118" i="12"/>
  <c r="CP126" i="12"/>
  <c r="CP134" i="12"/>
  <c r="CP142" i="12"/>
  <c r="CP150" i="12"/>
  <c r="CP158" i="12"/>
  <c r="CP166" i="12"/>
  <c r="CP174" i="12"/>
  <c r="CP182" i="12"/>
  <c r="CP190" i="12"/>
  <c r="CP198" i="12"/>
  <c r="CP206" i="12"/>
  <c r="CP214" i="12"/>
  <c r="CP222" i="12"/>
  <c r="CP230" i="12"/>
  <c r="CP238" i="12"/>
  <c r="CP7" i="12"/>
  <c r="CP15" i="12"/>
  <c r="CP23" i="12"/>
  <c r="CP31" i="12"/>
  <c r="CP39" i="12"/>
  <c r="CP47" i="12"/>
  <c r="CP55" i="12"/>
  <c r="CP63" i="12"/>
  <c r="CP71" i="12"/>
  <c r="CP79" i="12"/>
  <c r="CP87" i="12"/>
  <c r="CP95" i="12"/>
  <c r="CP103" i="12"/>
  <c r="CP111" i="12"/>
  <c r="CP119" i="12"/>
  <c r="CP127" i="12"/>
  <c r="CP135" i="12"/>
  <c r="CP143" i="12"/>
  <c r="CP151" i="12"/>
  <c r="CP159" i="12"/>
  <c r="CP167" i="12"/>
  <c r="CP175" i="12"/>
  <c r="CP183" i="12"/>
  <c r="CP191" i="12"/>
  <c r="CP199" i="12"/>
  <c r="CP207" i="12"/>
  <c r="CP215" i="12"/>
  <c r="CP223" i="12"/>
  <c r="CP231" i="12"/>
  <c r="CP239" i="12"/>
  <c r="CP241" i="12"/>
  <c r="CP8" i="12"/>
  <c r="CP16" i="12"/>
  <c r="CP24" i="12"/>
  <c r="CP32" i="12"/>
  <c r="CP40" i="12"/>
  <c r="CP48" i="12"/>
  <c r="CP56" i="12"/>
  <c r="CP64" i="12"/>
  <c r="CP72" i="12"/>
  <c r="CP80" i="12"/>
  <c r="CP88" i="12"/>
  <c r="CP96" i="12"/>
  <c r="CP104" i="12"/>
  <c r="CP112" i="12"/>
  <c r="CP120" i="12"/>
  <c r="CP128" i="12"/>
  <c r="CP136" i="12"/>
  <c r="CP144" i="12"/>
  <c r="CP152" i="12"/>
  <c r="CP160" i="12"/>
  <c r="CP168" i="12"/>
  <c r="CP176" i="12"/>
  <c r="CP184" i="12"/>
  <c r="CP192" i="12"/>
  <c r="CP200" i="12"/>
  <c r="CP208" i="12"/>
  <c r="CP216" i="12"/>
  <c r="CP224" i="12"/>
  <c r="CP232" i="12"/>
  <c r="CP240" i="12"/>
  <c r="CP233" i="12"/>
  <c r="CP9" i="12"/>
  <c r="CP17" i="12"/>
  <c r="CP25" i="12"/>
  <c r="CP33" i="12"/>
  <c r="CP41" i="12"/>
  <c r="CP49" i="12"/>
  <c r="CP57" i="12"/>
  <c r="CP65" i="12"/>
  <c r="CP73" i="12"/>
  <c r="CP81" i="12"/>
  <c r="CP89" i="12"/>
  <c r="CP97" i="12"/>
  <c r="CP105" i="12"/>
  <c r="CP113" i="12"/>
  <c r="CP121" i="12"/>
  <c r="CP129" i="12"/>
  <c r="CP137" i="12"/>
  <c r="CP145" i="12"/>
  <c r="CP153" i="12"/>
  <c r="CP161" i="12"/>
  <c r="CP169" i="12"/>
  <c r="CP177" i="12"/>
  <c r="CP185" i="12"/>
  <c r="CP193" i="12"/>
  <c r="CP201" i="12"/>
  <c r="CP209" i="12"/>
  <c r="CP217" i="12"/>
  <c r="CP225" i="12"/>
  <c r="CP10" i="12"/>
  <c r="CP18" i="12"/>
  <c r="CP26" i="12"/>
  <c r="CP34" i="12"/>
  <c r="CP42" i="12"/>
  <c r="CP50" i="12"/>
  <c r="CP58" i="12"/>
  <c r="CP66" i="12"/>
  <c r="CP74" i="12"/>
  <c r="CP82" i="12"/>
  <c r="CP90" i="12"/>
  <c r="CP98" i="12"/>
  <c r="CP106" i="12"/>
  <c r="CP114" i="12"/>
  <c r="CP122" i="12"/>
  <c r="CP130" i="12"/>
  <c r="CP138" i="12"/>
  <c r="CP146" i="12"/>
  <c r="CP154" i="12"/>
  <c r="CP162" i="12"/>
  <c r="CP170" i="12"/>
  <c r="CP178" i="12"/>
  <c r="CP186" i="12"/>
  <c r="CP194" i="12"/>
  <c r="CP202" i="12"/>
  <c r="CP210" i="12"/>
  <c r="CP218" i="12"/>
  <c r="CP226" i="12"/>
  <c r="CP234" i="12"/>
  <c r="CP2" i="12"/>
  <c r="B109" i="12"/>
  <c r="B128" i="12"/>
  <c r="B100" i="12"/>
  <c r="B141" i="12"/>
  <c r="B160" i="12"/>
  <c r="B11" i="12"/>
  <c r="B119" i="12"/>
  <c r="B152" i="12"/>
  <c r="B112" i="12"/>
  <c r="B180" i="12"/>
  <c r="B121" i="12"/>
  <c r="B154" i="12"/>
  <c r="B72" i="12"/>
  <c r="B4" i="12"/>
  <c r="B148" i="12"/>
  <c r="B111" i="12"/>
  <c r="B81" i="12"/>
  <c r="B164" i="12"/>
  <c r="B18" i="12"/>
  <c r="B142" i="12"/>
  <c r="B214" i="12"/>
  <c r="B90" i="12"/>
  <c r="B95" i="12"/>
  <c r="B52" i="12"/>
  <c r="B179" i="12"/>
  <c r="B151" i="12"/>
  <c r="B53" i="12"/>
  <c r="B171" i="12"/>
  <c r="B25" i="12"/>
  <c r="B191" i="12"/>
  <c r="B204" i="12"/>
  <c r="B10" i="12"/>
  <c r="B61" i="12"/>
  <c r="B89" i="12"/>
  <c r="B212" i="12"/>
  <c r="B35" i="12"/>
  <c r="B135" i="12"/>
  <c r="B12" i="12"/>
  <c r="B225" i="12"/>
  <c r="B240" i="12"/>
  <c r="B85" i="12"/>
  <c r="B192" i="12"/>
  <c r="B107" i="12"/>
  <c r="B127" i="12"/>
  <c r="B105" i="12"/>
  <c r="B219" i="12"/>
  <c r="B110" i="12"/>
  <c r="B175" i="12"/>
  <c r="B211" i="12"/>
  <c r="B57" i="12"/>
  <c r="B6" i="12"/>
  <c r="B229" i="12"/>
  <c r="B42" i="12"/>
  <c r="B15" i="12"/>
  <c r="B28" i="12"/>
  <c r="B186" i="12"/>
  <c r="B87" i="12"/>
  <c r="B20" i="12"/>
  <c r="B147" i="12"/>
  <c r="B63" i="12"/>
  <c r="B174" i="12"/>
  <c r="B234" i="12"/>
  <c r="B49" i="12"/>
  <c r="B45" i="12"/>
  <c r="B200" i="12"/>
  <c r="B188" i="12"/>
  <c r="B130" i="12"/>
  <c r="B79" i="12"/>
  <c r="B26" i="12"/>
  <c r="B236" i="12"/>
  <c r="B230" i="12"/>
  <c r="B37" i="12"/>
  <c r="B144" i="12"/>
  <c r="B13" i="12"/>
  <c r="B156" i="12"/>
  <c r="B73" i="12"/>
  <c r="B158" i="12"/>
  <c r="B177" i="12"/>
  <c r="B27" i="12"/>
  <c r="B71" i="12"/>
  <c r="B169" i="12"/>
  <c r="B220" i="12"/>
  <c r="B14" i="12"/>
  <c r="B205" i="12"/>
  <c r="B170" i="12"/>
  <c r="B104" i="12"/>
  <c r="B29" i="12"/>
  <c r="B168" i="12"/>
  <c r="B155" i="12"/>
  <c r="B82" i="12"/>
  <c r="B55" i="12"/>
  <c r="B32" i="12"/>
  <c r="B224" i="12"/>
  <c r="B227" i="12"/>
  <c r="B237" i="12"/>
  <c r="B126" i="12"/>
  <c r="B183" i="12"/>
  <c r="B67" i="12"/>
  <c r="B21" i="12"/>
  <c r="B157" i="12"/>
  <c r="B218" i="12"/>
  <c r="B16" i="12"/>
  <c r="B116" i="12"/>
  <c r="B203" i="12"/>
  <c r="B65" i="12"/>
  <c r="B150" i="12"/>
  <c r="B113" i="12"/>
  <c r="B122" i="12"/>
  <c r="B39" i="12"/>
  <c r="B145" i="12"/>
  <c r="B3" i="12"/>
  <c r="B92" i="12"/>
  <c r="B189" i="12"/>
  <c r="B91" i="12"/>
  <c r="B24" i="12"/>
  <c r="B124" i="12"/>
  <c r="B215" i="12"/>
  <c r="B194" i="12"/>
  <c r="B74" i="12"/>
  <c r="B47" i="12"/>
  <c r="B31" i="12"/>
  <c r="B235" i="12"/>
  <c r="B238" i="12"/>
  <c r="B139" i="12"/>
  <c r="B114" i="12"/>
  <c r="B173" i="12"/>
  <c r="B34" i="12"/>
  <c r="B118" i="12"/>
  <c r="B197" i="12"/>
  <c r="B59" i="12"/>
  <c r="B84" i="12"/>
  <c r="B125" i="12"/>
  <c r="B131" i="12"/>
  <c r="B167" i="12"/>
  <c r="B193" i="12"/>
  <c r="B187" i="12"/>
  <c r="B96" i="12"/>
  <c r="B94" i="12"/>
  <c r="B216" i="12"/>
  <c r="B33" i="12"/>
  <c r="B7" i="12"/>
  <c r="B184" i="12"/>
  <c r="B202" i="12"/>
  <c r="B44" i="12"/>
  <c r="B133" i="12"/>
  <c r="B43" i="12"/>
  <c r="B103" i="12"/>
  <c r="B60" i="12"/>
  <c r="B208" i="12"/>
  <c r="B162" i="12"/>
  <c r="B41" i="12"/>
  <c r="B134" i="12"/>
  <c r="B30" i="12"/>
  <c r="B223" i="12"/>
  <c r="B231" i="12"/>
  <c r="B226" i="12"/>
  <c r="B207" i="12"/>
  <c r="B149" i="12"/>
  <c r="B17" i="12"/>
  <c r="B46" i="12"/>
  <c r="B165" i="12"/>
  <c r="B146" i="12"/>
  <c r="B76" i="12"/>
  <c r="B93" i="12"/>
  <c r="B75" i="12"/>
  <c r="B143" i="12"/>
  <c r="B185" i="12"/>
  <c r="B210" i="12"/>
  <c r="B64" i="12"/>
  <c r="B69" i="12"/>
  <c r="B206" i="12"/>
  <c r="B9" i="12"/>
  <c r="B86" i="12"/>
  <c r="B182" i="12"/>
  <c r="B178" i="12"/>
  <c r="B161" i="12"/>
  <c r="B228" i="12"/>
  <c r="B138" i="12"/>
  <c r="B102" i="12"/>
  <c r="B36" i="12"/>
  <c r="B198" i="12"/>
  <c r="B123" i="12"/>
  <c r="B136" i="12"/>
  <c r="B78" i="12"/>
  <c r="B5" i="12"/>
  <c r="B232" i="12"/>
  <c r="B241" i="12"/>
  <c r="B201" i="12"/>
  <c r="B98" i="12"/>
  <c r="B23" i="12"/>
  <c r="B129" i="12"/>
  <c r="B115" i="12"/>
  <c r="B48" i="12"/>
  <c r="B140" i="12"/>
  <c r="B190" i="12"/>
  <c r="B88" i="12"/>
  <c r="B38" i="12"/>
  <c r="B213" i="12"/>
  <c r="B51" i="12"/>
  <c r="B97" i="12"/>
  <c r="B195" i="12"/>
  <c r="B66" i="12"/>
  <c r="B70" i="12"/>
  <c r="B217" i="12"/>
  <c r="B181" i="12"/>
  <c r="B99" i="12"/>
  <c r="B80" i="12"/>
  <c r="B62" i="12"/>
  <c r="B132" i="12"/>
  <c r="B233" i="12"/>
  <c r="B209" i="12"/>
  <c r="B120" i="12"/>
  <c r="B68" i="12"/>
  <c r="B172" i="12"/>
  <c r="B8" i="12"/>
  <c r="B137" i="12"/>
  <c r="B196" i="12"/>
  <c r="B50" i="12"/>
  <c r="B166" i="12"/>
  <c r="B199" i="12"/>
  <c r="B19" i="12"/>
  <c r="B159" i="12"/>
  <c r="B108" i="12"/>
  <c r="B221" i="12"/>
  <c r="B40" i="12"/>
  <c r="B77" i="12"/>
  <c r="B101" i="12"/>
  <c r="B106" i="12"/>
  <c r="B176" i="12"/>
  <c r="B163" i="12"/>
  <c r="B58" i="12"/>
  <c r="B22" i="12"/>
  <c r="B153" i="12"/>
  <c r="B117" i="12"/>
  <c r="B83" i="12"/>
  <c r="B56" i="12"/>
  <c r="B54" i="12"/>
  <c r="B2" i="12"/>
  <c r="C2" i="12" s="1"/>
  <c r="B239" i="12"/>
  <c r="B222" i="12"/>
  <c r="DY6" i="12"/>
  <c r="DY13" i="12"/>
  <c r="DY20" i="12"/>
  <c r="DY3" i="12"/>
  <c r="DY25" i="12"/>
  <c r="DY10" i="12"/>
  <c r="DY18" i="12"/>
  <c r="DY12" i="12"/>
  <c r="DY9" i="12"/>
  <c r="DY17" i="12"/>
  <c r="DY4" i="12"/>
  <c r="DY24" i="12"/>
  <c r="DY15" i="12"/>
  <c r="DY21" i="12"/>
  <c r="DY16" i="12"/>
  <c r="DY7" i="12"/>
  <c r="DY8" i="12"/>
  <c r="DY23" i="12"/>
  <c r="DY22" i="12"/>
  <c r="DY5" i="12"/>
  <c r="DY19" i="12"/>
  <c r="DY14" i="12"/>
  <c r="DY11" i="12"/>
  <c r="DY2" i="12"/>
  <c r="DZ2" i="12" s="1"/>
  <c r="EC16" i="12"/>
  <c r="EB16" i="12" s="1"/>
  <c r="EC4" i="12"/>
  <c r="EC6" i="12"/>
  <c r="EC8" i="12"/>
  <c r="EC12" i="12"/>
  <c r="EB12" i="12" s="1"/>
  <c r="EC14" i="12"/>
  <c r="EB14" i="12" s="1"/>
  <c r="EC18" i="12"/>
  <c r="EB18" i="12" s="1"/>
  <c r="EC20" i="12"/>
  <c r="EB20" i="12" s="1"/>
  <c r="EC24" i="12"/>
  <c r="EB24" i="12" s="1"/>
  <c r="EC10" i="12"/>
  <c r="EC5" i="12"/>
  <c r="EC11" i="12"/>
  <c r="EB11" i="12" s="1"/>
  <c r="EC15" i="12"/>
  <c r="EB15" i="12" s="1"/>
  <c r="EC19" i="12"/>
  <c r="EB19" i="12" s="1"/>
  <c r="EC23" i="12"/>
  <c r="EB23" i="12" s="1"/>
  <c r="EC25" i="12"/>
  <c r="EB25" i="12" s="1"/>
  <c r="EC3" i="12"/>
  <c r="EC7" i="12"/>
  <c r="EC9" i="12"/>
  <c r="EC13" i="12"/>
  <c r="EB13" i="12" s="1"/>
  <c r="EC17" i="12"/>
  <c r="EB17" i="12" s="1"/>
  <c r="EC21" i="12"/>
  <c r="EB21" i="12" s="1"/>
  <c r="EC22" i="12"/>
  <c r="EB22" i="12" s="1"/>
  <c r="DT22" i="12"/>
  <c r="DT19" i="12"/>
  <c r="DT14" i="12"/>
  <c r="DT11" i="12"/>
  <c r="DT2" i="12"/>
  <c r="DU2" i="12" s="1"/>
  <c r="DT20" i="12"/>
  <c r="DT3" i="12"/>
  <c r="DT25" i="12"/>
  <c r="DT6" i="12"/>
  <c r="DT10" i="12"/>
  <c r="DT18" i="12"/>
  <c r="DT12" i="12"/>
  <c r="DT9" i="12"/>
  <c r="DT17" i="12"/>
  <c r="DT5" i="12"/>
  <c r="DT4" i="12"/>
  <c r="DT24" i="12"/>
  <c r="DT15" i="12"/>
  <c r="DT21" i="12"/>
  <c r="DT16" i="12"/>
  <c r="DT7" i="12"/>
  <c r="DT13" i="12"/>
  <c r="DT8" i="12"/>
  <c r="DT23" i="12"/>
  <c r="AG4" i="12"/>
  <c r="AG12" i="12"/>
  <c r="AF12" i="12" s="1"/>
  <c r="AG20" i="12"/>
  <c r="AF20" i="12" s="1"/>
  <c r="AG28" i="12"/>
  <c r="AF28" i="12" s="1"/>
  <c r="AG36" i="12"/>
  <c r="AF36" i="12" s="1"/>
  <c r="AG44" i="12"/>
  <c r="AF44" i="12" s="1"/>
  <c r="AG52" i="12"/>
  <c r="AF52" i="12" s="1"/>
  <c r="AG60" i="12"/>
  <c r="AF60" i="12" s="1"/>
  <c r="AG68" i="12"/>
  <c r="AF68" i="12" s="1"/>
  <c r="AG76" i="12"/>
  <c r="AF76" i="12" s="1"/>
  <c r="AG84" i="12"/>
  <c r="AF84" i="12" s="1"/>
  <c r="AG92" i="12"/>
  <c r="AF92" i="12" s="1"/>
  <c r="AG100" i="12"/>
  <c r="AF100" i="12" s="1"/>
  <c r="AG13" i="12"/>
  <c r="AF13" i="12" s="1"/>
  <c r="AG21" i="12"/>
  <c r="AF21" i="12" s="1"/>
  <c r="AG53" i="12"/>
  <c r="AF53" i="12" s="1"/>
  <c r="AG101" i="12"/>
  <c r="AF101" i="12" s="1"/>
  <c r="AG78" i="12"/>
  <c r="AF78" i="12" s="1"/>
  <c r="AG5" i="12"/>
  <c r="AG37" i="12"/>
  <c r="AF37" i="12" s="1"/>
  <c r="AG86" i="12"/>
  <c r="AF86" i="12" s="1"/>
  <c r="AG6" i="12"/>
  <c r="AG14" i="12"/>
  <c r="AF14" i="12" s="1"/>
  <c r="AG22" i="12"/>
  <c r="AF22" i="12" s="1"/>
  <c r="AG46" i="12"/>
  <c r="AF46" i="12" s="1"/>
  <c r="AG7" i="12"/>
  <c r="AG15" i="12"/>
  <c r="AF15" i="12" s="1"/>
  <c r="AG23" i="12"/>
  <c r="AF23" i="12" s="1"/>
  <c r="AG31" i="12"/>
  <c r="AF31" i="12" s="1"/>
  <c r="AG39" i="12"/>
  <c r="AF39" i="12" s="1"/>
  <c r="AG47" i="12"/>
  <c r="AF47" i="12" s="1"/>
  <c r="AG55" i="12"/>
  <c r="AF55" i="12" s="1"/>
  <c r="AG63" i="12"/>
  <c r="AF63" i="12" s="1"/>
  <c r="AG71" i="12"/>
  <c r="AF71" i="12" s="1"/>
  <c r="AG79" i="12"/>
  <c r="AF79" i="12" s="1"/>
  <c r="AG87" i="12"/>
  <c r="AF87" i="12" s="1"/>
  <c r="AG95" i="12"/>
  <c r="AF95" i="12" s="1"/>
  <c r="AG77" i="12"/>
  <c r="AF77" i="12" s="1"/>
  <c r="AG54" i="12"/>
  <c r="AF54" i="12" s="1"/>
  <c r="AG8" i="12"/>
  <c r="AG16" i="12"/>
  <c r="AF16" i="12" s="1"/>
  <c r="AG24" i="12"/>
  <c r="AF24" i="12" s="1"/>
  <c r="AG32" i="12"/>
  <c r="AF32" i="12" s="1"/>
  <c r="AG40" i="12"/>
  <c r="AF40" i="12" s="1"/>
  <c r="AG48" i="12"/>
  <c r="AF48" i="12" s="1"/>
  <c r="AG56" i="12"/>
  <c r="AF56" i="12" s="1"/>
  <c r="AG64" i="12"/>
  <c r="AF64" i="12" s="1"/>
  <c r="AG72" i="12"/>
  <c r="AF72" i="12" s="1"/>
  <c r="AG80" i="12"/>
  <c r="AF80" i="12" s="1"/>
  <c r="AG88" i="12"/>
  <c r="AF88" i="12" s="1"/>
  <c r="AG96" i="12"/>
  <c r="AF96" i="12" s="1"/>
  <c r="AG81" i="12"/>
  <c r="AF81" i="12" s="1"/>
  <c r="AG97" i="12"/>
  <c r="AF97" i="12" s="1"/>
  <c r="AG45" i="12"/>
  <c r="AF45" i="12" s="1"/>
  <c r="AG93" i="12"/>
  <c r="AF93" i="12" s="1"/>
  <c r="AG70" i="12"/>
  <c r="AF70" i="12" s="1"/>
  <c r="AG9" i="12"/>
  <c r="AG17" i="12"/>
  <c r="AF17" i="12" s="1"/>
  <c r="AG25" i="12"/>
  <c r="AF25" i="12" s="1"/>
  <c r="AG33" i="12"/>
  <c r="AF33" i="12" s="1"/>
  <c r="AG41" i="12"/>
  <c r="AF41" i="12" s="1"/>
  <c r="AG49" i="12"/>
  <c r="AF49" i="12" s="1"/>
  <c r="AG57" i="12"/>
  <c r="AF57" i="12" s="1"/>
  <c r="AG65" i="12"/>
  <c r="AF65" i="12" s="1"/>
  <c r="AG73" i="12"/>
  <c r="AF73" i="12" s="1"/>
  <c r="AG89" i="12"/>
  <c r="AF89" i="12" s="1"/>
  <c r="AG98" i="12"/>
  <c r="AF98" i="12" s="1"/>
  <c r="AG69" i="12"/>
  <c r="AF69" i="12" s="1"/>
  <c r="AG38" i="12"/>
  <c r="AF38" i="12" s="1"/>
  <c r="AG3" i="12"/>
  <c r="AG10" i="12"/>
  <c r="AG18" i="12"/>
  <c r="AF18" i="12" s="1"/>
  <c r="AG26" i="12"/>
  <c r="AF26" i="12" s="1"/>
  <c r="AG34" i="12"/>
  <c r="AF34" i="12" s="1"/>
  <c r="AG42" i="12"/>
  <c r="AF42" i="12" s="1"/>
  <c r="AG50" i="12"/>
  <c r="AF50" i="12" s="1"/>
  <c r="AG58" i="12"/>
  <c r="AF58" i="12" s="1"/>
  <c r="AG66" i="12"/>
  <c r="AF66" i="12" s="1"/>
  <c r="AG74" i="12"/>
  <c r="AF74" i="12" s="1"/>
  <c r="AG82" i="12"/>
  <c r="AF82" i="12" s="1"/>
  <c r="AG90" i="12"/>
  <c r="AF90" i="12" s="1"/>
  <c r="AG61" i="12"/>
  <c r="AF61" i="12" s="1"/>
  <c r="AG30" i="12"/>
  <c r="AF30" i="12" s="1"/>
  <c r="AG94" i="12"/>
  <c r="AF94" i="12" s="1"/>
  <c r="AG11" i="12"/>
  <c r="AF11" i="12" s="1"/>
  <c r="AG19" i="12"/>
  <c r="AF19" i="12" s="1"/>
  <c r="AG27" i="12"/>
  <c r="AF27" i="12" s="1"/>
  <c r="AG35" i="12"/>
  <c r="AF35" i="12" s="1"/>
  <c r="AG43" i="12"/>
  <c r="AF43" i="12" s="1"/>
  <c r="AG51" i="12"/>
  <c r="AF51" i="12" s="1"/>
  <c r="AG59" i="12"/>
  <c r="AF59" i="12" s="1"/>
  <c r="AG67" i="12"/>
  <c r="AF67" i="12" s="1"/>
  <c r="AG75" i="12"/>
  <c r="AF75" i="12" s="1"/>
  <c r="AG83" i="12"/>
  <c r="AF83" i="12" s="1"/>
  <c r="AG91" i="12"/>
  <c r="AF91" i="12" s="1"/>
  <c r="AG99" i="12"/>
  <c r="AF99" i="12" s="1"/>
  <c r="AG29" i="12"/>
  <c r="AF29" i="12" s="1"/>
  <c r="AG85" i="12"/>
  <c r="AF85" i="12" s="1"/>
  <c r="AG62" i="12"/>
  <c r="AF62" i="12" s="1"/>
  <c r="C195" i="5"/>
  <c r="C196" i="5"/>
  <c r="C197" i="5"/>
  <c r="C239" i="12" l="1"/>
  <c r="C54" i="12"/>
  <c r="C83" i="12"/>
  <c r="C222" i="12"/>
  <c r="C22" i="12"/>
  <c r="C221" i="12"/>
  <c r="C137" i="12"/>
  <c r="C132" i="12"/>
  <c r="C195" i="12"/>
  <c r="C48" i="12"/>
  <c r="C232" i="12"/>
  <c r="C138" i="12"/>
  <c r="C69" i="12"/>
  <c r="C146" i="12"/>
  <c r="C231" i="12"/>
  <c r="C103" i="12"/>
  <c r="C216" i="12"/>
  <c r="C84" i="12"/>
  <c r="C119" i="12"/>
  <c r="C124" i="12"/>
  <c r="C122" i="12"/>
  <c r="C157" i="12"/>
  <c r="C224" i="12"/>
  <c r="C170" i="12"/>
  <c r="C158" i="12"/>
  <c r="C236" i="12"/>
  <c r="C234" i="12"/>
  <c r="C15" i="12"/>
  <c r="C219" i="12"/>
  <c r="C225" i="12"/>
  <c r="C204" i="12"/>
  <c r="C95" i="12"/>
  <c r="C148" i="12"/>
  <c r="C58" i="12"/>
  <c r="C108" i="12"/>
  <c r="C8" i="12"/>
  <c r="C62" i="12"/>
  <c r="C97" i="12"/>
  <c r="C115" i="12"/>
  <c r="C5" i="12"/>
  <c r="C228" i="12"/>
  <c r="C64" i="12"/>
  <c r="C165" i="12"/>
  <c r="C223" i="12"/>
  <c r="C43" i="12"/>
  <c r="C94" i="12"/>
  <c r="C59" i="12"/>
  <c r="C238" i="12"/>
  <c r="C24" i="12"/>
  <c r="C113" i="12"/>
  <c r="C21" i="12"/>
  <c r="C32" i="12"/>
  <c r="C205" i="12"/>
  <c r="C73" i="12"/>
  <c r="C26" i="12"/>
  <c r="C174" i="12"/>
  <c r="C42" i="12"/>
  <c r="C105" i="12"/>
  <c r="C12" i="12"/>
  <c r="C191" i="12"/>
  <c r="C90" i="12"/>
  <c r="C4" i="12"/>
  <c r="C163" i="12"/>
  <c r="C159" i="12"/>
  <c r="C172" i="12"/>
  <c r="C80" i="12"/>
  <c r="C51" i="12"/>
  <c r="C129" i="12"/>
  <c r="C78" i="12"/>
  <c r="C161" i="12"/>
  <c r="C210" i="12"/>
  <c r="C46" i="12"/>
  <c r="C30" i="12"/>
  <c r="C133" i="12"/>
  <c r="C96" i="12"/>
  <c r="C197" i="12"/>
  <c r="C235" i="12"/>
  <c r="C91" i="12"/>
  <c r="C150" i="12"/>
  <c r="C67" i="12"/>
  <c r="C55" i="12"/>
  <c r="C14" i="12"/>
  <c r="C156" i="12"/>
  <c r="C79" i="12"/>
  <c r="C63" i="12"/>
  <c r="C229" i="12"/>
  <c r="C127" i="12"/>
  <c r="C135" i="12"/>
  <c r="C25" i="12"/>
  <c r="C214" i="12"/>
  <c r="C72" i="12"/>
  <c r="C176" i="12"/>
  <c r="C19" i="12"/>
  <c r="C68" i="12"/>
  <c r="C99" i="12"/>
  <c r="C213" i="12"/>
  <c r="C23" i="12"/>
  <c r="C136" i="12"/>
  <c r="C178" i="12"/>
  <c r="C185" i="12"/>
  <c r="C17" i="12"/>
  <c r="C134" i="12"/>
  <c r="C44" i="12"/>
  <c r="C187" i="12"/>
  <c r="C118" i="12"/>
  <c r="C31" i="12"/>
  <c r="C189" i="12"/>
  <c r="C65" i="12"/>
  <c r="C183" i="12"/>
  <c r="C82" i="12"/>
  <c r="C220" i="12"/>
  <c r="C13" i="12"/>
  <c r="C130" i="12"/>
  <c r="C147" i="12"/>
  <c r="C6" i="12"/>
  <c r="C107" i="12"/>
  <c r="C35" i="12"/>
  <c r="C171" i="12"/>
  <c r="C142" i="12"/>
  <c r="C154" i="12"/>
  <c r="C56" i="12"/>
  <c r="C106" i="12"/>
  <c r="C199" i="12"/>
  <c r="C120" i="12"/>
  <c r="C181" i="12"/>
  <c r="C38" i="12"/>
  <c r="C98" i="12"/>
  <c r="C123" i="12"/>
  <c r="C182" i="12"/>
  <c r="C143" i="12"/>
  <c r="C149" i="12"/>
  <c r="C41" i="12"/>
  <c r="C202" i="12"/>
  <c r="C193" i="12"/>
  <c r="C34" i="12"/>
  <c r="C47" i="12"/>
  <c r="C92" i="12"/>
  <c r="C203" i="12"/>
  <c r="C126" i="12"/>
  <c r="C155" i="12"/>
  <c r="C169" i="12"/>
  <c r="C144" i="12"/>
  <c r="C188" i="12"/>
  <c r="C20" i="12"/>
  <c r="C57" i="12"/>
  <c r="C192" i="12"/>
  <c r="C212" i="12"/>
  <c r="C53" i="12"/>
  <c r="C18" i="12"/>
  <c r="C121" i="12"/>
  <c r="C101" i="12"/>
  <c r="C166" i="12"/>
  <c r="C209" i="12"/>
  <c r="C217" i="12"/>
  <c r="C88" i="12"/>
  <c r="C201" i="12"/>
  <c r="C198" i="12"/>
  <c r="C86" i="12"/>
  <c r="C75" i="12"/>
  <c r="C207" i="12"/>
  <c r="C162" i="12"/>
  <c r="C184" i="12"/>
  <c r="C167" i="12"/>
  <c r="C173" i="12"/>
  <c r="C74" i="12"/>
  <c r="C3" i="12"/>
  <c r="C116" i="12"/>
  <c r="C237" i="12"/>
  <c r="C168" i="12"/>
  <c r="C71" i="12"/>
  <c r="C37" i="12"/>
  <c r="C200" i="12"/>
  <c r="C87" i="12"/>
  <c r="C211" i="12"/>
  <c r="C85" i="12"/>
  <c r="C89" i="12"/>
  <c r="C151" i="12"/>
  <c r="C164" i="12"/>
  <c r="C180" i="12"/>
  <c r="C117" i="12"/>
  <c r="C77" i="12"/>
  <c r="C50" i="12"/>
  <c r="C141" i="12"/>
  <c r="C70" i="12"/>
  <c r="C190" i="12"/>
  <c r="C100" i="12"/>
  <c r="C36" i="12"/>
  <c r="C9" i="12"/>
  <c r="C93" i="12"/>
  <c r="C226" i="12"/>
  <c r="C208" i="12"/>
  <c r="C7" i="12"/>
  <c r="C131" i="12"/>
  <c r="C114" i="12"/>
  <c r="C194" i="12"/>
  <c r="C145" i="12"/>
  <c r="C16" i="12"/>
  <c r="C152" i="12"/>
  <c r="C29" i="12"/>
  <c r="C27" i="12"/>
  <c r="C160" i="12"/>
  <c r="C45" i="12"/>
  <c r="C186" i="12"/>
  <c r="C175" i="12"/>
  <c r="C128" i="12"/>
  <c r="C61" i="12"/>
  <c r="C179" i="12"/>
  <c r="C81" i="12"/>
  <c r="C112" i="12"/>
  <c r="C153" i="12"/>
  <c r="C40" i="12"/>
  <c r="C196" i="12"/>
  <c r="C233" i="12"/>
  <c r="C66" i="12"/>
  <c r="C140" i="12"/>
  <c r="C241" i="12"/>
  <c r="C102" i="12"/>
  <c r="C206" i="12"/>
  <c r="C76" i="12"/>
  <c r="C11" i="12"/>
  <c r="C60" i="12"/>
  <c r="C33" i="12"/>
  <c r="C125" i="12"/>
  <c r="C139" i="12"/>
  <c r="C215" i="12"/>
  <c r="C39" i="12"/>
  <c r="C218" i="12"/>
  <c r="C227" i="12"/>
  <c r="C104" i="12"/>
  <c r="C177" i="12"/>
  <c r="C230" i="12"/>
  <c r="C49" i="12"/>
  <c r="C28" i="12"/>
  <c r="C110" i="12"/>
  <c r="C240" i="12"/>
  <c r="C10" i="12"/>
  <c r="C52" i="12"/>
  <c r="C111" i="12"/>
  <c r="C109" i="12"/>
  <c r="DZ7" i="12"/>
  <c r="DZ11" i="12"/>
  <c r="DZ22" i="12"/>
  <c r="DZ13" i="12"/>
  <c r="DZ9" i="12"/>
  <c r="DZ12" i="12"/>
  <c r="DZ14" i="12"/>
  <c r="DZ16" i="12"/>
  <c r="DZ18" i="12"/>
  <c r="DZ19" i="12"/>
  <c r="DZ21" i="12"/>
  <c r="DZ10" i="12"/>
  <c r="DZ5" i="12"/>
  <c r="DZ15" i="12"/>
  <c r="DZ6" i="12"/>
  <c r="DZ24" i="12"/>
  <c r="DZ25" i="12"/>
  <c r="DZ23" i="12"/>
  <c r="DZ4" i="12"/>
  <c r="DZ3" i="12"/>
  <c r="DZ8" i="12"/>
  <c r="DZ17" i="12"/>
  <c r="DZ20" i="12"/>
  <c r="DU21" i="12"/>
  <c r="DU3" i="12"/>
  <c r="DU13" i="12"/>
  <c r="DU11" i="12"/>
  <c r="DU23" i="12"/>
  <c r="DU4" i="12"/>
  <c r="DU6" i="12"/>
  <c r="DU8" i="12"/>
  <c r="DU5" i="12"/>
  <c r="DU25" i="12"/>
  <c r="DU17" i="12"/>
  <c r="DU7" i="12"/>
  <c r="DU9" i="12"/>
  <c r="DU20" i="12"/>
  <c r="DU16" i="12"/>
  <c r="DU12" i="12"/>
  <c r="DU22" i="12"/>
  <c r="DU15" i="12"/>
  <c r="DU18" i="12"/>
  <c r="DU14" i="12"/>
  <c r="DU24" i="12"/>
  <c r="DU10" i="12"/>
  <c r="DU19" i="12"/>
  <c r="A2" i="10"/>
  <c r="AF10" i="12" l="1"/>
  <c r="EB10" i="12"/>
  <c r="AF9" i="12"/>
  <c r="AF4" i="12"/>
  <c r="AF7" i="12"/>
  <c r="AF5" i="12"/>
  <c r="AF6" i="12"/>
  <c r="AF3" i="12"/>
  <c r="AF8" i="12"/>
  <c r="EB9" i="12"/>
  <c r="EB8" i="12"/>
  <c r="EB4" i="12"/>
  <c r="EB7" i="12"/>
  <c r="EB6" i="12"/>
  <c r="EB5" i="12"/>
  <c r="EB3" i="12"/>
  <c r="C9" i="8"/>
  <c r="C285" i="5"/>
  <c r="C284" i="5"/>
  <c r="C282" i="5"/>
  <c r="C283" i="5"/>
  <c r="C281" i="5"/>
  <c r="C280" i="5"/>
  <c r="C279" i="5"/>
  <c r="C278" i="5"/>
  <c r="C277" i="5"/>
  <c r="C276" i="5"/>
  <c r="C275" i="5"/>
  <c r="C274" i="5"/>
  <c r="C273" i="5"/>
  <c r="C272" i="5"/>
  <c r="C271" i="5"/>
  <c r="C270" i="5"/>
  <c r="C269" i="5"/>
  <c r="C268" i="5"/>
  <c r="C267" i="5"/>
  <c r="C266" i="5"/>
  <c r="C194" i="5"/>
  <c r="C37" i="9"/>
  <c r="C8" i="9"/>
  <c r="C188" i="5" l="1"/>
  <c r="C185" i="5"/>
  <c r="C184" i="5"/>
  <c r="C183" i="5"/>
  <c r="C182" i="5"/>
  <c r="C132" i="5"/>
  <c r="L3" i="4"/>
  <c r="L4" i="4" s="1"/>
  <c r="C2" i="18" l="1"/>
  <c r="B2" i="15"/>
  <c r="L2" i="4"/>
  <c r="D3" i="9"/>
  <c r="D39" i="9" s="1"/>
  <c r="D35" i="8"/>
  <c r="D3" i="5"/>
  <c r="D164" i="5" s="1"/>
  <c r="D3" i="8"/>
  <c r="E231" i="5"/>
  <c r="E218" i="5"/>
  <c r="E199" i="5"/>
  <c r="E190" i="5"/>
  <c r="E164" i="5"/>
  <c r="E159" i="5"/>
  <c r="E128" i="5"/>
  <c r="E120" i="5"/>
  <c r="E92" i="5"/>
  <c r="E64" i="5"/>
  <c r="E41" i="5"/>
  <c r="E12" i="5"/>
  <c r="E58" i="9"/>
  <c r="E39" i="9"/>
  <c r="E33" i="9"/>
  <c r="E18" i="9"/>
  <c r="E10" i="9"/>
  <c r="D16" i="9"/>
  <c r="C181" i="5"/>
  <c r="C180" i="5"/>
  <c r="D12" i="5" l="1"/>
  <c r="D41" i="5"/>
  <c r="D128" i="5"/>
  <c r="D120" i="5"/>
  <c r="D159" i="5"/>
  <c r="D190" i="5"/>
  <c r="D199" i="5"/>
  <c r="D33" i="9"/>
  <c r="D64" i="5"/>
  <c r="D218" i="5"/>
  <c r="D58" i="9"/>
  <c r="D92" i="5"/>
  <c r="D231" i="5"/>
  <c r="D10" i="9"/>
  <c r="D18" i="9"/>
  <c r="C162" i="5" l="1"/>
  <c r="C31" i="5" l="1"/>
  <c r="C36" i="5"/>
  <c r="C25" i="5" l="1"/>
  <c r="D67" i="9" l="1"/>
  <c r="D222" i="5"/>
  <c r="D62" i="9"/>
  <c r="D227" i="5" l="1"/>
  <c r="D147" i="5" l="1"/>
  <c r="EZ2" i="12" l="1"/>
  <c r="C61" i="5"/>
  <c r="C59" i="5"/>
  <c r="C57" i="5"/>
  <c r="C55" i="5"/>
  <c r="C51" i="5"/>
  <c r="C49" i="5"/>
  <c r="C58" i="5"/>
  <c r="C54" i="5"/>
  <c r="C52" i="5"/>
  <c r="C48" i="5"/>
  <c r="C46" i="5"/>
  <c r="C44" i="5"/>
  <c r="CU1" i="12"/>
  <c r="CV1" i="12"/>
  <c r="CW1" i="12"/>
  <c r="CX1" i="12"/>
  <c r="CY1" i="12"/>
  <c r="CZ1" i="12"/>
  <c r="DA1" i="12"/>
  <c r="DB1" i="12"/>
  <c r="DC1" i="12"/>
  <c r="DD1" i="12"/>
  <c r="DE1" i="12"/>
  <c r="DF1" i="12"/>
  <c r="DG1" i="12"/>
  <c r="DH1" i="12"/>
  <c r="DI1" i="12"/>
  <c r="DJ1" i="12"/>
  <c r="DK1" i="12"/>
  <c r="DL1" i="12"/>
  <c r="DM1" i="12"/>
  <c r="DN1" i="12"/>
  <c r="DO1" i="12"/>
  <c r="DP1" i="12"/>
  <c r="DQ1" i="12"/>
  <c r="CT1" i="12"/>
  <c r="EE29" i="12"/>
  <c r="EP29" i="12"/>
  <c r="EM33" i="12"/>
  <c r="EF33" i="12" s="1"/>
  <c r="EF34" i="12"/>
  <c r="EG33" i="12" l="1"/>
  <c r="C63" i="9" l="1"/>
  <c r="C68" i="9"/>
  <c r="C66" i="9"/>
  <c r="C65" i="9"/>
  <c r="C61" i="9"/>
  <c r="C60" i="9"/>
  <c r="C42" i="9"/>
  <c r="C41" i="9"/>
  <c r="C43" i="9"/>
  <c r="C44" i="9"/>
  <c r="C45" i="9"/>
  <c r="C48" i="9"/>
  <c r="C47" i="9"/>
  <c r="C50" i="9"/>
  <c r="C49" i="9"/>
  <c r="C52" i="9"/>
  <c r="C51" i="9"/>
  <c r="C53" i="9"/>
  <c r="C56" i="9"/>
  <c r="C55" i="9"/>
  <c r="D54" i="9"/>
  <c r="D46" i="9"/>
  <c r="C228" i="5"/>
  <c r="C226" i="5"/>
  <c r="C225" i="5"/>
  <c r="C223" i="5"/>
  <c r="C221" i="5"/>
  <c r="C220" i="5"/>
  <c r="C216" i="5"/>
  <c r="C215" i="5"/>
  <c r="C213" i="5"/>
  <c r="C212" i="5"/>
  <c r="C211" i="5"/>
  <c r="C210" i="5"/>
  <c r="C209" i="5"/>
  <c r="C208" i="5"/>
  <c r="C207" i="5"/>
  <c r="C205" i="5"/>
  <c r="C204" i="5"/>
  <c r="C203" i="5"/>
  <c r="C202" i="5"/>
  <c r="C201" i="5"/>
  <c r="C157" i="5"/>
  <c r="C156" i="5"/>
  <c r="C155" i="5"/>
  <c r="C154" i="5"/>
  <c r="C153" i="5"/>
  <c r="C152" i="5"/>
  <c r="C151" i="5"/>
  <c r="C150" i="5"/>
  <c r="C149" i="5"/>
  <c r="C148" i="5"/>
  <c r="D214" i="5"/>
  <c r="D206" i="5"/>
  <c r="D130" i="5"/>
  <c r="C43" i="5" s="1"/>
  <c r="D71" i="5"/>
  <c r="D66" i="5"/>
  <c r="D56" i="5"/>
  <c r="D53" i="5"/>
  <c r="D50" i="5"/>
  <c r="C34" i="5"/>
  <c r="D14" i="5"/>
  <c r="C38" i="5"/>
  <c r="C39" i="5"/>
  <c r="D45" i="5" l="1"/>
  <c r="D47" i="5" s="1"/>
  <c r="D60" i="5" s="1"/>
  <c r="D17" i="5"/>
  <c r="D77" i="5"/>
  <c r="D76" i="5"/>
  <c r="D37" i="5" l="1"/>
  <c r="D62" i="5"/>
  <c r="EZ3" i="12" l="1"/>
  <c r="EZ4" i="12"/>
  <c r="EZ5" i="12"/>
  <c r="EZ6" i="12"/>
  <c r="EZ7" i="12"/>
  <c r="EZ8" i="12"/>
  <c r="EZ9" i="12"/>
  <c r="EZ10" i="12"/>
  <c r="EZ11" i="12"/>
  <c r="C36" i="9" l="1"/>
  <c r="C35" i="9"/>
  <c r="C22" i="9"/>
  <c r="C23" i="9"/>
  <c r="C24" i="9"/>
  <c r="C25" i="9"/>
  <c r="C26" i="9"/>
  <c r="C27" i="9"/>
  <c r="C28" i="9"/>
  <c r="C29" i="9"/>
  <c r="C30" i="9"/>
  <c r="C21" i="9"/>
  <c r="C20" i="9"/>
  <c r="C14" i="9"/>
  <c r="C15" i="9"/>
  <c r="C13" i="9"/>
  <c r="C12" i="9"/>
  <c r="C7" i="9"/>
  <c r="C6" i="9"/>
  <c r="C5" i="9"/>
  <c r="C39" i="8"/>
  <c r="C40" i="8"/>
  <c r="C41" i="8"/>
  <c r="C42" i="8"/>
  <c r="C43" i="8"/>
  <c r="C44" i="8"/>
  <c r="C45" i="8"/>
  <c r="C46" i="8"/>
  <c r="C38" i="8"/>
  <c r="C37" i="8"/>
  <c r="C7" i="8"/>
  <c r="C8" i="8"/>
  <c r="C10" i="8"/>
  <c r="C11" i="8"/>
  <c r="C12" i="8"/>
  <c r="C13" i="8"/>
  <c r="C14" i="8"/>
  <c r="C15" i="8"/>
  <c r="C16" i="8"/>
  <c r="C17" i="8"/>
  <c r="C18" i="8"/>
  <c r="C19" i="8"/>
  <c r="C20" i="8"/>
  <c r="C21" i="8"/>
  <c r="C23" i="8"/>
  <c r="C24" i="8"/>
  <c r="C25" i="8"/>
  <c r="C26" i="8"/>
  <c r="C27" i="8"/>
  <c r="C28" i="8"/>
  <c r="C29" i="8"/>
  <c r="C30" i="8"/>
  <c r="C31" i="8"/>
  <c r="C32" i="8"/>
  <c r="C33" i="8"/>
  <c r="C6" i="8"/>
  <c r="C5" i="8"/>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34" i="5"/>
  <c r="C233" i="5"/>
  <c r="C193" i="5"/>
  <c r="C192" i="5"/>
  <c r="C168" i="5"/>
  <c r="C169" i="5"/>
  <c r="C170" i="5"/>
  <c r="C171" i="5"/>
  <c r="C172" i="5"/>
  <c r="C173" i="5"/>
  <c r="C174" i="5"/>
  <c r="C175" i="5"/>
  <c r="C176" i="5"/>
  <c r="C178" i="5"/>
  <c r="C179" i="5"/>
  <c r="C186" i="5"/>
  <c r="C187" i="5"/>
  <c r="C167" i="5"/>
  <c r="C166" i="5"/>
  <c r="C161" i="5"/>
  <c r="C133" i="5"/>
  <c r="C134" i="5"/>
  <c r="C135" i="5"/>
  <c r="C136" i="5"/>
  <c r="C137" i="5"/>
  <c r="C138" i="5"/>
  <c r="C139" i="5"/>
  <c r="C140" i="5"/>
  <c r="C141" i="5"/>
  <c r="C142" i="5"/>
  <c r="C144" i="5"/>
  <c r="C145" i="5"/>
  <c r="C146" i="5"/>
  <c r="C131" i="5"/>
  <c r="C124" i="5"/>
  <c r="C125" i="5"/>
  <c r="C126" i="5"/>
  <c r="C123" i="5"/>
  <c r="C122" i="5"/>
  <c r="C96" i="5"/>
  <c r="C97" i="5"/>
  <c r="C98" i="5"/>
  <c r="C99" i="5"/>
  <c r="C100" i="5"/>
  <c r="C101" i="5"/>
  <c r="C102" i="5"/>
  <c r="C103" i="5"/>
  <c r="C104" i="5"/>
  <c r="C105" i="5"/>
  <c r="C106" i="5"/>
  <c r="C107" i="5"/>
  <c r="C108" i="5"/>
  <c r="C109" i="5"/>
  <c r="C110" i="5"/>
  <c r="C111" i="5"/>
  <c r="C112" i="5"/>
  <c r="C113" i="5"/>
  <c r="C114" i="5"/>
  <c r="C115" i="5"/>
  <c r="C116" i="5"/>
  <c r="C117" i="5"/>
  <c r="C118" i="5"/>
  <c r="C95" i="5"/>
  <c r="C94" i="5"/>
  <c r="C68" i="5"/>
  <c r="C70" i="5"/>
  <c r="C72" i="5"/>
  <c r="C73" i="5"/>
  <c r="C74" i="5"/>
  <c r="C75" i="5"/>
  <c r="C78" i="5"/>
  <c r="C79" i="5"/>
  <c r="C80" i="5"/>
  <c r="C81" i="5"/>
  <c r="C82" i="5"/>
  <c r="C83" i="5"/>
  <c r="C84" i="5"/>
  <c r="C85" i="5"/>
  <c r="C86" i="5"/>
  <c r="C87" i="5"/>
  <c r="C88" i="5"/>
  <c r="C89" i="5"/>
  <c r="C90" i="5"/>
  <c r="C7" i="5"/>
  <c r="C8" i="5"/>
  <c r="C9" i="5"/>
  <c r="C10" i="5"/>
  <c r="C5" i="5"/>
  <c r="C6" i="5"/>
  <c r="C67" i="5"/>
  <c r="N5" i="10" l="1"/>
  <c r="O5" i="10"/>
  <c r="P5" i="10"/>
  <c r="Q5" i="10"/>
  <c r="R5" i="10"/>
  <c r="S5" i="10"/>
  <c r="T5" i="10"/>
  <c r="U5" i="10"/>
  <c r="V5" i="10"/>
  <c r="W5" i="10"/>
  <c r="X5" i="10"/>
  <c r="Y5" i="10"/>
  <c r="B5" i="10" l="1"/>
  <c r="D5" i="10" l="1"/>
  <c r="E5" i="10"/>
  <c r="F5" i="10"/>
  <c r="G5" i="10"/>
  <c r="H5" i="10"/>
  <c r="I5" i="10"/>
  <c r="J5" i="10"/>
  <c r="K5" i="10"/>
  <c r="L5" i="10"/>
  <c r="M5" i="10"/>
  <c r="C5" i="10"/>
  <c r="E2" i="10"/>
  <c r="V8" i="4" l="1"/>
  <c r="W8" i="4" s="1"/>
  <c r="V4" i="4"/>
  <c r="Y8" i="4"/>
  <c r="AA8" i="4" s="1"/>
  <c r="AB8" i="4" s="1"/>
  <c r="Y4" i="4"/>
  <c r="AA4" i="4" s="1"/>
  <c r="V3" i="4"/>
  <c r="W3" i="4" s="1"/>
  <c r="V2" i="4"/>
  <c r="Y3" i="4"/>
  <c r="AA3" i="4" s="1"/>
  <c r="AB3" i="4" s="1"/>
  <c r="Y2" i="4"/>
  <c r="AA2" i="4" s="1"/>
  <c r="W2" i="4" l="1"/>
  <c r="V10" i="4"/>
  <c r="AB2" i="4"/>
  <c r="V6" i="4"/>
  <c r="W6" i="4" s="1"/>
  <c r="W4" i="4"/>
  <c r="AA6" i="4"/>
  <c r="AA10" i="4" s="1"/>
  <c r="AB4" i="4"/>
  <c r="AB6" i="4" l="1"/>
  <c r="AB10" i="4"/>
  <c r="D22" i="8" s="1"/>
  <c r="W10" i="4"/>
  <c r="D31" i="9" l="1"/>
  <c r="C32" i="5" l="1"/>
  <c r="A2" i="3" l="1"/>
  <c r="A2" i="1"/>
  <c r="A2" i="9"/>
  <c r="A2" i="5"/>
  <c r="C185" i="1" s="1"/>
  <c r="A2" i="8"/>
  <c r="C6" i="1" s="1"/>
  <c r="FK25" i="12" l="1"/>
  <c r="FL25" i="12"/>
  <c r="FM25" i="12"/>
  <c r="FK24" i="12"/>
  <c r="FM24" i="12"/>
  <c r="FL24" i="12"/>
  <c r="FK23" i="12"/>
  <c r="FL23" i="12"/>
  <c r="FM23" i="12"/>
  <c r="FM21" i="12" s="1"/>
  <c r="C44" i="1"/>
  <c r="C176" i="1"/>
  <c r="FJ23" i="12" s="1"/>
  <c r="C50" i="1"/>
  <c r="C61" i="1"/>
  <c r="C69" i="1"/>
  <c r="C77" i="1"/>
  <c r="C88" i="1"/>
  <c r="C96" i="1"/>
  <c r="C104" i="1"/>
  <c r="C115" i="1"/>
  <c r="C123" i="1"/>
  <c r="C131" i="1"/>
  <c r="FF8" i="12" s="1"/>
  <c r="C142" i="1"/>
  <c r="C150" i="1"/>
  <c r="C158" i="1"/>
  <c r="C169" i="1"/>
  <c r="C181" i="1"/>
  <c r="F9" i="15" s="1"/>
  <c r="C189" i="1"/>
  <c r="C197" i="1"/>
  <c r="C211" i="1"/>
  <c r="C219" i="1"/>
  <c r="C227" i="1"/>
  <c r="C238" i="1"/>
  <c r="C25" i="3" s="1"/>
  <c r="C249" i="1"/>
  <c r="C28" i="3" s="1"/>
  <c r="C257" i="1"/>
  <c r="C31" i="3" s="1"/>
  <c r="C268" i="1"/>
  <c r="C279" i="1"/>
  <c r="C287" i="1"/>
  <c r="C44" i="3" s="1"/>
  <c r="C295" i="1"/>
  <c r="C303" i="1"/>
  <c r="C62" i="3" s="1"/>
  <c r="C314" i="1"/>
  <c r="C73" i="3" s="1"/>
  <c r="C322" i="1"/>
  <c r="C81" i="3" s="1"/>
  <c r="C330" i="1"/>
  <c r="C89" i="3" s="1"/>
  <c r="C220" i="1"/>
  <c r="C258" i="1"/>
  <c r="C296" i="1"/>
  <c r="C54" i="3" s="1"/>
  <c r="C51" i="1"/>
  <c r="FJ24" i="12" s="1"/>
  <c r="C62" i="1"/>
  <c r="C70" i="1"/>
  <c r="C78" i="1"/>
  <c r="C89" i="1"/>
  <c r="C97" i="1"/>
  <c r="C105" i="1"/>
  <c r="C116" i="1"/>
  <c r="C124" i="1"/>
  <c r="F37" i="15" s="1"/>
  <c r="C132" i="1"/>
  <c r="C143" i="1"/>
  <c r="C151" i="1"/>
  <c r="F15" i="15" s="1"/>
  <c r="C159" i="1"/>
  <c r="F19" i="15" s="1"/>
  <c r="C170" i="1"/>
  <c r="C182" i="1"/>
  <c r="C190" i="1"/>
  <c r="C198" i="1"/>
  <c r="C212" i="1"/>
  <c r="C239" i="1"/>
  <c r="C26" i="3" s="1"/>
  <c r="C269" i="1"/>
  <c r="C315" i="1"/>
  <c r="C74" i="3" s="1"/>
  <c r="C52" i="1"/>
  <c r="C63" i="1"/>
  <c r="C71" i="1"/>
  <c r="C79" i="1"/>
  <c r="C90" i="1"/>
  <c r="FJ15" i="12" s="1"/>
  <c r="C98" i="1"/>
  <c r="C106" i="1"/>
  <c r="C117" i="1"/>
  <c r="C125" i="1"/>
  <c r="C133" i="1"/>
  <c r="C144" i="1"/>
  <c r="C152" i="1"/>
  <c r="C160" i="1"/>
  <c r="C171" i="1"/>
  <c r="D7" i="18" s="1"/>
  <c r="C183" i="1"/>
  <c r="C191" i="1"/>
  <c r="H7" i="18" s="1"/>
  <c r="C199" i="1"/>
  <c r="C213" i="1"/>
  <c r="C221" i="1"/>
  <c r="C229" i="1"/>
  <c r="C240" i="1"/>
  <c r="C22" i="3" s="1"/>
  <c r="C251" i="1"/>
  <c r="C29" i="3" s="1"/>
  <c r="C259" i="1"/>
  <c r="F30" i="15" s="1"/>
  <c r="C270" i="1"/>
  <c r="C281" i="1"/>
  <c r="C289" i="1"/>
  <c r="C47" i="3" s="1"/>
  <c r="C297" i="1"/>
  <c r="C55" i="3" s="1"/>
  <c r="C305" i="1"/>
  <c r="C64" i="3" s="1"/>
  <c r="C316" i="1"/>
  <c r="C75" i="3" s="1"/>
  <c r="C324" i="1"/>
  <c r="C83" i="3" s="1"/>
  <c r="B194" i="1"/>
  <c r="C246" i="1"/>
  <c r="C27" i="3" s="1"/>
  <c r="C284" i="1"/>
  <c r="C319" i="1"/>
  <c r="C78" i="3" s="1"/>
  <c r="B195" i="1"/>
  <c r="C53" i="1"/>
  <c r="C64" i="1"/>
  <c r="C72" i="1"/>
  <c r="C80" i="1"/>
  <c r="C91" i="1"/>
  <c r="C99" i="1"/>
  <c r="C107" i="1"/>
  <c r="C118" i="1"/>
  <c r="C126" i="1"/>
  <c r="FF3" i="12" s="1"/>
  <c r="C134" i="1"/>
  <c r="F39" i="15" s="1"/>
  <c r="C145" i="1"/>
  <c r="C33" i="3" s="1"/>
  <c r="C153" i="1"/>
  <c r="C161" i="1"/>
  <c r="C175" i="1"/>
  <c r="C184" i="1"/>
  <c r="C192" i="1"/>
  <c r="C200" i="1"/>
  <c r="C214" i="1"/>
  <c r="C230" i="1"/>
  <c r="F23" i="15" s="1"/>
  <c r="C241" i="1"/>
  <c r="C19" i="3" s="1"/>
  <c r="C252" i="1"/>
  <c r="C260" i="1"/>
  <c r="C271" i="1"/>
  <c r="C282" i="1"/>
  <c r="C39" i="3" s="1"/>
  <c r="C290" i="1"/>
  <c r="C48" i="3" s="1"/>
  <c r="C298" i="1"/>
  <c r="C57" i="3" s="1"/>
  <c r="C306" i="1"/>
  <c r="C65" i="3" s="1"/>
  <c r="C317" i="1"/>
  <c r="C76" i="3" s="1"/>
  <c r="C325" i="1"/>
  <c r="B193" i="1"/>
  <c r="C216" i="1"/>
  <c r="C265" i="1"/>
  <c r="C300" i="1"/>
  <c r="C59" i="3" s="1"/>
  <c r="C327" i="1"/>
  <c r="C86" i="3" s="1"/>
  <c r="C54" i="1"/>
  <c r="C65" i="1"/>
  <c r="C73" i="1"/>
  <c r="C81" i="1"/>
  <c r="C92" i="1"/>
  <c r="C100" i="1"/>
  <c r="C111" i="1"/>
  <c r="F33" i="15" s="1"/>
  <c r="C119" i="1"/>
  <c r="C127" i="1"/>
  <c r="FF4" i="12" s="1"/>
  <c r="C135" i="1"/>
  <c r="F40" i="15" s="1"/>
  <c r="C146" i="1"/>
  <c r="F14" i="15" s="1"/>
  <c r="C154" i="1"/>
  <c r="C162" i="1"/>
  <c r="C177" i="1"/>
  <c r="C193" i="1"/>
  <c r="C201" i="1"/>
  <c r="C215" i="1"/>
  <c r="C223" i="1"/>
  <c r="C231" i="1"/>
  <c r="C242" i="1"/>
  <c r="C253" i="1"/>
  <c r="C261" i="1"/>
  <c r="C272" i="1"/>
  <c r="C283" i="1"/>
  <c r="C40" i="3" s="1"/>
  <c r="C291" i="1"/>
  <c r="C49" i="3" s="1"/>
  <c r="C299" i="1"/>
  <c r="C58" i="3" s="1"/>
  <c r="C307" i="1"/>
  <c r="C66" i="3" s="1"/>
  <c r="C318" i="1"/>
  <c r="C77" i="3" s="1"/>
  <c r="C326" i="1"/>
  <c r="C85" i="3" s="1"/>
  <c r="C232" i="1"/>
  <c r="C273" i="1"/>
  <c r="C311" i="1"/>
  <c r="C70" i="3" s="1"/>
  <c r="C55" i="1"/>
  <c r="C66" i="1"/>
  <c r="C74" i="1"/>
  <c r="C82" i="1"/>
  <c r="FJ25" i="12" s="1"/>
  <c r="C93" i="1"/>
  <c r="C101" i="1"/>
  <c r="C112" i="1"/>
  <c r="C120" i="1"/>
  <c r="C128" i="1"/>
  <c r="FF5" i="12" s="1"/>
  <c r="C139" i="1"/>
  <c r="F12" i="15" s="1"/>
  <c r="C147" i="1"/>
  <c r="C155" i="1"/>
  <c r="C163" i="1"/>
  <c r="C178" i="1"/>
  <c r="C186" i="1"/>
  <c r="H5" i="18" s="1"/>
  <c r="C194" i="1"/>
  <c r="C202" i="1"/>
  <c r="C224" i="1"/>
  <c r="C254" i="1"/>
  <c r="C30" i="3" s="1"/>
  <c r="C292" i="1"/>
  <c r="C50" i="3" s="1"/>
  <c r="C59" i="1"/>
  <c r="C67" i="1"/>
  <c r="C75" i="1"/>
  <c r="C83" i="1"/>
  <c r="C94" i="1"/>
  <c r="C102" i="1"/>
  <c r="C113" i="1"/>
  <c r="C121" i="1"/>
  <c r="C129" i="1"/>
  <c r="FF6" i="12" s="1"/>
  <c r="C140" i="1"/>
  <c r="C148" i="1"/>
  <c r="C156" i="1"/>
  <c r="C167" i="1"/>
  <c r="D4" i="18" s="1"/>
  <c r="C179" i="1"/>
  <c r="F8" i="15" s="1"/>
  <c r="C187" i="1"/>
  <c r="C195" i="1"/>
  <c r="C206" i="1"/>
  <c r="C217" i="1"/>
  <c r="C225" i="1"/>
  <c r="C233" i="1"/>
  <c r="F24" i="15" s="1"/>
  <c r="C247" i="1"/>
  <c r="C255" i="1"/>
  <c r="C266" i="1"/>
  <c r="C274" i="1"/>
  <c r="C285" i="1"/>
  <c r="C42" i="3" s="1"/>
  <c r="C293" i="1"/>
  <c r="C51" i="3" s="1"/>
  <c r="C301" i="1"/>
  <c r="C60" i="3" s="1"/>
  <c r="C312" i="1"/>
  <c r="C71" i="3" s="1"/>
  <c r="C320" i="1"/>
  <c r="C79" i="3" s="1"/>
  <c r="C328" i="1"/>
  <c r="C87" i="3" s="1"/>
  <c r="B196" i="1"/>
  <c r="C228" i="1"/>
  <c r="C280" i="1"/>
  <c r="C304" i="1"/>
  <c r="C63" i="3" s="1"/>
  <c r="C60" i="1"/>
  <c r="C68" i="1"/>
  <c r="C76" i="1"/>
  <c r="C84" i="1"/>
  <c r="C95" i="1"/>
  <c r="C103" i="1"/>
  <c r="C114" i="1"/>
  <c r="C122" i="1"/>
  <c r="C18" i="3" s="1"/>
  <c r="C130" i="1"/>
  <c r="FF7" i="12" s="1"/>
  <c r="C141" i="1"/>
  <c r="C149" i="1"/>
  <c r="C157" i="1"/>
  <c r="F17" i="15" s="1"/>
  <c r="C168" i="1"/>
  <c r="D5" i="18" s="1"/>
  <c r="C180" i="1"/>
  <c r="C188" i="1"/>
  <c r="H6" i="18" s="1"/>
  <c r="C196" i="1"/>
  <c r="C207" i="1"/>
  <c r="C218" i="1"/>
  <c r="C226" i="1"/>
  <c r="C237" i="1"/>
  <c r="F27" i="15" s="1"/>
  <c r="C248" i="1"/>
  <c r="C256" i="1"/>
  <c r="C267" i="1"/>
  <c r="C278" i="1"/>
  <c r="C286" i="1"/>
  <c r="C43" i="3" s="1"/>
  <c r="C294" i="1"/>
  <c r="C52" i="3" s="1"/>
  <c r="C302" i="1"/>
  <c r="C61" i="3" s="1"/>
  <c r="C313" i="1"/>
  <c r="C72" i="3" s="1"/>
  <c r="C321" i="1"/>
  <c r="C80" i="3" s="1"/>
  <c r="C329" i="1"/>
  <c r="C88" i="3" s="1"/>
  <c r="B197" i="1"/>
  <c r="B198" i="1"/>
  <c r="C250" i="1"/>
  <c r="C288" i="1"/>
  <c r="C45" i="3" s="1"/>
  <c r="C323" i="1"/>
  <c r="C82" i="3" s="1"/>
  <c r="F16" i="15"/>
  <c r="F22" i="15"/>
  <c r="F38" i="15"/>
  <c r="F21" i="15"/>
  <c r="F13" i="15"/>
  <c r="F34" i="15"/>
  <c r="C12" i="1"/>
  <c r="C12" i="3" s="1"/>
  <c r="C20" i="1"/>
  <c r="C28" i="1"/>
  <c r="C39" i="1"/>
  <c r="C5" i="1"/>
  <c r="C5" i="3" s="1"/>
  <c r="C13" i="1"/>
  <c r="C21" i="1"/>
  <c r="C29" i="1"/>
  <c r="C40" i="1"/>
  <c r="C14" i="1"/>
  <c r="C22" i="1"/>
  <c r="C30" i="1"/>
  <c r="F18" i="15" s="1"/>
  <c r="C41" i="1"/>
  <c r="C7" i="1"/>
  <c r="C6" i="3" s="1"/>
  <c r="C15" i="1"/>
  <c r="C23" i="1"/>
  <c r="C31" i="1"/>
  <c r="F35" i="15" s="1"/>
  <c r="C42" i="1"/>
  <c r="C8" i="1"/>
  <c r="C7" i="3" s="1"/>
  <c r="C16" i="1"/>
  <c r="C24" i="1"/>
  <c r="C32" i="1"/>
  <c r="C13" i="3" s="1"/>
  <c r="C43" i="1"/>
  <c r="F6" i="15" s="1"/>
  <c r="C9" i="1"/>
  <c r="C8" i="3" s="1"/>
  <c r="C17" i="1"/>
  <c r="C25" i="1"/>
  <c r="C9" i="3" s="1"/>
  <c r="C33" i="1"/>
  <c r="C14" i="3" s="1"/>
  <c r="F7" i="15"/>
  <c r="C10" i="1"/>
  <c r="C18" i="1"/>
  <c r="C26" i="1"/>
  <c r="C37" i="1"/>
  <c r="C45" i="1"/>
  <c r="C11" i="1"/>
  <c r="C11" i="3" s="1"/>
  <c r="C19" i="1"/>
  <c r="C27" i="1"/>
  <c r="C38" i="1"/>
  <c r="C46" i="1"/>
  <c r="C344" i="1"/>
  <c r="C355" i="1"/>
  <c r="C385" i="1"/>
  <c r="C334" i="1"/>
  <c r="C378" i="1"/>
  <c r="C356" i="1"/>
  <c r="C335" i="1"/>
  <c r="C349" i="1"/>
  <c r="C357" i="1"/>
  <c r="C371" i="1"/>
  <c r="C379" i="1"/>
  <c r="C390" i="1"/>
  <c r="C398" i="1"/>
  <c r="C373" i="1"/>
  <c r="C360" i="1"/>
  <c r="C336" i="1"/>
  <c r="C350" i="1"/>
  <c r="C358" i="1"/>
  <c r="C372" i="1"/>
  <c r="C380" i="1"/>
  <c r="C391" i="1"/>
  <c r="C381" i="1"/>
  <c r="C374" i="1"/>
  <c r="C397" i="1"/>
  <c r="C337" i="1"/>
  <c r="C351" i="1"/>
  <c r="C359" i="1"/>
  <c r="C392" i="1"/>
  <c r="C352" i="1"/>
  <c r="C393" i="1"/>
  <c r="C341" i="1"/>
  <c r="C382" i="1"/>
  <c r="C342" i="1"/>
  <c r="C353" i="1"/>
  <c r="C364" i="1"/>
  <c r="C375" i="1"/>
  <c r="C383" i="1"/>
  <c r="C394" i="1"/>
  <c r="C366" i="1"/>
  <c r="C396" i="1"/>
  <c r="C345" i="1"/>
  <c r="C389" i="1"/>
  <c r="C343" i="1"/>
  <c r="C354" i="1"/>
  <c r="C365" i="1"/>
  <c r="C376" i="1"/>
  <c r="C384" i="1"/>
  <c r="C395" i="1"/>
  <c r="C377" i="1"/>
  <c r="C370" i="1"/>
  <c r="FK15" i="12"/>
  <c r="FL15" i="12"/>
  <c r="FM15" i="12"/>
  <c r="FM17" i="12" s="1"/>
  <c r="B8" i="1"/>
  <c r="B7" i="3" s="1"/>
  <c r="C10" i="3"/>
  <c r="C56" i="3"/>
  <c r="B199" i="1"/>
  <c r="B202" i="1"/>
  <c r="B201" i="1"/>
  <c r="B200" i="1"/>
  <c r="B240" i="1"/>
  <c r="B23" i="3" s="1"/>
  <c r="B242" i="1"/>
  <c r="B21" i="3" s="1"/>
  <c r="C21" i="3"/>
  <c r="B241" i="1"/>
  <c r="B20" i="3" s="1"/>
  <c r="C53" i="3"/>
  <c r="C36" i="3"/>
  <c r="C16" i="3"/>
  <c r="C84" i="3"/>
  <c r="H4" i="18"/>
  <c r="D6" i="18"/>
  <c r="C41" i="3"/>
  <c r="C38" i="3"/>
  <c r="C37" i="3"/>
  <c r="B9" i="1"/>
  <c r="B8" i="3" s="1"/>
  <c r="B337" i="1"/>
  <c r="B330" i="1"/>
  <c r="B89" i="3" s="1"/>
  <c r="B326" i="1"/>
  <c r="B85" i="3" s="1"/>
  <c r="B322" i="1"/>
  <c r="B81" i="3" s="1"/>
  <c r="B329" i="1"/>
  <c r="B88" i="3" s="1"/>
  <c r="B325" i="1"/>
  <c r="B84" i="3" s="1"/>
  <c r="B321" i="1"/>
  <c r="B80" i="3" s="1"/>
  <c r="B328" i="1"/>
  <c r="B87" i="3" s="1"/>
  <c r="B324" i="1"/>
  <c r="B83" i="3" s="1"/>
  <c r="B320" i="1"/>
  <c r="B79" i="3" s="1"/>
  <c r="B327" i="1"/>
  <c r="B86" i="3" s="1"/>
  <c r="B323" i="1"/>
  <c r="B82" i="3" s="1"/>
  <c r="B319" i="1"/>
  <c r="B78" i="3" s="1"/>
  <c r="B392" i="1"/>
  <c r="B381" i="1"/>
  <c r="B373" i="1"/>
  <c r="B359" i="1"/>
  <c r="B351" i="1"/>
  <c r="B336" i="1"/>
  <c r="B391" i="1"/>
  <c r="B380" i="1"/>
  <c r="B372" i="1"/>
  <c r="B358" i="1"/>
  <c r="B350" i="1"/>
  <c r="B335" i="1"/>
  <c r="B398" i="1"/>
  <c r="B390" i="1"/>
  <c r="B379" i="1"/>
  <c r="B371" i="1"/>
  <c r="B357" i="1"/>
  <c r="B349" i="1"/>
  <c r="B334" i="1"/>
  <c r="B397" i="1"/>
  <c r="B389" i="1"/>
  <c r="B378" i="1"/>
  <c r="B370" i="1"/>
  <c r="B356" i="1"/>
  <c r="B345" i="1"/>
  <c r="B396" i="1"/>
  <c r="B385" i="1"/>
  <c r="B377" i="1"/>
  <c r="B366" i="1"/>
  <c r="B355" i="1"/>
  <c r="B344" i="1"/>
  <c r="B395" i="1"/>
  <c r="B384" i="1"/>
  <c r="B376" i="1"/>
  <c r="B365" i="1"/>
  <c r="B354" i="1"/>
  <c r="B343" i="1"/>
  <c r="B394" i="1"/>
  <c r="B383" i="1"/>
  <c r="B375" i="1"/>
  <c r="B364" i="1"/>
  <c r="B353" i="1"/>
  <c r="B342" i="1"/>
  <c r="B393" i="1"/>
  <c r="B382" i="1"/>
  <c r="B374" i="1"/>
  <c r="B360" i="1"/>
  <c r="B352" i="1"/>
  <c r="B341" i="1"/>
  <c r="B45" i="1"/>
  <c r="B37" i="1"/>
  <c r="B26" i="1"/>
  <c r="B18" i="1"/>
  <c r="B10" i="1"/>
  <c r="B10" i="3" s="1"/>
  <c r="B44" i="1"/>
  <c r="E7" i="15" s="1"/>
  <c r="B33" i="1"/>
  <c r="B14" i="3" s="1"/>
  <c r="B25" i="1"/>
  <c r="B9" i="3" s="1"/>
  <c r="B17" i="1"/>
  <c r="E5" i="15" s="1"/>
  <c r="B43" i="1"/>
  <c r="E6" i="15" s="1"/>
  <c r="B32" i="1"/>
  <c r="B13" i="3" s="1"/>
  <c r="B24" i="1"/>
  <c r="B16" i="1"/>
  <c r="B7" i="1"/>
  <c r="B6" i="3" s="1"/>
  <c r="B42" i="1"/>
  <c r="B31" i="1"/>
  <c r="E35" i="15" s="1"/>
  <c r="B23" i="1"/>
  <c r="B15" i="1"/>
  <c r="E4" i="15" s="1"/>
  <c r="B6" i="1"/>
  <c r="B41" i="1"/>
  <c r="B30" i="1"/>
  <c r="E18" i="15" s="1"/>
  <c r="B22" i="1"/>
  <c r="B14" i="1"/>
  <c r="B5" i="1"/>
  <c r="B5" i="3" s="1"/>
  <c r="B40" i="1"/>
  <c r="B29" i="1"/>
  <c r="B21" i="1"/>
  <c r="B13" i="1"/>
  <c r="B39" i="1"/>
  <c r="B28" i="1"/>
  <c r="B20" i="1"/>
  <c r="B12" i="1"/>
  <c r="B12" i="3" s="1"/>
  <c r="B46" i="1"/>
  <c r="B38" i="1"/>
  <c r="B27" i="1"/>
  <c r="B19" i="1"/>
  <c r="B11" i="1"/>
  <c r="B11" i="3" s="1"/>
  <c r="B314" i="1"/>
  <c r="B73" i="3" s="1"/>
  <c r="B303" i="1"/>
  <c r="B62" i="3" s="1"/>
  <c r="B295" i="1"/>
  <c r="B53" i="3" s="1"/>
  <c r="B287" i="1"/>
  <c r="B44" i="3" s="1"/>
  <c r="B279" i="1"/>
  <c r="B36" i="3" s="1"/>
  <c r="B268" i="1"/>
  <c r="B257" i="1"/>
  <c r="B31" i="3" s="1"/>
  <c r="B249" i="1"/>
  <c r="B28" i="3" s="1"/>
  <c r="B232" i="1"/>
  <c r="B224" i="1"/>
  <c r="B216" i="1"/>
  <c r="B186" i="1"/>
  <c r="G5" i="18" s="1"/>
  <c r="B178" i="1"/>
  <c r="B167" i="1"/>
  <c r="B156" i="1"/>
  <c r="B148" i="1"/>
  <c r="B140" i="1"/>
  <c r="B129" i="1"/>
  <c r="FD6" i="12" s="1"/>
  <c r="B121" i="1"/>
  <c r="B113" i="1"/>
  <c r="B102" i="1"/>
  <c r="B94" i="1"/>
  <c r="B83" i="1"/>
  <c r="B75" i="1"/>
  <c r="B67" i="1"/>
  <c r="B59" i="1"/>
  <c r="B313" i="1"/>
  <c r="B302" i="1"/>
  <c r="B61" i="3" s="1"/>
  <c r="B294" i="1"/>
  <c r="B52" i="3" s="1"/>
  <c r="B286" i="1"/>
  <c r="B43" i="3" s="1"/>
  <c r="B278" i="1"/>
  <c r="B35" i="3" s="1"/>
  <c r="B267" i="1"/>
  <c r="B256" i="1"/>
  <c r="B248" i="1"/>
  <c r="B231" i="1"/>
  <c r="B223" i="1"/>
  <c r="B215" i="1"/>
  <c r="B185" i="1"/>
  <c r="G4" i="18" s="1"/>
  <c r="B177" i="1"/>
  <c r="B163" i="1"/>
  <c r="B155" i="1"/>
  <c r="B147" i="1"/>
  <c r="B139" i="1"/>
  <c r="E12" i="15" s="1"/>
  <c r="B128" i="1"/>
  <c r="FD5" i="12" s="1"/>
  <c r="B120" i="1"/>
  <c r="B112" i="1"/>
  <c r="B101" i="1"/>
  <c r="B93" i="1"/>
  <c r="B82" i="1"/>
  <c r="FD25" i="12" s="1"/>
  <c r="B74" i="1"/>
  <c r="B66" i="1"/>
  <c r="B55" i="1"/>
  <c r="B312" i="1"/>
  <c r="B71" i="3" s="1"/>
  <c r="B301" i="1"/>
  <c r="B60" i="3" s="1"/>
  <c r="B293" i="1"/>
  <c r="B51" i="3" s="1"/>
  <c r="B285" i="1"/>
  <c r="B42" i="3" s="1"/>
  <c r="B274" i="1"/>
  <c r="B266" i="1"/>
  <c r="B255" i="1"/>
  <c r="B247" i="1"/>
  <c r="B230" i="1"/>
  <c r="E23" i="15" s="1"/>
  <c r="B222" i="1"/>
  <c r="E20" i="15" s="1"/>
  <c r="B214" i="1"/>
  <c r="B192" i="1"/>
  <c r="B184" i="1"/>
  <c r="B176" i="1"/>
  <c r="FD23" i="12" s="1"/>
  <c r="B162" i="1"/>
  <c r="B154" i="1"/>
  <c r="B146" i="1"/>
  <c r="E14" i="15" s="1"/>
  <c r="B135" i="1"/>
  <c r="B127" i="1"/>
  <c r="FD4" i="12" s="1"/>
  <c r="B119" i="1"/>
  <c r="B111" i="1"/>
  <c r="B100" i="1"/>
  <c r="B92" i="1"/>
  <c r="B81" i="1"/>
  <c r="B73" i="1"/>
  <c r="B65" i="1"/>
  <c r="B54" i="1"/>
  <c r="B311" i="1"/>
  <c r="B70" i="3" s="1"/>
  <c r="B300" i="1"/>
  <c r="B59" i="3" s="1"/>
  <c r="B292" i="1"/>
  <c r="B50" i="3" s="1"/>
  <c r="B284" i="1"/>
  <c r="B41" i="3" s="1"/>
  <c r="B273" i="1"/>
  <c r="B265" i="1"/>
  <c r="B254" i="1"/>
  <c r="B30" i="3" s="1"/>
  <c r="B246" i="1"/>
  <c r="B27" i="3" s="1"/>
  <c r="B229" i="1"/>
  <c r="E22" i="15" s="1"/>
  <c r="B221" i="1"/>
  <c r="B213" i="1"/>
  <c r="E21" i="15" s="1"/>
  <c r="B191" i="1"/>
  <c r="G7" i="18" s="1"/>
  <c r="B183" i="1"/>
  <c r="FD16" i="12" s="1"/>
  <c r="B175" i="1"/>
  <c r="B161" i="1"/>
  <c r="B153" i="1"/>
  <c r="B145" i="1"/>
  <c r="B33" i="3" s="1"/>
  <c r="B134" i="1"/>
  <c r="B126" i="1"/>
  <c r="FD3" i="12" s="1"/>
  <c r="B118" i="1"/>
  <c r="B107" i="1"/>
  <c r="B99" i="1"/>
  <c r="B91" i="1"/>
  <c r="B80" i="1"/>
  <c r="B72" i="1"/>
  <c r="B64" i="1"/>
  <c r="B53" i="1"/>
  <c r="B318" i="1"/>
  <c r="B77" i="3" s="1"/>
  <c r="B307" i="1"/>
  <c r="B66" i="3" s="1"/>
  <c r="B299" i="1"/>
  <c r="B58" i="3" s="1"/>
  <c r="B291" i="1"/>
  <c r="B49" i="3" s="1"/>
  <c r="B283" i="1"/>
  <c r="B40" i="3" s="1"/>
  <c r="B272" i="1"/>
  <c r="B261" i="1"/>
  <c r="B253" i="1"/>
  <c r="B239" i="1"/>
  <c r="E28" i="15" s="1"/>
  <c r="B228" i="1"/>
  <c r="B220" i="1"/>
  <c r="B212" i="1"/>
  <c r="B190" i="1"/>
  <c r="B182" i="1"/>
  <c r="B171" i="1"/>
  <c r="B160" i="1"/>
  <c r="B152" i="1"/>
  <c r="E16" i="15" s="1"/>
  <c r="B144" i="1"/>
  <c r="B133" i="1"/>
  <c r="B125" i="1"/>
  <c r="E38" i="15" s="1"/>
  <c r="B117" i="1"/>
  <c r="B106" i="1"/>
  <c r="B98" i="1"/>
  <c r="B90" i="1"/>
  <c r="FD15" i="12" s="1"/>
  <c r="B79" i="1"/>
  <c r="B71" i="1"/>
  <c r="B63" i="1"/>
  <c r="B52" i="1"/>
  <c r="B317" i="1"/>
  <c r="B306" i="1"/>
  <c r="B65" i="3" s="1"/>
  <c r="B298" i="1"/>
  <c r="B57" i="3" s="1"/>
  <c r="B290" i="1"/>
  <c r="B48" i="3" s="1"/>
  <c r="B282" i="1"/>
  <c r="B39" i="3" s="1"/>
  <c r="B271" i="1"/>
  <c r="B260" i="1"/>
  <c r="B252" i="1"/>
  <c r="B238" i="1"/>
  <c r="B25" i="3" s="1"/>
  <c r="B227" i="1"/>
  <c r="B219" i="1"/>
  <c r="B211" i="1"/>
  <c r="B189" i="1"/>
  <c r="B181" i="1"/>
  <c r="E9" i="15" s="1"/>
  <c r="B170" i="1"/>
  <c r="C6" i="18" s="1"/>
  <c r="B159" i="1"/>
  <c r="E19" i="15" s="1"/>
  <c r="B151" i="1"/>
  <c r="E15" i="15" s="1"/>
  <c r="B143" i="1"/>
  <c r="B132" i="1"/>
  <c r="B124" i="1"/>
  <c r="E37" i="15" s="1"/>
  <c r="B116" i="1"/>
  <c r="B105" i="1"/>
  <c r="B97" i="1"/>
  <c r="B89" i="1"/>
  <c r="B78" i="1"/>
  <c r="B70" i="1"/>
  <c r="B62" i="1"/>
  <c r="B51" i="1"/>
  <c r="B17" i="3" s="1"/>
  <c r="B316" i="1"/>
  <c r="B75" i="3" s="1"/>
  <c r="B305" i="1"/>
  <c r="B64" i="3" s="1"/>
  <c r="B297" i="1"/>
  <c r="B55" i="3" s="1"/>
  <c r="B289" i="1"/>
  <c r="B47" i="3" s="1"/>
  <c r="B281" i="1"/>
  <c r="B38" i="3" s="1"/>
  <c r="B270" i="1"/>
  <c r="B259" i="1"/>
  <c r="E30" i="15" s="1"/>
  <c r="B251" i="1"/>
  <c r="E29" i="15" s="1"/>
  <c r="B237" i="1"/>
  <c r="E27" i="15" s="1"/>
  <c r="B226" i="1"/>
  <c r="B218" i="1"/>
  <c r="B207" i="1"/>
  <c r="B188" i="1"/>
  <c r="G6" i="18" s="1"/>
  <c r="B180" i="1"/>
  <c r="B169" i="1"/>
  <c r="FD17" i="12" s="1"/>
  <c r="B158" i="1"/>
  <c r="B150" i="1"/>
  <c r="B142" i="1"/>
  <c r="B131" i="1"/>
  <c r="FD8" i="12" s="1"/>
  <c r="B123" i="1"/>
  <c r="B115" i="1"/>
  <c r="E34" i="15" s="1"/>
  <c r="B104" i="1"/>
  <c r="B96" i="1"/>
  <c r="B88" i="1"/>
  <c r="B77" i="1"/>
  <c r="B69" i="1"/>
  <c r="B61" i="1"/>
  <c r="B50" i="1"/>
  <c r="B16" i="3" s="1"/>
  <c r="B315" i="1"/>
  <c r="B74" i="3" s="1"/>
  <c r="B304" i="1"/>
  <c r="B63" i="3" s="1"/>
  <c r="B296" i="1"/>
  <c r="B54" i="3" s="1"/>
  <c r="B288" i="1"/>
  <c r="B46" i="3" s="1"/>
  <c r="B280" i="1"/>
  <c r="B37" i="3" s="1"/>
  <c r="B269" i="1"/>
  <c r="B258" i="1"/>
  <c r="B250" i="1"/>
  <c r="B233" i="1"/>
  <c r="E24" i="15" s="1"/>
  <c r="B225" i="1"/>
  <c r="B217" i="1"/>
  <c r="B206" i="1"/>
  <c r="B187" i="1"/>
  <c r="B179" i="1"/>
  <c r="E8" i="15" s="1"/>
  <c r="B168" i="1"/>
  <c r="C5" i="18" s="1"/>
  <c r="B157" i="1"/>
  <c r="E17" i="15" s="1"/>
  <c r="B149" i="1"/>
  <c r="B141" i="1"/>
  <c r="B130" i="1"/>
  <c r="FD7" i="12" s="1"/>
  <c r="B122" i="1"/>
  <c r="B18" i="3" s="1"/>
  <c r="B114" i="1"/>
  <c r="B103" i="1"/>
  <c r="B95" i="1"/>
  <c r="B84" i="1"/>
  <c r="B76" i="1"/>
  <c r="B68" i="1"/>
  <c r="B60" i="1"/>
  <c r="FM16" i="12"/>
  <c r="FK16" i="12"/>
  <c r="FL16" i="12"/>
  <c r="D177" i="5"/>
  <c r="C222" i="1" s="1"/>
  <c r="F20" i="15" s="1"/>
  <c r="C35" i="5"/>
  <c r="C33" i="5"/>
  <c r="C30" i="5"/>
  <c r="C29" i="5"/>
  <c r="C28" i="5"/>
  <c r="C27" i="5"/>
  <c r="C26" i="5"/>
  <c r="C24" i="5"/>
  <c r="C23" i="5"/>
  <c r="C22" i="5"/>
  <c r="C21" i="5"/>
  <c r="C20" i="5"/>
  <c r="C19" i="5"/>
  <c r="C18" i="5"/>
  <c r="C16" i="5"/>
  <c r="C15" i="5"/>
  <c r="FL13" i="12" l="1"/>
  <c r="FL17" i="12"/>
  <c r="FJ13" i="12"/>
  <c r="FJ17" i="12"/>
  <c r="FK13" i="12"/>
  <c r="FK17" i="12"/>
  <c r="F36" i="15"/>
  <c r="F29" i="15"/>
  <c r="F28" i="15"/>
  <c r="C23" i="3"/>
  <c r="C46" i="3"/>
  <c r="C35" i="3"/>
  <c r="C34" i="3"/>
  <c r="C94" i="3" s="1"/>
  <c r="C32" i="3"/>
  <c r="C15" i="3"/>
  <c r="C24" i="3"/>
  <c r="F4" i="15"/>
  <c r="C3" i="1"/>
  <c r="FM13" i="12"/>
  <c r="F5" i="15"/>
  <c r="B32" i="3"/>
  <c r="E39" i="15"/>
  <c r="E33" i="15"/>
  <c r="E13" i="15"/>
  <c r="B24" i="3"/>
  <c r="E36" i="15"/>
  <c r="B29" i="3"/>
  <c r="E40" i="15"/>
  <c r="FJ14" i="12"/>
  <c r="FJ12" i="12" s="1"/>
  <c r="FJ22" i="12"/>
  <c r="FJ20" i="12" s="1"/>
  <c r="FF2" i="12"/>
  <c r="FK21" i="12"/>
  <c r="FJ21" i="12"/>
  <c r="FL21" i="12"/>
  <c r="C4" i="18"/>
  <c r="C17" i="3"/>
  <c r="C20" i="3"/>
  <c r="FD24" i="12"/>
  <c r="C7" i="18"/>
  <c r="B15" i="3"/>
  <c r="B26" i="3"/>
  <c r="B76" i="3"/>
  <c r="B72" i="3"/>
  <c r="FJ16" i="12"/>
  <c r="C244" i="1" l="1"/>
  <c r="C263" i="1"/>
  <c r="C387" i="1"/>
  <c r="C86" i="1"/>
  <c r="C209" i="1"/>
  <c r="C57" i="1"/>
  <c r="C137" i="1"/>
  <c r="C204" i="1"/>
  <c r="C362" i="1"/>
  <c r="C109" i="1"/>
  <c r="C165" i="1"/>
  <c r="C339" i="1"/>
  <c r="C235" i="1"/>
  <c r="C35" i="1"/>
  <c r="C347" i="1"/>
  <c r="C48" i="1"/>
  <c r="C173" i="1"/>
  <c r="C368" i="1"/>
  <c r="C332" i="1"/>
  <c r="C276" i="1"/>
  <c r="FI20" i="12"/>
  <c r="FH20" i="12"/>
  <c r="FG20" i="12"/>
  <c r="FF20" i="12"/>
  <c r="FI12" i="12"/>
  <c r="FH12" i="12"/>
  <c r="FG12" i="12"/>
  <c r="FF12" i="12"/>
  <c r="C3" i="3"/>
  <c r="C91" i="3" s="1"/>
  <c r="FI22" i="12" l="1"/>
  <c r="FI21" i="12" s="1"/>
  <c r="FG14" i="12"/>
  <c r="FG13" i="12" s="1"/>
  <c r="FG17" i="12" s="1"/>
  <c r="FF14" i="12"/>
  <c r="FF13" i="12" s="1"/>
  <c r="FF17" i="12" s="1"/>
  <c r="FH14" i="12"/>
  <c r="FH13" i="12" s="1"/>
  <c r="FH17" i="12" s="1"/>
  <c r="FI14" i="12"/>
  <c r="FI13" i="12" s="1"/>
  <c r="FI17" i="12" s="1"/>
  <c r="FF22" i="12"/>
  <c r="FF21" i="12" s="1"/>
  <c r="FG22" i="12"/>
  <c r="FG21" i="12" s="1"/>
  <c r="FH22" i="12"/>
  <c r="FH21" i="12" s="1"/>
  <c r="FI16" i="12" l="1"/>
  <c r="FI15" i="12"/>
  <c r="FH16" i="12"/>
  <c r="FH15" i="12"/>
  <c r="FF16" i="12"/>
  <c r="FF15" i="12"/>
  <c r="FG16" i="12"/>
  <c r="FG15" i="12"/>
  <c r="FG24" i="12"/>
  <c r="FG25" i="12"/>
  <c r="FG23" i="12"/>
  <c r="FF25" i="12"/>
  <c r="FF24" i="12"/>
  <c r="FF23" i="12"/>
  <c r="FH23" i="12"/>
  <c r="FH25" i="12"/>
  <c r="FH24" i="12"/>
  <c r="FI25" i="12"/>
  <c r="FI24" i="12"/>
  <c r="FI23" i="12"/>
  <c r="EG34" i="12"/>
  <c r="EF35" i="12"/>
  <c r="EC2" i="12" l="1"/>
  <c r="EB2" i="12" s="1"/>
  <c r="AG2" i="12"/>
  <c r="AF2" i="12" s="1"/>
  <c r="EG35" i="12"/>
  <c r="EE21" i="12" l="1"/>
  <c r="CH103" i="12" s="1"/>
  <c r="EE2" i="12"/>
  <c r="BO103" i="12" s="1"/>
  <c r="AM80" i="12" l="1"/>
  <c r="AM4" i="12"/>
  <c r="AM181" i="12"/>
  <c r="AM193" i="12"/>
  <c r="AM98" i="12"/>
  <c r="AM225" i="12"/>
  <c r="AM118" i="12"/>
  <c r="AM76" i="12"/>
  <c r="AM23" i="12"/>
  <c r="AM117" i="12"/>
  <c r="AM11" i="12"/>
  <c r="AM12" i="12"/>
  <c r="AM232" i="12"/>
  <c r="AM203" i="12"/>
  <c r="AM82" i="12"/>
  <c r="AM123" i="12"/>
  <c r="AM240" i="12"/>
  <c r="AM52" i="12"/>
  <c r="AM78" i="12"/>
  <c r="AM130" i="12"/>
  <c r="AM216" i="12"/>
  <c r="AM230" i="12"/>
  <c r="AM45" i="12"/>
  <c r="AM229" i="12"/>
  <c r="AM226" i="12"/>
  <c r="AM51" i="12"/>
  <c r="AM92" i="12"/>
  <c r="AM43" i="12"/>
  <c r="AM183" i="12"/>
  <c r="AM217" i="12"/>
  <c r="AM138" i="12"/>
  <c r="AM239" i="12"/>
  <c r="AM192" i="12"/>
  <c r="AM174" i="12"/>
  <c r="AM196" i="12"/>
  <c r="AM160" i="12"/>
  <c r="AM9" i="12"/>
  <c r="AM177" i="12"/>
  <c r="AM37" i="12"/>
  <c r="AM179" i="12"/>
  <c r="AM220" i="12"/>
  <c r="AM182" i="12"/>
  <c r="AM8" i="12"/>
  <c r="AM83" i="12"/>
  <c r="AM178" i="12"/>
  <c r="AM44" i="12"/>
  <c r="AM22" i="12"/>
  <c r="AM13" i="12"/>
  <c r="AM26" i="12"/>
  <c r="AM54" i="12"/>
  <c r="AM57" i="12"/>
  <c r="AM102" i="12"/>
  <c r="AM133" i="12"/>
  <c r="AM10" i="12"/>
  <c r="AM233" i="12"/>
  <c r="AM68" i="12"/>
  <c r="AM95" i="12"/>
  <c r="AM17" i="12"/>
  <c r="AM66" i="12"/>
  <c r="AM150" i="12"/>
  <c r="AM16" i="12"/>
  <c r="AM184" i="12"/>
  <c r="AM115" i="12"/>
  <c r="AM56" i="12"/>
  <c r="AM128" i="12"/>
  <c r="AM132" i="12"/>
  <c r="AM88" i="12"/>
  <c r="AM156" i="12"/>
  <c r="AM161" i="12"/>
  <c r="AM50" i="12"/>
  <c r="AM212" i="12"/>
  <c r="AM144" i="12"/>
  <c r="AM122" i="12"/>
  <c r="AM77" i="12"/>
  <c r="AM227" i="12"/>
  <c r="AM211" i="12"/>
  <c r="AM223" i="12"/>
  <c r="AM116" i="12"/>
  <c r="AM170" i="12"/>
  <c r="AM6" i="12"/>
  <c r="AM103" i="12"/>
  <c r="AM30" i="12"/>
  <c r="AM153" i="12"/>
  <c r="AM199" i="12"/>
  <c r="AM235" i="12"/>
  <c r="AM198" i="12"/>
  <c r="AM187" i="12"/>
  <c r="AM126" i="12"/>
  <c r="AM152" i="12"/>
  <c r="AM231" i="12"/>
  <c r="AM236" i="12"/>
  <c r="AM195" i="12"/>
  <c r="AM96" i="12"/>
  <c r="AM210" i="12"/>
  <c r="AM186" i="12"/>
  <c r="AM157" i="12"/>
  <c r="AM134" i="12"/>
  <c r="AM154" i="12"/>
  <c r="AM201" i="12"/>
  <c r="AM47" i="12"/>
  <c r="AM67" i="12"/>
  <c r="AM140" i="12"/>
  <c r="AM97" i="12"/>
  <c r="AM142" i="12"/>
  <c r="AM19" i="12"/>
  <c r="AM106" i="12"/>
  <c r="AM221" i="12"/>
  <c r="AM70" i="12"/>
  <c r="AM28" i="12"/>
  <c r="AM206" i="12"/>
  <c r="AM234" i="12"/>
  <c r="AM213" i="12"/>
  <c r="AM214" i="12"/>
  <c r="AM139" i="12"/>
  <c r="AM74" i="12"/>
  <c r="AM119" i="12"/>
  <c r="AM55" i="12"/>
  <c r="AM72" i="12"/>
  <c r="AM100" i="12"/>
  <c r="AM208" i="12"/>
  <c r="AM131" i="12"/>
  <c r="AM61" i="12"/>
  <c r="AM209" i="12"/>
  <c r="AM91" i="12"/>
  <c r="AM146" i="12"/>
  <c r="AM228" i="12"/>
  <c r="AM222" i="12"/>
  <c r="AM93" i="12"/>
  <c r="BF149" i="12"/>
  <c r="BF118" i="12"/>
  <c r="BF134" i="12"/>
  <c r="BF187" i="12"/>
  <c r="BF25" i="12"/>
  <c r="BF184" i="12"/>
  <c r="BF77" i="12"/>
  <c r="BF139" i="12"/>
  <c r="BF119" i="12"/>
  <c r="BF153" i="12"/>
  <c r="BF74" i="12"/>
  <c r="BF7" i="12"/>
  <c r="BF162" i="12"/>
  <c r="BF239" i="12"/>
  <c r="BF107" i="12"/>
  <c r="BF196" i="12"/>
  <c r="BF20" i="12"/>
  <c r="BF202" i="12"/>
  <c r="BF223" i="12"/>
  <c r="BF129" i="12"/>
  <c r="BF16" i="12"/>
  <c r="BF211" i="12"/>
  <c r="BF237" i="12"/>
  <c r="BF221" i="12"/>
  <c r="BF161" i="12"/>
  <c r="BF235" i="12"/>
  <c r="BF102" i="12"/>
  <c r="BF49" i="12"/>
  <c r="BF62" i="12"/>
  <c r="BF50" i="12"/>
  <c r="BF141" i="12"/>
  <c r="BF88" i="12"/>
  <c r="BF93" i="12"/>
  <c r="BF72" i="12"/>
  <c r="BF126" i="12"/>
  <c r="BF213" i="12"/>
  <c r="BF114" i="12"/>
  <c r="BF173" i="12"/>
  <c r="BF65" i="12"/>
  <c r="BF39" i="12"/>
  <c r="BF64" i="12"/>
  <c r="BF51" i="12"/>
  <c r="BF36" i="12"/>
  <c r="BF178" i="12"/>
  <c r="BF183" i="12"/>
  <c r="BF194" i="12"/>
  <c r="BF208" i="12"/>
  <c r="BF236" i="12"/>
  <c r="BF48" i="12"/>
  <c r="BF26" i="12"/>
  <c r="BF24" i="12"/>
  <c r="BF231" i="12"/>
  <c r="BF83" i="12"/>
  <c r="BF33" i="12"/>
  <c r="BF197" i="12"/>
  <c r="BF174" i="12"/>
  <c r="BF131" i="12"/>
  <c r="BF176" i="12"/>
  <c r="BF198" i="12"/>
  <c r="BF133" i="12"/>
  <c r="BF219" i="12"/>
  <c r="BF32" i="12"/>
  <c r="BF163" i="12"/>
  <c r="BF18" i="12"/>
  <c r="BF52" i="12"/>
  <c r="BF30" i="12"/>
  <c r="BF3" i="12"/>
  <c r="BF2" i="12"/>
  <c r="BF241" i="12"/>
  <c r="BF220" i="12"/>
  <c r="BF167" i="12"/>
  <c r="BF90" i="12"/>
  <c r="BF104" i="12"/>
  <c r="BF212" i="12"/>
  <c r="BF136" i="12"/>
  <c r="BF203" i="12"/>
  <c r="BF205" i="12"/>
  <c r="BF103" i="12"/>
  <c r="BF98" i="12"/>
  <c r="BF144" i="12"/>
  <c r="BF218" i="12"/>
  <c r="BF12" i="12"/>
  <c r="BF209" i="12"/>
  <c r="BF91" i="12"/>
  <c r="BF190" i="12"/>
  <c r="BF181" i="12"/>
  <c r="BF217" i="12"/>
  <c r="BF125" i="12"/>
  <c r="BF80" i="12"/>
  <c r="BF216" i="12"/>
  <c r="BF171" i="12"/>
  <c r="BF227" i="12"/>
  <c r="BF35" i="12"/>
  <c r="BF94" i="12"/>
  <c r="BF160" i="12"/>
  <c r="BF148" i="12"/>
  <c r="BF31" i="12"/>
  <c r="BF106" i="12"/>
  <c r="BF229" i="12"/>
  <c r="BF238" i="12"/>
  <c r="BF206" i="12"/>
  <c r="BF79" i="12"/>
  <c r="BF10" i="12"/>
  <c r="BF46" i="12"/>
  <c r="BF117" i="12"/>
  <c r="BF87" i="12"/>
  <c r="BF185" i="12"/>
  <c r="BF82" i="12"/>
  <c r="BF135" i="12"/>
  <c r="BF86" i="12"/>
  <c r="BF57" i="12"/>
  <c r="BF23" i="12"/>
  <c r="BF54" i="12"/>
  <c r="BF137" i="12"/>
  <c r="BF38" i="12"/>
  <c r="BF157" i="12"/>
  <c r="BF121" i="12"/>
  <c r="BF207" i="12"/>
  <c r="BF53" i="12"/>
  <c r="BF234" i="12"/>
  <c r="BF9" i="12"/>
  <c r="BF4" i="12"/>
  <c r="BF170" i="12"/>
  <c r="BF150" i="12"/>
  <c r="BF113" i="12"/>
  <c r="BF76" i="12"/>
  <c r="BF142" i="12"/>
  <c r="BF165" i="12"/>
  <c r="BF156" i="12"/>
  <c r="BF29" i="12"/>
  <c r="BF193" i="12"/>
  <c r="BF228" i="12"/>
  <c r="BF164" i="12"/>
  <c r="BF21" i="12"/>
  <c r="BF204" i="12"/>
  <c r="BF60" i="12"/>
  <c r="BF63" i="12"/>
  <c r="BF85" i="12"/>
  <c r="BF188" i="12"/>
  <c r="BF17" i="12"/>
  <c r="BF100" i="12"/>
  <c r="BF123" i="12"/>
  <c r="BF147" i="12"/>
  <c r="BF143" i="12"/>
  <c r="BF59" i="12"/>
  <c r="BF177" i="12"/>
  <c r="BF37" i="12"/>
  <c r="BF73" i="12"/>
  <c r="BF201" i="12"/>
  <c r="BF58" i="12"/>
  <c r="BF28" i="12"/>
  <c r="BF214" i="12"/>
  <c r="BF222" i="12"/>
  <c r="BF84" i="12"/>
  <c r="BF105" i="12"/>
  <c r="BF13" i="12"/>
  <c r="BF189" i="12"/>
  <c r="BF43" i="12"/>
  <c r="BF169" i="12"/>
  <c r="BF225" i="12"/>
  <c r="BF112" i="12"/>
  <c r="BF116" i="12"/>
  <c r="BF71" i="12"/>
  <c r="BF199" i="12"/>
  <c r="BF41" i="12"/>
  <c r="BF68" i="12"/>
  <c r="BF132" i="12"/>
  <c r="BF92" i="12"/>
  <c r="BF180" i="12"/>
  <c r="BF151" i="12"/>
  <c r="BF200" i="12"/>
  <c r="BF232" i="12"/>
  <c r="BF145" i="12"/>
  <c r="BF128" i="12"/>
  <c r="BF89" i="12"/>
  <c r="BF172" i="12"/>
  <c r="BF240" i="12"/>
  <c r="BF8" i="12"/>
  <c r="BF19" i="12"/>
  <c r="BF55" i="12"/>
  <c r="BF67" i="12"/>
  <c r="BF70" i="12"/>
  <c r="BF195" i="12"/>
  <c r="BF44" i="12"/>
  <c r="BF224" i="12"/>
  <c r="BF140" i="12"/>
  <c r="BF99" i="12"/>
  <c r="BF14" i="12"/>
  <c r="BF210" i="12"/>
  <c r="BF34" i="12"/>
  <c r="BF124" i="12"/>
  <c r="BF186" i="12"/>
  <c r="BF215" i="12"/>
  <c r="BF175" i="12"/>
  <c r="BF154" i="12"/>
  <c r="BF66" i="12"/>
  <c r="BF56" i="12"/>
  <c r="BF27" i="12"/>
  <c r="BF97" i="12"/>
  <c r="BF101" i="12"/>
  <c r="BF130" i="12"/>
  <c r="BF42" i="12"/>
  <c r="BF111" i="12"/>
  <c r="BF47" i="12"/>
  <c r="BF22" i="12"/>
  <c r="BF81" i="12"/>
  <c r="BF155" i="12"/>
  <c r="BF146" i="12"/>
  <c r="BF109" i="12"/>
  <c r="BF110" i="12"/>
  <c r="BF158" i="12"/>
  <c r="BF15" i="12"/>
  <c r="BF226" i="12"/>
  <c r="BF179" i="12"/>
  <c r="BF192" i="12"/>
  <c r="BF45" i="12"/>
  <c r="BF78" i="12"/>
  <c r="BF127" i="12"/>
  <c r="BF152" i="12"/>
  <c r="BF115" i="12"/>
  <c r="BF233" i="12"/>
  <c r="BF75" i="12"/>
  <c r="BF40" i="12"/>
  <c r="BF230" i="12"/>
  <c r="BF6" i="12"/>
  <c r="BF138" i="12"/>
  <c r="BF168" i="12"/>
  <c r="BF69" i="12"/>
  <c r="BF159" i="12"/>
  <c r="BF166" i="12"/>
  <c r="BF5" i="12"/>
  <c r="BF108" i="12"/>
  <c r="BF11" i="12"/>
  <c r="BF61" i="12"/>
  <c r="BF95" i="12"/>
  <c r="BF191" i="12"/>
  <c r="BF182" i="12"/>
  <c r="BF120" i="12"/>
  <c r="BF122" i="12"/>
  <c r="BF96" i="12"/>
  <c r="EE25" i="12"/>
  <c r="CL103" i="12" s="1"/>
  <c r="BJ29" i="12" s="1"/>
  <c r="EE20" i="12"/>
  <c r="CG103" i="12" s="1"/>
  <c r="BE52" i="12" s="1"/>
  <c r="EE16" i="12"/>
  <c r="CC103" i="12" s="1"/>
  <c r="BA128" i="12" s="1"/>
  <c r="AM69" i="12"/>
  <c r="AM185" i="12"/>
  <c r="AM147" i="12"/>
  <c r="AM3" i="12"/>
  <c r="AM41" i="12"/>
  <c r="AM2" i="12"/>
  <c r="AM18" i="12"/>
  <c r="AM34" i="12"/>
  <c r="AM42" i="12"/>
  <c r="AM112" i="12"/>
  <c r="AM36" i="12"/>
  <c r="AM159" i="12"/>
  <c r="AM175" i="12"/>
  <c r="AM241" i="12"/>
  <c r="AM137" i="12"/>
  <c r="AM46" i="12"/>
  <c r="AM79" i="12"/>
  <c r="AM197" i="12"/>
  <c r="AM202" i="12"/>
  <c r="AM59" i="12"/>
  <c r="AM215" i="12"/>
  <c r="AM20" i="12"/>
  <c r="AM39" i="12"/>
  <c r="AM27" i="12"/>
  <c r="AM31" i="12"/>
  <c r="EE11" i="12"/>
  <c r="BX103" i="12" s="1"/>
  <c r="AV146" i="12" s="1"/>
  <c r="EE24" i="12"/>
  <c r="CK103" i="12" s="1"/>
  <c r="AM40" i="12"/>
  <c r="EE17" i="12"/>
  <c r="CD103" i="12" s="1"/>
  <c r="BB66" i="12" s="1"/>
  <c r="EE13" i="12"/>
  <c r="BZ103" i="12" s="1"/>
  <c r="AX27" i="12" s="1"/>
  <c r="EE6" i="12"/>
  <c r="BS103" i="12" s="1"/>
  <c r="AQ139" i="12" s="1"/>
  <c r="AM84" i="12"/>
  <c r="AM64" i="12"/>
  <c r="AM75" i="12"/>
  <c r="AM35" i="12"/>
  <c r="AM148" i="12"/>
  <c r="AM204" i="12"/>
  <c r="AM155" i="12"/>
  <c r="EE4" i="12"/>
  <c r="BQ103" i="12" s="1"/>
  <c r="AO206" i="12" s="1"/>
  <c r="EE23" i="12"/>
  <c r="CJ103" i="12" s="1"/>
  <c r="BH52" i="12" s="1"/>
  <c r="AM124" i="12"/>
  <c r="AM62" i="12"/>
  <c r="AM73" i="12"/>
  <c r="AM81" i="12"/>
  <c r="AM114" i="12"/>
  <c r="AM15" i="12"/>
  <c r="AM218" i="12"/>
  <c r="AM151" i="12"/>
  <c r="AM7" i="12"/>
  <c r="AM58" i="12"/>
  <c r="AM163" i="12"/>
  <c r="AM60" i="12"/>
  <c r="AM129" i="12"/>
  <c r="AM158" i="12"/>
  <c r="AM105" i="12"/>
  <c r="AM166" i="12"/>
  <c r="AM168" i="12"/>
  <c r="AM101" i="12"/>
  <c r="AM164" i="12"/>
  <c r="AM162" i="12"/>
  <c r="AM38" i="12"/>
  <c r="AM238" i="12"/>
  <c r="AM143" i="12"/>
  <c r="AM219" i="12"/>
  <c r="AM207" i="12"/>
  <c r="EE22" i="12"/>
  <c r="CI103" i="12" s="1"/>
  <c r="BG209" i="12" s="1"/>
  <c r="EE10" i="12"/>
  <c r="BW103" i="12" s="1"/>
  <c r="AU75" i="12" s="1"/>
  <c r="EE9" i="12"/>
  <c r="BV103" i="12" s="1"/>
  <c r="AT95" i="12" s="1"/>
  <c r="AM109" i="12"/>
  <c r="AM94" i="12"/>
  <c r="AM86" i="12"/>
  <c r="AM14" i="12"/>
  <c r="AM87" i="12"/>
  <c r="AM111" i="12"/>
  <c r="AM135" i="12"/>
  <c r="AM53" i="12"/>
  <c r="AM190" i="12"/>
  <c r="AM200" i="12"/>
  <c r="AM29" i="12"/>
  <c r="AM125" i="12"/>
  <c r="AM176" i="12"/>
  <c r="AM224" i="12"/>
  <c r="AM21" i="12"/>
  <c r="AM149" i="12"/>
  <c r="AM205" i="12"/>
  <c r="AM5" i="12"/>
  <c r="AM113" i="12"/>
  <c r="AM32" i="12"/>
  <c r="AM189" i="12"/>
  <c r="AM173" i="12"/>
  <c r="AM25" i="12"/>
  <c r="AM48" i="12"/>
  <c r="EE7" i="12"/>
  <c r="BT103" i="12" s="1"/>
  <c r="EE3" i="12"/>
  <c r="BP103" i="12" s="1"/>
  <c r="EE12" i="12"/>
  <c r="BY103" i="12" s="1"/>
  <c r="AW186" i="12" s="1"/>
  <c r="EE5" i="12"/>
  <c r="BR103" i="12" s="1"/>
  <c r="AP143" i="12" s="1"/>
  <c r="EE8" i="12"/>
  <c r="BU103" i="12" s="1"/>
  <c r="AS46" i="12" s="1"/>
  <c r="EE18" i="12"/>
  <c r="CE103" i="12" s="1"/>
  <c r="BC10" i="12" s="1"/>
  <c r="AM49" i="12"/>
  <c r="AM90" i="12"/>
  <c r="AM141" i="12"/>
  <c r="AM171" i="12"/>
  <c r="AM145" i="12"/>
  <c r="AM194" i="12"/>
  <c r="AM110" i="12"/>
  <c r="EE15" i="12"/>
  <c r="CB103" i="12" s="1"/>
  <c r="AZ185" i="12" s="1"/>
  <c r="EE14" i="12"/>
  <c r="CA103" i="12" s="1"/>
  <c r="AY18" i="12" s="1"/>
  <c r="EE19" i="12"/>
  <c r="CF103" i="12" s="1"/>
  <c r="BD158" i="12" s="1"/>
  <c r="AM188" i="12"/>
  <c r="AM71" i="12"/>
  <c r="AM167" i="12"/>
  <c r="AM165" i="12"/>
  <c r="AM63" i="12"/>
  <c r="AM127" i="12"/>
  <c r="AM85" i="12"/>
  <c r="AM237" i="12"/>
  <c r="AM172" i="12"/>
  <c r="AM33" i="12"/>
  <c r="AM65" i="12"/>
  <c r="AM107" i="12"/>
  <c r="AM99" i="12"/>
  <c r="AM24" i="12"/>
  <c r="AM169" i="12"/>
  <c r="AM89" i="12"/>
  <c r="AM108" i="12"/>
  <c r="AM136" i="12"/>
  <c r="AM121" i="12"/>
  <c r="AM120" i="12"/>
  <c r="AM191" i="12"/>
  <c r="AM104" i="12"/>
  <c r="AM180" i="12"/>
  <c r="BE32" i="12"/>
  <c r="BE33" i="12"/>
  <c r="BE133" i="12"/>
  <c r="BE98" i="12"/>
  <c r="BE96" i="12"/>
  <c r="BE119" i="12"/>
  <c r="BE49" i="12"/>
  <c r="BE146" i="12"/>
  <c r="BE108" i="12"/>
  <c r="BE148" i="12"/>
  <c r="BE136" i="12"/>
  <c r="BE99" i="12"/>
  <c r="BE169" i="12"/>
  <c r="BE113" i="12"/>
  <c r="BE209" i="12"/>
  <c r="BE102" i="12"/>
  <c r="BE65" i="12"/>
  <c r="BE182" i="12"/>
  <c r="BE6" i="12"/>
  <c r="BE82" i="12"/>
  <c r="BE56" i="12"/>
  <c r="BE4" i="12"/>
  <c r="BE55" i="12"/>
  <c r="BE164" i="12"/>
  <c r="BE236" i="12"/>
  <c r="BG158" i="12"/>
  <c r="BG227" i="12"/>
  <c r="BG12" i="12"/>
  <c r="BG241" i="12"/>
  <c r="BG63" i="12"/>
  <c r="AV10" i="12"/>
  <c r="AV90" i="12"/>
  <c r="AV132" i="12"/>
  <c r="AV142" i="12"/>
  <c r="AV150" i="12"/>
  <c r="AV22" i="12"/>
  <c r="AW224" i="12"/>
  <c r="AW205" i="12"/>
  <c r="AW153" i="12"/>
  <c r="AW8" i="12"/>
  <c r="AW185" i="12"/>
  <c r="AW40" i="12"/>
  <c r="AW151" i="12"/>
  <c r="AW210" i="12"/>
  <c r="AW197" i="12"/>
  <c r="AW227" i="12"/>
  <c r="AW182" i="12"/>
  <c r="AW52" i="12"/>
  <c r="AW181" i="12"/>
  <c r="AW110" i="12"/>
  <c r="AW31" i="12"/>
  <c r="AW122" i="12"/>
  <c r="AW71" i="12"/>
  <c r="AW233" i="12"/>
  <c r="AW86" i="12"/>
  <c r="AW214" i="12"/>
  <c r="AW107" i="12"/>
  <c r="AW201" i="12"/>
  <c r="AW24" i="12"/>
  <c r="AW103" i="12"/>
  <c r="AW163" i="12"/>
  <c r="AW195" i="12"/>
  <c r="AW136" i="12"/>
  <c r="AW51" i="12"/>
  <c r="AW69" i="12"/>
  <c r="AW143" i="12"/>
  <c r="AW199" i="12"/>
  <c r="AW147" i="12"/>
  <c r="AW67" i="12"/>
  <c r="AW202" i="12"/>
  <c r="AW127" i="12"/>
  <c r="AW30" i="12"/>
  <c r="AW66" i="12"/>
  <c r="AW74" i="12"/>
  <c r="AW34" i="12"/>
  <c r="AW96" i="12"/>
  <c r="AW162" i="12"/>
  <c r="AW116" i="12"/>
  <c r="AW111" i="12"/>
  <c r="AW63" i="12"/>
  <c r="AW142" i="12"/>
  <c r="AW131" i="12"/>
  <c r="AW100" i="12"/>
  <c r="AW113" i="12"/>
  <c r="AW55" i="12"/>
  <c r="AW41" i="12"/>
  <c r="AW77" i="12"/>
  <c r="AW10" i="12"/>
  <c r="AW168" i="12"/>
  <c r="AW3" i="12"/>
  <c r="AW211" i="12"/>
  <c r="AW64" i="12"/>
  <c r="AW78" i="12"/>
  <c r="AW93" i="12"/>
  <c r="AW56" i="12"/>
  <c r="AW29" i="12"/>
  <c r="AW191" i="12"/>
  <c r="AW171" i="12"/>
  <c r="AW102" i="12"/>
  <c r="AW75" i="12"/>
  <c r="AW26" i="12"/>
  <c r="AW208" i="12"/>
  <c r="AW184" i="12"/>
  <c r="AW206" i="12"/>
  <c r="AW161" i="12"/>
  <c r="AW129" i="12"/>
  <c r="AW92" i="12"/>
  <c r="AW21" i="12"/>
  <c r="AW58" i="12"/>
  <c r="AW101" i="12"/>
  <c r="AW36" i="12"/>
  <c r="AW134" i="12"/>
  <c r="AW7" i="12"/>
  <c r="AW53" i="12"/>
  <c r="AW68" i="12"/>
  <c r="AW90" i="12"/>
  <c r="AW6" i="12"/>
  <c r="AW226" i="12"/>
  <c r="AW28" i="12"/>
  <c r="AW94" i="12"/>
  <c r="AW144" i="12"/>
  <c r="AW216" i="12"/>
  <c r="AW120" i="12"/>
  <c r="AW241" i="12"/>
  <c r="AW105" i="12"/>
  <c r="AW164" i="12"/>
  <c r="AW230" i="12"/>
  <c r="AW121" i="12"/>
  <c r="AW88" i="12"/>
  <c r="AW240" i="12"/>
  <c r="AW239" i="12"/>
  <c r="AW204" i="12"/>
  <c r="AW70" i="12"/>
  <c r="AW189" i="12"/>
  <c r="AW126" i="12"/>
  <c r="AW114" i="12"/>
  <c r="AW145" i="12"/>
  <c r="AW106" i="12"/>
  <c r="AW5" i="12"/>
  <c r="AW159" i="12"/>
  <c r="AW84" i="12"/>
  <c r="AW150" i="12"/>
  <c r="AW218" i="12"/>
  <c r="AW170" i="12"/>
  <c r="AW221" i="12"/>
  <c r="AW46" i="12"/>
  <c r="AW54" i="12"/>
  <c r="AW128" i="12"/>
  <c r="AW112" i="12"/>
  <c r="AW173" i="12"/>
  <c r="AP200" i="12"/>
  <c r="AP126" i="12"/>
  <c r="AP64" i="12"/>
  <c r="AP182" i="12"/>
  <c r="AP128" i="12"/>
  <c r="AP157" i="12"/>
  <c r="AP153" i="12"/>
  <c r="AP210" i="12"/>
  <c r="BC150" i="12"/>
  <c r="BC182" i="12"/>
  <c r="BC110" i="12"/>
  <c r="BC192" i="12"/>
  <c r="BC88" i="12"/>
  <c r="BC202" i="12"/>
  <c r="BC29" i="12"/>
  <c r="BC148" i="12" l="1"/>
  <c r="AP179" i="12"/>
  <c r="AP229" i="12"/>
  <c r="AP192" i="12"/>
  <c r="AV147" i="12"/>
  <c r="BG100" i="12"/>
  <c r="BG41" i="12"/>
  <c r="BC38" i="12"/>
  <c r="BC218" i="12"/>
  <c r="AP160" i="12"/>
  <c r="AP72" i="12"/>
  <c r="AV108" i="12"/>
  <c r="BG233" i="12"/>
  <c r="BC92" i="12"/>
  <c r="BC195" i="12"/>
  <c r="AP223" i="12"/>
  <c r="AP40" i="12"/>
  <c r="AV92" i="12"/>
  <c r="AV88" i="12"/>
  <c r="BG42" i="12"/>
  <c r="BC101" i="12"/>
  <c r="BC183" i="12"/>
  <c r="AP32" i="12"/>
  <c r="AP169" i="12"/>
  <c r="AV80" i="12"/>
  <c r="BG152" i="12"/>
  <c r="BG74" i="12"/>
  <c r="AU45" i="12"/>
  <c r="AU183" i="12"/>
  <c r="AW59" i="12"/>
  <c r="AW222" i="12"/>
  <c r="AW39" i="12"/>
  <c r="AW15" i="12"/>
  <c r="AW192" i="12"/>
  <c r="AW178" i="12"/>
  <c r="BE46" i="12"/>
  <c r="AU207" i="12"/>
  <c r="AW180" i="12"/>
  <c r="AW22" i="12"/>
  <c r="AW166" i="12"/>
  <c r="AW27" i="12"/>
  <c r="AW179" i="12"/>
  <c r="AW119" i="12"/>
  <c r="AW235" i="12"/>
  <c r="AW43" i="12"/>
  <c r="AW167" i="12"/>
  <c r="AW117" i="12"/>
  <c r="AW215" i="12"/>
  <c r="AW108" i="12"/>
  <c r="AW139" i="12"/>
  <c r="AW196" i="12"/>
  <c r="AW223" i="12"/>
  <c r="AW60" i="12"/>
  <c r="AW212" i="12"/>
  <c r="AW172" i="12"/>
  <c r="AW198" i="12"/>
  <c r="AW219" i="12"/>
  <c r="AW232" i="12"/>
  <c r="AW156" i="12"/>
  <c r="AW99" i="12"/>
  <c r="AW25" i="12"/>
  <c r="AW138" i="12"/>
  <c r="AW220" i="12"/>
  <c r="AW13" i="12"/>
  <c r="AW79" i="12"/>
  <c r="AW9" i="12"/>
  <c r="AW154" i="12"/>
  <c r="AW209" i="12"/>
  <c r="AW12" i="12"/>
  <c r="AW155" i="12"/>
  <c r="AW133" i="12"/>
  <c r="AW35" i="12"/>
  <c r="AW125" i="12"/>
  <c r="AW213" i="12"/>
  <c r="AW132" i="12"/>
  <c r="AW104" i="12"/>
  <c r="AW157" i="12"/>
  <c r="AW87" i="12"/>
  <c r="AW11" i="12"/>
  <c r="AW76" i="12"/>
  <c r="AW82" i="12"/>
  <c r="AW118" i="12"/>
  <c r="AW47" i="12"/>
  <c r="AW45" i="12"/>
  <c r="AW17" i="12"/>
  <c r="AW176" i="12"/>
  <c r="AW14" i="12"/>
  <c r="AW130" i="12"/>
  <c r="AW175" i="12"/>
  <c r="AW32" i="12"/>
  <c r="AW228" i="12"/>
  <c r="AW146" i="12"/>
  <c r="AW16" i="12"/>
  <c r="AW203" i="12"/>
  <c r="AW148" i="12"/>
  <c r="AW238" i="12"/>
  <c r="BE145" i="12"/>
  <c r="BE220" i="12"/>
  <c r="BE109" i="12"/>
  <c r="BE238" i="12"/>
  <c r="BE156" i="12"/>
  <c r="BE166" i="12"/>
  <c r="BE61" i="12"/>
  <c r="BE60" i="12"/>
  <c r="BE206" i="12"/>
  <c r="BE233" i="12"/>
  <c r="BE111" i="12"/>
  <c r="BE118" i="12"/>
  <c r="BE39" i="12"/>
  <c r="BE217" i="12"/>
  <c r="BE127" i="12"/>
  <c r="BE36" i="12"/>
  <c r="BE199" i="12"/>
  <c r="BE112" i="12"/>
  <c r="BE44" i="12"/>
  <c r="BE232" i="12"/>
  <c r="BE183" i="12"/>
  <c r="BE120" i="12"/>
  <c r="BE67" i="12"/>
  <c r="AU51" i="12"/>
  <c r="AW44" i="12"/>
  <c r="AW237" i="12"/>
  <c r="AW37" i="12"/>
  <c r="AW95" i="12"/>
  <c r="AW194" i="12"/>
  <c r="AW81" i="12"/>
  <c r="AW165" i="12"/>
  <c r="AW2" i="12"/>
  <c r="AW152" i="12"/>
  <c r="AW83" i="12"/>
  <c r="AW188" i="12"/>
  <c r="AW85" i="12"/>
  <c r="AW177" i="12"/>
  <c r="AW190" i="12"/>
  <c r="AW20" i="12"/>
  <c r="AW135" i="12"/>
  <c r="AW18" i="12"/>
  <c r="AW42" i="12"/>
  <c r="AW174" i="12"/>
  <c r="AW149" i="12"/>
  <c r="AW50" i="12"/>
  <c r="AW49" i="12"/>
  <c r="AW4" i="12"/>
  <c r="AW48" i="12"/>
  <c r="AW65" i="12"/>
  <c r="AW89" i="12"/>
  <c r="AW124" i="12"/>
  <c r="AW193" i="12"/>
  <c r="AW137" i="12"/>
  <c r="AW141" i="12"/>
  <c r="AW234" i="12"/>
  <c r="AW231" i="12"/>
  <c r="AW97" i="12"/>
  <c r="AW160" i="12"/>
  <c r="AW19" i="12"/>
  <c r="AW225" i="12"/>
  <c r="AW236" i="12"/>
  <c r="AW217" i="12"/>
  <c r="AW62" i="12"/>
  <c r="AW140" i="12"/>
  <c r="AW57" i="12"/>
  <c r="AW115" i="12"/>
  <c r="AW187" i="12"/>
  <c r="AW183" i="12"/>
  <c r="AW158" i="12"/>
  <c r="AW207" i="12"/>
  <c r="AW169" i="12"/>
  <c r="AW23" i="12"/>
  <c r="AW80" i="12"/>
  <c r="AW123" i="12"/>
  <c r="AW38" i="12"/>
  <c r="AW200" i="12"/>
  <c r="AW229" i="12"/>
  <c r="AW73" i="12"/>
  <c r="AW72" i="12"/>
  <c r="AW98" i="12"/>
  <c r="AW109" i="12"/>
  <c r="AW61" i="12"/>
  <c r="AW91" i="12"/>
  <c r="BE153" i="12"/>
  <c r="BE173" i="12"/>
  <c r="BE34" i="12"/>
  <c r="BE76" i="12"/>
  <c r="BE152" i="12"/>
  <c r="BE154" i="12"/>
  <c r="BE132" i="12"/>
  <c r="BE21" i="12"/>
  <c r="BE70" i="12"/>
  <c r="BE168" i="12"/>
  <c r="BE218" i="12"/>
  <c r="BE63" i="12"/>
  <c r="BE58" i="12"/>
  <c r="BE159" i="12"/>
  <c r="BE90" i="12"/>
  <c r="BE241" i="12"/>
  <c r="AW33" i="12"/>
  <c r="BC48" i="12"/>
  <c r="BC75" i="12"/>
  <c r="BC212" i="12"/>
  <c r="BC90" i="12"/>
  <c r="BC77" i="12"/>
  <c r="BC132" i="12"/>
  <c r="BC66" i="12"/>
  <c r="AV120" i="12"/>
  <c r="AV149" i="12"/>
  <c r="AV130" i="12"/>
  <c r="AV44" i="12"/>
  <c r="AV114" i="12"/>
  <c r="AV16" i="12"/>
  <c r="BG232" i="12"/>
  <c r="BG226" i="12"/>
  <c r="BG217" i="12"/>
  <c r="BG168" i="12"/>
  <c r="BG181" i="12"/>
  <c r="BC129" i="12"/>
  <c r="BC84" i="12"/>
  <c r="BC113" i="12"/>
  <c r="BC6" i="12"/>
  <c r="BC216" i="12"/>
  <c r="BC211" i="12"/>
  <c r="BC178" i="12"/>
  <c r="BC179" i="12"/>
  <c r="AV240" i="12"/>
  <c r="AV112" i="12"/>
  <c r="AV71" i="12"/>
  <c r="AV102" i="12"/>
  <c r="AV193" i="12"/>
  <c r="AV133" i="12"/>
  <c r="AV54" i="12"/>
  <c r="AV169" i="12"/>
  <c r="AV162" i="12"/>
  <c r="AV189" i="12"/>
  <c r="AV239" i="12"/>
  <c r="BG37" i="12"/>
  <c r="BG153" i="12"/>
  <c r="BG187" i="12"/>
  <c r="BG7" i="12"/>
  <c r="BG119" i="12"/>
  <c r="BG127" i="12"/>
  <c r="BG43" i="12"/>
  <c r="BG54" i="12"/>
  <c r="BG88" i="12"/>
  <c r="BG112" i="12"/>
  <c r="BG129" i="12"/>
  <c r="BC124" i="12"/>
  <c r="BC49" i="12"/>
  <c r="BC115" i="12"/>
  <c r="BC127" i="12"/>
  <c r="BC209" i="12"/>
  <c r="BC196" i="12"/>
  <c r="BC42" i="12"/>
  <c r="BC117" i="12"/>
  <c r="AV27" i="12"/>
  <c r="AV241" i="12"/>
  <c r="AV168" i="12"/>
  <c r="AV67" i="12"/>
  <c r="AV58" i="12"/>
  <c r="AV82" i="12"/>
  <c r="BG142" i="12"/>
  <c r="BG184" i="12"/>
  <c r="BG157" i="12"/>
  <c r="BG211" i="12"/>
  <c r="BG212" i="12"/>
  <c r="BG18" i="12"/>
  <c r="BC39" i="12"/>
  <c r="BC40" i="12"/>
  <c r="BC147" i="12"/>
  <c r="BC174" i="12"/>
  <c r="BC172" i="12"/>
  <c r="BC181" i="12"/>
  <c r="BC205" i="12"/>
  <c r="BC55" i="12"/>
  <c r="BC158" i="12"/>
  <c r="BC12" i="12"/>
  <c r="BC54" i="12"/>
  <c r="BC229" i="12"/>
  <c r="BC203" i="12"/>
  <c r="BC106" i="12"/>
  <c r="BC161" i="12"/>
  <c r="BC47" i="12"/>
  <c r="BC177" i="12"/>
  <c r="BC131" i="12"/>
  <c r="BC26" i="12"/>
  <c r="BC143" i="12"/>
  <c r="BC107" i="12"/>
  <c r="AV50" i="12"/>
  <c r="AV152" i="12"/>
  <c r="AV29" i="12"/>
  <c r="AV98" i="12"/>
  <c r="AV118" i="12"/>
  <c r="AV125" i="12"/>
  <c r="AV204" i="12"/>
  <c r="AV208" i="12"/>
  <c r="AV163" i="12"/>
  <c r="AV94" i="12"/>
  <c r="AV143" i="12"/>
  <c r="BG133" i="12"/>
  <c r="BG46" i="12"/>
  <c r="BG185" i="12"/>
  <c r="BG197" i="12"/>
  <c r="BG75" i="12"/>
  <c r="BG24" i="12"/>
  <c r="BG130" i="12"/>
  <c r="BG13" i="12"/>
  <c r="BG77" i="12"/>
  <c r="BG236" i="12"/>
  <c r="BG34" i="12"/>
  <c r="BG81" i="12"/>
  <c r="BG101" i="12"/>
  <c r="BG86" i="12"/>
  <c r="BG72" i="12"/>
  <c r="BG239" i="12"/>
  <c r="BG71" i="12"/>
  <c r="BG96" i="12"/>
  <c r="BG25" i="12"/>
  <c r="BG76" i="12"/>
  <c r="BG176" i="12"/>
  <c r="BG3" i="12"/>
  <c r="BG126" i="12"/>
  <c r="BG190" i="12"/>
  <c r="BG70" i="12"/>
  <c r="BG87" i="12"/>
  <c r="BG121" i="12"/>
  <c r="BG113" i="12"/>
  <c r="BG145" i="12"/>
  <c r="BG56" i="12"/>
  <c r="BG207" i="12"/>
  <c r="BG38" i="12"/>
  <c r="BG6" i="12"/>
  <c r="BG155" i="12"/>
  <c r="BG203" i="12"/>
  <c r="BG39" i="12"/>
  <c r="BG151" i="12"/>
  <c r="BG82" i="12"/>
  <c r="BG14" i="12"/>
  <c r="BG164" i="12"/>
  <c r="BG180" i="12"/>
  <c r="BG225" i="12"/>
  <c r="BG118" i="12"/>
  <c r="BG111" i="12"/>
  <c r="BG186" i="12"/>
  <c r="BG206" i="12"/>
  <c r="BG120" i="12"/>
  <c r="BG40" i="12"/>
  <c r="BG104" i="12"/>
  <c r="BG29" i="12"/>
  <c r="BG19" i="12"/>
  <c r="BG57" i="12"/>
  <c r="BG234" i="12"/>
  <c r="BG17" i="12"/>
  <c r="BG141" i="12"/>
  <c r="BG69" i="12"/>
  <c r="BG228" i="12"/>
  <c r="BG103" i="12"/>
  <c r="BG182" i="12"/>
  <c r="BG95" i="12"/>
  <c r="BG139" i="12"/>
  <c r="BG94" i="12"/>
  <c r="BG30" i="12"/>
  <c r="BG28" i="12"/>
  <c r="BG97" i="12"/>
  <c r="BG146" i="12"/>
  <c r="BG179" i="12"/>
  <c r="BG73" i="12"/>
  <c r="BG193" i="12"/>
  <c r="BG124" i="12"/>
  <c r="BG222" i="12"/>
  <c r="BG27" i="12"/>
  <c r="BG201" i="12"/>
  <c r="BG215" i="12"/>
  <c r="BG98" i="12"/>
  <c r="BG177" i="12"/>
  <c r="BG115" i="12"/>
  <c r="BG169" i="12"/>
  <c r="BG235" i="12"/>
  <c r="BG137" i="12"/>
  <c r="BG62" i="12"/>
  <c r="BG238" i="12"/>
  <c r="BG205" i="12"/>
  <c r="BG144" i="12"/>
  <c r="BG198" i="12"/>
  <c r="BG213" i="12"/>
  <c r="BG218" i="12"/>
  <c r="BG45" i="12"/>
  <c r="BG223" i="12"/>
  <c r="BG143" i="12"/>
  <c r="BG26" i="12"/>
  <c r="BG191" i="12"/>
  <c r="BG165" i="12"/>
  <c r="BG31" i="12"/>
  <c r="BG229" i="12"/>
  <c r="BG10" i="12"/>
  <c r="BG183" i="12"/>
  <c r="BG175" i="12"/>
  <c r="BG36" i="12"/>
  <c r="BG49" i="12"/>
  <c r="BG9" i="12"/>
  <c r="BG20" i="12"/>
  <c r="BG173" i="12"/>
  <c r="BG8" i="12"/>
  <c r="BG159" i="12"/>
  <c r="BG108" i="12"/>
  <c r="BG219" i="12"/>
  <c r="BG50" i="12"/>
  <c r="BG59" i="12"/>
  <c r="BG60" i="12"/>
  <c r="BG178" i="12"/>
  <c r="BG67" i="12"/>
  <c r="BG64" i="12"/>
  <c r="BG196" i="12"/>
  <c r="BG147" i="12"/>
  <c r="BG125" i="12"/>
  <c r="BG90" i="12"/>
  <c r="BG114" i="12"/>
  <c r="BG11" i="12"/>
  <c r="BG68" i="12"/>
  <c r="BG107" i="12"/>
  <c r="BG65" i="12"/>
  <c r="BG149" i="12"/>
  <c r="BG110" i="12"/>
  <c r="BG174" i="12"/>
  <c r="BG230" i="12"/>
  <c r="BG163" i="12"/>
  <c r="BG161" i="12"/>
  <c r="BG105" i="12"/>
  <c r="BG66" i="12"/>
  <c r="BG214" i="12"/>
  <c r="BG148" i="12"/>
  <c r="BG117" i="12"/>
  <c r="BG85" i="12"/>
  <c r="BG102" i="12"/>
  <c r="BG44" i="12"/>
  <c r="BG172" i="12"/>
  <c r="BG167" i="12"/>
  <c r="BG58" i="12"/>
  <c r="BG106" i="12"/>
  <c r="BG80" i="12"/>
  <c r="BG224" i="12"/>
  <c r="BG240" i="12"/>
  <c r="BG48" i="12"/>
  <c r="BG150" i="12"/>
  <c r="BG156" i="12"/>
  <c r="BG91" i="12"/>
  <c r="BG216" i="12"/>
  <c r="BG188" i="12"/>
  <c r="BG204" i="12"/>
  <c r="BG47" i="12"/>
  <c r="BG99" i="12"/>
  <c r="BG92" i="12"/>
  <c r="BG140" i="12"/>
  <c r="BG51" i="12"/>
  <c r="BG189" i="12"/>
  <c r="BG83" i="12"/>
  <c r="BC46" i="12"/>
  <c r="BC73" i="12"/>
  <c r="BC99" i="12"/>
  <c r="BC18" i="12"/>
  <c r="BC164" i="12"/>
  <c r="AV21" i="12"/>
  <c r="AV186" i="12"/>
  <c r="AV19" i="12"/>
  <c r="BG194" i="12"/>
  <c r="BG231" i="12"/>
  <c r="BG128" i="12"/>
  <c r="BG202" i="12"/>
  <c r="BG132" i="12"/>
  <c r="BC105" i="12"/>
  <c r="BC58" i="12"/>
  <c r="BC184" i="12"/>
  <c r="BC97" i="12"/>
  <c r="BC170" i="12"/>
  <c r="BC234" i="12"/>
  <c r="BC85" i="12"/>
  <c r="BC219" i="12"/>
  <c r="BC120" i="12"/>
  <c r="BC27" i="12"/>
  <c r="BC165" i="12"/>
  <c r="BC220" i="12"/>
  <c r="AV96" i="12"/>
  <c r="AV63" i="12"/>
  <c r="AV127" i="12"/>
  <c r="AV129" i="12"/>
  <c r="AV97" i="12"/>
  <c r="AV89" i="12"/>
  <c r="AV151" i="12"/>
  <c r="AV57" i="12"/>
  <c r="AV41" i="12"/>
  <c r="AV177" i="12"/>
  <c r="AV199" i="12"/>
  <c r="BG166" i="12"/>
  <c r="BG199" i="12"/>
  <c r="BG78" i="12"/>
  <c r="BG21" i="12"/>
  <c r="BG221" i="12"/>
  <c r="BG22" i="12"/>
  <c r="BG154" i="12"/>
  <c r="BG2" i="12"/>
  <c r="BG162" i="12"/>
  <c r="BG138" i="12"/>
  <c r="BG61" i="12"/>
  <c r="BC187" i="12"/>
  <c r="BC204" i="12"/>
  <c r="BC89" i="12"/>
  <c r="BC176" i="12"/>
  <c r="AV136" i="12"/>
  <c r="AV74" i="12"/>
  <c r="AV62" i="12"/>
  <c r="AV65" i="12"/>
  <c r="BG135" i="12"/>
  <c r="BG109" i="12"/>
  <c r="BC74" i="12"/>
  <c r="BC226" i="12"/>
  <c r="BC201" i="12"/>
  <c r="BC200" i="12"/>
  <c r="BC236" i="12"/>
  <c r="BC35" i="12"/>
  <c r="BC180" i="12"/>
  <c r="BC19" i="12"/>
  <c r="BC95" i="12"/>
  <c r="BC118" i="12"/>
  <c r="BC17" i="12"/>
  <c r="BC231" i="12"/>
  <c r="BC91" i="12"/>
  <c r="BC138" i="12"/>
  <c r="AV56" i="12"/>
  <c r="AV73" i="12"/>
  <c r="AV223" i="12"/>
  <c r="AV70" i="12"/>
  <c r="AV78" i="12"/>
  <c r="AV160" i="12"/>
  <c r="AV196" i="12"/>
  <c r="AV232" i="12"/>
  <c r="AV227" i="12"/>
  <c r="AV209" i="12"/>
  <c r="BG32" i="12"/>
  <c r="BG171" i="12"/>
  <c r="BG160" i="12"/>
  <c r="BG195" i="12"/>
  <c r="BG131" i="12"/>
  <c r="BG79" i="12"/>
  <c r="BG23" i="12"/>
  <c r="BG89" i="12"/>
  <c r="BG170" i="12"/>
  <c r="BG210" i="12"/>
  <c r="BG116" i="12"/>
  <c r="BC14" i="12"/>
  <c r="BC194" i="12"/>
  <c r="BC137" i="12"/>
  <c r="BC24" i="12"/>
  <c r="BC215" i="12"/>
  <c r="BC225" i="12"/>
  <c r="BC79" i="12"/>
  <c r="BC134" i="12"/>
  <c r="BC156" i="12"/>
  <c r="BC59" i="12"/>
  <c r="BC123" i="12"/>
  <c r="BC33" i="12"/>
  <c r="BC80" i="12"/>
  <c r="BC190" i="12"/>
  <c r="BC63" i="12"/>
  <c r="BC171" i="12"/>
  <c r="BC32" i="12"/>
  <c r="BC167" i="12"/>
  <c r="BC169" i="12"/>
  <c r="BC119" i="12"/>
  <c r="BC78" i="12"/>
  <c r="BC175" i="12"/>
  <c r="BC240" i="12"/>
  <c r="BC241" i="12"/>
  <c r="BC25" i="12"/>
  <c r="BC7" i="12"/>
  <c r="BC198" i="12"/>
  <c r="BC223" i="12"/>
  <c r="BC197" i="12"/>
  <c r="BC41" i="12"/>
  <c r="BC188" i="12"/>
  <c r="BC163" i="12"/>
  <c r="BC114" i="12"/>
  <c r="BC11" i="12"/>
  <c r="BC151" i="12"/>
  <c r="BC71" i="12"/>
  <c r="BC159" i="12"/>
  <c r="BC111" i="12"/>
  <c r="BC22" i="12"/>
  <c r="BC157" i="12"/>
  <c r="BC173" i="12"/>
  <c r="BC98" i="12"/>
  <c r="BC30" i="12"/>
  <c r="BC232" i="12"/>
  <c r="BC153" i="12"/>
  <c r="BC221" i="12"/>
  <c r="BC166" i="12"/>
  <c r="BC65" i="12"/>
  <c r="BC191" i="12"/>
  <c r="BC81" i="12"/>
  <c r="BC94" i="12"/>
  <c r="BC227" i="12"/>
  <c r="BC135" i="12"/>
  <c r="BC43" i="12"/>
  <c r="BC64" i="12"/>
  <c r="BC185" i="12"/>
  <c r="BC142" i="12"/>
  <c r="BC103" i="12"/>
  <c r="BC104" i="12"/>
  <c r="BC50" i="12"/>
  <c r="BC112" i="12"/>
  <c r="BC121" i="12"/>
  <c r="BC57" i="12"/>
  <c r="BC168" i="12"/>
  <c r="BC208" i="12"/>
  <c r="BC36" i="12"/>
  <c r="BC116" i="12"/>
  <c r="BC61" i="12"/>
  <c r="BC140" i="12"/>
  <c r="BC15" i="12"/>
  <c r="BC86" i="12"/>
  <c r="BC224" i="12"/>
  <c r="BC76" i="12"/>
  <c r="BC102" i="12"/>
  <c r="BC210" i="12"/>
  <c r="BC20" i="12"/>
  <c r="BC16" i="12"/>
  <c r="BC145" i="12"/>
  <c r="BC2" i="12"/>
  <c r="BC44" i="12"/>
  <c r="BC206" i="12"/>
  <c r="BC144" i="12"/>
  <c r="BC237" i="12"/>
  <c r="BC68" i="12"/>
  <c r="BC217" i="12"/>
  <c r="BC69" i="12"/>
  <c r="BC136" i="12"/>
  <c r="BC4" i="12"/>
  <c r="BC152" i="12"/>
  <c r="BC233" i="12"/>
  <c r="BC149" i="12"/>
  <c r="BC56" i="12"/>
  <c r="BC133" i="12"/>
  <c r="BC96" i="12"/>
  <c r="BC34" i="12"/>
  <c r="BC93" i="12"/>
  <c r="BC28" i="12"/>
  <c r="BC141" i="12"/>
  <c r="BC21" i="12"/>
  <c r="BC146" i="12"/>
  <c r="BC207" i="12"/>
  <c r="BC23" i="12"/>
  <c r="BC72" i="12"/>
  <c r="BC100" i="12"/>
  <c r="BC53" i="12"/>
  <c r="BC155" i="12"/>
  <c r="BC82" i="12"/>
  <c r="BC199" i="12"/>
  <c r="BC239" i="12"/>
  <c r="BC70" i="12"/>
  <c r="BC8" i="12"/>
  <c r="BC108" i="12"/>
  <c r="BC109" i="12"/>
  <c r="BC160" i="12"/>
  <c r="BC186" i="12"/>
  <c r="BC193" i="12"/>
  <c r="BC122" i="12"/>
  <c r="BC51" i="12"/>
  <c r="BC154" i="12"/>
  <c r="BC213" i="12"/>
  <c r="BC238" i="12"/>
  <c r="BC60" i="12"/>
  <c r="BC5" i="12"/>
  <c r="BC230" i="12"/>
  <c r="BC87" i="12"/>
  <c r="AV176" i="12"/>
  <c r="AV31" i="12"/>
  <c r="AV93" i="12"/>
  <c r="AV236" i="12"/>
  <c r="AV144" i="12"/>
  <c r="AV159" i="12"/>
  <c r="AV179" i="12"/>
  <c r="AV99" i="12"/>
  <c r="AV43" i="12"/>
  <c r="AV103" i="12"/>
  <c r="AV33" i="12"/>
  <c r="AV52" i="12"/>
  <c r="AV116" i="12"/>
  <c r="AV187" i="12"/>
  <c r="AV182" i="12"/>
  <c r="AV107" i="12"/>
  <c r="AV61" i="12"/>
  <c r="AV126" i="12"/>
  <c r="AV30" i="12"/>
  <c r="AV12" i="12"/>
  <c r="AV2" i="12"/>
  <c r="AV229" i="12"/>
  <c r="AV75" i="12"/>
  <c r="AV123" i="12"/>
  <c r="AV34" i="12"/>
  <c r="AV195" i="12"/>
  <c r="AV3" i="12"/>
  <c r="AV233" i="12"/>
  <c r="AV237" i="12"/>
  <c r="AV170" i="12"/>
  <c r="AV68" i="12"/>
  <c r="AV101" i="12"/>
  <c r="AV172" i="12"/>
  <c r="AV231" i="12"/>
  <c r="AV207" i="12"/>
  <c r="AV72" i="12"/>
  <c r="AV14" i="12"/>
  <c r="AV216" i="12"/>
  <c r="AV238" i="12"/>
  <c r="AV178" i="12"/>
  <c r="AV47" i="12"/>
  <c r="AV81" i="12"/>
  <c r="AV226" i="12"/>
  <c r="AV218" i="12"/>
  <c r="AV84" i="12"/>
  <c r="AV166" i="12"/>
  <c r="AV210" i="12"/>
  <c r="AV60" i="12"/>
  <c r="AV15" i="12"/>
  <c r="AV109" i="12"/>
  <c r="AV198" i="12"/>
  <c r="AV180" i="12"/>
  <c r="AV9" i="12"/>
  <c r="AV55" i="12"/>
  <c r="AV69" i="12"/>
  <c r="AV83" i="12"/>
  <c r="AV134" i="12"/>
  <c r="AV105" i="12"/>
  <c r="AV110" i="12"/>
  <c r="AV155" i="12"/>
  <c r="AV175" i="12"/>
  <c r="AV145" i="12"/>
  <c r="AV76" i="12"/>
  <c r="AV37" i="12"/>
  <c r="AV111" i="12"/>
  <c r="AV230" i="12"/>
  <c r="AV85" i="12"/>
  <c r="AV167" i="12"/>
  <c r="AV48" i="12"/>
  <c r="AV6" i="12"/>
  <c r="AV4" i="12"/>
  <c r="AV197" i="12"/>
  <c r="AV20" i="12"/>
  <c r="AV173" i="12"/>
  <c r="AV113" i="12"/>
  <c r="AV211" i="12"/>
  <c r="AV122" i="12"/>
  <c r="AV24" i="12"/>
  <c r="AV13" i="12"/>
  <c r="AV26" i="12"/>
  <c r="AV8" i="12"/>
  <c r="AV18" i="12"/>
  <c r="AV79" i="12"/>
  <c r="AV40" i="12"/>
  <c r="AV23" i="12"/>
  <c r="AV5" i="12"/>
  <c r="AV188" i="12"/>
  <c r="AV174" i="12"/>
  <c r="AV87" i="12"/>
  <c r="AV104" i="12"/>
  <c r="AV213" i="12"/>
  <c r="AV212" i="12"/>
  <c r="AV190" i="12"/>
  <c r="AV201" i="12"/>
  <c r="AV91" i="12"/>
  <c r="AV181" i="12"/>
  <c r="AV165" i="12"/>
  <c r="AV49" i="12"/>
  <c r="AV138" i="12"/>
  <c r="AV222" i="12"/>
  <c r="AV7" i="12"/>
  <c r="AV224" i="12"/>
  <c r="AV53" i="12"/>
  <c r="AV35" i="12"/>
  <c r="AV161" i="12"/>
  <c r="AV194" i="12"/>
  <c r="AV191" i="12"/>
  <c r="AV115" i="12"/>
  <c r="AV234" i="12"/>
  <c r="AV220" i="12"/>
  <c r="AV36" i="12"/>
  <c r="AV154" i="12"/>
  <c r="AV214" i="12"/>
  <c r="AV157" i="12"/>
  <c r="AV140" i="12"/>
  <c r="AV119" i="12"/>
  <c r="AV221" i="12"/>
  <c r="AV11" i="12"/>
  <c r="AV100" i="12"/>
  <c r="AV117" i="12"/>
  <c r="AV215" i="12"/>
  <c r="AV185" i="12"/>
  <c r="AV205" i="12"/>
  <c r="AV121" i="12"/>
  <c r="AV228" i="12"/>
  <c r="AV153" i="12"/>
  <c r="AV39" i="12"/>
  <c r="AV225" i="12"/>
  <c r="AV206" i="12"/>
  <c r="AV28" i="12"/>
  <c r="AV17" i="12"/>
  <c r="AV235" i="12"/>
  <c r="AV137" i="12"/>
  <c r="AV38" i="12"/>
  <c r="AV77" i="12"/>
  <c r="AV32" i="12"/>
  <c r="AV202" i="12"/>
  <c r="AV203" i="12"/>
  <c r="AV148" i="12"/>
  <c r="AV86" i="12"/>
  <c r="AV192" i="12"/>
  <c r="AV46" i="12"/>
  <c r="AV200" i="12"/>
  <c r="AV156" i="12"/>
  <c r="AV45" i="12"/>
  <c r="AV131" i="12"/>
  <c r="AV139" i="12"/>
  <c r="AV124" i="12"/>
  <c r="AV135" i="12"/>
  <c r="AV183" i="12"/>
  <c r="BC228" i="12"/>
  <c r="BC3" i="12"/>
  <c r="BC235" i="12"/>
  <c r="BC130" i="12"/>
  <c r="BC45" i="12"/>
  <c r="AV25" i="12"/>
  <c r="AV219" i="12"/>
  <c r="AV59" i="12"/>
  <c r="AV106" i="12"/>
  <c r="BG122" i="12"/>
  <c r="BG192" i="12"/>
  <c r="BG237" i="12"/>
  <c r="BG134" i="12"/>
  <c r="BC126" i="12"/>
  <c r="BC139" i="12"/>
  <c r="BC222" i="12"/>
  <c r="BC214" i="12"/>
  <c r="BC52" i="12"/>
  <c r="BC128" i="12"/>
  <c r="BC31" i="12"/>
  <c r="BC189" i="12"/>
  <c r="BC9" i="12"/>
  <c r="BC13" i="12"/>
  <c r="BC62" i="12"/>
  <c r="BC125" i="12"/>
  <c r="BC162" i="12"/>
  <c r="BC83" i="12"/>
  <c r="BC67" i="12"/>
  <c r="BC37" i="12"/>
  <c r="AV42" i="12"/>
  <c r="AV184" i="12"/>
  <c r="AV66" i="12"/>
  <c r="AV164" i="12"/>
  <c r="AV217" i="12"/>
  <c r="AV95" i="12"/>
  <c r="AV158" i="12"/>
  <c r="AV64" i="12"/>
  <c r="AV171" i="12"/>
  <c r="AV141" i="12"/>
  <c r="AV128" i="12"/>
  <c r="AV51" i="12"/>
  <c r="BG123" i="12"/>
  <c r="BG93" i="12"/>
  <c r="BG52" i="12"/>
  <c r="BG55" i="12"/>
  <c r="BG208" i="12"/>
  <c r="BG35" i="12"/>
  <c r="BG53" i="12"/>
  <c r="BG220" i="12"/>
  <c r="BG15" i="12"/>
  <c r="BG136" i="12"/>
  <c r="BG5" i="12"/>
  <c r="BG16" i="12"/>
  <c r="BG33" i="12"/>
  <c r="BG200" i="12"/>
  <c r="BE161" i="12"/>
  <c r="BG4" i="12"/>
  <c r="BG84" i="12"/>
  <c r="BE22" i="12"/>
  <c r="BE123" i="12"/>
  <c r="BE124" i="12"/>
  <c r="BE77" i="12"/>
  <c r="BE17" i="12"/>
  <c r="BE150" i="12"/>
  <c r="BE187" i="12"/>
  <c r="BE19" i="12"/>
  <c r="BE27" i="12"/>
  <c r="BE54" i="12"/>
  <c r="BE203" i="12"/>
  <c r="BE78" i="12"/>
  <c r="BE208" i="12"/>
  <c r="BE8" i="12"/>
  <c r="BE170" i="12"/>
  <c r="BE45" i="12"/>
  <c r="BE198" i="12"/>
  <c r="BE38" i="12"/>
  <c r="BE176" i="12"/>
  <c r="BE12" i="12"/>
  <c r="BE89" i="12"/>
  <c r="BE227" i="12"/>
  <c r="BE13" i="12"/>
  <c r="BE93" i="12"/>
  <c r="BE68" i="12"/>
  <c r="BE189" i="12"/>
  <c r="BE62" i="12"/>
  <c r="BE94" i="12"/>
  <c r="BE219" i="12"/>
  <c r="BE230" i="12"/>
  <c r="BE66" i="12"/>
  <c r="BE107" i="12"/>
  <c r="BE25" i="12"/>
  <c r="BE151" i="12"/>
  <c r="BE15" i="12"/>
  <c r="BE191" i="12"/>
  <c r="BE103" i="12"/>
  <c r="BE179" i="12"/>
  <c r="BE28" i="12"/>
  <c r="BE122" i="12"/>
  <c r="BE137" i="12"/>
  <c r="BE210" i="12"/>
  <c r="BE29" i="12"/>
  <c r="BE212" i="12"/>
  <c r="BE196" i="12"/>
  <c r="BE106" i="12"/>
  <c r="BE43" i="12"/>
  <c r="BE192" i="12"/>
  <c r="BE73" i="12"/>
  <c r="BE91" i="12"/>
  <c r="BE144" i="12"/>
  <c r="BE149" i="12"/>
  <c r="BE135" i="12"/>
  <c r="BE14" i="12"/>
  <c r="BE134" i="12"/>
  <c r="BE3" i="12"/>
  <c r="BE80" i="12"/>
  <c r="BE193" i="12"/>
  <c r="BE211" i="12"/>
  <c r="BE48" i="12"/>
  <c r="BE51" i="12"/>
  <c r="BE131" i="12"/>
  <c r="BE104" i="12"/>
  <c r="BE69" i="12"/>
  <c r="BE47" i="12"/>
  <c r="BE239" i="12"/>
  <c r="BE141" i="12"/>
  <c r="BE222" i="12"/>
  <c r="BE11" i="12"/>
  <c r="BE87" i="12"/>
  <c r="BE207" i="12"/>
  <c r="BE128" i="12"/>
  <c r="BE215" i="12"/>
  <c r="BE100" i="12"/>
  <c r="BE234" i="12"/>
  <c r="BE157" i="12"/>
  <c r="BE129" i="12"/>
  <c r="BE155" i="12"/>
  <c r="BE205" i="12"/>
  <c r="BE35" i="12"/>
  <c r="BE53" i="12"/>
  <c r="BE240" i="12"/>
  <c r="BE115" i="12"/>
  <c r="BE228" i="12"/>
  <c r="BE235" i="12"/>
  <c r="BE200" i="12"/>
  <c r="BE158" i="12"/>
  <c r="BE139" i="12"/>
  <c r="BE88" i="12"/>
  <c r="BE167" i="12"/>
  <c r="BE57" i="12"/>
  <c r="BE185" i="12"/>
  <c r="BE37" i="12"/>
  <c r="BE5" i="12"/>
  <c r="BE140" i="12"/>
  <c r="BE7" i="12"/>
  <c r="BE23" i="12"/>
  <c r="BE16" i="12"/>
  <c r="BE40" i="12"/>
  <c r="BE202" i="12"/>
  <c r="BE195" i="12"/>
  <c r="BE229" i="12"/>
  <c r="BE143" i="12"/>
  <c r="BE214" i="12"/>
  <c r="BE204" i="12"/>
  <c r="BE64" i="12"/>
  <c r="BE110" i="12"/>
  <c r="BE237" i="12"/>
  <c r="BE41" i="12"/>
  <c r="BE81" i="12"/>
  <c r="BE186" i="12"/>
  <c r="BE163" i="12"/>
  <c r="BE197" i="12"/>
  <c r="BE95" i="12"/>
  <c r="BE126" i="12"/>
  <c r="BE101" i="12"/>
  <c r="BE213" i="12"/>
  <c r="BE116" i="12"/>
  <c r="BE165" i="12"/>
  <c r="BE59" i="12"/>
  <c r="BE190" i="12"/>
  <c r="BE79" i="12"/>
  <c r="BE72" i="12"/>
  <c r="BE160" i="12"/>
  <c r="BE26" i="12"/>
  <c r="BE226" i="12"/>
  <c r="BE216" i="12"/>
  <c r="BE171" i="12"/>
  <c r="BE24" i="12"/>
  <c r="BE147" i="12"/>
  <c r="BE30" i="12"/>
  <c r="BE71" i="12"/>
  <c r="BE20" i="12"/>
  <c r="BE225" i="12"/>
  <c r="BE105" i="12"/>
  <c r="BE162" i="12"/>
  <c r="BE201" i="12"/>
  <c r="BE224" i="12"/>
  <c r="BE142" i="12"/>
  <c r="BE130" i="12"/>
  <c r="BE188" i="12"/>
  <c r="BE74" i="12"/>
  <c r="BE97" i="12"/>
  <c r="BE83" i="12"/>
  <c r="BE50" i="12"/>
  <c r="BE172" i="12"/>
  <c r="BE75" i="12"/>
  <c r="BE184" i="12"/>
  <c r="BE86" i="12"/>
  <c r="BE181" i="12"/>
  <c r="BE92" i="12"/>
  <c r="BE174" i="12"/>
  <c r="AO30" i="12"/>
  <c r="BE42" i="12"/>
  <c r="BE121" i="12"/>
  <c r="BE231" i="12"/>
  <c r="BE177" i="12"/>
  <c r="AO169" i="12"/>
  <c r="BE2" i="12"/>
  <c r="BE114" i="12"/>
  <c r="BE125" i="12"/>
  <c r="BE9" i="12"/>
  <c r="BE138" i="12"/>
  <c r="BE85" i="12"/>
  <c r="BE180" i="12"/>
  <c r="BE223" i="12"/>
  <c r="BE117" i="12"/>
  <c r="BE84" i="12"/>
  <c r="BE18" i="12"/>
  <c r="BE31" i="12"/>
  <c r="AO128" i="12"/>
  <c r="BE194" i="12"/>
  <c r="BE175" i="12"/>
  <c r="AQ138" i="12"/>
  <c r="BE10" i="12"/>
  <c r="BE221" i="12"/>
  <c r="BE178" i="12"/>
  <c r="AO28" i="12"/>
  <c r="AU29" i="12"/>
  <c r="AU70" i="12"/>
  <c r="AU96" i="12"/>
  <c r="AU4" i="12"/>
  <c r="AU17" i="12"/>
  <c r="AU129" i="12"/>
  <c r="AU168" i="12"/>
  <c r="AU79" i="12"/>
  <c r="AU116" i="12"/>
  <c r="AU124" i="12"/>
  <c r="AU95" i="12"/>
  <c r="AU46" i="12"/>
  <c r="AU77" i="12"/>
  <c r="AU142" i="12"/>
  <c r="AU190" i="12"/>
  <c r="AU155" i="12"/>
  <c r="AU177" i="12"/>
  <c r="AU147" i="12"/>
  <c r="AU128" i="12"/>
  <c r="AU11" i="12"/>
  <c r="AU221" i="12"/>
  <c r="AU186" i="12"/>
  <c r="AU85" i="12"/>
  <c r="AU10" i="12"/>
  <c r="AU148" i="12"/>
  <c r="AU109" i="12"/>
  <c r="AU65" i="12"/>
  <c r="AU40" i="12"/>
  <c r="AU170" i="12"/>
  <c r="AU58" i="12"/>
  <c r="AU195" i="12"/>
  <c r="AU212" i="12"/>
  <c r="AU160" i="12"/>
  <c r="AU107" i="12"/>
  <c r="AU84" i="12"/>
  <c r="AU226" i="12"/>
  <c r="AU188" i="12"/>
  <c r="AU198" i="12"/>
  <c r="AU141" i="12"/>
  <c r="AU126" i="12"/>
  <c r="AU61" i="12"/>
  <c r="AU127" i="12"/>
  <c r="AU156" i="12"/>
  <c r="AU15" i="12"/>
  <c r="AU217" i="12"/>
  <c r="AU125" i="12"/>
  <c r="AU32" i="12"/>
  <c r="AU145" i="12"/>
  <c r="AU209" i="12"/>
  <c r="AU162" i="12"/>
  <c r="AU36" i="12"/>
  <c r="AU121" i="12"/>
  <c r="AU182" i="12"/>
  <c r="AU203" i="12"/>
  <c r="AU72" i="12"/>
  <c r="AU204" i="12"/>
  <c r="AU68" i="12"/>
  <c r="AU117" i="12"/>
  <c r="AU205" i="12"/>
  <c r="AU228" i="12"/>
  <c r="AU194" i="12"/>
  <c r="AU73" i="12"/>
  <c r="AU99" i="12"/>
  <c r="AU150" i="12"/>
  <c r="AU137" i="12"/>
  <c r="AU102" i="12"/>
  <c r="AU130" i="12"/>
  <c r="AU34" i="12"/>
  <c r="AU196" i="12"/>
  <c r="AU238" i="12"/>
  <c r="AU115" i="12"/>
  <c r="AU151" i="12"/>
  <c r="AU21" i="12"/>
  <c r="AU2" i="12"/>
  <c r="AU173" i="12"/>
  <c r="AU231" i="12"/>
  <c r="AU175" i="12"/>
  <c r="AU197" i="12"/>
  <c r="AU110" i="12"/>
  <c r="AU97" i="12"/>
  <c r="AU191" i="12"/>
  <c r="AU9" i="12"/>
  <c r="AU18" i="12"/>
  <c r="AU86" i="12"/>
  <c r="AU210" i="12"/>
  <c r="AU154" i="12"/>
  <c r="AU134" i="12"/>
  <c r="AU132" i="12"/>
  <c r="AU122" i="12"/>
  <c r="AU159" i="12"/>
  <c r="AU229" i="12"/>
  <c r="AU114" i="12"/>
  <c r="AU158" i="12"/>
  <c r="AU222" i="12"/>
  <c r="AU100" i="12"/>
  <c r="AU98" i="12"/>
  <c r="AU206" i="12"/>
  <c r="AU216" i="12"/>
  <c r="AU176" i="12"/>
  <c r="AU33" i="12"/>
  <c r="AU208" i="12"/>
  <c r="AU103" i="12"/>
  <c r="AU144" i="12"/>
  <c r="AU201" i="12"/>
  <c r="AU165" i="12"/>
  <c r="AU218" i="12"/>
  <c r="AU5" i="12"/>
  <c r="AU3" i="12"/>
  <c r="AU94" i="12"/>
  <c r="AU53" i="12"/>
  <c r="AU54" i="12"/>
  <c r="AU237" i="12"/>
  <c r="AU71" i="12"/>
  <c r="AU13" i="12"/>
  <c r="AU189" i="12"/>
  <c r="AU41" i="12"/>
  <c r="AU14" i="12"/>
  <c r="AU19" i="12"/>
  <c r="AU180" i="12"/>
  <c r="AU27" i="12"/>
  <c r="AU28" i="12"/>
  <c r="AU181" i="12"/>
  <c r="AU187" i="12"/>
  <c r="AU93" i="12"/>
  <c r="AU163" i="12"/>
  <c r="AU224" i="12"/>
  <c r="AU30" i="12"/>
  <c r="AU140" i="12"/>
  <c r="AU88" i="12"/>
  <c r="AU219" i="12"/>
  <c r="AU66" i="12"/>
  <c r="AU153" i="12"/>
  <c r="AU23" i="12"/>
  <c r="AU215" i="12"/>
  <c r="AU24" i="12"/>
  <c r="AU78" i="12"/>
  <c r="AU7" i="12"/>
  <c r="AU211" i="12"/>
  <c r="AU22" i="12"/>
  <c r="AU108" i="12"/>
  <c r="AU80" i="12"/>
  <c r="AU6" i="12"/>
  <c r="AU202" i="12"/>
  <c r="AU39" i="12"/>
  <c r="AU131" i="12"/>
  <c r="AU152" i="12"/>
  <c r="AU167" i="12"/>
  <c r="AU69" i="12"/>
  <c r="AU220" i="12"/>
  <c r="AU83" i="12"/>
  <c r="AU149" i="12"/>
  <c r="AU63" i="12"/>
  <c r="AU199" i="12"/>
  <c r="AU37" i="12"/>
  <c r="AU120" i="12"/>
  <c r="AU235" i="12"/>
  <c r="AU105" i="12"/>
  <c r="AU164" i="12"/>
  <c r="AU146" i="12"/>
  <c r="AU20" i="12"/>
  <c r="AU52" i="12"/>
  <c r="AU192" i="12"/>
  <c r="AU171" i="12"/>
  <c r="AU92" i="12"/>
  <c r="AU104" i="12"/>
  <c r="AU179" i="12"/>
  <c r="AU223" i="12"/>
  <c r="AU76" i="12"/>
  <c r="AU157" i="12"/>
  <c r="AU172" i="12"/>
  <c r="AU26" i="12"/>
  <c r="AU31" i="12"/>
  <c r="AU87" i="12"/>
  <c r="AU193" i="12"/>
  <c r="AU67" i="12"/>
  <c r="AU185" i="12"/>
  <c r="AU166" i="12"/>
  <c r="AU101" i="12"/>
  <c r="AU241" i="12"/>
  <c r="AU48" i="12"/>
  <c r="AU64" i="12"/>
  <c r="AU81" i="12"/>
  <c r="AU214" i="12"/>
  <c r="AU89" i="12"/>
  <c r="AU106" i="12"/>
  <c r="AU123" i="12"/>
  <c r="AU113" i="12"/>
  <c r="AU227" i="12"/>
  <c r="AU44" i="12"/>
  <c r="AU213" i="12"/>
  <c r="AU240" i="12"/>
  <c r="AU111" i="12"/>
  <c r="AU239" i="12"/>
  <c r="AU184" i="12"/>
  <c r="AU82" i="12"/>
  <c r="AU138" i="12"/>
  <c r="AU74" i="12"/>
  <c r="AU62" i="12"/>
  <c r="AU55" i="12"/>
  <c r="AU136" i="12"/>
  <c r="AU43" i="12"/>
  <c r="AU161" i="12"/>
  <c r="AU50" i="12"/>
  <c r="AU232" i="12"/>
  <c r="AU119" i="12"/>
  <c r="AU133" i="12"/>
  <c r="AU42" i="12"/>
  <c r="AU200" i="12"/>
  <c r="AU118" i="12"/>
  <c r="AU12" i="12"/>
  <c r="AU57" i="12"/>
  <c r="AU139" i="12"/>
  <c r="AU169" i="12"/>
  <c r="AU236" i="12"/>
  <c r="AU47" i="12"/>
  <c r="AU35" i="12"/>
  <c r="AU230" i="12"/>
  <c r="AU49" i="12"/>
  <c r="AU59" i="12"/>
  <c r="AU38" i="12"/>
  <c r="AU91" i="12"/>
  <c r="AU135" i="12"/>
  <c r="AU25" i="12"/>
  <c r="AU56" i="12"/>
  <c r="AU90" i="12"/>
  <c r="AU143" i="12"/>
  <c r="AU178" i="12"/>
  <c r="AU16" i="12"/>
  <c r="AU112" i="12"/>
  <c r="AU60" i="12"/>
  <c r="AU174" i="12"/>
  <c r="AU233" i="12"/>
  <c r="AU234" i="12"/>
  <c r="AU8" i="12"/>
  <c r="AU225" i="12"/>
  <c r="AP168" i="12"/>
  <c r="AS137" i="12"/>
  <c r="AS31" i="12"/>
  <c r="AO222" i="12"/>
  <c r="AO190" i="12"/>
  <c r="AO133" i="12"/>
  <c r="AQ213" i="12"/>
  <c r="AS102" i="12"/>
  <c r="AS221" i="12"/>
  <c r="AP189" i="12"/>
  <c r="AP39" i="12"/>
  <c r="AP233" i="12"/>
  <c r="AP122" i="12"/>
  <c r="AP225" i="12"/>
  <c r="AP76" i="12"/>
  <c r="AP65" i="12"/>
  <c r="AP43" i="12"/>
  <c r="AP25" i="12"/>
  <c r="AP237" i="12"/>
  <c r="AP81" i="12"/>
  <c r="AP54" i="12"/>
  <c r="AP198" i="12"/>
  <c r="AP124" i="12"/>
  <c r="AP18" i="12"/>
  <c r="AP170" i="12"/>
  <c r="AP193" i="12"/>
  <c r="AP90" i="12"/>
  <c r="AP184" i="12"/>
  <c r="AP66" i="12"/>
  <c r="AP183" i="12"/>
  <c r="AP148" i="12"/>
  <c r="AP177" i="12"/>
  <c r="AP175" i="12"/>
  <c r="AP215" i="12"/>
  <c r="AP84" i="12"/>
  <c r="AP19" i="12"/>
  <c r="AP149" i="12"/>
  <c r="AP6" i="12"/>
  <c r="AP80" i="12"/>
  <c r="AP216" i="12"/>
  <c r="AP151" i="12"/>
  <c r="AP214" i="12"/>
  <c r="AP218" i="12"/>
  <c r="AP139" i="12"/>
  <c r="AP199" i="12"/>
  <c r="AP174" i="12"/>
  <c r="AP37" i="12"/>
  <c r="AP24" i="12"/>
  <c r="AP209" i="12"/>
  <c r="AP118" i="12"/>
  <c r="AP86" i="12"/>
  <c r="AP125" i="12"/>
  <c r="AP56" i="12"/>
  <c r="AP158" i="12"/>
  <c r="AP10" i="12"/>
  <c r="AP235" i="12"/>
  <c r="AP22" i="12"/>
  <c r="AP12" i="12"/>
  <c r="AP83" i="12"/>
  <c r="AP141" i="12"/>
  <c r="AP4" i="12"/>
  <c r="AP91" i="12"/>
  <c r="AP180" i="12"/>
  <c r="AP88" i="12"/>
  <c r="AP115" i="12"/>
  <c r="AP234" i="12"/>
  <c r="AP69" i="12"/>
  <c r="AP62" i="12"/>
  <c r="AP145" i="12"/>
  <c r="AP240" i="12"/>
  <c r="AP140" i="12"/>
  <c r="AP75" i="12"/>
  <c r="AP26" i="12"/>
  <c r="AP60" i="12"/>
  <c r="AP171" i="12"/>
  <c r="AP105" i="12"/>
  <c r="AP129" i="12"/>
  <c r="AP101" i="12"/>
  <c r="BH110" i="12"/>
  <c r="AP107" i="12"/>
  <c r="AP154" i="12"/>
  <c r="AP206" i="12"/>
  <c r="AP130" i="12"/>
  <c r="AP222" i="12"/>
  <c r="AP47" i="12"/>
  <c r="AP11" i="12"/>
  <c r="AP194" i="12"/>
  <c r="AP207" i="12"/>
  <c r="AP51" i="12"/>
  <c r="AP230" i="12"/>
  <c r="AP166" i="12"/>
  <c r="AP68" i="12"/>
  <c r="AP73" i="12"/>
  <c r="AP45" i="12"/>
  <c r="AP21" i="12"/>
  <c r="AP103" i="12"/>
  <c r="AP44" i="12"/>
  <c r="AP185" i="12"/>
  <c r="AP137" i="12"/>
  <c r="AP231" i="12"/>
  <c r="AP58" i="12"/>
  <c r="BH74" i="12"/>
  <c r="AP190" i="12"/>
  <c r="AP159" i="12"/>
  <c r="AP205" i="12"/>
  <c r="AP150" i="12"/>
  <c r="AP204" i="12"/>
  <c r="AP196" i="12"/>
  <c r="AP156" i="12"/>
  <c r="AP38" i="12"/>
  <c r="AP224" i="12"/>
  <c r="AP28" i="12"/>
  <c r="AP155" i="12"/>
  <c r="AP112" i="12"/>
  <c r="AP228" i="12"/>
  <c r="AP52" i="12"/>
  <c r="AP212" i="12"/>
  <c r="AP227" i="12"/>
  <c r="AP113" i="12"/>
  <c r="AP13" i="12"/>
  <c r="AP119" i="12"/>
  <c r="AP93" i="12"/>
  <c r="AP120" i="12"/>
  <c r="AP46" i="12"/>
  <c r="AP41" i="12"/>
  <c r="AP219" i="12"/>
  <c r="AP241" i="12"/>
  <c r="AP133" i="12"/>
  <c r="AP15" i="12"/>
  <c r="AP163" i="12"/>
  <c r="AP49" i="12"/>
  <c r="AP42" i="12"/>
  <c r="AP87" i="12"/>
  <c r="AP36" i="12"/>
  <c r="AP211" i="12"/>
  <c r="AP110" i="12"/>
  <c r="AP98" i="12"/>
  <c r="BH45" i="12"/>
  <c r="AT126" i="12"/>
  <c r="BH94" i="12"/>
  <c r="AT6" i="12"/>
  <c r="BH32" i="12"/>
  <c r="AT221" i="12"/>
  <c r="BH153" i="12"/>
  <c r="BH19" i="12"/>
  <c r="BH130" i="12"/>
  <c r="AT85" i="12"/>
  <c r="AT70" i="12"/>
  <c r="AS135" i="12"/>
  <c r="BD25" i="12"/>
  <c r="AT229" i="12"/>
  <c r="AT138" i="12"/>
  <c r="AT208" i="12"/>
  <c r="AS10" i="12"/>
  <c r="AT185" i="12"/>
  <c r="AT43" i="12"/>
  <c r="AT177" i="12"/>
  <c r="AS35" i="12"/>
  <c r="AT67" i="12"/>
  <c r="AT41" i="12"/>
  <c r="AT202" i="12"/>
  <c r="AT44" i="12"/>
  <c r="AT154" i="12"/>
  <c r="AT63" i="12"/>
  <c r="AS158" i="12"/>
  <c r="AT118" i="12"/>
  <c r="AT45" i="12"/>
  <c r="AT100" i="12"/>
  <c r="AT22" i="12"/>
  <c r="AT156" i="12"/>
  <c r="AT205" i="12"/>
  <c r="AS5" i="12"/>
  <c r="AS143" i="12"/>
  <c r="BH62" i="12"/>
  <c r="BH141" i="12"/>
  <c r="AT196" i="12"/>
  <c r="BH212" i="12"/>
  <c r="AT38" i="12"/>
  <c r="BH42" i="12"/>
  <c r="BH21" i="12"/>
  <c r="AT14" i="12"/>
  <c r="BH172" i="12"/>
  <c r="AT136" i="12"/>
  <c r="AT60" i="12"/>
  <c r="AT184" i="12"/>
  <c r="AT55" i="12"/>
  <c r="AT99" i="12"/>
  <c r="AT241" i="12"/>
  <c r="AT101" i="12"/>
  <c r="AT180" i="12"/>
  <c r="AT37" i="12"/>
  <c r="AT115" i="12"/>
  <c r="AT234" i="12"/>
  <c r="AT79" i="12"/>
  <c r="AT12" i="12"/>
  <c r="AT57" i="12"/>
  <c r="AT81" i="12"/>
  <c r="AT169" i="12"/>
  <c r="AT238" i="12"/>
  <c r="AT92" i="12"/>
  <c r="AT110" i="12"/>
  <c r="AT155" i="12"/>
  <c r="AT141" i="12"/>
  <c r="AT49" i="12"/>
  <c r="AT9" i="12"/>
  <c r="AT212" i="12"/>
  <c r="AT72" i="12"/>
  <c r="AT131" i="12"/>
  <c r="AT220" i="12"/>
  <c r="AT122" i="12"/>
  <c r="AT74" i="12"/>
  <c r="AT39" i="12"/>
  <c r="AT237" i="12"/>
  <c r="AT114" i="12"/>
  <c r="AT58" i="12"/>
  <c r="AT218" i="12"/>
  <c r="AT139" i="12"/>
  <c r="AT211" i="12"/>
  <c r="AT35" i="12"/>
  <c r="AT97" i="12"/>
  <c r="AT152" i="12"/>
  <c r="AT98" i="12"/>
  <c r="AT233" i="12"/>
  <c r="AT89" i="12"/>
  <c r="AT235" i="12"/>
  <c r="AT195" i="12"/>
  <c r="AT201" i="12"/>
  <c r="AT15" i="12"/>
  <c r="AT144" i="12"/>
  <c r="AT52" i="12"/>
  <c r="AT108" i="12"/>
  <c r="AT137" i="12"/>
  <c r="AT153" i="12"/>
  <c r="AT19" i="12"/>
  <c r="AT104" i="12"/>
  <c r="AT222" i="12"/>
  <c r="AT16" i="12"/>
  <c r="AT32" i="12"/>
  <c r="AT198" i="12"/>
  <c r="AT175" i="12"/>
  <c r="AT78" i="12"/>
  <c r="AT190" i="12"/>
  <c r="AT219" i="12"/>
  <c r="AT46" i="12"/>
  <c r="AT134" i="12"/>
  <c r="AT116" i="12"/>
  <c r="AT91" i="12"/>
  <c r="AT186" i="12"/>
  <c r="AT176" i="12"/>
  <c r="AT121" i="12"/>
  <c r="AT82" i="12"/>
  <c r="AT109" i="12"/>
  <c r="AT87" i="12"/>
  <c r="AT51" i="12"/>
  <c r="AT210" i="12"/>
  <c r="AT23" i="12"/>
  <c r="AT18" i="12"/>
  <c r="AT26" i="12"/>
  <c r="AT27" i="12"/>
  <c r="AT129" i="12"/>
  <c r="AT172" i="12"/>
  <c r="AT192" i="12"/>
  <c r="AT167" i="12"/>
  <c r="AT157" i="12"/>
  <c r="AT166" i="12"/>
  <c r="BH223" i="12"/>
  <c r="AT11" i="12"/>
  <c r="AS229" i="12"/>
  <c r="AS153" i="12"/>
  <c r="AS18" i="12"/>
  <c r="AS80" i="12"/>
  <c r="AS24" i="12"/>
  <c r="AS161" i="12"/>
  <c r="AS183" i="12"/>
  <c r="AS25" i="12"/>
  <c r="AS91" i="12"/>
  <c r="AS65" i="12"/>
  <c r="AS176" i="12"/>
  <c r="AS108" i="12"/>
  <c r="AS170" i="12"/>
  <c r="AS47" i="12"/>
  <c r="AS101" i="12"/>
  <c r="AT56" i="12"/>
  <c r="AT54" i="12"/>
  <c r="AT111" i="12"/>
  <c r="AT200" i="12"/>
  <c r="AT31" i="12"/>
  <c r="AT61" i="12"/>
  <c r="AT160" i="12"/>
  <c r="AT119" i="12"/>
  <c r="AT163" i="12"/>
  <c r="AT206" i="12"/>
  <c r="AT183" i="12"/>
  <c r="AT90" i="12"/>
  <c r="AT179" i="12"/>
  <c r="AT162" i="12"/>
  <c r="AT216" i="12"/>
  <c r="AT24" i="12"/>
  <c r="AT224" i="12"/>
  <c r="AT159" i="12"/>
  <c r="AT28" i="12"/>
  <c r="AT68" i="12"/>
  <c r="AT182" i="12"/>
  <c r="AT170" i="12"/>
  <c r="AT83" i="12"/>
  <c r="AT174" i="12"/>
  <c r="BH47" i="12"/>
  <c r="BH81" i="12"/>
  <c r="BH148" i="12"/>
  <c r="BH161" i="12"/>
  <c r="AO178" i="12"/>
  <c r="AO127" i="12"/>
  <c r="AT123" i="12"/>
  <c r="AT193" i="12"/>
  <c r="AT181" i="12"/>
  <c r="AT69" i="12"/>
  <c r="AT84" i="12"/>
  <c r="AT151" i="12"/>
  <c r="AT25" i="12"/>
  <c r="AT48" i="12"/>
  <c r="AT145" i="12"/>
  <c r="AT213" i="12"/>
  <c r="AT197" i="12"/>
  <c r="AT231" i="12"/>
  <c r="AT7" i="12"/>
  <c r="AT125" i="12"/>
  <c r="AT189" i="12"/>
  <c r="AT10" i="12"/>
  <c r="AT188" i="12"/>
  <c r="AT240" i="12"/>
  <c r="AT76" i="12"/>
  <c r="AT133" i="12"/>
  <c r="AT66" i="12"/>
  <c r="AT150" i="12"/>
  <c r="AT65" i="12"/>
  <c r="AT40" i="12"/>
  <c r="AT171" i="12"/>
  <c r="BH120" i="12"/>
  <c r="BH195" i="12"/>
  <c r="BH115" i="12"/>
  <c r="BH4" i="12"/>
  <c r="AO14" i="12"/>
  <c r="AO235" i="12"/>
  <c r="AT209" i="12"/>
  <c r="AT73" i="12"/>
  <c r="AT146" i="12"/>
  <c r="AT47" i="12"/>
  <c r="AT53" i="12"/>
  <c r="AT158" i="12"/>
  <c r="AT102" i="12"/>
  <c r="AT113" i="12"/>
  <c r="AT128" i="12"/>
  <c r="AT71" i="12"/>
  <c r="AT149" i="12"/>
  <c r="AT239" i="12"/>
  <c r="AT130" i="12"/>
  <c r="AT105" i="12"/>
  <c r="AT59" i="12"/>
  <c r="AT64" i="12"/>
  <c r="AT62" i="12"/>
  <c r="AT142" i="12"/>
  <c r="AT217" i="12"/>
  <c r="AT8" i="12"/>
  <c r="AT135" i="12"/>
  <c r="AT161" i="12"/>
  <c r="AT227" i="12"/>
  <c r="AT143" i="12"/>
  <c r="AT3" i="12"/>
  <c r="BH200" i="12"/>
  <c r="BH144" i="12"/>
  <c r="BH43" i="12"/>
  <c r="BH137" i="12"/>
  <c r="AO35" i="12"/>
  <c r="AQ149" i="12"/>
  <c r="AT204" i="12"/>
  <c r="AT148" i="12"/>
  <c r="AT29" i="12"/>
  <c r="AT36" i="12"/>
  <c r="AT207" i="12"/>
  <c r="AT120" i="12"/>
  <c r="AT132" i="12"/>
  <c r="AT187" i="12"/>
  <c r="AT77" i="12"/>
  <c r="AT199" i="12"/>
  <c r="AT17" i="12"/>
  <c r="AT226" i="12"/>
  <c r="AT178" i="12"/>
  <c r="AT225" i="12"/>
  <c r="AT96" i="12"/>
  <c r="AT214" i="12"/>
  <c r="AT34" i="12"/>
  <c r="AT165" i="12"/>
  <c r="AT117" i="12"/>
  <c r="AT86" i="12"/>
  <c r="AT42" i="12"/>
  <c r="AT228" i="12"/>
  <c r="AT168" i="12"/>
  <c r="AT230" i="12"/>
  <c r="AT88" i="12"/>
  <c r="BH123" i="12"/>
  <c r="BH228" i="12"/>
  <c r="BH156" i="12"/>
  <c r="AO68" i="12"/>
  <c r="AO237" i="12"/>
  <c r="AQ168" i="12"/>
  <c r="AS127" i="12"/>
  <c r="AS187" i="12"/>
  <c r="AS192" i="12"/>
  <c r="AS69" i="12"/>
  <c r="AS160" i="12"/>
  <c r="AT127" i="12"/>
  <c r="AT21" i="12"/>
  <c r="AT80" i="12"/>
  <c r="AT106" i="12"/>
  <c r="AT215" i="12"/>
  <c r="AT112" i="12"/>
  <c r="AT75" i="12"/>
  <c r="AT173" i="12"/>
  <c r="BH220" i="12"/>
  <c r="BH57" i="12"/>
  <c r="BH70" i="12"/>
  <c r="BH79" i="12"/>
  <c r="BH155" i="12"/>
  <c r="BH15" i="12"/>
  <c r="BH158" i="12"/>
  <c r="AO203" i="12"/>
  <c r="AO126" i="12"/>
  <c r="AO130" i="12"/>
  <c r="AO116" i="12"/>
  <c r="AQ89" i="12"/>
  <c r="AO179" i="12"/>
  <c r="AT203" i="12"/>
  <c r="AT4" i="12"/>
  <c r="AT194" i="12"/>
  <c r="AT2" i="12"/>
  <c r="AT164" i="12"/>
  <c r="AT107" i="12"/>
  <c r="AT30" i="12"/>
  <c r="BH111" i="12"/>
  <c r="BH73" i="12"/>
  <c r="BH22" i="12"/>
  <c r="BH178" i="12"/>
  <c r="BH51" i="12"/>
  <c r="BH149" i="12"/>
  <c r="BH198" i="12"/>
  <c r="BH160" i="12"/>
  <c r="AO97" i="12"/>
  <c r="AO236" i="12"/>
  <c r="AO139" i="12"/>
  <c r="AY216" i="12"/>
  <c r="AT13" i="12"/>
  <c r="AT223" i="12"/>
  <c r="AT191" i="12"/>
  <c r="AT93" i="12"/>
  <c r="AT20" i="12"/>
  <c r="AT124" i="12"/>
  <c r="AT33" i="12"/>
  <c r="AT236" i="12"/>
  <c r="BH187" i="12"/>
  <c r="BH229" i="12"/>
  <c r="BH154" i="12"/>
  <c r="BH87" i="12"/>
  <c r="BH75" i="12"/>
  <c r="BH78" i="12"/>
  <c r="BH143" i="12"/>
  <c r="BH116" i="12"/>
  <c r="AO78" i="12"/>
  <c r="AO86" i="12"/>
  <c r="AO173" i="12"/>
  <c r="AQ197" i="12"/>
  <c r="AO55" i="12"/>
  <c r="AT5" i="12"/>
  <c r="AT94" i="12"/>
  <c r="AT147" i="12"/>
  <c r="AT103" i="12"/>
  <c r="AT140" i="12"/>
  <c r="AT50" i="12"/>
  <c r="AT232" i="12"/>
  <c r="BH89" i="12"/>
  <c r="BH133" i="12"/>
  <c r="BH12" i="12"/>
  <c r="BH121" i="12"/>
  <c r="BH175" i="12"/>
  <c r="BH37" i="12"/>
  <c r="AO107" i="12"/>
  <c r="AO132" i="12"/>
  <c r="AO13" i="12"/>
  <c r="AO227" i="12"/>
  <c r="AQ110" i="12"/>
  <c r="AO24" i="12"/>
  <c r="AO61" i="12"/>
  <c r="AO56" i="12"/>
  <c r="AO194" i="12"/>
  <c r="AO105" i="12"/>
  <c r="AO191" i="12"/>
  <c r="AO212" i="12"/>
  <c r="AY106" i="12"/>
  <c r="AQ210" i="12"/>
  <c r="AQ187" i="12"/>
  <c r="AQ95" i="12"/>
  <c r="AO9" i="12"/>
  <c r="AO201" i="12"/>
  <c r="AO81" i="12"/>
  <c r="AO143" i="12"/>
  <c r="AO36" i="12"/>
  <c r="AO195" i="12"/>
  <c r="AY9" i="12"/>
  <c r="AQ38" i="12"/>
  <c r="AQ14" i="12"/>
  <c r="AQ84" i="12"/>
  <c r="AO31" i="12"/>
  <c r="AO42" i="12"/>
  <c r="AO37" i="12"/>
  <c r="AO156" i="12"/>
  <c r="AO192" i="12"/>
  <c r="AO4" i="12"/>
  <c r="AQ182" i="12"/>
  <c r="AQ164" i="12"/>
  <c r="AQ229" i="12"/>
  <c r="AO129" i="12"/>
  <c r="AO159" i="12"/>
  <c r="AO102" i="12"/>
  <c r="AO202" i="12"/>
  <c r="AO113" i="12"/>
  <c r="AO146" i="12"/>
  <c r="AO27" i="12"/>
  <c r="AO91" i="12"/>
  <c r="AQ28" i="12"/>
  <c r="AQ56" i="12"/>
  <c r="AQ185" i="12"/>
  <c r="AO172" i="12"/>
  <c r="AO142" i="12"/>
  <c r="AO160" i="12"/>
  <c r="AO70" i="12"/>
  <c r="AO23" i="12"/>
  <c r="AO110" i="12"/>
  <c r="AQ59" i="12"/>
  <c r="AQ60" i="12"/>
  <c r="AQ102" i="12"/>
  <c r="AO11" i="12"/>
  <c r="AO180" i="12"/>
  <c r="AO46" i="12"/>
  <c r="AO117" i="12"/>
  <c r="AO164" i="12"/>
  <c r="AO221" i="12"/>
  <c r="AY8" i="12"/>
  <c r="AQ176" i="12"/>
  <c r="AQ80" i="12"/>
  <c r="AQ8" i="12"/>
  <c r="AY109" i="12"/>
  <c r="AY183" i="12"/>
  <c r="AY161" i="12"/>
  <c r="AY182" i="12"/>
  <c r="AY221" i="12"/>
  <c r="AY48" i="12"/>
  <c r="AY125" i="12"/>
  <c r="AY190" i="12"/>
  <c r="AY196" i="12"/>
  <c r="AY178" i="12"/>
  <c r="AY113" i="12"/>
  <c r="AY152" i="12"/>
  <c r="AY89" i="12"/>
  <c r="AO75" i="12"/>
  <c r="AY214" i="12"/>
  <c r="AY241" i="12"/>
  <c r="AY24" i="12"/>
  <c r="AY112" i="12"/>
  <c r="AQ49" i="12"/>
  <c r="AQ54" i="12"/>
  <c r="AQ217" i="12"/>
  <c r="AQ129" i="12"/>
  <c r="AY54" i="12"/>
  <c r="AY128" i="12"/>
  <c r="AY60" i="12"/>
  <c r="AY146" i="12"/>
  <c r="AY63" i="12"/>
  <c r="AQ111" i="12"/>
  <c r="AQ19" i="12"/>
  <c r="AQ72" i="12"/>
  <c r="AQ237" i="12"/>
  <c r="AY158" i="12"/>
  <c r="AY185" i="12"/>
  <c r="AS16" i="12"/>
  <c r="AS11" i="12"/>
  <c r="AS42" i="12"/>
  <c r="AS139" i="12"/>
  <c r="AS96" i="12"/>
  <c r="AS76" i="12"/>
  <c r="AS175" i="12"/>
  <c r="AS209" i="12"/>
  <c r="AS78" i="12"/>
  <c r="AS146" i="12"/>
  <c r="AS226" i="12"/>
  <c r="AS236" i="12"/>
  <c r="AS61" i="12"/>
  <c r="AS197" i="12"/>
  <c r="AS241" i="12"/>
  <c r="AS38" i="12"/>
  <c r="AS121" i="12"/>
  <c r="AS7" i="12"/>
  <c r="AS89" i="12"/>
  <c r="AS14" i="12"/>
  <c r="AS222" i="12"/>
  <c r="AS105" i="12"/>
  <c r="AS28" i="12"/>
  <c r="AS133" i="12"/>
  <c r="AS240" i="12"/>
  <c r="AS114" i="12"/>
  <c r="AS52" i="12"/>
  <c r="AS62" i="12"/>
  <c r="AS48" i="12"/>
  <c r="AS74" i="12"/>
  <c r="AS193" i="12"/>
  <c r="AS141" i="12"/>
  <c r="AS126" i="12"/>
  <c r="AS189" i="12"/>
  <c r="AS131" i="12"/>
  <c r="AS191" i="12"/>
  <c r="AS117" i="12"/>
  <c r="AS201" i="12"/>
  <c r="AS162" i="12"/>
  <c r="AS79" i="12"/>
  <c r="AS70" i="12"/>
  <c r="AS145" i="12"/>
  <c r="AS132" i="12"/>
  <c r="AS196" i="12"/>
  <c r="AS9" i="12"/>
  <c r="AS29" i="12"/>
  <c r="AS92" i="12"/>
  <c r="AS215" i="12"/>
  <c r="AS86" i="12"/>
  <c r="AS2" i="12"/>
  <c r="AS211" i="12"/>
  <c r="AS172" i="12"/>
  <c r="AS239" i="12"/>
  <c r="AS216" i="12"/>
  <c r="AS231" i="12"/>
  <c r="AS130" i="12"/>
  <c r="AS84" i="12"/>
  <c r="AS177" i="12"/>
  <c r="AS110" i="12"/>
  <c r="AS106" i="12"/>
  <c r="AS111" i="12"/>
  <c r="AS210" i="12"/>
  <c r="AS195" i="12"/>
  <c r="AS43" i="12"/>
  <c r="AS4" i="12"/>
  <c r="AS198" i="12"/>
  <c r="AS32" i="12"/>
  <c r="AS37" i="12"/>
  <c r="AS182" i="12"/>
  <c r="AS54" i="12"/>
  <c r="AS99" i="12"/>
  <c r="AS207" i="12"/>
  <c r="AS237" i="12"/>
  <c r="AS148" i="12"/>
  <c r="AS156" i="12"/>
  <c r="AS93" i="12"/>
  <c r="AS125" i="12"/>
  <c r="AS190" i="12"/>
  <c r="AS225" i="12"/>
  <c r="AS120" i="12"/>
  <c r="AS144" i="12"/>
  <c r="AS97" i="12"/>
  <c r="AS6" i="12"/>
  <c r="AS55" i="12"/>
  <c r="AS21" i="12"/>
  <c r="AS66" i="12"/>
  <c r="AS234" i="12"/>
  <c r="AS73" i="12"/>
  <c r="AS27" i="12"/>
  <c r="AS71" i="12"/>
  <c r="AS218" i="12"/>
  <c r="AS204" i="12"/>
  <c r="AS166" i="12"/>
  <c r="AS3" i="12"/>
  <c r="AS157" i="12"/>
  <c r="AS57" i="12"/>
  <c r="AS20" i="12"/>
  <c r="AS140" i="12"/>
  <c r="AS168" i="12"/>
  <c r="AS53" i="12"/>
  <c r="AS77" i="12"/>
  <c r="AS41" i="12"/>
  <c r="AS109" i="12"/>
  <c r="AS13" i="12"/>
  <c r="AS26" i="12"/>
  <c r="AS17" i="12"/>
  <c r="AS116" i="12"/>
  <c r="AS8" i="12"/>
  <c r="AS124" i="12"/>
  <c r="AS212" i="12"/>
  <c r="AS165" i="12"/>
  <c r="AS49" i="12"/>
  <c r="AS50" i="12"/>
  <c r="AS167" i="12"/>
  <c r="AS100" i="12"/>
  <c r="AS12" i="12"/>
  <c r="AS75" i="12"/>
  <c r="AS150" i="12"/>
  <c r="AS224" i="12"/>
  <c r="AS134" i="12"/>
  <c r="AS63" i="12"/>
  <c r="AS30" i="12"/>
  <c r="AS164" i="12"/>
  <c r="AS122" i="12"/>
  <c r="AS219" i="12"/>
  <c r="AS184" i="12"/>
  <c r="AS95" i="12"/>
  <c r="AS33" i="12"/>
  <c r="AS186" i="12"/>
  <c r="AS115" i="12"/>
  <c r="AS208" i="12"/>
  <c r="AS227" i="12"/>
  <c r="AS151" i="12"/>
  <c r="AS152" i="12"/>
  <c r="AS163" i="12"/>
  <c r="AS40" i="12"/>
  <c r="AS94" i="12"/>
  <c r="AS180" i="12"/>
  <c r="AS22" i="12"/>
  <c r="AS213" i="12"/>
  <c r="AS142" i="12"/>
  <c r="AS34" i="12"/>
  <c r="AS220" i="12"/>
  <c r="AS169" i="12"/>
  <c r="AS179" i="12"/>
  <c r="AS58" i="12"/>
  <c r="AS36" i="12"/>
  <c r="AS59" i="12"/>
  <c r="AS51" i="12"/>
  <c r="AS230" i="12"/>
  <c r="AS235" i="12"/>
  <c r="AS149" i="12"/>
  <c r="AS81" i="12"/>
  <c r="AS181" i="12"/>
  <c r="AS228" i="12"/>
  <c r="AS83" i="12"/>
  <c r="AS123" i="12"/>
  <c r="AS39" i="12"/>
  <c r="AS174" i="12"/>
  <c r="AS155" i="12"/>
  <c r="AS113" i="12"/>
  <c r="AS60" i="12"/>
  <c r="AS103" i="12"/>
  <c r="AS171" i="12"/>
  <c r="AS85" i="12"/>
  <c r="AS19" i="12"/>
  <c r="AS238" i="12"/>
  <c r="AS188" i="12"/>
  <c r="AS223" i="12"/>
  <c r="AS98" i="12"/>
  <c r="AS203" i="12"/>
  <c r="AS82" i="12"/>
  <c r="AS72" i="12"/>
  <c r="AS233" i="12"/>
  <c r="AS138" i="12"/>
  <c r="AS104" i="12"/>
  <c r="AS44" i="12"/>
  <c r="AS136" i="12"/>
  <c r="AS68" i="12"/>
  <c r="AS200" i="12"/>
  <c r="AS88" i="12"/>
  <c r="AS147" i="12"/>
  <c r="AS119" i="12"/>
  <c r="AS202" i="12"/>
  <c r="AS232" i="12"/>
  <c r="AS159" i="12"/>
  <c r="AS217" i="12"/>
  <c r="AS214" i="12"/>
  <c r="AS206" i="12"/>
  <c r="AS87" i="12"/>
  <c r="AS129" i="12"/>
  <c r="AS173" i="12"/>
  <c r="AS205" i="12"/>
  <c r="AS64" i="12"/>
  <c r="AS128" i="12"/>
  <c r="AS23" i="12"/>
  <c r="AS178" i="12"/>
  <c r="AS199" i="12"/>
  <c r="AS107" i="12"/>
  <c r="AS56" i="12"/>
  <c r="AS185" i="12"/>
  <c r="AS90" i="12"/>
  <c r="AS45" i="12"/>
  <c r="AS112" i="12"/>
  <c r="AS15" i="12"/>
  <c r="AS118" i="12"/>
  <c r="AS154" i="12"/>
  <c r="AS67" i="12"/>
  <c r="AS194" i="12"/>
  <c r="AY74" i="12"/>
  <c r="AY180" i="12"/>
  <c r="AY59" i="12"/>
  <c r="AY46" i="12"/>
  <c r="AY44" i="12"/>
  <c r="AY58" i="12"/>
  <c r="AY83" i="12"/>
  <c r="AQ103" i="12"/>
  <c r="AQ82" i="12"/>
  <c r="AQ65" i="12"/>
  <c r="AQ30" i="12"/>
  <c r="AQ109" i="12"/>
  <c r="AQ46" i="12"/>
  <c r="AQ203" i="12"/>
  <c r="AY102" i="12"/>
  <c r="AY154" i="12"/>
  <c r="AY39" i="12"/>
  <c r="AY91" i="12"/>
  <c r="AY184" i="12"/>
  <c r="AY31" i="12"/>
  <c r="AY233" i="12"/>
  <c r="AQ31" i="12"/>
  <c r="AQ239" i="12"/>
  <c r="AQ78" i="12"/>
  <c r="AQ238" i="12"/>
  <c r="AQ220" i="12"/>
  <c r="AQ174" i="12"/>
  <c r="AY195" i="12"/>
  <c r="AY70" i="12"/>
  <c r="AY171" i="12"/>
  <c r="AY23" i="12"/>
  <c r="AY16" i="12"/>
  <c r="AY108" i="12"/>
  <c r="AY206" i="12"/>
  <c r="AY40" i="12"/>
  <c r="AQ27" i="12"/>
  <c r="AQ98" i="12"/>
  <c r="AQ24" i="12"/>
  <c r="AQ51" i="12"/>
  <c r="AQ232" i="12"/>
  <c r="AQ151" i="12"/>
  <c r="AQ96" i="12"/>
  <c r="AY186" i="12"/>
  <c r="AY141" i="12"/>
  <c r="AY103" i="12"/>
  <c r="AY175" i="12"/>
  <c r="AY14" i="12"/>
  <c r="AY203" i="12"/>
  <c r="AQ226" i="12"/>
  <c r="AQ127" i="12"/>
  <c r="AQ67" i="12"/>
  <c r="AQ92" i="12"/>
  <c r="AQ112" i="12"/>
  <c r="AQ7" i="12"/>
  <c r="BA41" i="12"/>
  <c r="BA202" i="12"/>
  <c r="BA199" i="12"/>
  <c r="BA223" i="12"/>
  <c r="BA83" i="12"/>
  <c r="BA148" i="12"/>
  <c r="BA177" i="12"/>
  <c r="BA104" i="12"/>
  <c r="BA124" i="12"/>
  <c r="BA44" i="12"/>
  <c r="BD194" i="12"/>
  <c r="BD165" i="12"/>
  <c r="BD223" i="12"/>
  <c r="BD16" i="12"/>
  <c r="BD184" i="12"/>
  <c r="BD192" i="12"/>
  <c r="BD195" i="12"/>
  <c r="BD103" i="12"/>
  <c r="BD241" i="12"/>
  <c r="BD225" i="12"/>
  <c r="BD22" i="12"/>
  <c r="BD185" i="12"/>
  <c r="BD116" i="12"/>
  <c r="BD174" i="12"/>
  <c r="BD137" i="12"/>
  <c r="BD191" i="12"/>
  <c r="BD233" i="12"/>
  <c r="BD237" i="12"/>
  <c r="BD99" i="12"/>
  <c r="BD148" i="12"/>
  <c r="BD155" i="12"/>
  <c r="BD176" i="12"/>
  <c r="BD109" i="12"/>
  <c r="BB72" i="12"/>
  <c r="BD224" i="12"/>
  <c r="BD62" i="12"/>
  <c r="BD12" i="12"/>
  <c r="BD104" i="12"/>
  <c r="BD41" i="12"/>
  <c r="BD45" i="12"/>
  <c r="BB101" i="12"/>
  <c r="BB186" i="12"/>
  <c r="BB148" i="12"/>
  <c r="BB161" i="12"/>
  <c r="BB103" i="12"/>
  <c r="BD145" i="12"/>
  <c r="BD47" i="12"/>
  <c r="BD75" i="12"/>
  <c r="BD163" i="12"/>
  <c r="BD63" i="12"/>
  <c r="BD65" i="12"/>
  <c r="BD197" i="12"/>
  <c r="BD20" i="12"/>
  <c r="BD92" i="12"/>
  <c r="BD84" i="12"/>
  <c r="BD40" i="12"/>
  <c r="BD35" i="12"/>
  <c r="BD141" i="12"/>
  <c r="BD80" i="12"/>
  <c r="BD70" i="12"/>
  <c r="BD177" i="12"/>
  <c r="BD189" i="12"/>
  <c r="BD73" i="12"/>
  <c r="BD179" i="12"/>
  <c r="BD156" i="12"/>
  <c r="BD105" i="12"/>
  <c r="BD202" i="12"/>
  <c r="BD112" i="12"/>
  <c r="BD129" i="12"/>
  <c r="BD235" i="12"/>
  <c r="BD123" i="12"/>
  <c r="BD51" i="12"/>
  <c r="BD168" i="12"/>
  <c r="BD142" i="12"/>
  <c r="BD154" i="12"/>
  <c r="BB107" i="12"/>
  <c r="BB203" i="12"/>
  <c r="BB35" i="12"/>
  <c r="BB127" i="12"/>
  <c r="BB215" i="12"/>
  <c r="BB65" i="12"/>
  <c r="BB205" i="12"/>
  <c r="BB171" i="12"/>
  <c r="BB175" i="12"/>
  <c r="BB91" i="12"/>
  <c r="BB145" i="12"/>
  <c r="BB220" i="12"/>
  <c r="BB141" i="12"/>
  <c r="BB165" i="12"/>
  <c r="BB163" i="12"/>
  <c r="BB38" i="12"/>
  <c r="BB111" i="12"/>
  <c r="BB153" i="12"/>
  <c r="BB155" i="12"/>
  <c r="BB116" i="12"/>
  <c r="BB21" i="12"/>
  <c r="BB85" i="12"/>
  <c r="BB231" i="12"/>
  <c r="BB81" i="12"/>
  <c r="BB123" i="12"/>
  <c r="BB170" i="12"/>
  <c r="BB115" i="12"/>
  <c r="BB27" i="12"/>
  <c r="BB76" i="12"/>
  <c r="BB102" i="12"/>
  <c r="BB61" i="12"/>
  <c r="BB187" i="12"/>
  <c r="BB16" i="12"/>
  <c r="BB97" i="12"/>
  <c r="BB119" i="12"/>
  <c r="BB108" i="12"/>
  <c r="BB98" i="12"/>
  <c r="BB149" i="12"/>
  <c r="BB219" i="12"/>
  <c r="BB224" i="12"/>
  <c r="BB104" i="12"/>
  <c r="BB234" i="12"/>
  <c r="BB79" i="12"/>
  <c r="BB46" i="12"/>
  <c r="BB10" i="12"/>
  <c r="BB64" i="12"/>
  <c r="BB192" i="12"/>
  <c r="BB22" i="12"/>
  <c r="BB44" i="12"/>
  <c r="BB120" i="12"/>
  <c r="BB26" i="12"/>
  <c r="BB42" i="12"/>
  <c r="BB237" i="12"/>
  <c r="BB200" i="12"/>
  <c r="BB106" i="12"/>
  <c r="BB129" i="12"/>
  <c r="BB8" i="12"/>
  <c r="BB12" i="12"/>
  <c r="BB138" i="12"/>
  <c r="BB229" i="12"/>
  <c r="BB202" i="12"/>
  <c r="BB59" i="12"/>
  <c r="BB214" i="12"/>
  <c r="BB99" i="12"/>
  <c r="BB194" i="12"/>
  <c r="BB226" i="12"/>
  <c r="BB222" i="12"/>
  <c r="BB88" i="12"/>
  <c r="BB151" i="12"/>
  <c r="BB167" i="12"/>
  <c r="BB36" i="12"/>
  <c r="BB57" i="12"/>
  <c r="BB48" i="12"/>
  <c r="BB37" i="12"/>
  <c r="BB227" i="12"/>
  <c r="BB223" i="12"/>
  <c r="BB213" i="12"/>
  <c r="BB63" i="12"/>
  <c r="BB241" i="12"/>
  <c r="BB179" i="12"/>
  <c r="BB132" i="12"/>
  <c r="BB4" i="12"/>
  <c r="BB19" i="12"/>
  <c r="BB240" i="12"/>
  <c r="BB69" i="12"/>
  <c r="BB178" i="12"/>
  <c r="BB94" i="12"/>
  <c r="BB75" i="12"/>
  <c r="BB47" i="12"/>
  <c r="BB210" i="12"/>
  <c r="BB6" i="12"/>
  <c r="BB126" i="12"/>
  <c r="BB238" i="12"/>
  <c r="BB152" i="12"/>
  <c r="BB68" i="12"/>
  <c r="BB9" i="12"/>
  <c r="BB174" i="12"/>
  <c r="BB150" i="12"/>
  <c r="BB131" i="12"/>
  <c r="BB77" i="12"/>
  <c r="BB54" i="12"/>
  <c r="BB30" i="12"/>
  <c r="BB13" i="12"/>
  <c r="BB118" i="12"/>
  <c r="BB45" i="12"/>
  <c r="BB40" i="12"/>
  <c r="BB197" i="12"/>
  <c r="BB52" i="12"/>
  <c r="BB134" i="12"/>
  <c r="BB166" i="12"/>
  <c r="BB114" i="12"/>
  <c r="BB225" i="12"/>
  <c r="BB53" i="12"/>
  <c r="BB3" i="12"/>
  <c r="BB209" i="12"/>
  <c r="BB154" i="12"/>
  <c r="BB95" i="12"/>
  <c r="BB135" i="12"/>
  <c r="BB133" i="12"/>
  <c r="BB140" i="12"/>
  <c r="BB62" i="12"/>
  <c r="BB190" i="12"/>
  <c r="BB191" i="12"/>
  <c r="BB73" i="12"/>
  <c r="BB67" i="12"/>
  <c r="BB100" i="12"/>
  <c r="BB117" i="12"/>
  <c r="BB236" i="12"/>
  <c r="BB70" i="12"/>
  <c r="BB105" i="12"/>
  <c r="BB168" i="12"/>
  <c r="BB90" i="12"/>
  <c r="BB177" i="12"/>
  <c r="BB2" i="12"/>
  <c r="BB158" i="12"/>
  <c r="BB218" i="12"/>
  <c r="BB216" i="12"/>
  <c r="BB198" i="12"/>
  <c r="BB232" i="12"/>
  <c r="BB34" i="12"/>
  <c r="BB82" i="12"/>
  <c r="BB56" i="12"/>
  <c r="BB39" i="12"/>
  <c r="BB239" i="12"/>
  <c r="BB169" i="12"/>
  <c r="BB143" i="12"/>
  <c r="BB84" i="12"/>
  <c r="BB201" i="12"/>
  <c r="BB31" i="12"/>
  <c r="BB206" i="12"/>
  <c r="BB173" i="12"/>
  <c r="BB83" i="12"/>
  <c r="BB89" i="12"/>
  <c r="BB51" i="12"/>
  <c r="BB24" i="12"/>
  <c r="BB193" i="12"/>
  <c r="BB11" i="12"/>
  <c r="BB41" i="12"/>
  <c r="BB92" i="12"/>
  <c r="BB181" i="12"/>
  <c r="BB211" i="12"/>
  <c r="BB164" i="12"/>
  <c r="BB185" i="12"/>
  <c r="BB124" i="12"/>
  <c r="BB60" i="12"/>
  <c r="BB147" i="12"/>
  <c r="BB144" i="12"/>
  <c r="BB137" i="12"/>
  <c r="BB160" i="12"/>
  <c r="BB176" i="12"/>
  <c r="BB32" i="12"/>
  <c r="BB136" i="12"/>
  <c r="BB55" i="12"/>
  <c r="BB80" i="12"/>
  <c r="BB87" i="12"/>
  <c r="BB130" i="12"/>
  <c r="BB230" i="12"/>
  <c r="BB233" i="12"/>
  <c r="BB128" i="12"/>
  <c r="BB184" i="12"/>
  <c r="BB74" i="12"/>
  <c r="BB212" i="12"/>
  <c r="BB23" i="12"/>
  <c r="BB15" i="12"/>
  <c r="BB58" i="12"/>
  <c r="BB18" i="12"/>
  <c r="BB71" i="12"/>
  <c r="BB17" i="12"/>
  <c r="BB228" i="12"/>
  <c r="BB221" i="12"/>
  <c r="BB125" i="12"/>
  <c r="BB159" i="12"/>
  <c r="BB43" i="12"/>
  <c r="BB188" i="12"/>
  <c r="BB204" i="12"/>
  <c r="BB217" i="12"/>
  <c r="BB139" i="12"/>
  <c r="AO108" i="12"/>
  <c r="AO47" i="12"/>
  <c r="AO185" i="12"/>
  <c r="AO32" i="12"/>
  <c r="AO120" i="12"/>
  <c r="AO233" i="12"/>
  <c r="AO213" i="12"/>
  <c r="AO19" i="12"/>
  <c r="AO80" i="12"/>
  <c r="AO118" i="12"/>
  <c r="AO240" i="12"/>
  <c r="AO112" i="12"/>
  <c r="AO6" i="12"/>
  <c r="AO155" i="12"/>
  <c r="AO69" i="12"/>
  <c r="AO188" i="12"/>
  <c r="AO238" i="12"/>
  <c r="AO26" i="12"/>
  <c r="AO85" i="12"/>
  <c r="AO67" i="12"/>
  <c r="AO63" i="12"/>
  <c r="AO134" i="12"/>
  <c r="AO224" i="12"/>
  <c r="AO198" i="12"/>
  <c r="AO149" i="12"/>
  <c r="AO197" i="12"/>
  <c r="AO239" i="12"/>
  <c r="AO223" i="12"/>
  <c r="AO182" i="12"/>
  <c r="AO100" i="12"/>
  <c r="AO82" i="12"/>
  <c r="AO147" i="12"/>
  <c r="AO83" i="12"/>
  <c r="AO183" i="12"/>
  <c r="AO111" i="12"/>
  <c r="AO38" i="12"/>
  <c r="AO58" i="12"/>
  <c r="AO214" i="12"/>
  <c r="AO76" i="12"/>
  <c r="AO145" i="12"/>
  <c r="AO189" i="12"/>
  <c r="AO52" i="12"/>
  <c r="AO135" i="12"/>
  <c r="AO162" i="12"/>
  <c r="AO151" i="12"/>
  <c r="AO10" i="12"/>
  <c r="AO34" i="12"/>
  <c r="AO217" i="12"/>
  <c r="AO17" i="12"/>
  <c r="AO204" i="12"/>
  <c r="AO230" i="12"/>
  <c r="AO208" i="12"/>
  <c r="AO87" i="12"/>
  <c r="AO22" i="12"/>
  <c r="AO3" i="12"/>
  <c r="AO210" i="12"/>
  <c r="AO2" i="12"/>
  <c r="AO122" i="12"/>
  <c r="AO229" i="12"/>
  <c r="AO177" i="12"/>
  <c r="AO138" i="12"/>
  <c r="AO153" i="12"/>
  <c r="AO193" i="12"/>
  <c r="AO231" i="12"/>
  <c r="AO62" i="12"/>
  <c r="AO48" i="12"/>
  <c r="AO225" i="12"/>
  <c r="AO154" i="12"/>
  <c r="AO161" i="12"/>
  <c r="AO196" i="12"/>
  <c r="AO59" i="12"/>
  <c r="AO219" i="12"/>
  <c r="AO16" i="12"/>
  <c r="AO60" i="12"/>
  <c r="AO15" i="12"/>
  <c r="AO72" i="12"/>
  <c r="AO43" i="12"/>
  <c r="AO106" i="12"/>
  <c r="AO74" i="12"/>
  <c r="AO50" i="12"/>
  <c r="AO228" i="12"/>
  <c r="AO175" i="12"/>
  <c r="AO209" i="12"/>
  <c r="AO199" i="12"/>
  <c r="AO8" i="12"/>
  <c r="AO45" i="12"/>
  <c r="AO54" i="12"/>
  <c r="AO220" i="12"/>
  <c r="AO49" i="12"/>
  <c r="AO64" i="12"/>
  <c r="AO65" i="12"/>
  <c r="AO21" i="12"/>
  <c r="AO144" i="12"/>
  <c r="AO124" i="12"/>
  <c r="AO39" i="12"/>
  <c r="AO216" i="12"/>
  <c r="AO168" i="12"/>
  <c r="AO71" i="12"/>
  <c r="AO95" i="12"/>
  <c r="AO41" i="12"/>
  <c r="AO33" i="12"/>
  <c r="AO211" i="12"/>
  <c r="AO44" i="12"/>
  <c r="AO131" i="12"/>
  <c r="AO5" i="12"/>
  <c r="AO121" i="12"/>
  <c r="AO150" i="12"/>
  <c r="AO141" i="12"/>
  <c r="AO25" i="12"/>
  <c r="AO140" i="12"/>
  <c r="AO136" i="12"/>
  <c r="AO77" i="12"/>
  <c r="AO176" i="12"/>
  <c r="AO115" i="12"/>
  <c r="AO167" i="12"/>
  <c r="AO73" i="12"/>
  <c r="AO98" i="12"/>
  <c r="AO152" i="12"/>
  <c r="AO137" i="12"/>
  <c r="AO90" i="12"/>
  <c r="AO29" i="12"/>
  <c r="AO88" i="12"/>
  <c r="AO163" i="12"/>
  <c r="AO103" i="12"/>
  <c r="AO18" i="12"/>
  <c r="AO186" i="12"/>
  <c r="AO51" i="12"/>
  <c r="AO205" i="12"/>
  <c r="AO170" i="12"/>
  <c r="AO226" i="12"/>
  <c r="AO119" i="12"/>
  <c r="AO101" i="12"/>
  <c r="AO96" i="12"/>
  <c r="AO99" i="12"/>
  <c r="AO174" i="12"/>
  <c r="AO218" i="12"/>
  <c r="AO53" i="12"/>
  <c r="AO7" i="12"/>
  <c r="AO200" i="12"/>
  <c r="AO184" i="12"/>
  <c r="AO181" i="12"/>
  <c r="AO20" i="12"/>
  <c r="AO109" i="12"/>
  <c r="AO207" i="12"/>
  <c r="AO93" i="12"/>
  <c r="AO234" i="12"/>
  <c r="AO104" i="12"/>
  <c r="AO158" i="12"/>
  <c r="AO148" i="12"/>
  <c r="AO66" i="12"/>
  <c r="AO241" i="12"/>
  <c r="AO84" i="12"/>
  <c r="AO123" i="12"/>
  <c r="AO89" i="12"/>
  <c r="AO125" i="12"/>
  <c r="AO79" i="12"/>
  <c r="AO215" i="12"/>
  <c r="AO165" i="12"/>
  <c r="AO157" i="12"/>
  <c r="AO187" i="12"/>
  <c r="AO92" i="12"/>
  <c r="AO232" i="12"/>
  <c r="AO12" i="12"/>
  <c r="AO114" i="12"/>
  <c r="AO171" i="12"/>
  <c r="AO94" i="12"/>
  <c r="AO57" i="12"/>
  <c r="AO166" i="12"/>
  <c r="AO40" i="12"/>
  <c r="AQ122" i="12"/>
  <c r="AQ26" i="12"/>
  <c r="AQ219" i="12"/>
  <c r="AQ205" i="12"/>
  <c r="AQ196" i="12"/>
  <c r="AQ87" i="12"/>
  <c r="AQ144" i="12"/>
  <c r="AQ211" i="12"/>
  <c r="AQ162" i="12"/>
  <c r="AQ3" i="12"/>
  <c r="AQ177" i="12"/>
  <c r="AQ137" i="12"/>
  <c r="AQ181" i="12"/>
  <c r="AQ208" i="12"/>
  <c r="AQ233" i="12"/>
  <c r="AQ104" i="12"/>
  <c r="AQ39" i="12"/>
  <c r="AQ161" i="12"/>
  <c r="AQ4" i="12"/>
  <c r="AQ35" i="12"/>
  <c r="AQ15" i="12"/>
  <c r="AQ183" i="12"/>
  <c r="AQ186" i="12"/>
  <c r="AQ41" i="12"/>
  <c r="AQ115" i="12"/>
  <c r="AQ124" i="12"/>
  <c r="AQ201" i="12"/>
  <c r="AQ74" i="12"/>
  <c r="AQ58" i="12"/>
  <c r="AQ33" i="12"/>
  <c r="AQ189" i="12"/>
  <c r="AQ48" i="12"/>
  <c r="AQ9" i="12"/>
  <c r="AQ36" i="12"/>
  <c r="AQ121" i="12"/>
  <c r="AQ235" i="12"/>
  <c r="AQ57" i="12"/>
  <c r="AQ227" i="12"/>
  <c r="AQ83" i="12"/>
  <c r="AQ158" i="12"/>
  <c r="AQ143" i="12"/>
  <c r="AQ79" i="12"/>
  <c r="AQ76" i="12"/>
  <c r="AQ77" i="12"/>
  <c r="AQ40" i="12"/>
  <c r="AQ224" i="12"/>
  <c r="AQ166" i="12"/>
  <c r="AQ178" i="12"/>
  <c r="AQ223" i="12"/>
  <c r="AQ114" i="12"/>
  <c r="AQ142" i="12"/>
  <c r="AQ101" i="12"/>
  <c r="AQ2" i="12"/>
  <c r="AQ173" i="12"/>
  <c r="AQ120" i="12"/>
  <c r="AQ234" i="12"/>
  <c r="AQ228" i="12"/>
  <c r="AQ194" i="12"/>
  <c r="AQ209" i="12"/>
  <c r="AQ106" i="12"/>
  <c r="AQ218" i="12"/>
  <c r="AQ193" i="12"/>
  <c r="AQ130" i="12"/>
  <c r="AQ152" i="12"/>
  <c r="AQ146" i="12"/>
  <c r="AQ45" i="12"/>
  <c r="AQ231" i="12"/>
  <c r="AQ117" i="12"/>
  <c r="AQ221" i="12"/>
  <c r="AQ153" i="12"/>
  <c r="AQ118" i="12"/>
  <c r="AQ123" i="12"/>
  <c r="AQ132" i="12"/>
  <c r="AQ69" i="12"/>
  <c r="AQ195" i="12"/>
  <c r="AQ13" i="12"/>
  <c r="AQ200" i="12"/>
  <c r="AQ44" i="12"/>
  <c r="AQ116" i="12"/>
  <c r="AQ198" i="12"/>
  <c r="AQ128" i="12"/>
  <c r="AQ97" i="12"/>
  <c r="AQ212" i="12"/>
  <c r="AQ148" i="12"/>
  <c r="AQ125" i="12"/>
  <c r="AQ63" i="12"/>
  <c r="AQ147" i="12"/>
  <c r="AQ175" i="12"/>
  <c r="AQ140" i="12"/>
  <c r="AQ64" i="12"/>
  <c r="AQ163" i="12"/>
  <c r="AQ156" i="12"/>
  <c r="AQ155" i="12"/>
  <c r="AQ12" i="12"/>
  <c r="AQ126" i="12"/>
  <c r="AQ17" i="12"/>
  <c r="AQ113" i="12"/>
  <c r="AQ99" i="12"/>
  <c r="AQ75" i="12"/>
  <c r="AQ93" i="12"/>
  <c r="AQ133" i="12"/>
  <c r="AQ105" i="12"/>
  <c r="AQ172" i="12"/>
  <c r="AQ20" i="12"/>
  <c r="AQ225" i="12"/>
  <c r="AQ21" i="12"/>
  <c r="AQ43" i="12"/>
  <c r="AQ90" i="12"/>
  <c r="AQ145" i="12"/>
  <c r="AQ42" i="12"/>
  <c r="AQ6" i="12"/>
  <c r="AQ23" i="12"/>
  <c r="AQ202" i="12"/>
  <c r="AQ214" i="12"/>
  <c r="AQ16" i="12"/>
  <c r="AQ215" i="12"/>
  <c r="AQ167" i="12"/>
  <c r="AQ204" i="12"/>
  <c r="AQ61" i="12"/>
  <c r="AQ241" i="12"/>
  <c r="AQ230" i="12"/>
  <c r="AQ199" i="12"/>
  <c r="AQ71" i="12"/>
  <c r="AQ94" i="12"/>
  <c r="AQ190" i="12"/>
  <c r="AQ107" i="12"/>
  <c r="AQ141" i="12"/>
  <c r="AQ207" i="12"/>
  <c r="AQ159" i="12"/>
  <c r="AQ85" i="12"/>
  <c r="AQ25" i="12"/>
  <c r="AQ62" i="12"/>
  <c r="AQ191" i="12"/>
  <c r="AQ236" i="12"/>
  <c r="AQ22" i="12"/>
  <c r="AQ32" i="12"/>
  <c r="AQ29" i="12"/>
  <c r="AQ10" i="12"/>
  <c r="AQ192" i="12"/>
  <c r="AQ34" i="12"/>
  <c r="AQ135" i="12"/>
  <c r="AQ47" i="12"/>
  <c r="AQ73" i="12"/>
  <c r="AQ18" i="12"/>
  <c r="AQ50" i="12"/>
  <c r="AQ222" i="12"/>
  <c r="AQ216" i="12"/>
  <c r="AQ55" i="12"/>
  <c r="AQ131" i="12"/>
  <c r="AQ52" i="12"/>
  <c r="AQ165" i="12"/>
  <c r="AQ188" i="12"/>
  <c r="AQ66" i="12"/>
  <c r="AQ171" i="12"/>
  <c r="AQ68" i="12"/>
  <c r="AQ5" i="12"/>
  <c r="AQ169" i="12"/>
  <c r="AQ11" i="12"/>
  <c r="AQ170" i="12"/>
  <c r="AQ91" i="12"/>
  <c r="AQ154" i="12"/>
  <c r="AQ157" i="12"/>
  <c r="AQ240" i="12"/>
  <c r="AQ37" i="12"/>
  <c r="AQ184" i="12"/>
  <c r="AQ100" i="12"/>
  <c r="AQ206" i="12"/>
  <c r="AQ160" i="12"/>
  <c r="AQ81" i="12"/>
  <c r="AQ180" i="12"/>
  <c r="AQ134" i="12"/>
  <c r="AQ53" i="12"/>
  <c r="AQ136" i="12"/>
  <c r="AQ108" i="12"/>
  <c r="AQ179" i="12"/>
  <c r="AQ86" i="12"/>
  <c r="AQ119" i="12"/>
  <c r="AQ70" i="12"/>
  <c r="AQ88" i="12"/>
  <c r="AQ150" i="12"/>
  <c r="BB86" i="12"/>
  <c r="BB28" i="12"/>
  <c r="BB50" i="12"/>
  <c r="BB189" i="12"/>
  <c r="BB183" i="12"/>
  <c r="BB162" i="12"/>
  <c r="BB207" i="12"/>
  <c r="BB146" i="12"/>
  <c r="BB25" i="12"/>
  <c r="BB5" i="12"/>
  <c r="BB172" i="12"/>
  <c r="BB29" i="12"/>
  <c r="BB33" i="12"/>
  <c r="BB156" i="12"/>
  <c r="BB49" i="12"/>
  <c r="BB109" i="12"/>
  <c r="BB196" i="12"/>
  <c r="BB78" i="12"/>
  <c r="BB208" i="12"/>
  <c r="BB7" i="12"/>
  <c r="BB20" i="12"/>
  <c r="BB157" i="12"/>
  <c r="BB121" i="12"/>
  <c r="BB142" i="12"/>
  <c r="BB96" i="12"/>
  <c r="BB199" i="12"/>
  <c r="BB182" i="12"/>
  <c r="BB113" i="12"/>
  <c r="BB110" i="12"/>
  <c r="BB195" i="12"/>
  <c r="BB93" i="12"/>
  <c r="BB112" i="12"/>
  <c r="BB235" i="12"/>
  <c r="BB180" i="12"/>
  <c r="BB122" i="12"/>
  <c r="BB14" i="12"/>
  <c r="BJ194" i="12"/>
  <c r="AX73" i="12"/>
  <c r="BJ44" i="12"/>
  <c r="BD5" i="12"/>
  <c r="BJ155" i="12"/>
  <c r="BD199" i="12"/>
  <c r="AX105" i="12"/>
  <c r="AX89" i="12"/>
  <c r="BJ197" i="12"/>
  <c r="BJ157" i="12"/>
  <c r="BJ83" i="12"/>
  <c r="BJ184" i="12"/>
  <c r="BJ68" i="12"/>
  <c r="AX84" i="12"/>
  <c r="AX166" i="12"/>
  <c r="AX41" i="12"/>
  <c r="AX29" i="12"/>
  <c r="BJ129" i="12"/>
  <c r="BJ146" i="12"/>
  <c r="BJ36" i="12"/>
  <c r="BJ186" i="12"/>
  <c r="AX142" i="12"/>
  <c r="AX51" i="12"/>
  <c r="AX135" i="12"/>
  <c r="AX222" i="12"/>
  <c r="AX126" i="12"/>
  <c r="BJ117" i="12"/>
  <c r="BJ46" i="12"/>
  <c r="BJ226" i="12"/>
  <c r="AX133" i="12"/>
  <c r="AX8" i="12"/>
  <c r="AX103" i="12"/>
  <c r="AX94" i="12"/>
  <c r="AX237" i="12"/>
  <c r="BJ119" i="12"/>
  <c r="BJ109" i="12"/>
  <c r="BJ98" i="12"/>
  <c r="AX158" i="12"/>
  <c r="AX214" i="12"/>
  <c r="AX161" i="12"/>
  <c r="AX82" i="12"/>
  <c r="AX64" i="12"/>
  <c r="BJ52" i="12"/>
  <c r="BJ230" i="12"/>
  <c r="BJ9" i="12"/>
  <c r="BJ16" i="12"/>
  <c r="AX217" i="12"/>
  <c r="AX130" i="12"/>
  <c r="AX185" i="12"/>
  <c r="AX203" i="12"/>
  <c r="BJ217" i="12"/>
  <c r="BJ211" i="12"/>
  <c r="BJ241" i="12"/>
  <c r="BJ229" i="12"/>
  <c r="AX90" i="12"/>
  <c r="AX86" i="12"/>
  <c r="AX141" i="12"/>
  <c r="AX145" i="12"/>
  <c r="BJ53" i="12"/>
  <c r="BJ23" i="12"/>
  <c r="BJ55" i="12"/>
  <c r="BJ86" i="12"/>
  <c r="AX179" i="12"/>
  <c r="AX12" i="12"/>
  <c r="AX219" i="12"/>
  <c r="AX100" i="12"/>
  <c r="AX132" i="12"/>
  <c r="AX223" i="12"/>
  <c r="AX195" i="12"/>
  <c r="AX138" i="12"/>
  <c r="AX148" i="12"/>
  <c r="AX196" i="12"/>
  <c r="AX32" i="12"/>
  <c r="AX45" i="12"/>
  <c r="AX10" i="12"/>
  <c r="AX121" i="12"/>
  <c r="AX213" i="12"/>
  <c r="AX22" i="12"/>
  <c r="AX31" i="12"/>
  <c r="AX63" i="12"/>
  <c r="AX67" i="12"/>
  <c r="AX137" i="12"/>
  <c r="AX176" i="12"/>
  <c r="AX159" i="12"/>
  <c r="AX62" i="12"/>
  <c r="AX192" i="12"/>
  <c r="AX169" i="12"/>
  <c r="AX35" i="12"/>
  <c r="AX152" i="12"/>
  <c r="AX55" i="12"/>
  <c r="AX23" i="12"/>
  <c r="AX113" i="12"/>
  <c r="BJ235" i="12"/>
  <c r="BJ131" i="12"/>
  <c r="BJ8" i="12"/>
  <c r="BJ210" i="12"/>
  <c r="BJ163" i="12"/>
  <c r="BJ113" i="12"/>
  <c r="BJ138" i="12"/>
  <c r="BJ185" i="12"/>
  <c r="BJ54" i="12"/>
  <c r="BJ115" i="12"/>
  <c r="BJ81" i="12"/>
  <c r="BJ77" i="12"/>
  <c r="BJ27" i="12"/>
  <c r="BJ154" i="12"/>
  <c r="BJ159" i="12"/>
  <c r="BJ89" i="12"/>
  <c r="BJ220" i="12"/>
  <c r="BJ4" i="12"/>
  <c r="BJ2" i="12"/>
  <c r="BJ198" i="12"/>
  <c r="BJ45" i="12"/>
  <c r="BJ7" i="12"/>
  <c r="BJ181" i="12"/>
  <c r="BJ183" i="12"/>
  <c r="BJ180" i="12"/>
  <c r="BJ71" i="12"/>
  <c r="BJ141" i="12"/>
  <c r="BJ57" i="12"/>
  <c r="BJ70" i="12"/>
  <c r="BJ61" i="12"/>
  <c r="AX233" i="12"/>
  <c r="AX117" i="12"/>
  <c r="AX181" i="12"/>
  <c r="AX14" i="12"/>
  <c r="AX104" i="12"/>
  <c r="AX127" i="12"/>
  <c r="AX87" i="12"/>
  <c r="AX124" i="12"/>
  <c r="AX49" i="12"/>
  <c r="AX47" i="12"/>
  <c r="AX70" i="12"/>
  <c r="AX46" i="12"/>
  <c r="AX136" i="12"/>
  <c r="AX221" i="12"/>
  <c r="AX172" i="12"/>
  <c r="AX177" i="12"/>
  <c r="AX107" i="12"/>
  <c r="AX146" i="12"/>
  <c r="AX202" i="12"/>
  <c r="AX167" i="12"/>
  <c r="AX74" i="12"/>
  <c r="AX183" i="12"/>
  <c r="AX65" i="12"/>
  <c r="AX231" i="12"/>
  <c r="AX98" i="12"/>
  <c r="AX54" i="12"/>
  <c r="AX115" i="12"/>
  <c r="AX37" i="12"/>
  <c r="AX88" i="12"/>
  <c r="AX180" i="12"/>
  <c r="BJ101" i="12"/>
  <c r="BJ179" i="12"/>
  <c r="BJ195" i="12"/>
  <c r="BJ182" i="12"/>
  <c r="BJ134" i="12"/>
  <c r="BJ139" i="12"/>
  <c r="BJ43" i="12"/>
  <c r="BJ240" i="12"/>
  <c r="BJ222" i="12"/>
  <c r="BJ208" i="12"/>
  <c r="BJ87" i="12"/>
  <c r="BJ187" i="12"/>
  <c r="BJ232" i="12"/>
  <c r="BJ122" i="12"/>
  <c r="BJ239" i="12"/>
  <c r="BJ28" i="12"/>
  <c r="BJ191" i="12"/>
  <c r="BJ48" i="12"/>
  <c r="BJ207" i="12"/>
  <c r="BJ39" i="12"/>
  <c r="BJ151" i="12"/>
  <c r="BJ60" i="12"/>
  <c r="BJ215" i="12"/>
  <c r="BJ123" i="12"/>
  <c r="BJ49" i="12"/>
  <c r="BJ96" i="12"/>
  <c r="BJ106" i="12"/>
  <c r="BJ133" i="12"/>
  <c r="BJ72" i="12"/>
  <c r="BJ219" i="12"/>
  <c r="AX109" i="12"/>
  <c r="AX129" i="12"/>
  <c r="AX50" i="12"/>
  <c r="AX17" i="12"/>
  <c r="AX9" i="12"/>
  <c r="AX18" i="12"/>
  <c r="AX199" i="12"/>
  <c r="AX15" i="12"/>
  <c r="AX68" i="12"/>
  <c r="AX182" i="12"/>
  <c r="AX56" i="12"/>
  <c r="AX3" i="12"/>
  <c r="AX44" i="12"/>
  <c r="AX194" i="12"/>
  <c r="AX160" i="12"/>
  <c r="AX97" i="12"/>
  <c r="AX75" i="12"/>
  <c r="AX218" i="12"/>
  <c r="AX173" i="12"/>
  <c r="AX226" i="12"/>
  <c r="AX28" i="12"/>
  <c r="AX191" i="12"/>
  <c r="AX102" i="12"/>
  <c r="AX164" i="12"/>
  <c r="AX76" i="12"/>
  <c r="AX92" i="12"/>
  <c r="BJ190" i="12"/>
  <c r="BJ64" i="12"/>
  <c r="BJ92" i="12"/>
  <c r="BJ88" i="12"/>
  <c r="BJ227" i="12"/>
  <c r="BJ231" i="12"/>
  <c r="BJ120" i="12"/>
  <c r="BJ105" i="12"/>
  <c r="BJ93" i="12"/>
  <c r="BJ136" i="12"/>
  <c r="BJ14" i="12"/>
  <c r="BJ152" i="12"/>
  <c r="BJ177" i="12"/>
  <c r="BJ34" i="12"/>
  <c r="BJ90" i="12"/>
  <c r="BJ221" i="12"/>
  <c r="BJ51" i="12"/>
  <c r="BJ205" i="12"/>
  <c r="BJ171" i="12"/>
  <c r="BJ213" i="12"/>
  <c r="BJ199" i="12"/>
  <c r="BJ200" i="12"/>
  <c r="BJ116" i="12"/>
  <c r="BJ153" i="12"/>
  <c r="BJ135" i="12"/>
  <c r="BJ148" i="12"/>
  <c r="BJ40" i="12"/>
  <c r="BJ196" i="12"/>
  <c r="BJ47" i="12"/>
  <c r="BJ223" i="12"/>
  <c r="AX120" i="12"/>
  <c r="AX48" i="12"/>
  <c r="AX227" i="12"/>
  <c r="AX232" i="12"/>
  <c r="AX24" i="12"/>
  <c r="AX101" i="12"/>
  <c r="AX57" i="12"/>
  <c r="AX52" i="12"/>
  <c r="AX235" i="12"/>
  <c r="AX163" i="12"/>
  <c r="AX131" i="12"/>
  <c r="AX190" i="12"/>
  <c r="AX4" i="12"/>
  <c r="AX189" i="12"/>
  <c r="AX99" i="12"/>
  <c r="AX33" i="12"/>
  <c r="AX230" i="12"/>
  <c r="AX193" i="12"/>
  <c r="AX25" i="12"/>
  <c r="AX205" i="12"/>
  <c r="AX30" i="12"/>
  <c r="AX122" i="12"/>
  <c r="AX43" i="12"/>
  <c r="AX236" i="12"/>
  <c r="AX108" i="12"/>
  <c r="AX197" i="12"/>
  <c r="AX34" i="12"/>
  <c r="AX155" i="12"/>
  <c r="AX78" i="12"/>
  <c r="AX228" i="12"/>
  <c r="AX5" i="12"/>
  <c r="BJ236" i="12"/>
  <c r="BJ150" i="12"/>
  <c r="BJ65" i="12"/>
  <c r="BJ203" i="12"/>
  <c r="BJ142" i="12"/>
  <c r="BJ111" i="12"/>
  <c r="BJ147" i="12"/>
  <c r="BJ218" i="12"/>
  <c r="BJ114" i="12"/>
  <c r="BJ188" i="12"/>
  <c r="BJ74" i="12"/>
  <c r="BJ167" i="12"/>
  <c r="BJ125" i="12"/>
  <c r="BJ209" i="12"/>
  <c r="BJ130" i="12"/>
  <c r="BJ127" i="12"/>
  <c r="BJ206" i="12"/>
  <c r="BJ214" i="12"/>
  <c r="BJ164" i="12"/>
  <c r="BJ162" i="12"/>
  <c r="BJ121" i="12"/>
  <c r="BJ234" i="12"/>
  <c r="BJ10" i="12"/>
  <c r="BJ103" i="12"/>
  <c r="BJ95" i="12"/>
  <c r="BJ3" i="12"/>
  <c r="BJ82" i="12"/>
  <c r="BJ19" i="12"/>
  <c r="BJ168" i="12"/>
  <c r="BJ193" i="12"/>
  <c r="AX156" i="12"/>
  <c r="AX85" i="12"/>
  <c r="AX83" i="12"/>
  <c r="AX206" i="12"/>
  <c r="AX220" i="12"/>
  <c r="AX112" i="12"/>
  <c r="AX114" i="12"/>
  <c r="AX150" i="12"/>
  <c r="AX6" i="12"/>
  <c r="AX42" i="12"/>
  <c r="AX147" i="12"/>
  <c r="AX171" i="12"/>
  <c r="AX229" i="12"/>
  <c r="AX26" i="12"/>
  <c r="AX216" i="12"/>
  <c r="AX140" i="12"/>
  <c r="AX153" i="12"/>
  <c r="AX53" i="12"/>
  <c r="AX13" i="12"/>
  <c r="AX170" i="12"/>
  <c r="AX168" i="12"/>
  <c r="AX149" i="12"/>
  <c r="AX165" i="12"/>
  <c r="AX66" i="12"/>
  <c r="AX19" i="12"/>
  <c r="AX211" i="12"/>
  <c r="AX215" i="12"/>
  <c r="AX238" i="12"/>
  <c r="AX123" i="12"/>
  <c r="AX96" i="12"/>
  <c r="AX81" i="12"/>
  <c r="BJ24" i="12"/>
  <c r="BJ160" i="12"/>
  <c r="BJ140" i="12"/>
  <c r="BJ192" i="12"/>
  <c r="BJ21" i="12"/>
  <c r="BJ22" i="12"/>
  <c r="BJ91" i="12"/>
  <c r="BJ202" i="12"/>
  <c r="BJ35" i="12"/>
  <c r="BJ233" i="12"/>
  <c r="BJ238" i="12"/>
  <c r="BJ42" i="12"/>
  <c r="BJ99" i="12"/>
  <c r="BJ75" i="12"/>
  <c r="BJ33" i="12"/>
  <c r="BJ12" i="12"/>
  <c r="BJ143" i="12"/>
  <c r="BJ80" i="12"/>
  <c r="BJ59" i="12"/>
  <c r="BJ102" i="12"/>
  <c r="BJ84" i="12"/>
  <c r="BJ165" i="12"/>
  <c r="BJ158" i="12"/>
  <c r="BJ56" i="12"/>
  <c r="BJ62" i="12"/>
  <c r="BJ118" i="12"/>
  <c r="BJ137" i="12"/>
  <c r="BJ112" i="12"/>
  <c r="BJ6" i="12"/>
  <c r="BJ76" i="12"/>
  <c r="AX204" i="12"/>
  <c r="AX106" i="12"/>
  <c r="AX95" i="12"/>
  <c r="AX71" i="12"/>
  <c r="AX241" i="12"/>
  <c r="AX198" i="12"/>
  <c r="AX212" i="12"/>
  <c r="AX72" i="12"/>
  <c r="AX201" i="12"/>
  <c r="AX143" i="12"/>
  <c r="AX184" i="12"/>
  <c r="AX110" i="12"/>
  <c r="AX187" i="12"/>
  <c r="AX208" i="12"/>
  <c r="AX58" i="12"/>
  <c r="AX11" i="12"/>
  <c r="AX234" i="12"/>
  <c r="AX16" i="12"/>
  <c r="AX20" i="12"/>
  <c r="AX139" i="12"/>
  <c r="AX144" i="12"/>
  <c r="AX93" i="12"/>
  <c r="AX224" i="12"/>
  <c r="AX39" i="12"/>
  <c r="AX7" i="12"/>
  <c r="AX40" i="12"/>
  <c r="AX80" i="12"/>
  <c r="AX225" i="12"/>
  <c r="AX240" i="12"/>
  <c r="AX154" i="12"/>
  <c r="AX178" i="12"/>
  <c r="BJ78" i="12"/>
  <c r="BJ37" i="12"/>
  <c r="BJ128" i="12"/>
  <c r="BJ174" i="12"/>
  <c r="BJ69" i="12"/>
  <c r="BJ41" i="12"/>
  <c r="BJ189" i="12"/>
  <c r="BJ166" i="12"/>
  <c r="BJ85" i="12"/>
  <c r="BJ145" i="12"/>
  <c r="BJ50" i="12"/>
  <c r="BJ178" i="12"/>
  <c r="BJ11" i="12"/>
  <c r="BJ124" i="12"/>
  <c r="BJ20" i="12"/>
  <c r="BJ79" i="12"/>
  <c r="BJ63" i="12"/>
  <c r="BJ73" i="12"/>
  <c r="BJ170" i="12"/>
  <c r="BJ172" i="12"/>
  <c r="BJ237" i="12"/>
  <c r="BJ5" i="12"/>
  <c r="BJ149" i="12"/>
  <c r="BJ97" i="12"/>
  <c r="BJ104" i="12"/>
  <c r="BJ32" i="12"/>
  <c r="BJ15" i="12"/>
  <c r="BJ38" i="12"/>
  <c r="BJ161" i="12"/>
  <c r="BJ67" i="12"/>
  <c r="AX77" i="12"/>
  <c r="AX207" i="12"/>
  <c r="AX21" i="12"/>
  <c r="AX210" i="12"/>
  <c r="AX209" i="12"/>
  <c r="AX118" i="12"/>
  <c r="AX188" i="12"/>
  <c r="AX91" i="12"/>
  <c r="AX36" i="12"/>
  <c r="AX175" i="12"/>
  <c r="AX151" i="12"/>
  <c r="AX59" i="12"/>
  <c r="AX174" i="12"/>
  <c r="AX239" i="12"/>
  <c r="AX38" i="12"/>
  <c r="AX61" i="12"/>
  <c r="AX157" i="12"/>
  <c r="AX200" i="12"/>
  <c r="AX162" i="12"/>
  <c r="AX125" i="12"/>
  <c r="AX128" i="12"/>
  <c r="AX111" i="12"/>
  <c r="AX60" i="12"/>
  <c r="AX186" i="12"/>
  <c r="AX79" i="12"/>
  <c r="AX116" i="12"/>
  <c r="AX134" i="12"/>
  <c r="AX2" i="12"/>
  <c r="AX119" i="12"/>
  <c r="AX69" i="12"/>
  <c r="BJ107" i="12"/>
  <c r="BJ132" i="12"/>
  <c r="BJ144" i="12"/>
  <c r="BJ18" i="12"/>
  <c r="BJ110" i="12"/>
  <c r="BJ108" i="12"/>
  <c r="BJ212" i="12"/>
  <c r="BJ225" i="12"/>
  <c r="BJ204" i="12"/>
  <c r="BJ156" i="12"/>
  <c r="BJ26" i="12"/>
  <c r="BJ216" i="12"/>
  <c r="BJ224" i="12"/>
  <c r="BJ228" i="12"/>
  <c r="BJ94" i="12"/>
  <c r="BJ17" i="12"/>
  <c r="BJ30" i="12"/>
  <c r="BJ13" i="12"/>
  <c r="BJ25" i="12"/>
  <c r="BJ169" i="12"/>
  <c r="BJ176" i="12"/>
  <c r="BJ173" i="12"/>
  <c r="BJ201" i="12"/>
  <c r="BJ126" i="12"/>
  <c r="BJ100" i="12"/>
  <c r="BJ31" i="12"/>
  <c r="BJ66" i="12"/>
  <c r="BJ58" i="12"/>
  <c r="BJ175" i="12"/>
  <c r="BA157" i="12"/>
  <c r="BA64" i="12"/>
  <c r="BA67" i="12"/>
  <c r="BA230" i="12"/>
  <c r="BA112" i="12"/>
  <c r="BA51" i="12"/>
  <c r="BA127" i="12"/>
  <c r="BA203" i="12"/>
  <c r="BA204" i="12"/>
  <c r="BA94" i="12"/>
  <c r="BA98" i="12"/>
  <c r="BA4" i="12"/>
  <c r="BA61" i="12"/>
  <c r="BA169" i="12"/>
  <c r="BA187" i="12"/>
  <c r="AP17" i="12"/>
  <c r="AP181" i="12"/>
  <c r="AP172" i="12"/>
  <c r="AP55" i="12"/>
  <c r="AP85" i="12"/>
  <c r="AP144" i="12"/>
  <c r="AP236" i="12"/>
  <c r="AP162" i="12"/>
  <c r="AP82" i="12"/>
  <c r="AP3" i="12"/>
  <c r="AP9" i="12"/>
  <c r="AP136" i="12"/>
  <c r="AP89" i="12"/>
  <c r="AP96" i="12"/>
  <c r="AP74" i="12"/>
  <c r="AP59" i="12"/>
  <c r="AP146" i="12"/>
  <c r="AP20" i="12"/>
  <c r="AP135" i="12"/>
  <c r="AP104" i="12"/>
  <c r="AP23" i="12"/>
  <c r="AP111" i="12"/>
  <c r="AP208" i="12"/>
  <c r="AP167" i="12"/>
  <c r="AP114" i="12"/>
  <c r="AP188" i="12"/>
  <c r="AP16" i="12"/>
  <c r="AP71" i="12"/>
  <c r="AP63" i="12"/>
  <c r="AP27" i="12"/>
  <c r="AP57" i="12"/>
  <c r="AP70" i="12"/>
  <c r="AP239" i="12"/>
  <c r="AP99" i="12"/>
  <c r="AP164" i="12"/>
  <c r="AP33" i="12"/>
  <c r="AP95" i="12"/>
  <c r="AP201" i="12"/>
  <c r="AP106" i="12"/>
  <c r="AP142" i="12"/>
  <c r="AP14" i="12"/>
  <c r="AP191" i="12"/>
  <c r="AP134" i="12"/>
  <c r="AP92" i="12"/>
  <c r="AP195" i="12"/>
  <c r="AP116" i="12"/>
  <c r="AP77" i="12"/>
  <c r="AP78" i="12"/>
  <c r="AP138" i="12"/>
  <c r="AP178" i="12"/>
  <c r="AP100" i="12"/>
  <c r="AP213" i="12"/>
  <c r="AP226" i="12"/>
  <c r="AP5" i="12"/>
  <c r="AP220" i="12"/>
  <c r="AP61" i="12"/>
  <c r="AP79" i="12"/>
  <c r="AP147" i="12"/>
  <c r="AP102" i="12"/>
  <c r="AP48" i="12"/>
  <c r="AP238" i="12"/>
  <c r="AP152" i="12"/>
  <c r="AP7" i="12"/>
  <c r="AP53" i="12"/>
  <c r="AP123" i="12"/>
  <c r="AP34" i="12"/>
  <c r="AP165" i="12"/>
  <c r="AP117" i="12"/>
  <c r="AP29" i="12"/>
  <c r="AP94" i="12"/>
  <c r="AP132" i="12"/>
  <c r="AP173" i="12"/>
  <c r="AP232" i="12"/>
  <c r="AP131" i="12"/>
  <c r="AP2" i="12"/>
  <c r="AP203" i="12"/>
  <c r="AP31" i="12"/>
  <c r="AP127" i="12"/>
  <c r="AP202" i="12"/>
  <c r="AP97" i="12"/>
  <c r="AP30" i="12"/>
  <c r="AP187" i="12"/>
  <c r="AP108" i="12"/>
  <c r="AP197" i="12"/>
  <c r="AP221" i="12"/>
  <c r="AP186" i="12"/>
  <c r="AP176" i="12"/>
  <c r="AP161" i="12"/>
  <c r="AP217" i="12"/>
  <c r="AP121" i="12"/>
  <c r="AP35" i="12"/>
  <c r="AP50" i="12"/>
  <c r="AP8" i="12"/>
  <c r="AP109" i="12"/>
  <c r="AP67" i="12"/>
  <c r="BO104" i="12"/>
  <c r="BH9" i="12"/>
  <c r="BH240" i="12"/>
  <c r="BH80" i="12"/>
  <c r="BH90" i="12"/>
  <c r="BH180" i="12"/>
  <c r="BH224" i="12"/>
  <c r="BH222" i="12"/>
  <c r="BH33" i="12"/>
  <c r="BH192" i="12"/>
  <c r="BH84" i="12"/>
  <c r="BH103" i="12"/>
  <c r="BH170" i="12"/>
  <c r="BH145" i="12"/>
  <c r="BH38" i="12"/>
  <c r="BH8" i="12"/>
  <c r="BH213" i="12"/>
  <c r="BH138" i="12"/>
  <c r="BH237" i="12"/>
  <c r="BH50" i="12"/>
  <c r="BH104" i="12"/>
  <c r="BH3" i="12"/>
  <c r="BH56" i="12"/>
  <c r="BH188" i="12"/>
  <c r="BH126" i="12"/>
  <c r="BH49" i="12"/>
  <c r="BH60" i="12"/>
  <c r="BH199" i="12"/>
  <c r="BH217" i="12"/>
  <c r="BH27" i="12"/>
  <c r="BH86" i="12"/>
  <c r="BH66" i="12"/>
  <c r="BH31" i="12"/>
  <c r="BH176" i="12"/>
  <c r="BH140" i="12"/>
  <c r="BH179" i="12"/>
  <c r="BH122" i="12"/>
  <c r="BH97" i="12"/>
  <c r="BH241" i="12"/>
  <c r="BH127" i="12"/>
  <c r="BH101" i="12"/>
  <c r="BH165" i="12"/>
  <c r="BH5" i="12"/>
  <c r="BH159" i="12"/>
  <c r="BH95" i="12"/>
  <c r="BH193" i="12"/>
  <c r="BH236" i="12"/>
  <c r="BH214" i="12"/>
  <c r="BH230" i="12"/>
  <c r="BH54" i="12"/>
  <c r="BH76" i="12"/>
  <c r="BH150" i="12"/>
  <c r="BH92" i="12"/>
  <c r="BH61" i="12"/>
  <c r="BH215" i="12"/>
  <c r="BH69" i="12"/>
  <c r="BH202" i="12"/>
  <c r="BH7" i="12"/>
  <c r="BH173" i="12"/>
  <c r="BH35" i="12"/>
  <c r="BH63" i="12"/>
  <c r="BH209" i="12"/>
  <c r="BH64" i="12"/>
  <c r="BH142" i="12"/>
  <c r="BH135" i="12"/>
  <c r="BH13" i="12"/>
  <c r="BH162" i="12"/>
  <c r="BH48" i="12"/>
  <c r="BH238" i="12"/>
  <c r="BH233" i="12"/>
  <c r="BH208" i="12"/>
  <c r="BH210" i="12"/>
  <c r="BH146" i="12"/>
  <c r="BH190" i="12"/>
  <c r="BH118" i="12"/>
  <c r="BH139" i="12"/>
  <c r="BH125" i="12"/>
  <c r="BH107" i="12"/>
  <c r="BH88" i="12"/>
  <c r="BH106" i="12"/>
  <c r="BH117" i="12"/>
  <c r="BH67" i="12"/>
  <c r="BH114" i="12"/>
  <c r="BH174" i="12"/>
  <c r="BH96" i="12"/>
  <c r="BH203" i="12"/>
  <c r="BH239" i="12"/>
  <c r="BH157" i="12"/>
  <c r="BH6" i="12"/>
  <c r="BH218" i="12"/>
  <c r="BH58" i="12"/>
  <c r="BH39" i="12"/>
  <c r="BH136" i="12"/>
  <c r="BH98" i="12"/>
  <c r="BH77" i="12"/>
  <c r="BH68" i="12"/>
  <c r="BH131" i="12"/>
  <c r="BH23" i="12"/>
  <c r="BH168" i="12"/>
  <c r="BH191" i="12"/>
  <c r="BH72" i="12"/>
  <c r="BH99" i="12"/>
  <c r="BH211" i="12"/>
  <c r="BH197" i="12"/>
  <c r="BH18" i="12"/>
  <c r="BH134" i="12"/>
  <c r="BH167" i="12"/>
  <c r="BH55" i="12"/>
  <c r="BH128" i="12"/>
  <c r="BH30" i="12"/>
  <c r="BH53" i="12"/>
  <c r="BH65" i="12"/>
  <c r="BH206" i="12"/>
  <c r="BH26" i="12"/>
  <c r="BH124" i="12"/>
  <c r="BH11" i="12"/>
  <c r="BH109" i="12"/>
  <c r="BH152" i="12"/>
  <c r="BH169" i="12"/>
  <c r="BH231" i="12"/>
  <c r="BH119" i="12"/>
  <c r="BH20" i="12"/>
  <c r="BH207" i="12"/>
  <c r="BH226" i="12"/>
  <c r="BH166" i="12"/>
  <c r="BH181" i="12"/>
  <c r="BH205" i="12"/>
  <c r="BH16" i="12"/>
  <c r="BH183" i="12"/>
  <c r="BH201" i="12"/>
  <c r="BH184" i="12"/>
  <c r="BH105" i="12"/>
  <c r="BH34" i="12"/>
  <c r="BH59" i="12"/>
  <c r="BH24" i="12"/>
  <c r="BH147" i="12"/>
  <c r="BH221" i="12"/>
  <c r="BH14" i="12"/>
  <c r="BH129" i="12"/>
  <c r="BH2" i="12"/>
  <c r="BH219" i="12"/>
  <c r="BH227" i="12"/>
  <c r="BH163" i="12"/>
  <c r="BH108" i="12"/>
  <c r="BH232" i="12"/>
  <c r="BH10" i="12"/>
  <c r="BH164" i="12"/>
  <c r="BH151" i="12"/>
  <c r="BH196" i="12"/>
  <c r="BH234" i="12"/>
  <c r="BH46" i="12"/>
  <c r="BH17" i="12"/>
  <c r="BH91" i="12"/>
  <c r="BH71" i="12"/>
  <c r="BH82" i="12"/>
  <c r="BH182" i="12"/>
  <c r="BH186" i="12"/>
  <c r="BH41" i="12"/>
  <c r="BH102" i="12"/>
  <c r="BH225" i="12"/>
  <c r="BH171" i="12"/>
  <c r="BH189" i="12"/>
  <c r="BH100" i="12"/>
  <c r="BH177" i="12"/>
  <c r="BH216" i="12"/>
  <c r="BH132" i="12"/>
  <c r="BH29" i="12"/>
  <c r="BH93" i="12"/>
  <c r="BH28" i="12"/>
  <c r="BH194" i="12"/>
  <c r="BH235" i="12"/>
  <c r="BH112" i="12"/>
  <c r="BH185" i="12"/>
  <c r="BH44" i="12"/>
  <c r="BH85" i="12"/>
  <c r="BH25" i="12"/>
  <c r="BH83" i="12"/>
  <c r="BH36" i="12"/>
  <c r="BH204" i="12"/>
  <c r="BH113" i="12"/>
  <c r="BH40" i="12"/>
  <c r="BA54" i="12"/>
  <c r="BA213" i="12"/>
  <c r="BA120" i="12"/>
  <c r="BA237" i="12"/>
  <c r="BA39" i="12"/>
  <c r="BA195" i="12"/>
  <c r="BA235" i="12"/>
  <c r="BA118" i="12"/>
  <c r="BA91" i="12"/>
  <c r="BA218" i="12"/>
  <c r="BA27" i="12"/>
  <c r="BA140" i="12"/>
  <c r="BA149" i="12"/>
  <c r="BA160" i="12"/>
  <c r="BA196" i="12"/>
  <c r="BA231" i="12"/>
  <c r="BA212" i="12"/>
  <c r="BA57" i="12"/>
  <c r="BA125" i="12"/>
  <c r="BA152" i="12"/>
  <c r="BA87" i="12"/>
  <c r="BA172" i="12"/>
  <c r="BA224" i="12"/>
  <c r="BA49" i="12"/>
  <c r="BA74" i="12"/>
  <c r="BA22" i="12"/>
  <c r="BA126" i="12"/>
  <c r="BA175" i="12"/>
  <c r="BA48" i="12"/>
  <c r="BA141" i="12"/>
  <c r="BA222" i="12"/>
  <c r="BA137" i="12"/>
  <c r="BA101" i="12"/>
  <c r="BA171" i="12"/>
  <c r="BA7" i="12"/>
  <c r="BA60" i="12"/>
  <c r="BA93" i="12"/>
  <c r="BA232" i="12"/>
  <c r="BA162" i="12"/>
  <c r="BA25" i="12"/>
  <c r="BA68" i="12"/>
  <c r="BA178" i="12"/>
  <c r="BA240" i="12"/>
  <c r="BA166" i="12"/>
  <c r="BA70" i="12"/>
  <c r="BA164" i="12"/>
  <c r="BA37" i="12"/>
  <c r="BA139" i="12"/>
  <c r="BA108" i="12"/>
  <c r="BA134" i="12"/>
  <c r="BA106" i="12"/>
  <c r="BA59" i="12"/>
  <c r="BA143" i="12"/>
  <c r="BA80" i="12"/>
  <c r="BA188" i="12"/>
  <c r="BA110" i="12"/>
  <c r="BA234" i="12"/>
  <c r="BA119" i="12"/>
  <c r="BA206" i="12"/>
  <c r="BA168" i="12"/>
  <c r="BA3" i="12"/>
  <c r="BA209" i="12"/>
  <c r="BA5" i="12"/>
  <c r="BA132" i="12"/>
  <c r="BA201" i="12"/>
  <c r="BA183" i="12"/>
  <c r="BA215" i="12"/>
  <c r="BA147" i="12"/>
  <c r="BA31" i="12"/>
  <c r="BA13" i="12"/>
  <c r="BA109" i="12"/>
  <c r="BA90" i="12"/>
  <c r="BA19" i="12"/>
  <c r="BA121" i="12"/>
  <c r="BA56" i="12"/>
  <c r="BA38" i="12"/>
  <c r="BA95" i="12"/>
  <c r="BA133" i="12"/>
  <c r="BA100" i="12"/>
  <c r="BA194" i="12"/>
  <c r="BA225" i="12"/>
  <c r="BA217" i="12"/>
  <c r="BA45" i="12"/>
  <c r="BA50" i="12"/>
  <c r="BA107" i="12"/>
  <c r="BA113" i="12"/>
  <c r="BA8" i="12"/>
  <c r="BA167" i="12"/>
  <c r="BA181" i="12"/>
  <c r="BA114" i="12"/>
  <c r="BA15" i="12"/>
  <c r="BA73" i="12"/>
  <c r="BA211" i="12"/>
  <c r="BA228" i="12"/>
  <c r="BA63" i="12"/>
  <c r="BA198" i="12"/>
  <c r="BA97" i="12"/>
  <c r="BA189" i="12"/>
  <c r="BA75" i="12"/>
  <c r="BA241" i="12"/>
  <c r="BA205" i="12"/>
  <c r="BA207" i="12"/>
  <c r="BA36" i="12"/>
  <c r="BA32" i="12"/>
  <c r="BA193" i="12"/>
  <c r="BA186" i="12"/>
  <c r="BA53" i="12"/>
  <c r="BA9" i="12"/>
  <c r="BA92" i="12"/>
  <c r="BA123" i="12"/>
  <c r="BA229" i="12"/>
  <c r="BA79" i="12"/>
  <c r="BA18" i="12"/>
  <c r="BA192" i="12"/>
  <c r="BA85" i="12"/>
  <c r="BA155" i="12"/>
  <c r="BA145" i="12"/>
  <c r="BA82" i="12"/>
  <c r="BA77" i="12"/>
  <c r="BA20" i="12"/>
  <c r="BA55" i="12"/>
  <c r="BA89" i="12"/>
  <c r="BA197" i="12"/>
  <c r="BA72" i="12"/>
  <c r="BA184" i="12"/>
  <c r="BA173" i="12"/>
  <c r="BA176" i="12"/>
  <c r="BA81" i="12"/>
  <c r="BA131" i="12"/>
  <c r="BA214" i="12"/>
  <c r="BA76" i="12"/>
  <c r="BA136" i="12"/>
  <c r="BA150" i="12"/>
  <c r="BA26" i="12"/>
  <c r="BA182" i="12"/>
  <c r="BA138" i="12"/>
  <c r="BA52" i="12"/>
  <c r="BA78" i="12"/>
  <c r="BA111" i="12"/>
  <c r="BA43" i="12"/>
  <c r="BA34" i="12"/>
  <c r="BA208" i="12"/>
  <c r="BA116" i="12"/>
  <c r="BA14" i="12"/>
  <c r="BA10" i="12"/>
  <c r="BA24" i="12"/>
  <c r="BA46" i="12"/>
  <c r="BA159" i="12"/>
  <c r="BA71" i="12"/>
  <c r="BA219" i="12"/>
  <c r="BA21" i="12"/>
  <c r="BA40" i="12"/>
  <c r="BA144" i="12"/>
  <c r="BA142" i="12"/>
  <c r="BA66" i="12"/>
  <c r="BA62" i="12"/>
  <c r="BA210" i="12"/>
  <c r="BA42" i="12"/>
  <c r="BA29" i="12"/>
  <c r="BA33" i="12"/>
  <c r="BA226" i="12"/>
  <c r="BA151" i="12"/>
  <c r="BA158" i="12"/>
  <c r="BA23" i="12"/>
  <c r="BA227" i="12"/>
  <c r="BA170" i="12"/>
  <c r="BA16" i="12"/>
  <c r="BA84" i="12"/>
  <c r="BA103" i="12"/>
  <c r="BA65" i="12"/>
  <c r="BA135" i="12"/>
  <c r="BA238" i="12"/>
  <c r="BA239" i="12"/>
  <c r="BA191" i="12"/>
  <c r="BA233" i="12"/>
  <c r="BA12" i="12"/>
  <c r="BA2" i="12"/>
  <c r="BA47" i="12"/>
  <c r="BA117" i="12"/>
  <c r="BA6" i="12"/>
  <c r="BA17" i="12"/>
  <c r="BA122" i="12"/>
  <c r="BA105" i="12"/>
  <c r="BA179" i="12"/>
  <c r="BA130" i="12"/>
  <c r="BA161" i="12"/>
  <c r="BA165" i="12"/>
  <c r="BA200" i="12"/>
  <c r="BA99" i="12"/>
  <c r="BA58" i="12"/>
  <c r="BA174" i="12"/>
  <c r="BA129" i="12"/>
  <c r="BA86" i="12"/>
  <c r="BA96" i="12"/>
  <c r="BA28" i="12"/>
  <c r="BA146" i="12"/>
  <c r="BA236" i="12"/>
  <c r="BA221" i="12"/>
  <c r="BA102" i="12"/>
  <c r="BA156" i="12"/>
  <c r="BA153" i="12"/>
  <c r="BA154" i="12"/>
  <c r="BA163" i="12"/>
  <c r="BA11" i="12"/>
  <c r="BA115" i="12"/>
  <c r="BA69" i="12"/>
  <c r="BA220" i="12"/>
  <c r="BA185" i="12"/>
  <c r="BA35" i="12"/>
  <c r="BA216" i="12"/>
  <c r="BF242" i="12"/>
  <c r="CH104" i="12"/>
  <c r="BA88" i="12"/>
  <c r="BA30" i="12"/>
  <c r="BA180" i="12"/>
  <c r="BA190" i="12"/>
  <c r="BD82" i="12"/>
  <c r="BD88" i="12"/>
  <c r="BD79" i="12"/>
  <c r="BD23" i="12"/>
  <c r="BD171" i="12"/>
  <c r="BD232" i="12"/>
  <c r="BD146" i="12"/>
  <c r="BD32" i="12"/>
  <c r="BD10" i="12"/>
  <c r="BD64" i="12"/>
  <c r="BD67" i="12"/>
  <c r="BD220" i="12"/>
  <c r="BD217" i="12"/>
  <c r="BD187" i="12"/>
  <c r="BD21" i="12"/>
  <c r="BD172" i="12"/>
  <c r="BD19" i="12"/>
  <c r="BD231" i="12"/>
  <c r="BD196" i="12"/>
  <c r="BD85" i="12"/>
  <c r="BD77" i="12"/>
  <c r="AZ25" i="12"/>
  <c r="AY132" i="12"/>
  <c r="AY150" i="12"/>
  <c r="AY215" i="12"/>
  <c r="AY136" i="12"/>
  <c r="AY181" i="12"/>
  <c r="AY204" i="12"/>
  <c r="AY164" i="12"/>
  <c r="AY117" i="12"/>
  <c r="AY36" i="12"/>
  <c r="AY229" i="12"/>
  <c r="AY104" i="12"/>
  <c r="AY79" i="12"/>
  <c r="AY144" i="12"/>
  <c r="AY34" i="12"/>
  <c r="AY92" i="12"/>
  <c r="AY43" i="12"/>
  <c r="AY188" i="12"/>
  <c r="AY224" i="12"/>
  <c r="AY85" i="12"/>
  <c r="AY231" i="12"/>
  <c r="AY189" i="12"/>
  <c r="AY193" i="12"/>
  <c r="AY68" i="12"/>
  <c r="AY82" i="12"/>
  <c r="AY187" i="12"/>
  <c r="AY121" i="12"/>
  <c r="AY97" i="12"/>
  <c r="AY173" i="12"/>
  <c r="AY30" i="12"/>
  <c r="AY174" i="12"/>
  <c r="AY126" i="12"/>
  <c r="AY198" i="12"/>
  <c r="AY90" i="12"/>
  <c r="AY95" i="12"/>
  <c r="AY207" i="12"/>
  <c r="AY151" i="12"/>
  <c r="AY218" i="12"/>
  <c r="AY179" i="12"/>
  <c r="AY52" i="12"/>
  <c r="AY45" i="12"/>
  <c r="AY226" i="12"/>
  <c r="AY205" i="12"/>
  <c r="AY137" i="12"/>
  <c r="AY220" i="12"/>
  <c r="AY5" i="12"/>
  <c r="AY240" i="12"/>
  <c r="AY41" i="12"/>
  <c r="AY238" i="12"/>
  <c r="AY236" i="12"/>
  <c r="AY149" i="12"/>
  <c r="AY22" i="12"/>
  <c r="AY200" i="12"/>
  <c r="AY86" i="12"/>
  <c r="AY153" i="12"/>
  <c r="AY96" i="12"/>
  <c r="AY131" i="12"/>
  <c r="AY145" i="12"/>
  <c r="AY194" i="12"/>
  <c r="AY227" i="12"/>
  <c r="AY81" i="12"/>
  <c r="AY51" i="12"/>
  <c r="AY32" i="12"/>
  <c r="AY168" i="12"/>
  <c r="AY75" i="12"/>
  <c r="AY62" i="12"/>
  <c r="AY135" i="12"/>
  <c r="AY163" i="12"/>
  <c r="AY177" i="12"/>
  <c r="AY172" i="12"/>
  <c r="AY118" i="12"/>
  <c r="AY169" i="12"/>
  <c r="AY64" i="12"/>
  <c r="AY139" i="12"/>
  <c r="AY38" i="12"/>
  <c r="AY42" i="12"/>
  <c r="AY165" i="12"/>
  <c r="AY67" i="12"/>
  <c r="AY170" i="12"/>
  <c r="AY148" i="12"/>
  <c r="AY120" i="12"/>
  <c r="AY199" i="12"/>
  <c r="AY166" i="12"/>
  <c r="AY162" i="12"/>
  <c r="AY127" i="12"/>
  <c r="AY11" i="12"/>
  <c r="AY10" i="12"/>
  <c r="AY93" i="12"/>
  <c r="AY27" i="12"/>
  <c r="AY98" i="12"/>
  <c r="AY212" i="12"/>
  <c r="AY20" i="12"/>
  <c r="AY119" i="12"/>
  <c r="AY28" i="12"/>
  <c r="AY134" i="12"/>
  <c r="AY6" i="12"/>
  <c r="AY111" i="12"/>
  <c r="AY228" i="12"/>
  <c r="AY155" i="12"/>
  <c r="AY2" i="12"/>
  <c r="AY211" i="12"/>
  <c r="AY25" i="12"/>
  <c r="AY3" i="12"/>
  <c r="AY159" i="12"/>
  <c r="AY234" i="12"/>
  <c r="AY209" i="12"/>
  <c r="AY101" i="12"/>
  <c r="AY232" i="12"/>
  <c r="AY230" i="12"/>
  <c r="AY73" i="12"/>
  <c r="AY156" i="12"/>
  <c r="AY29" i="12"/>
  <c r="AY56" i="12"/>
  <c r="AY26" i="12"/>
  <c r="AY124" i="12"/>
  <c r="AY225" i="12"/>
  <c r="AY50" i="12"/>
  <c r="AY100" i="12"/>
  <c r="AY143" i="12"/>
  <c r="AY157" i="12"/>
  <c r="AY37" i="12"/>
  <c r="AY107" i="12"/>
  <c r="AY223" i="12"/>
  <c r="AY65" i="12"/>
  <c r="AY110" i="12"/>
  <c r="AY49" i="12"/>
  <c r="AY239" i="12"/>
  <c r="AY213" i="12"/>
  <c r="AY35" i="12"/>
  <c r="AY130" i="12"/>
  <c r="AY12" i="12"/>
  <c r="AY197" i="12"/>
  <c r="AY105" i="12"/>
  <c r="AY235" i="12"/>
  <c r="AY217" i="12"/>
  <c r="AY208" i="12"/>
  <c r="AY76" i="12"/>
  <c r="AY122" i="12"/>
  <c r="AY61" i="12"/>
  <c r="AY99" i="12"/>
  <c r="AY237" i="12"/>
  <c r="AY19" i="12"/>
  <c r="AY202" i="12"/>
  <c r="AY72" i="12"/>
  <c r="AY133" i="12"/>
  <c r="AY21" i="12"/>
  <c r="AY13" i="12"/>
  <c r="AY138" i="12"/>
  <c r="AY192" i="12"/>
  <c r="AY66" i="12"/>
  <c r="AY219" i="12"/>
  <c r="AY94" i="12"/>
  <c r="AY114" i="12"/>
  <c r="AY222" i="12"/>
  <c r="AY88" i="12"/>
  <c r="AY69" i="12"/>
  <c r="AY115" i="12"/>
  <c r="AY80" i="12"/>
  <c r="AY210" i="12"/>
  <c r="AY17" i="12"/>
  <c r="AY201" i="12"/>
  <c r="AY57" i="12"/>
  <c r="AY167" i="12"/>
  <c r="AY53" i="12"/>
  <c r="AY47" i="12"/>
  <c r="AY129" i="12"/>
  <c r="AY7" i="12"/>
  <c r="AY116" i="12"/>
  <c r="AY77" i="12"/>
  <c r="AY33" i="12"/>
  <c r="AY140" i="12"/>
  <c r="AY4" i="12"/>
  <c r="AY147" i="12"/>
  <c r="AY160" i="12"/>
  <c r="AY15" i="12"/>
  <c r="AY84" i="12"/>
  <c r="AY87" i="12"/>
  <c r="AY191" i="12"/>
  <c r="AY142" i="12"/>
  <c r="AY71" i="12"/>
  <c r="AY55" i="12"/>
  <c r="AY176" i="12"/>
  <c r="AY123" i="12"/>
  <c r="AY78" i="12"/>
  <c r="BI197" i="12"/>
  <c r="BI204" i="12"/>
  <c r="BI90" i="12"/>
  <c r="BI145" i="12"/>
  <c r="BI159" i="12"/>
  <c r="BI219" i="12"/>
  <c r="BI188" i="12"/>
  <c r="BI233" i="12"/>
  <c r="BI66" i="12"/>
  <c r="BI123" i="12"/>
  <c r="BI220" i="12"/>
  <c r="BI161" i="12"/>
  <c r="BI72" i="12"/>
  <c r="BI56" i="12"/>
  <c r="BI151" i="12"/>
  <c r="BI114" i="12"/>
  <c r="BI94" i="12"/>
  <c r="BI91" i="12"/>
  <c r="BI97" i="12"/>
  <c r="BI40" i="12"/>
  <c r="BI32" i="12"/>
  <c r="BI133" i="12"/>
  <c r="BI167" i="12"/>
  <c r="BI30" i="12"/>
  <c r="BI108" i="12"/>
  <c r="BI8" i="12"/>
  <c r="BI194" i="12"/>
  <c r="BI212" i="12"/>
  <c r="BI96" i="12"/>
  <c r="BI71" i="12"/>
  <c r="BI230" i="12"/>
  <c r="BI134" i="12"/>
  <c r="BI101" i="12"/>
  <c r="BI100" i="12"/>
  <c r="BI141" i="12"/>
  <c r="BI135" i="12"/>
  <c r="BI210" i="12"/>
  <c r="BI168" i="12"/>
  <c r="BI92" i="12"/>
  <c r="BI45" i="12"/>
  <c r="BI169" i="12"/>
  <c r="BI122" i="12"/>
  <c r="BI232" i="12"/>
  <c r="BI7" i="12"/>
  <c r="BI192" i="12"/>
  <c r="BI63" i="12"/>
  <c r="BI209" i="12"/>
  <c r="BI99" i="12"/>
  <c r="BI211" i="12"/>
  <c r="BI36" i="12"/>
  <c r="BI183" i="12"/>
  <c r="BI200" i="12"/>
  <c r="BI62" i="12"/>
  <c r="BI10" i="12"/>
  <c r="BI234" i="12"/>
  <c r="BI129" i="12"/>
  <c r="BI117" i="12"/>
  <c r="BI41" i="12"/>
  <c r="BI38" i="12"/>
  <c r="BI193" i="12"/>
  <c r="BI35" i="12"/>
  <c r="BI229" i="12"/>
  <c r="BI59" i="12"/>
  <c r="BI89" i="12"/>
  <c r="BI138" i="12"/>
  <c r="BI126" i="12"/>
  <c r="BI236" i="12"/>
  <c r="BI155" i="12"/>
  <c r="BI20" i="12"/>
  <c r="BI205" i="12"/>
  <c r="BI136" i="12"/>
  <c r="BI70" i="12"/>
  <c r="BI119" i="12"/>
  <c r="BI95" i="12"/>
  <c r="BI110" i="12"/>
  <c r="BI195" i="12"/>
  <c r="BI17" i="12"/>
  <c r="BI153" i="12"/>
  <c r="BI39" i="12"/>
  <c r="BI121" i="12"/>
  <c r="BI106" i="12"/>
  <c r="BI158" i="12"/>
  <c r="BI137" i="12"/>
  <c r="BI11" i="12"/>
  <c r="BI24" i="12"/>
  <c r="BI231" i="12"/>
  <c r="BI37" i="12"/>
  <c r="BI190" i="12"/>
  <c r="BI80" i="12"/>
  <c r="BI206" i="12"/>
  <c r="BI78" i="12"/>
  <c r="BI67" i="12"/>
  <c r="BI149" i="12"/>
  <c r="BI33" i="12"/>
  <c r="BI239" i="12"/>
  <c r="BI154" i="12"/>
  <c r="BI53" i="12"/>
  <c r="BI201" i="12"/>
  <c r="BI29" i="12"/>
  <c r="BI132" i="12"/>
  <c r="BI178" i="12"/>
  <c r="BI179" i="12"/>
  <c r="BI226" i="12"/>
  <c r="BI83" i="12"/>
  <c r="BI14" i="12"/>
  <c r="BI15" i="12"/>
  <c r="BI214" i="12"/>
  <c r="BI3" i="12"/>
  <c r="BI28" i="12"/>
  <c r="BI213" i="12"/>
  <c r="BI109" i="12"/>
  <c r="BI227" i="12"/>
  <c r="BI139" i="12"/>
  <c r="BI75" i="12"/>
  <c r="BI98" i="12"/>
  <c r="BI216" i="12"/>
  <c r="BI74" i="12"/>
  <c r="BI196" i="12"/>
  <c r="BI12" i="12"/>
  <c r="BI107" i="12"/>
  <c r="BI171" i="12"/>
  <c r="BI25" i="12"/>
  <c r="BI228" i="12"/>
  <c r="BI164" i="12"/>
  <c r="BI49" i="12"/>
  <c r="BI150" i="12"/>
  <c r="BI46" i="12"/>
  <c r="BI148" i="12"/>
  <c r="BI86" i="12"/>
  <c r="BI170" i="12"/>
  <c r="BI22" i="12"/>
  <c r="BI166" i="12"/>
  <c r="BI189" i="12"/>
  <c r="BI238" i="12"/>
  <c r="BI116" i="12"/>
  <c r="BI61" i="12"/>
  <c r="BI143" i="12"/>
  <c r="BI48" i="12"/>
  <c r="BI160" i="12"/>
  <c r="BI147" i="12"/>
  <c r="BI203" i="12"/>
  <c r="BI9" i="12"/>
  <c r="BI79" i="12"/>
  <c r="BI198" i="12"/>
  <c r="BI181" i="12"/>
  <c r="BI85" i="12"/>
  <c r="BI19" i="12"/>
  <c r="BI111" i="12"/>
  <c r="BI224" i="12"/>
  <c r="BI65" i="12"/>
  <c r="BI156" i="12"/>
  <c r="BI218" i="12"/>
  <c r="BI187" i="12"/>
  <c r="BI237" i="12"/>
  <c r="BI182" i="12"/>
  <c r="BI142" i="12"/>
  <c r="BI128" i="12"/>
  <c r="BI82" i="12"/>
  <c r="BI13" i="12"/>
  <c r="BI112" i="12"/>
  <c r="BI173" i="12"/>
  <c r="BI241" i="12"/>
  <c r="BI58" i="12"/>
  <c r="BI222" i="12"/>
  <c r="BI221" i="12"/>
  <c r="BI186" i="12"/>
  <c r="BI174" i="12"/>
  <c r="BI55" i="12"/>
  <c r="BI44" i="12"/>
  <c r="BI162" i="12"/>
  <c r="BI103" i="12"/>
  <c r="BI23" i="12"/>
  <c r="BI130" i="12"/>
  <c r="BI6" i="12"/>
  <c r="BI77" i="12"/>
  <c r="BI64" i="12"/>
  <c r="BI69" i="12"/>
  <c r="BI4" i="12"/>
  <c r="BI2" i="12"/>
  <c r="BI16" i="12"/>
  <c r="BI175" i="12"/>
  <c r="BI118" i="12"/>
  <c r="BI177" i="12"/>
  <c r="BI144" i="12"/>
  <c r="BI60" i="12"/>
  <c r="BI184" i="12"/>
  <c r="BI73" i="12"/>
  <c r="BI157" i="12"/>
  <c r="BI152" i="12"/>
  <c r="BI43" i="12"/>
  <c r="BI115" i="12"/>
  <c r="BI172" i="12"/>
  <c r="BI102" i="12"/>
  <c r="BI68" i="12"/>
  <c r="BI31" i="12"/>
  <c r="BI235" i="12"/>
  <c r="BI26" i="12"/>
  <c r="BI104" i="12"/>
  <c r="BI47" i="12"/>
  <c r="BI131" i="12"/>
  <c r="BI18" i="12"/>
  <c r="BI88" i="12"/>
  <c r="BI146" i="12"/>
  <c r="BI207" i="12"/>
  <c r="BI54" i="12"/>
  <c r="BI165" i="12"/>
  <c r="BI51" i="12"/>
  <c r="BI93" i="12"/>
  <c r="BI140" i="12"/>
  <c r="BI124" i="12"/>
  <c r="BI208" i="12"/>
  <c r="BI87" i="12"/>
  <c r="BI57" i="12"/>
  <c r="BI52" i="12"/>
  <c r="BI34" i="12"/>
  <c r="BI127" i="12"/>
  <c r="BI21" i="12"/>
  <c r="BI76" i="12"/>
  <c r="BI27" i="12"/>
  <c r="BI215" i="12"/>
  <c r="BI163" i="12"/>
  <c r="BI42" i="12"/>
  <c r="BI84" i="12"/>
  <c r="BI223" i="12"/>
  <c r="BI5" i="12"/>
  <c r="BI81" i="12"/>
  <c r="BI176" i="12"/>
  <c r="BI202" i="12"/>
  <c r="BI125" i="12"/>
  <c r="BI120" i="12"/>
  <c r="BI225" i="12"/>
  <c r="BI217" i="12"/>
  <c r="BI105" i="12"/>
  <c r="BI185" i="12"/>
  <c r="BI180" i="12"/>
  <c r="BI240" i="12"/>
  <c r="BI50" i="12"/>
  <c r="BI113" i="12"/>
  <c r="BI191" i="12"/>
  <c r="BI199" i="12"/>
  <c r="AN65" i="12"/>
  <c r="AN28" i="12"/>
  <c r="AN193" i="12"/>
  <c r="AN123" i="12"/>
  <c r="AN43" i="12"/>
  <c r="AN14" i="12"/>
  <c r="AN203" i="12"/>
  <c r="AN82" i="12"/>
  <c r="AN212" i="12"/>
  <c r="AN191" i="12"/>
  <c r="AN99" i="12"/>
  <c r="AN182" i="12"/>
  <c r="AN127" i="12"/>
  <c r="AN58" i="12"/>
  <c r="AN215" i="12"/>
  <c r="AN240" i="12"/>
  <c r="AN121" i="12"/>
  <c r="AN187" i="12"/>
  <c r="AN176" i="12"/>
  <c r="AN87" i="12"/>
  <c r="AN115" i="12"/>
  <c r="AN106" i="12"/>
  <c r="AN7" i="12"/>
  <c r="AN81" i="12"/>
  <c r="AN63" i="12"/>
  <c r="AN117" i="12"/>
  <c r="AN199" i="12"/>
  <c r="AN225" i="12"/>
  <c r="AN88" i="12"/>
  <c r="AN197" i="12"/>
  <c r="AN80" i="12"/>
  <c r="AN202" i="12"/>
  <c r="AN142" i="12"/>
  <c r="AN160" i="12"/>
  <c r="AN71" i="12"/>
  <c r="AN45" i="12"/>
  <c r="AN37" i="12"/>
  <c r="AN39" i="12"/>
  <c r="AN52" i="12"/>
  <c r="AN109" i="12"/>
  <c r="AN164" i="12"/>
  <c r="AN103" i="12"/>
  <c r="AN12" i="12"/>
  <c r="AN130" i="12"/>
  <c r="AN98" i="12"/>
  <c r="AN162" i="12"/>
  <c r="AN200" i="12"/>
  <c r="AN122" i="12"/>
  <c r="AN91" i="12"/>
  <c r="AN220" i="12"/>
  <c r="AN17" i="12"/>
  <c r="AN77" i="12"/>
  <c r="AN233" i="12"/>
  <c r="AN214" i="12"/>
  <c r="AN67" i="12"/>
  <c r="AN148" i="12"/>
  <c r="AN229" i="12"/>
  <c r="AN126" i="12"/>
  <c r="AN198" i="12"/>
  <c r="AN44" i="12"/>
  <c r="AN85" i="12"/>
  <c r="AN41" i="12"/>
  <c r="AN76" i="12"/>
  <c r="AN155" i="12"/>
  <c r="AN57" i="12"/>
  <c r="AN9" i="12"/>
  <c r="AN27" i="12"/>
  <c r="AN51" i="12"/>
  <c r="AN119" i="12"/>
  <c r="AN228" i="12"/>
  <c r="AN95" i="12"/>
  <c r="AN35" i="12"/>
  <c r="AN165" i="12"/>
  <c r="AN64" i="12"/>
  <c r="AN144" i="12"/>
  <c r="AN136" i="12"/>
  <c r="AN189" i="12"/>
  <c r="AN97" i="12"/>
  <c r="AN34" i="12"/>
  <c r="AN178" i="12"/>
  <c r="AN90" i="12"/>
  <c r="AN238" i="12"/>
  <c r="AN154" i="12"/>
  <c r="AN232" i="12"/>
  <c r="AN234" i="12"/>
  <c r="AN113" i="12"/>
  <c r="AN61" i="12"/>
  <c r="AN221" i="12"/>
  <c r="AN54" i="12"/>
  <c r="AN196" i="12"/>
  <c r="AN156" i="12"/>
  <c r="AN93" i="12"/>
  <c r="AN73" i="12"/>
  <c r="AN29" i="12"/>
  <c r="AN104" i="12"/>
  <c r="AN166" i="12"/>
  <c r="AN53" i="12"/>
  <c r="AN75" i="12"/>
  <c r="AN159" i="12"/>
  <c r="AN186" i="12"/>
  <c r="AN163" i="12"/>
  <c r="AN177" i="12"/>
  <c r="AN20" i="12"/>
  <c r="AN158" i="12"/>
  <c r="AN211" i="12"/>
  <c r="AN15" i="12"/>
  <c r="AN70" i="12"/>
  <c r="AN4" i="12"/>
  <c r="AN120" i="12"/>
  <c r="AN190" i="12"/>
  <c r="AN172" i="12"/>
  <c r="AN194" i="12"/>
  <c r="AN226" i="12"/>
  <c r="AN40" i="12"/>
  <c r="AN116" i="12"/>
  <c r="AN134" i="12"/>
  <c r="AN33" i="12"/>
  <c r="AN56" i="12"/>
  <c r="AN167" i="12"/>
  <c r="AN157" i="12"/>
  <c r="AN241" i="12"/>
  <c r="AN145" i="12"/>
  <c r="AN149" i="12"/>
  <c r="AN102" i="12"/>
  <c r="AN174" i="12"/>
  <c r="AN96" i="12"/>
  <c r="AN118" i="12"/>
  <c r="AN19" i="12"/>
  <c r="AN184" i="12"/>
  <c r="AN11" i="12"/>
  <c r="AN46" i="12"/>
  <c r="AN47" i="12"/>
  <c r="AN152" i="12"/>
  <c r="AN72" i="12"/>
  <c r="AN30" i="12"/>
  <c r="AN22" i="12"/>
  <c r="AN204" i="12"/>
  <c r="AN146" i="12"/>
  <c r="AN143" i="12"/>
  <c r="AN213" i="12"/>
  <c r="AN151" i="12"/>
  <c r="AN223" i="12"/>
  <c r="AN2" i="12"/>
  <c r="AN26" i="12"/>
  <c r="AN100" i="12"/>
  <c r="AN210" i="12"/>
  <c r="AN84" i="12"/>
  <c r="AN129" i="12"/>
  <c r="AN107" i="12"/>
  <c r="AN112" i="12"/>
  <c r="AN205" i="12"/>
  <c r="AN50" i="12"/>
  <c r="AN138" i="12"/>
  <c r="AN147" i="12"/>
  <c r="AN135" i="12"/>
  <c r="AN16" i="12"/>
  <c r="AN171" i="12"/>
  <c r="AN101" i="12"/>
  <c r="AN105" i="12"/>
  <c r="AN219" i="12"/>
  <c r="AN60" i="12"/>
  <c r="AN24" i="12"/>
  <c r="AN8" i="12"/>
  <c r="AN114" i="12"/>
  <c r="AN74" i="12"/>
  <c r="AN227" i="12"/>
  <c r="AN125" i="12"/>
  <c r="AN68" i="12"/>
  <c r="AN55" i="12"/>
  <c r="AN3" i="12"/>
  <c r="AN18" i="12"/>
  <c r="AN133" i="12"/>
  <c r="AN131" i="12"/>
  <c r="AN36" i="12"/>
  <c r="AN218" i="12"/>
  <c r="AN92" i="12"/>
  <c r="AN192" i="12"/>
  <c r="AN170" i="12"/>
  <c r="AN78" i="12"/>
  <c r="AN111" i="12"/>
  <c r="AN86" i="12"/>
  <c r="AN38" i="12"/>
  <c r="AN231" i="12"/>
  <c r="AN62" i="12"/>
  <c r="AN31" i="12"/>
  <c r="AN216" i="12"/>
  <c r="AN206" i="12"/>
  <c r="AN239" i="12"/>
  <c r="AN195" i="12"/>
  <c r="AN59" i="12"/>
  <c r="AN150" i="12"/>
  <c r="AN69" i="12"/>
  <c r="AN209" i="12"/>
  <c r="AN179" i="12"/>
  <c r="AN13" i="12"/>
  <c r="AN224" i="12"/>
  <c r="AN5" i="12"/>
  <c r="AN207" i="12"/>
  <c r="AN6" i="12"/>
  <c r="AN222" i="12"/>
  <c r="AN132" i="12"/>
  <c r="AN175" i="12"/>
  <c r="AN21" i="12"/>
  <c r="AN94" i="12"/>
  <c r="AN66" i="12"/>
  <c r="AN180" i="12"/>
  <c r="AN168" i="12"/>
  <c r="AN230" i="12"/>
  <c r="AN236" i="12"/>
  <c r="AN169" i="12"/>
  <c r="AN188" i="12"/>
  <c r="AN23" i="12"/>
  <c r="AN49" i="12"/>
  <c r="AN108" i="12"/>
  <c r="AN89" i="12"/>
  <c r="AN110" i="12"/>
  <c r="AN79" i="12"/>
  <c r="AN48" i="12"/>
  <c r="AN235" i="12"/>
  <c r="AN83" i="12"/>
  <c r="AN141" i="12"/>
  <c r="AN137" i="12"/>
  <c r="AN139" i="12"/>
  <c r="AN181" i="12"/>
  <c r="AN32" i="12"/>
  <c r="AN237" i="12"/>
  <c r="AN185" i="12"/>
  <c r="AN128" i="12"/>
  <c r="AN153" i="12"/>
  <c r="AN140" i="12"/>
  <c r="AN10" i="12"/>
  <c r="AN217" i="12"/>
  <c r="AN173" i="12"/>
  <c r="AN124" i="12"/>
  <c r="AN25" i="12"/>
  <c r="AN201" i="12"/>
  <c r="AN183" i="12"/>
  <c r="AN42" i="12"/>
  <c r="AN161" i="12"/>
  <c r="AN208" i="12"/>
  <c r="BD110" i="12"/>
  <c r="BD186" i="12"/>
  <c r="BD13" i="12"/>
  <c r="BD201" i="12"/>
  <c r="BD60" i="12"/>
  <c r="BD234" i="12"/>
  <c r="BD240" i="12"/>
  <c r="BD6" i="12"/>
  <c r="BD203" i="12"/>
  <c r="BD173" i="12"/>
  <c r="BD81" i="12"/>
  <c r="BD15" i="12"/>
  <c r="BD49" i="12"/>
  <c r="BD118" i="12"/>
  <c r="AZ206" i="12"/>
  <c r="AZ199" i="12"/>
  <c r="AZ41" i="12"/>
  <c r="AZ230" i="12"/>
  <c r="AZ211" i="12"/>
  <c r="AZ179" i="12"/>
  <c r="AZ61" i="12"/>
  <c r="AZ68" i="12"/>
  <c r="AZ170" i="12"/>
  <c r="AZ86" i="12"/>
  <c r="AZ222" i="12"/>
  <c r="AZ35" i="12"/>
  <c r="AZ112" i="12"/>
  <c r="AZ73" i="12"/>
  <c r="AZ167" i="12"/>
  <c r="AZ188" i="12"/>
  <c r="AZ151" i="12"/>
  <c r="AZ102" i="12"/>
  <c r="AZ100" i="12"/>
  <c r="AZ27" i="12"/>
  <c r="AZ180" i="12"/>
  <c r="AZ203" i="12"/>
  <c r="AZ227" i="12"/>
  <c r="AZ113" i="12"/>
  <c r="AZ136" i="12"/>
  <c r="AZ122" i="12"/>
  <c r="AZ159" i="12"/>
  <c r="AZ236" i="12"/>
  <c r="AZ101" i="12"/>
  <c r="AZ166" i="12"/>
  <c r="AZ118" i="12"/>
  <c r="AZ26" i="12"/>
  <c r="AZ67" i="12"/>
  <c r="AZ4" i="12"/>
  <c r="AZ8" i="12"/>
  <c r="AZ5" i="12"/>
  <c r="AZ14" i="12"/>
  <c r="AZ46" i="12"/>
  <c r="AZ53" i="12"/>
  <c r="AZ169" i="12"/>
  <c r="AZ142" i="12"/>
  <c r="AZ94" i="12"/>
  <c r="AZ125" i="12"/>
  <c r="AZ115" i="12"/>
  <c r="AZ173" i="12"/>
  <c r="AZ98" i="12"/>
  <c r="AZ99" i="12"/>
  <c r="AZ154" i="12"/>
  <c r="AZ195" i="12"/>
  <c r="AZ209" i="12"/>
  <c r="AZ189" i="12"/>
  <c r="AZ200" i="12"/>
  <c r="AZ198" i="12"/>
  <c r="AZ146" i="12"/>
  <c r="AZ137" i="12"/>
  <c r="AZ221" i="12"/>
  <c r="AZ13" i="12"/>
  <c r="AZ172" i="12"/>
  <c r="AZ58" i="12"/>
  <c r="AZ178" i="12"/>
  <c r="AZ223" i="12"/>
  <c r="AZ77" i="12"/>
  <c r="AZ34" i="12"/>
  <c r="AZ213" i="12"/>
  <c r="AZ39" i="12"/>
  <c r="AZ164" i="12"/>
  <c r="AZ65" i="12"/>
  <c r="AZ186" i="12"/>
  <c r="AZ184" i="12"/>
  <c r="AZ72" i="12"/>
  <c r="AZ78" i="12"/>
  <c r="AZ143" i="12"/>
  <c r="AZ238" i="12"/>
  <c r="AZ127" i="12"/>
  <c r="AZ153" i="12"/>
  <c r="AZ55" i="12"/>
  <c r="AZ42" i="12"/>
  <c r="AZ18" i="12"/>
  <c r="AZ171" i="12"/>
  <c r="AZ134" i="12"/>
  <c r="AZ57" i="12"/>
  <c r="AZ150" i="12"/>
  <c r="AZ76" i="12"/>
  <c r="AZ225" i="12"/>
  <c r="AZ71" i="12"/>
  <c r="AZ97" i="12"/>
  <c r="AZ90" i="12"/>
  <c r="AZ132" i="12"/>
  <c r="AZ114" i="12"/>
  <c r="AZ52" i="12"/>
  <c r="AZ187" i="12"/>
  <c r="AZ40" i="12"/>
  <c r="AZ87" i="12"/>
  <c r="AZ232" i="12"/>
  <c r="AZ218" i="12"/>
  <c r="AZ144" i="12"/>
  <c r="AZ59" i="12"/>
  <c r="AZ156" i="12"/>
  <c r="AZ163" i="12"/>
  <c r="AZ220" i="12"/>
  <c r="AZ80" i="12"/>
  <c r="AZ3" i="12"/>
  <c r="AZ208" i="12"/>
  <c r="AZ129" i="12"/>
  <c r="AZ70" i="12"/>
  <c r="AZ234" i="12"/>
  <c r="AZ149" i="12"/>
  <c r="AZ95" i="12"/>
  <c r="AZ111" i="12"/>
  <c r="AZ12" i="12"/>
  <c r="AZ75" i="12"/>
  <c r="AZ31" i="12"/>
  <c r="AZ106" i="12"/>
  <c r="AZ11" i="12"/>
  <c r="AZ47" i="12"/>
  <c r="AZ190" i="12"/>
  <c r="AZ19" i="12"/>
  <c r="AZ168" i="12"/>
  <c r="AZ83" i="12"/>
  <c r="AZ104" i="12"/>
  <c r="AZ117" i="12"/>
  <c r="AZ84" i="12"/>
  <c r="AZ228" i="12"/>
  <c r="AZ51" i="12"/>
  <c r="AZ88" i="12"/>
  <c r="AZ103" i="12"/>
  <c r="AZ145" i="12"/>
  <c r="AZ119" i="12"/>
  <c r="AZ91" i="12"/>
  <c r="AZ93" i="12"/>
  <c r="AZ162" i="12"/>
  <c r="AZ21" i="12"/>
  <c r="AZ197" i="12"/>
  <c r="AZ50" i="12"/>
  <c r="AZ204" i="12"/>
  <c r="AZ33" i="12"/>
  <c r="AZ202" i="12"/>
  <c r="AZ24" i="12"/>
  <c r="AZ205" i="12"/>
  <c r="AZ38" i="12"/>
  <c r="AZ183" i="12"/>
  <c r="AZ10" i="12"/>
  <c r="AZ66" i="12"/>
  <c r="AZ240" i="12"/>
  <c r="AZ128" i="12"/>
  <c r="AZ224" i="12"/>
  <c r="AZ48" i="12"/>
  <c r="AZ20" i="12"/>
  <c r="AZ176" i="12"/>
  <c r="AZ193" i="12"/>
  <c r="AZ44" i="12"/>
  <c r="AZ16" i="12"/>
  <c r="AZ155" i="12"/>
  <c r="AZ85" i="12"/>
  <c r="AZ192" i="12"/>
  <c r="AZ216" i="12"/>
  <c r="AZ62" i="12"/>
  <c r="AZ120" i="12"/>
  <c r="AZ174" i="12"/>
  <c r="AZ15" i="12"/>
  <c r="AZ148" i="12"/>
  <c r="AZ49" i="12"/>
  <c r="AZ105" i="12"/>
  <c r="AZ81" i="12"/>
  <c r="AZ231" i="12"/>
  <c r="AZ9" i="12"/>
  <c r="AZ69" i="12"/>
  <c r="AZ181" i="12"/>
  <c r="AZ92" i="12"/>
  <c r="AZ141" i="12"/>
  <c r="AZ109" i="12"/>
  <c r="AZ17" i="12"/>
  <c r="AZ139" i="12"/>
  <c r="AZ131" i="12"/>
  <c r="AZ2" i="12"/>
  <c r="AZ135" i="12"/>
  <c r="AZ210" i="12"/>
  <c r="AZ175" i="12"/>
  <c r="AZ64" i="12"/>
  <c r="AZ140" i="12"/>
  <c r="AZ182" i="12"/>
  <c r="AZ22" i="12"/>
  <c r="AZ217" i="12"/>
  <c r="AZ124" i="12"/>
  <c r="AZ6" i="12"/>
  <c r="AZ107" i="12"/>
  <c r="AZ63" i="12"/>
  <c r="AZ116" i="12"/>
  <c r="AZ133" i="12"/>
  <c r="AZ237" i="12"/>
  <c r="AZ196" i="12"/>
  <c r="AZ233" i="12"/>
  <c r="AZ82" i="12"/>
  <c r="AZ191" i="12"/>
  <c r="AZ177" i="12"/>
  <c r="AZ160" i="12"/>
  <c r="AZ215" i="12"/>
  <c r="AZ79" i="12"/>
  <c r="AZ219" i="12"/>
  <c r="AZ130" i="12"/>
  <c r="AZ30" i="12"/>
  <c r="AZ96" i="12"/>
  <c r="AZ161" i="12"/>
  <c r="AZ56" i="12"/>
  <c r="AZ158" i="12"/>
  <c r="AZ194" i="12"/>
  <c r="AZ7" i="12"/>
  <c r="AZ121" i="12"/>
  <c r="AZ37" i="12"/>
  <c r="AZ147" i="12"/>
  <c r="AZ123" i="12"/>
  <c r="AZ126" i="12"/>
  <c r="AZ226" i="12"/>
  <c r="AZ28" i="12"/>
  <c r="AZ165" i="12"/>
  <c r="AZ45" i="12"/>
  <c r="AZ43" i="12"/>
  <c r="AZ241" i="12"/>
  <c r="AZ29" i="12"/>
  <c r="AZ32" i="12"/>
  <c r="AZ235" i="12"/>
  <c r="AZ214" i="12"/>
  <c r="AZ201" i="12"/>
  <c r="AZ89" i="12"/>
  <c r="AZ36" i="12"/>
  <c r="AZ157" i="12"/>
  <c r="AZ23" i="12"/>
  <c r="AZ74" i="12"/>
  <c r="AZ108" i="12"/>
  <c r="AZ212" i="12"/>
  <c r="AZ239" i="12"/>
  <c r="AZ229" i="12"/>
  <c r="AZ138" i="12"/>
  <c r="AZ152" i="12"/>
  <c r="AZ60" i="12"/>
  <c r="AZ110" i="12"/>
  <c r="AZ207" i="12"/>
  <c r="AR95" i="12"/>
  <c r="AR72" i="12"/>
  <c r="AR205" i="12"/>
  <c r="AR128" i="12"/>
  <c r="AR126" i="12"/>
  <c r="AR45" i="12"/>
  <c r="AR208" i="12"/>
  <c r="AR19" i="12"/>
  <c r="AR153" i="12"/>
  <c r="AR142" i="12"/>
  <c r="AR77" i="12"/>
  <c r="AR5" i="12"/>
  <c r="AR31" i="12"/>
  <c r="AR82" i="12"/>
  <c r="AR115" i="12"/>
  <c r="AR3" i="12"/>
  <c r="AR156" i="12"/>
  <c r="AR140" i="12"/>
  <c r="AR14" i="12"/>
  <c r="AR112" i="12"/>
  <c r="AR166" i="12"/>
  <c r="AR11" i="12"/>
  <c r="AR98" i="12"/>
  <c r="AR88" i="12"/>
  <c r="AR110" i="12"/>
  <c r="AR48" i="12"/>
  <c r="AR240" i="12"/>
  <c r="AR80" i="12"/>
  <c r="AR7" i="12"/>
  <c r="AR26" i="12"/>
  <c r="AR67" i="12"/>
  <c r="AR55" i="12"/>
  <c r="AR199" i="12"/>
  <c r="AR10" i="12"/>
  <c r="AR217" i="12"/>
  <c r="AR226" i="12"/>
  <c r="AR62" i="12"/>
  <c r="AR137" i="12"/>
  <c r="AR216" i="12"/>
  <c r="AR100" i="12"/>
  <c r="AR46" i="12"/>
  <c r="AR131" i="12"/>
  <c r="AR182" i="12"/>
  <c r="AR43" i="12"/>
  <c r="AR175" i="12"/>
  <c r="AR70" i="12"/>
  <c r="AR21" i="12"/>
  <c r="AR154" i="12"/>
  <c r="AR220" i="12"/>
  <c r="AR200" i="12"/>
  <c r="AR32" i="12"/>
  <c r="AR104" i="12"/>
  <c r="AR20" i="12"/>
  <c r="AR212" i="12"/>
  <c r="AR63" i="12"/>
  <c r="AR6" i="12"/>
  <c r="AR202" i="12"/>
  <c r="AR39" i="12"/>
  <c r="AR224" i="12"/>
  <c r="AR235" i="12"/>
  <c r="AR96" i="12"/>
  <c r="AR143" i="12"/>
  <c r="AR152" i="12"/>
  <c r="AR122" i="12"/>
  <c r="AR101" i="12"/>
  <c r="AR227" i="12"/>
  <c r="AR172" i="12"/>
  <c r="AR38" i="12"/>
  <c r="AR177" i="12"/>
  <c r="AR89" i="12"/>
  <c r="AR52" i="12"/>
  <c r="AR60" i="12"/>
  <c r="AR133" i="12"/>
  <c r="AR47" i="12"/>
  <c r="AR18" i="12"/>
  <c r="AR148" i="12"/>
  <c r="AR213" i="12"/>
  <c r="AR147" i="12"/>
  <c r="AR106" i="12"/>
  <c r="AR236" i="12"/>
  <c r="AR168" i="12"/>
  <c r="AR138" i="12"/>
  <c r="AR145" i="12"/>
  <c r="AR23" i="12"/>
  <c r="AR162" i="12"/>
  <c r="AR28" i="12"/>
  <c r="AR36" i="12"/>
  <c r="AR76" i="12"/>
  <c r="AR174" i="12"/>
  <c r="AR40" i="12"/>
  <c r="AR92" i="12"/>
  <c r="AR181" i="12"/>
  <c r="AR93" i="12"/>
  <c r="AR228" i="12"/>
  <c r="AR215" i="12"/>
  <c r="AR201" i="12"/>
  <c r="AR44" i="12"/>
  <c r="AR42" i="12"/>
  <c r="AR188" i="12"/>
  <c r="AR225" i="12"/>
  <c r="AR41" i="12"/>
  <c r="AR107" i="12"/>
  <c r="AR198" i="12"/>
  <c r="AR94" i="12"/>
  <c r="AR119" i="12"/>
  <c r="AR157" i="12"/>
  <c r="AR144" i="12"/>
  <c r="AR12" i="12"/>
  <c r="AR160" i="12"/>
  <c r="AR141" i="12"/>
  <c r="AR50" i="12"/>
  <c r="AR25" i="12"/>
  <c r="AR51" i="12"/>
  <c r="AR103" i="12"/>
  <c r="AR54" i="12"/>
  <c r="AR233" i="12"/>
  <c r="AR86" i="12"/>
  <c r="AR68" i="12"/>
  <c r="AR204" i="12"/>
  <c r="AR195" i="12"/>
  <c r="AR17" i="12"/>
  <c r="AR180" i="12"/>
  <c r="AR194" i="12"/>
  <c r="AR223" i="12"/>
  <c r="AR49" i="12"/>
  <c r="AR189" i="12"/>
  <c r="AR163" i="12"/>
  <c r="AR169" i="12"/>
  <c r="AR16" i="12"/>
  <c r="AR197" i="12"/>
  <c r="AR178" i="12"/>
  <c r="AR4" i="12"/>
  <c r="AR149" i="12"/>
  <c r="AR155" i="12"/>
  <c r="AR187" i="12"/>
  <c r="AR8" i="12"/>
  <c r="AR230" i="12"/>
  <c r="AR35" i="12"/>
  <c r="AR209" i="12"/>
  <c r="AR71" i="12"/>
  <c r="AR116" i="12"/>
  <c r="AR85" i="12"/>
  <c r="AR185" i="12"/>
  <c r="AR184" i="12"/>
  <c r="AR127" i="12"/>
  <c r="AR65" i="12"/>
  <c r="AR97" i="12"/>
  <c r="AR165" i="12"/>
  <c r="AR81" i="12"/>
  <c r="AR193" i="12"/>
  <c r="AR90" i="12"/>
  <c r="AR135" i="12"/>
  <c r="AR132" i="12"/>
  <c r="AR109" i="12"/>
  <c r="AR234" i="12"/>
  <c r="AR150" i="12"/>
  <c r="AR207" i="12"/>
  <c r="AR219" i="12"/>
  <c r="AR186" i="12"/>
  <c r="AR171" i="12"/>
  <c r="AR221" i="12"/>
  <c r="AR161" i="12"/>
  <c r="AR61" i="12"/>
  <c r="AR69" i="12"/>
  <c r="AR102" i="12"/>
  <c r="AR238" i="12"/>
  <c r="AR66" i="12"/>
  <c r="AR191" i="12"/>
  <c r="AR113" i="12"/>
  <c r="AR53" i="12"/>
  <c r="AR146" i="12"/>
  <c r="AR74" i="12"/>
  <c r="AR183" i="12"/>
  <c r="AR211" i="12"/>
  <c r="AR27" i="12"/>
  <c r="AR58" i="12"/>
  <c r="AR2" i="12"/>
  <c r="AR37" i="12"/>
  <c r="AR75" i="12"/>
  <c r="AR179" i="12"/>
  <c r="AR84" i="12"/>
  <c r="AR139" i="12"/>
  <c r="AR124" i="12"/>
  <c r="AR170" i="12"/>
  <c r="AR239" i="12"/>
  <c r="AR87" i="12"/>
  <c r="AR121" i="12"/>
  <c r="AR24" i="12"/>
  <c r="AR167" i="12"/>
  <c r="AR190" i="12"/>
  <c r="AR123" i="12"/>
  <c r="AR210" i="12"/>
  <c r="AR214" i="12"/>
  <c r="AR57" i="12"/>
  <c r="AR118" i="12"/>
  <c r="AR159" i="12"/>
  <c r="AR9" i="12"/>
  <c r="AR34" i="12"/>
  <c r="AR130" i="12"/>
  <c r="AR91" i="12"/>
  <c r="AR229" i="12"/>
  <c r="AR218" i="12"/>
  <c r="AR206" i="12"/>
  <c r="AR120" i="12"/>
  <c r="AR105" i="12"/>
  <c r="AR129" i="12"/>
  <c r="AR22" i="12"/>
  <c r="AR83" i="12"/>
  <c r="AR192" i="12"/>
  <c r="AR136" i="12"/>
  <c r="AR79" i="12"/>
  <c r="AR151" i="12"/>
  <c r="AR232" i="12"/>
  <c r="AR108" i="12"/>
  <c r="AR164" i="12"/>
  <c r="AR125" i="12"/>
  <c r="AR13" i="12"/>
  <c r="AR59" i="12"/>
  <c r="AR56" i="12"/>
  <c r="AR64" i="12"/>
  <c r="AR33" i="12"/>
  <c r="AR203" i="12"/>
  <c r="AR173" i="12"/>
  <c r="AR99" i="12"/>
  <c r="AR134" i="12"/>
  <c r="AR222" i="12"/>
  <c r="AR231" i="12"/>
  <c r="AR15" i="12"/>
  <c r="AR73" i="12"/>
  <c r="AR237" i="12"/>
  <c r="AR176" i="12"/>
  <c r="AR78" i="12"/>
  <c r="AR114" i="12"/>
  <c r="AR196" i="12"/>
  <c r="AR117" i="12"/>
  <c r="AR241" i="12"/>
  <c r="AR29" i="12"/>
  <c r="AR30" i="12"/>
  <c r="AR111" i="12"/>
  <c r="AR158" i="12"/>
  <c r="BD106" i="12"/>
  <c r="BD125" i="12"/>
  <c r="BD143" i="12"/>
  <c r="BD221" i="12"/>
  <c r="BD227" i="12"/>
  <c r="BD26" i="12"/>
  <c r="BD48" i="12"/>
  <c r="BD101" i="12"/>
  <c r="BD86" i="12"/>
  <c r="BD209" i="12"/>
  <c r="BD14" i="12"/>
  <c r="BD117" i="12"/>
  <c r="BD144" i="12"/>
  <c r="AZ54" i="12"/>
  <c r="BD54" i="12"/>
  <c r="BD50" i="12"/>
  <c r="BD206" i="12"/>
  <c r="BD102" i="12"/>
  <c r="BD98" i="12"/>
  <c r="BD42" i="12"/>
  <c r="BD149" i="12"/>
  <c r="BD115" i="12"/>
  <c r="BD94" i="12"/>
  <c r="BD108" i="12"/>
  <c r="BD128" i="12"/>
  <c r="BD24" i="12"/>
  <c r="BD124" i="12"/>
  <c r="BD3" i="12"/>
  <c r="BD91" i="12"/>
  <c r="BD36" i="12"/>
  <c r="BD162" i="12"/>
  <c r="BD93" i="12"/>
  <c r="BD169" i="12"/>
  <c r="BD120" i="12"/>
  <c r="BD236" i="12"/>
  <c r="BD119" i="12"/>
  <c r="BD58" i="12"/>
  <c r="BD208" i="12"/>
  <c r="BD107" i="12"/>
  <c r="BD182" i="12"/>
  <c r="BD83" i="12"/>
  <c r="BD218" i="12"/>
  <c r="BD61" i="12"/>
  <c r="BD228" i="12"/>
  <c r="BD37" i="12"/>
  <c r="BD72" i="12"/>
  <c r="BD190" i="12"/>
  <c r="BD114" i="12"/>
  <c r="BD17" i="12"/>
  <c r="BD43" i="12"/>
  <c r="BD131" i="12"/>
  <c r="BD89" i="12"/>
  <c r="BD211" i="12"/>
  <c r="BD87" i="12"/>
  <c r="BD33" i="12"/>
  <c r="BD34" i="12"/>
  <c r="BD230" i="12"/>
  <c r="BD68" i="12"/>
  <c r="BD113" i="12"/>
  <c r="BD57" i="12"/>
  <c r="BD181" i="12"/>
  <c r="BD95" i="12"/>
  <c r="BD28" i="12"/>
  <c r="BD153" i="12"/>
  <c r="BD193" i="12"/>
  <c r="BD46" i="12"/>
  <c r="BD18" i="12"/>
  <c r="BD130" i="12"/>
  <c r="BD213" i="12"/>
  <c r="BD151" i="12"/>
  <c r="BD52" i="12"/>
  <c r="BD167" i="12"/>
  <c r="BD157" i="12"/>
  <c r="BD55" i="12"/>
  <c r="BD66" i="12"/>
  <c r="BD126" i="12"/>
  <c r="BD160" i="12"/>
  <c r="BD229" i="12"/>
  <c r="BD71" i="12"/>
  <c r="BD90" i="12"/>
  <c r="BD175" i="12"/>
  <c r="BD164" i="12"/>
  <c r="BD210" i="12"/>
  <c r="BD140" i="12"/>
  <c r="BD8" i="12"/>
  <c r="BD29" i="12"/>
  <c r="BD9" i="12"/>
  <c r="BD219" i="12"/>
  <c r="BD159" i="12"/>
  <c r="BD135" i="12"/>
  <c r="BD178" i="12"/>
  <c r="BD216" i="12"/>
  <c r="BD44" i="12"/>
  <c r="BD138" i="12"/>
  <c r="BD136" i="12"/>
  <c r="BD239" i="12"/>
  <c r="BD2" i="12"/>
  <c r="BD215" i="12"/>
  <c r="BD78" i="12"/>
  <c r="BD111" i="12"/>
  <c r="BD214" i="12"/>
  <c r="BD205" i="12"/>
  <c r="BD188" i="12"/>
  <c r="BD198" i="12"/>
  <c r="BD200" i="12"/>
  <c r="BD4" i="12"/>
  <c r="BD134" i="12"/>
  <c r="BD170" i="12"/>
  <c r="BD133" i="12"/>
  <c r="BD7" i="12"/>
  <c r="BD97" i="12"/>
  <c r="BD207" i="12"/>
  <c r="BD183" i="12"/>
  <c r="BD150" i="12"/>
  <c r="BD152" i="12"/>
  <c r="BD204" i="12"/>
  <c r="BD27" i="12"/>
  <c r="BD100" i="12"/>
  <c r="BD212" i="12"/>
  <c r="BD30" i="12"/>
  <c r="BD132" i="12"/>
  <c r="BD166" i="12"/>
  <c r="BD53" i="12"/>
  <c r="BD74" i="12"/>
  <c r="BD59" i="12"/>
  <c r="BD127" i="12"/>
  <c r="BD147" i="12"/>
  <c r="BD11" i="12"/>
  <c r="BD139" i="12"/>
  <c r="BD69" i="12"/>
  <c r="BD122" i="12"/>
  <c r="BD56" i="12"/>
  <c r="BD222" i="12"/>
  <c r="BD39" i="12"/>
  <c r="BD238" i="12"/>
  <c r="BD76" i="12"/>
  <c r="BD180" i="12"/>
  <c r="BD226" i="12"/>
  <c r="BD96" i="12"/>
  <c r="BD121" i="12"/>
  <c r="BD38" i="12"/>
  <c r="BD31" i="12"/>
  <c r="BD161" i="12"/>
  <c r="BY104" i="12" l="1"/>
  <c r="AW242" i="12"/>
  <c r="BC242" i="12"/>
  <c r="BX104" i="12"/>
  <c r="CI104" i="12"/>
  <c r="CE104" i="12"/>
  <c r="BG242" i="12"/>
  <c r="AV242" i="12"/>
  <c r="BE242" i="12"/>
  <c r="CG104" i="12"/>
  <c r="AU242" i="12"/>
  <c r="BW104" i="12"/>
  <c r="AT242" i="12"/>
  <c r="BV104" i="12"/>
  <c r="AS242" i="12"/>
  <c r="BU104" i="12"/>
  <c r="AL185" i="12"/>
  <c r="AQ242" i="12"/>
  <c r="BQ104" i="12"/>
  <c r="CD104" i="12"/>
  <c r="BB242" i="12"/>
  <c r="BS104" i="12"/>
  <c r="AL123" i="12"/>
  <c r="AL84" i="12"/>
  <c r="AP242" i="12"/>
  <c r="AL170" i="12"/>
  <c r="AL216" i="12"/>
  <c r="AL124" i="12"/>
  <c r="AL144" i="12"/>
  <c r="AL103" i="12"/>
  <c r="AL116" i="12"/>
  <c r="AL40" i="12"/>
  <c r="AL188" i="12"/>
  <c r="AL112" i="12"/>
  <c r="AL186" i="12"/>
  <c r="AL238" i="12"/>
  <c r="AL80" i="12"/>
  <c r="AL25" i="12"/>
  <c r="AL225" i="12"/>
  <c r="AL17" i="12"/>
  <c r="AL208" i="12"/>
  <c r="AL236" i="12"/>
  <c r="BZ104" i="12"/>
  <c r="BJ242" i="12"/>
  <c r="AL196" i="12"/>
  <c r="AX242" i="12"/>
  <c r="AL220" i="12"/>
  <c r="CL104" i="12"/>
  <c r="AL223" i="12"/>
  <c r="AL38" i="12"/>
  <c r="AL207" i="12"/>
  <c r="AL160" i="12"/>
  <c r="AL126" i="12"/>
  <c r="AL152" i="12"/>
  <c r="AL191" i="12"/>
  <c r="AL172" i="12"/>
  <c r="AL92" i="12"/>
  <c r="AL158" i="12"/>
  <c r="AL221" i="12"/>
  <c r="AL148" i="12"/>
  <c r="AL122" i="12"/>
  <c r="AL6" i="12"/>
  <c r="AL52" i="12"/>
  <c r="CC104" i="12"/>
  <c r="CJ104" i="12"/>
  <c r="AL176" i="12"/>
  <c r="BR104" i="12"/>
  <c r="AL146" i="12"/>
  <c r="AL154" i="12"/>
  <c r="BH242" i="12"/>
  <c r="AL150" i="12"/>
  <c r="AL24" i="12"/>
  <c r="AL109" i="12"/>
  <c r="AL13" i="12"/>
  <c r="AL113" i="12"/>
  <c r="AL16" i="12"/>
  <c r="AL168" i="12"/>
  <c r="AL202" i="12"/>
  <c r="AL199" i="12"/>
  <c r="AL156" i="12"/>
  <c r="BA242" i="12"/>
  <c r="AL42" i="12"/>
  <c r="AL217" i="12"/>
  <c r="AL214" i="12"/>
  <c r="AL194" i="12"/>
  <c r="AL12" i="12"/>
  <c r="AL59" i="12"/>
  <c r="AL218" i="12"/>
  <c r="AL180" i="12"/>
  <c r="AL10" i="12"/>
  <c r="AL239" i="12"/>
  <c r="AL2" i="12"/>
  <c r="AL145" i="12"/>
  <c r="AL75" i="12"/>
  <c r="AL167" i="12"/>
  <c r="AL61" i="12"/>
  <c r="AL153" i="12"/>
  <c r="AL141" i="12"/>
  <c r="AL49" i="12"/>
  <c r="AL5" i="12"/>
  <c r="AL195" i="12"/>
  <c r="AL174" i="12"/>
  <c r="AL233" i="12"/>
  <c r="AL98" i="12"/>
  <c r="AL37" i="12"/>
  <c r="AL88" i="12"/>
  <c r="AL43" i="12"/>
  <c r="AL128" i="12"/>
  <c r="AL178" i="12"/>
  <c r="AL20" i="12"/>
  <c r="AL62" i="12"/>
  <c r="AL50" i="12"/>
  <c r="AL81" i="12"/>
  <c r="AL231" i="12"/>
  <c r="AL230" i="12"/>
  <c r="AL9" i="12"/>
  <c r="AL166" i="12"/>
  <c r="AL179" i="12"/>
  <c r="AL15" i="12"/>
  <c r="AL83" i="12"/>
  <c r="AL23" i="12"/>
  <c r="AL224" i="12"/>
  <c r="AL4" i="12"/>
  <c r="AL136" i="12"/>
  <c r="AL51" i="12"/>
  <c r="AL130" i="12"/>
  <c r="AL182" i="12"/>
  <c r="AL240" i="12"/>
  <c r="AL235" i="12"/>
  <c r="AL67" i="12"/>
  <c r="AL71" i="12"/>
  <c r="AL99" i="12"/>
  <c r="AL97" i="12"/>
  <c r="AL104" i="12"/>
  <c r="AL215" i="12"/>
  <c r="AL19" i="12"/>
  <c r="AL200" i="12"/>
  <c r="AL175" i="12"/>
  <c r="AL39" i="12"/>
  <c r="AL7" i="12"/>
  <c r="AL95" i="12"/>
  <c r="AL72" i="12"/>
  <c r="AL115" i="12"/>
  <c r="AL203" i="12"/>
  <c r="AL129" i="12"/>
  <c r="AL189" i="12"/>
  <c r="AL213" i="12"/>
  <c r="AL149" i="12"/>
  <c r="AL227" i="12"/>
  <c r="AL73" i="12"/>
  <c r="AL33" i="12"/>
  <c r="AL232" i="12"/>
  <c r="AL157" i="12"/>
  <c r="AL74" i="12"/>
  <c r="AL3" i="12"/>
  <c r="AL96" i="12"/>
  <c r="AL118" i="12"/>
  <c r="AL127" i="12"/>
  <c r="AL237" i="12"/>
  <c r="AL85" i="12"/>
  <c r="AL46" i="12"/>
  <c r="AL22" i="12"/>
  <c r="AL78" i="12"/>
  <c r="AL210" i="12"/>
  <c r="AL111" i="12"/>
  <c r="AL206" i="12"/>
  <c r="AL93" i="12"/>
  <c r="AL101" i="12"/>
  <c r="AL151" i="12"/>
  <c r="AL36" i="12"/>
  <c r="AL30" i="12"/>
  <c r="AL108" i="12"/>
  <c r="AL34" i="12"/>
  <c r="AL155" i="12"/>
  <c r="AL70" i="12"/>
  <c r="AL137" i="12"/>
  <c r="AL82" i="12"/>
  <c r="AL135" i="12"/>
  <c r="AL190" i="12"/>
  <c r="AL139" i="12"/>
  <c r="AL211" i="12"/>
  <c r="AL219" i="12"/>
  <c r="AL193" i="12"/>
  <c r="AL68" i="12"/>
  <c r="AL107" i="12"/>
  <c r="AL228" i="12"/>
  <c r="AL28" i="12"/>
  <c r="AL89" i="12"/>
  <c r="AL143" i="12"/>
  <c r="AL45" i="12"/>
  <c r="AL161" i="12"/>
  <c r="AL177" i="12"/>
  <c r="AL105" i="12"/>
  <c r="AL48" i="12"/>
  <c r="AL162" i="12"/>
  <c r="AL47" i="12"/>
  <c r="AL163" i="12"/>
  <c r="AL187" i="12"/>
  <c r="AL32" i="12"/>
  <c r="AL183" i="12"/>
  <c r="AL134" i="12"/>
  <c r="AL26" i="12"/>
  <c r="AR242" i="12"/>
  <c r="AL29" i="12"/>
  <c r="AL205" i="12"/>
  <c r="AL58" i="12"/>
  <c r="AL125" i="12"/>
  <c r="CB104" i="12"/>
  <c r="AL159" i="12"/>
  <c r="AL222" i="12"/>
  <c r="AL41" i="12"/>
  <c r="AL110" i="12"/>
  <c r="AL173" i="12"/>
  <c r="AL79" i="12"/>
  <c r="AL132" i="12"/>
  <c r="AL209" i="12"/>
  <c r="BP104" i="12"/>
  <c r="AL192" i="12"/>
  <c r="AL55" i="12"/>
  <c r="AL60" i="12"/>
  <c r="AL138" i="12"/>
  <c r="AL100" i="12"/>
  <c r="AL204" i="12"/>
  <c r="AL184" i="12"/>
  <c r="AL241" i="12"/>
  <c r="AL226" i="12"/>
  <c r="AL53" i="12"/>
  <c r="AL54" i="12"/>
  <c r="AL90" i="12"/>
  <c r="AL165" i="12"/>
  <c r="AL57" i="12"/>
  <c r="AL229" i="12"/>
  <c r="AL91" i="12"/>
  <c r="AL164" i="12"/>
  <c r="AL142" i="12"/>
  <c r="AL63" i="12"/>
  <c r="AL121" i="12"/>
  <c r="AL212" i="12"/>
  <c r="AL65" i="12"/>
  <c r="CK104" i="12"/>
  <c r="AL21" i="12"/>
  <c r="AL140" i="12"/>
  <c r="AL18" i="12"/>
  <c r="AL102" i="12"/>
  <c r="AL69" i="12"/>
  <c r="AL44" i="12"/>
  <c r="AL181" i="12"/>
  <c r="AL86" i="12"/>
  <c r="AL171" i="12"/>
  <c r="AL106" i="12"/>
  <c r="AL119" i="12"/>
  <c r="AL169" i="12"/>
  <c r="AL94" i="12"/>
  <c r="AL66" i="12"/>
  <c r="AL197" i="12"/>
  <c r="AL87" i="12"/>
  <c r="AL77" i="12"/>
  <c r="AL201" i="12"/>
  <c r="AL114" i="12"/>
  <c r="AL133" i="12"/>
  <c r="AL76" i="12"/>
  <c r="AL35" i="12"/>
  <c r="AL56" i="12"/>
  <c r="AL234" i="12"/>
  <c r="AL27" i="12"/>
  <c r="AL120" i="12"/>
  <c r="AL64" i="12"/>
  <c r="AL131" i="12"/>
  <c r="AL198" i="12"/>
  <c r="AL117" i="12"/>
  <c r="CF104" i="12"/>
  <c r="BD242" i="12"/>
  <c r="BI242" i="12"/>
  <c r="BT104" i="12"/>
  <c r="AL14" i="12"/>
  <c r="AL11" i="12"/>
  <c r="AL8" i="12"/>
  <c r="AZ242" i="12"/>
  <c r="CA104" i="12"/>
  <c r="AL31" i="12"/>
  <c r="AY242" i="12"/>
  <c r="AL147" i="12"/>
  <c r="BN101" i="12" l="1"/>
  <c r="BM101" i="12" s="1"/>
  <c r="AI100" i="12"/>
  <c r="AI171" i="12"/>
  <c r="AI166" i="12"/>
  <c r="AI209" i="12"/>
  <c r="AI192" i="12"/>
  <c r="AI47" i="12"/>
  <c r="AI193" i="12"/>
  <c r="AI241" i="12"/>
  <c r="AI63" i="12"/>
  <c r="AI49" i="12"/>
  <c r="AI58" i="12"/>
  <c r="AI28" i="12"/>
  <c r="BN51" i="12"/>
  <c r="BM51" i="12" s="1"/>
  <c r="AI182" i="12"/>
  <c r="AI125" i="12"/>
  <c r="AI200" i="12"/>
  <c r="AI164" i="12"/>
  <c r="AI34" i="12"/>
  <c r="AI3" i="12"/>
  <c r="AI40" i="12"/>
  <c r="BN89" i="12"/>
  <c r="BM89" i="12" s="1"/>
  <c r="AI21" i="12"/>
  <c r="BN49" i="12"/>
  <c r="BM49" i="12" s="1"/>
  <c r="CI49" i="12" s="1"/>
  <c r="AI152" i="12"/>
  <c r="AI91" i="12"/>
  <c r="AI230" i="12"/>
  <c r="AI104" i="12"/>
  <c r="BN36" i="12"/>
  <c r="BM36" i="12" s="1"/>
  <c r="BN31" i="12"/>
  <c r="BM31" i="12" s="1"/>
  <c r="AI188" i="12"/>
  <c r="AI235" i="12"/>
  <c r="AI229" i="12"/>
  <c r="AI158" i="12"/>
  <c r="BN71" i="12"/>
  <c r="BM71" i="12" s="1"/>
  <c r="AI145" i="12"/>
  <c r="AI57" i="12"/>
  <c r="AI224" i="12"/>
  <c r="AI122" i="12"/>
  <c r="BN6" i="12"/>
  <c r="AI27" i="12"/>
  <c r="AI15" i="12"/>
  <c r="AI117" i="12"/>
  <c r="AI216" i="12"/>
  <c r="AI39" i="12"/>
  <c r="BN78" i="12"/>
  <c r="BM78" i="12" s="1"/>
  <c r="AI90" i="12"/>
  <c r="AI7" i="12"/>
  <c r="BN95" i="12"/>
  <c r="BM95" i="12" s="1"/>
  <c r="AI44" i="12"/>
  <c r="AI26" i="12"/>
  <c r="AI86" i="12"/>
  <c r="BN69" i="12"/>
  <c r="BM69" i="12" s="1"/>
  <c r="BN91" i="12"/>
  <c r="BM91" i="12" s="1"/>
  <c r="AI79" i="12"/>
  <c r="BN73" i="12"/>
  <c r="BM73" i="12" s="1"/>
  <c r="BP73" i="12" s="1"/>
  <c r="AI124" i="12"/>
  <c r="AI161" i="12"/>
  <c r="AI92" i="12"/>
  <c r="AI189" i="12"/>
  <c r="AI36" i="12"/>
  <c r="BN41" i="12"/>
  <c r="BM41" i="12" s="1"/>
  <c r="BN21" i="12"/>
  <c r="BM21" i="12" s="1"/>
  <c r="BS21" i="12" s="1"/>
  <c r="BN44" i="12"/>
  <c r="BM44" i="12" s="1"/>
  <c r="BZ44" i="12" s="1"/>
  <c r="AI150" i="12"/>
  <c r="AI68" i="12"/>
  <c r="AI128" i="12"/>
  <c r="AI16" i="12"/>
  <c r="AI9" i="12"/>
  <c r="AI42" i="12"/>
  <c r="BN22" i="12"/>
  <c r="BM22" i="12" s="1"/>
  <c r="BO22" i="12" s="1"/>
  <c r="BN93" i="12"/>
  <c r="BM93" i="12" s="1"/>
  <c r="BW93" i="12" s="1"/>
  <c r="BN82" i="12"/>
  <c r="BM82" i="12" s="1"/>
  <c r="AI94" i="12"/>
  <c r="AI148" i="12"/>
  <c r="AI185" i="12"/>
  <c r="BN45" i="12"/>
  <c r="BM45" i="12" s="1"/>
  <c r="BN66" i="12"/>
  <c r="BM66" i="12" s="1"/>
  <c r="BN77" i="12"/>
  <c r="BM77" i="12" s="1"/>
  <c r="BS77" i="12" s="1"/>
  <c r="BN75" i="12"/>
  <c r="AI67" i="12"/>
  <c r="BN65" i="12"/>
  <c r="BM65" i="12" s="1"/>
  <c r="BN8" i="12"/>
  <c r="BN30" i="12"/>
  <c r="BM30" i="12" s="1"/>
  <c r="BU30" i="12" s="1"/>
  <c r="BN62" i="12"/>
  <c r="BM62" i="12" s="1"/>
  <c r="BN88" i="12"/>
  <c r="BM88" i="12" s="1"/>
  <c r="AI144" i="12"/>
  <c r="AI214" i="12"/>
  <c r="AI176" i="12"/>
  <c r="AI234" i="12"/>
  <c r="AI87" i="12"/>
  <c r="AI184" i="12"/>
  <c r="AI237" i="12"/>
  <c r="AI183" i="12"/>
  <c r="AI18" i="12"/>
  <c r="AI10" i="12"/>
  <c r="BN24" i="12"/>
  <c r="BM24" i="12" s="1"/>
  <c r="BN17" i="12"/>
  <c r="BM17" i="12" s="1"/>
  <c r="BN42" i="12"/>
  <c r="BM42" i="12" s="1"/>
  <c r="BN57" i="12"/>
  <c r="BM57" i="12" s="1"/>
  <c r="CI57" i="12" s="1"/>
  <c r="BN25" i="12"/>
  <c r="BM25" i="12" s="1"/>
  <c r="AI96" i="12"/>
  <c r="AI143" i="12"/>
  <c r="AI19" i="12"/>
  <c r="BN29" i="12"/>
  <c r="BM29" i="12" s="1"/>
  <c r="AI13" i="12"/>
  <c r="AI50" i="12"/>
  <c r="AI157" i="12"/>
  <c r="AI120" i="12"/>
  <c r="AI70" i="12"/>
  <c r="AI208" i="12"/>
  <c r="AI198" i="12"/>
  <c r="AI76" i="12"/>
  <c r="AI69" i="12"/>
  <c r="AI121" i="12"/>
  <c r="AI138" i="12"/>
  <c r="AI173" i="12"/>
  <c r="AI205" i="12"/>
  <c r="AI175" i="12"/>
  <c r="AI116" i="12"/>
  <c r="AI52" i="12"/>
  <c r="AI83" i="12"/>
  <c r="AI227" i="12"/>
  <c r="AI146" i="12"/>
  <c r="AI127" i="12"/>
  <c r="BN53" i="12"/>
  <c r="BM53" i="12" s="1"/>
  <c r="BN16" i="12"/>
  <c r="BM16" i="12" s="1"/>
  <c r="BU16" i="12" s="1"/>
  <c r="BN61" i="12"/>
  <c r="BM61" i="12" s="1"/>
  <c r="CD61" i="12" s="1"/>
  <c r="BN19" i="12"/>
  <c r="BM19" i="12" s="1"/>
  <c r="BN98" i="12"/>
  <c r="BM98" i="12" s="1"/>
  <c r="AI151" i="12"/>
  <c r="AI194" i="12"/>
  <c r="AI221" i="12"/>
  <c r="AI85" i="12"/>
  <c r="AI109" i="12"/>
  <c r="BN74" i="12"/>
  <c r="BM74" i="12" s="1"/>
  <c r="BZ74" i="12" s="1"/>
  <c r="BN59" i="12"/>
  <c r="BM59" i="12" s="1"/>
  <c r="AI226" i="12"/>
  <c r="AI172" i="12"/>
  <c r="AI82" i="12"/>
  <c r="AI170" i="12"/>
  <c r="AI141" i="12"/>
  <c r="AI14" i="12"/>
  <c r="BN43" i="12"/>
  <c r="BM43" i="12" s="1"/>
  <c r="BY43" i="12" s="1"/>
  <c r="BN12" i="12"/>
  <c r="BM12" i="12" s="1"/>
  <c r="BN35" i="12"/>
  <c r="BM35" i="12" s="1"/>
  <c r="AI53" i="12"/>
  <c r="AI196" i="12"/>
  <c r="AI106" i="12"/>
  <c r="AI62" i="12"/>
  <c r="AI140" i="12"/>
  <c r="AI113" i="12"/>
  <c r="AI32" i="12"/>
  <c r="AI107" i="12"/>
  <c r="AI178" i="12"/>
  <c r="AI132" i="12"/>
  <c r="AI204" i="12"/>
  <c r="AI35" i="12"/>
  <c r="AI212" i="12"/>
  <c r="AI59" i="12"/>
  <c r="AI174" i="12"/>
  <c r="AI136" i="12"/>
  <c r="AI111" i="12"/>
  <c r="AI134" i="12"/>
  <c r="AI220" i="12"/>
  <c r="AI153" i="12"/>
  <c r="BN63" i="12"/>
  <c r="BM63" i="12" s="1"/>
  <c r="BR63" i="12" s="1"/>
  <c r="BN96" i="12"/>
  <c r="BN86" i="12"/>
  <c r="BM86" i="12" s="1"/>
  <c r="BN72" i="12"/>
  <c r="BM72" i="12" s="1"/>
  <c r="BN28" i="12"/>
  <c r="BM28" i="12" s="1"/>
  <c r="BN37" i="12"/>
  <c r="BM37" i="12" s="1"/>
  <c r="BN32" i="12"/>
  <c r="BM32" i="12" s="1"/>
  <c r="BN90" i="12"/>
  <c r="BM90" i="12" s="1"/>
  <c r="BN18" i="12"/>
  <c r="BM18" i="12" s="1"/>
  <c r="CJ18" i="12" s="1"/>
  <c r="BN9" i="12"/>
  <c r="BN40" i="12"/>
  <c r="BM40" i="12" s="1"/>
  <c r="AI46" i="12"/>
  <c r="AI155" i="12"/>
  <c r="AI72" i="12"/>
  <c r="AI131" i="12"/>
  <c r="AI177" i="12"/>
  <c r="AI98" i="12"/>
  <c r="AI66" i="12"/>
  <c r="AI165" i="12"/>
  <c r="AI191" i="12"/>
  <c r="AI38" i="12"/>
  <c r="AI78" i="12"/>
  <c r="AI217" i="12"/>
  <c r="AI147" i="12"/>
  <c r="AI33" i="12"/>
  <c r="AI17" i="12"/>
  <c r="AI137" i="12"/>
  <c r="AI101" i="12"/>
  <c r="AI75" i="12"/>
  <c r="AI80" i="12"/>
  <c r="AI23" i="12"/>
  <c r="BN4" i="12"/>
  <c r="BN83" i="12"/>
  <c r="BM83" i="12" s="1"/>
  <c r="CE83" i="12" s="1"/>
  <c r="BN70" i="12"/>
  <c r="BM70" i="12" s="1"/>
  <c r="BY70" i="12" s="1"/>
  <c r="BN14" i="12"/>
  <c r="BM14" i="12" s="1"/>
  <c r="BN48" i="12"/>
  <c r="BM48" i="12" s="1"/>
  <c r="BN47" i="12"/>
  <c r="BM47" i="12" s="1"/>
  <c r="BN76" i="12"/>
  <c r="BM76" i="12" s="1"/>
  <c r="AI118" i="12"/>
  <c r="BN50" i="12"/>
  <c r="BM50" i="12" s="1"/>
  <c r="BN64" i="12"/>
  <c r="BM64" i="12" s="1"/>
  <c r="CK64" i="12" s="1"/>
  <c r="BN11" i="12"/>
  <c r="BM11" i="12" s="1"/>
  <c r="BX11" i="12" s="1"/>
  <c r="BN84" i="12"/>
  <c r="BM84" i="12" s="1"/>
  <c r="AI168" i="12"/>
  <c r="AI187" i="12"/>
  <c r="AI81" i="12"/>
  <c r="AI201" i="12"/>
  <c r="AI8" i="12"/>
  <c r="AI73" i="12"/>
  <c r="AI71" i="12"/>
  <c r="AI24" i="12"/>
  <c r="AI41" i="12"/>
  <c r="AI65" i="12"/>
  <c r="AI95" i="12"/>
  <c r="AI167" i="12"/>
  <c r="AI77" i="12"/>
  <c r="AI139" i="12"/>
  <c r="AI55" i="12"/>
  <c r="AI4" i="12"/>
  <c r="AI103" i="12"/>
  <c r="AI108" i="12"/>
  <c r="AI5" i="12"/>
  <c r="AI37" i="12"/>
  <c r="AI225" i="12"/>
  <c r="AI238" i="12"/>
  <c r="AI12" i="12"/>
  <c r="AI89" i="12"/>
  <c r="AI105" i="12"/>
  <c r="AI159" i="12"/>
  <c r="AI202" i="12"/>
  <c r="AI102" i="12"/>
  <c r="AI210" i="12"/>
  <c r="AI154" i="12"/>
  <c r="AI215" i="12"/>
  <c r="AI236" i="12"/>
  <c r="BN3" i="12"/>
  <c r="BN13" i="12"/>
  <c r="BM13" i="12" s="1"/>
  <c r="BN97" i="12"/>
  <c r="BM97" i="12" s="1"/>
  <c r="BN85" i="12"/>
  <c r="BM85" i="12" s="1"/>
  <c r="BN68" i="12"/>
  <c r="BM68" i="12" s="1"/>
  <c r="BN7" i="12"/>
  <c r="BN38" i="12"/>
  <c r="BM38" i="12" s="1"/>
  <c r="CE38" i="12" s="1"/>
  <c r="BN56" i="12"/>
  <c r="BM56" i="12" s="1"/>
  <c r="BN20" i="12"/>
  <c r="BM20" i="12" s="1"/>
  <c r="BN79" i="12"/>
  <c r="BM79" i="12" s="1"/>
  <c r="BN5" i="12"/>
  <c r="AI218" i="12"/>
  <c r="AI20" i="12"/>
  <c r="AI162" i="12"/>
  <c r="AI48" i="12"/>
  <c r="AI112" i="12"/>
  <c r="AI54" i="12"/>
  <c r="AI115" i="12"/>
  <c r="AI133" i="12"/>
  <c r="AI190" i="12"/>
  <c r="AI233" i="12"/>
  <c r="AI181" i="12"/>
  <c r="AI219" i="12"/>
  <c r="AI186" i="12"/>
  <c r="AI142" i="12"/>
  <c r="AI228" i="12"/>
  <c r="AI206" i="12"/>
  <c r="AI199" i="12"/>
  <c r="AI88" i="12"/>
  <c r="AI169" i="12"/>
  <c r="AI30" i="12"/>
  <c r="AI51" i="12"/>
  <c r="AI123" i="12"/>
  <c r="AI207" i="12"/>
  <c r="BN15" i="12"/>
  <c r="BM15" i="12" s="1"/>
  <c r="BN39" i="12"/>
  <c r="BM39" i="12" s="1"/>
  <c r="BN33" i="12"/>
  <c r="BM33" i="12" s="1"/>
  <c r="BN54" i="12"/>
  <c r="BM54" i="12" s="1"/>
  <c r="BV54" i="12" s="1"/>
  <c r="BN81" i="12"/>
  <c r="BM81" i="12" s="1"/>
  <c r="BW81" i="12" s="1"/>
  <c r="BN80" i="12"/>
  <c r="BM80" i="12" s="1"/>
  <c r="BN55" i="12"/>
  <c r="BM55" i="12" s="1"/>
  <c r="BN60" i="12"/>
  <c r="BM60" i="12" s="1"/>
  <c r="BN26" i="12"/>
  <c r="BM26" i="12" s="1"/>
  <c r="BN46" i="12"/>
  <c r="BM46" i="12" s="1"/>
  <c r="BN92" i="12"/>
  <c r="BM92" i="12" s="1"/>
  <c r="AI74" i="12"/>
  <c r="AI29" i="12"/>
  <c r="AI45" i="12"/>
  <c r="AI180" i="12"/>
  <c r="AI213" i="12"/>
  <c r="AI64" i="12"/>
  <c r="AI99" i="12"/>
  <c r="AI60" i="12"/>
  <c r="AI163" i="12"/>
  <c r="AI130" i="12"/>
  <c r="AI110" i="12"/>
  <c r="AI114" i="12"/>
  <c r="AI156" i="12"/>
  <c r="AI197" i="12"/>
  <c r="AI97" i="12"/>
  <c r="AI84" i="12"/>
  <c r="AI232" i="12"/>
  <c r="AI240" i="12"/>
  <c r="AI6" i="12"/>
  <c r="AI149" i="12"/>
  <c r="AI43" i="12"/>
  <c r="AI61" i="12"/>
  <c r="AI239" i="12"/>
  <c r="BN100" i="12"/>
  <c r="BM100" i="12" s="1"/>
  <c r="BN10" i="12"/>
  <c r="BN52" i="12"/>
  <c r="BM52" i="12" s="1"/>
  <c r="BU52" i="12" s="1"/>
  <c r="BN67" i="12"/>
  <c r="BM67" i="12" s="1"/>
  <c r="AI2" i="12"/>
  <c r="BN94" i="12"/>
  <c r="BM94" i="12" s="1"/>
  <c r="BN58" i="12"/>
  <c r="BM58" i="12" s="1"/>
  <c r="BN2" i="12"/>
  <c r="BN34" i="12"/>
  <c r="BM34" i="12" s="1"/>
  <c r="BN27" i="12"/>
  <c r="BM27" i="12" s="1"/>
  <c r="CH27" i="12" s="1"/>
  <c r="BN99" i="12"/>
  <c r="BM99" i="12" s="1"/>
  <c r="CC99" i="12" s="1"/>
  <c r="BN87" i="12"/>
  <c r="BM87" i="12" s="1"/>
  <c r="BN23" i="12"/>
  <c r="BM23" i="12" s="1"/>
  <c r="AI135" i="12"/>
  <c r="AI223" i="12"/>
  <c r="AI56" i="12"/>
  <c r="AI179" i="12"/>
  <c r="AI11" i="12"/>
  <c r="AI25" i="12"/>
  <c r="AI93" i="12"/>
  <c r="AI160" i="12"/>
  <c r="AI129" i="12"/>
  <c r="AI222" i="12"/>
  <c r="AI22" i="12"/>
  <c r="AI119" i="12"/>
  <c r="AI203" i="12"/>
  <c r="AI195" i="12"/>
  <c r="AI211" i="12"/>
  <c r="AI126" i="12"/>
  <c r="AI231" i="12"/>
  <c r="AI31" i="12"/>
  <c r="BU65" i="12"/>
  <c r="CE65" i="12"/>
  <c r="CB65" i="12"/>
  <c r="CH65" i="12"/>
  <c r="BP65" i="12"/>
  <c r="BT65" i="12"/>
  <c r="CC65" i="12"/>
  <c r="BY65" i="12"/>
  <c r="BQ65" i="12"/>
  <c r="CA65" i="12"/>
  <c r="CL65" i="12"/>
  <c r="BO65" i="12"/>
  <c r="BV65" i="12"/>
  <c r="CK65" i="12"/>
  <c r="BR65" i="12"/>
  <c r="CI65" i="12"/>
  <c r="CJ65" i="12"/>
  <c r="CG65" i="12"/>
  <c r="BS65" i="12"/>
  <c r="BZ65" i="12"/>
  <c r="CD65" i="12"/>
  <c r="BX65" i="12"/>
  <c r="BW65" i="12"/>
  <c r="CF65" i="12"/>
  <c r="BW101" i="12"/>
  <c r="CC101" i="12"/>
  <c r="CH101" i="12"/>
  <c r="CE101" i="12"/>
  <c r="BV101" i="12"/>
  <c r="CK101" i="12"/>
  <c r="BS101" i="12"/>
  <c r="CL101" i="12"/>
  <c r="BU101" i="12"/>
  <c r="BY101" i="12"/>
  <c r="BQ101" i="12"/>
  <c r="CA101" i="12"/>
  <c r="BP101" i="12"/>
  <c r="CJ101" i="12"/>
  <c r="BZ101" i="12"/>
  <c r="CI101" i="12"/>
  <c r="BR101" i="12"/>
  <c r="CD101" i="12"/>
  <c r="CG101" i="12"/>
  <c r="CF101" i="12"/>
  <c r="BX101" i="12"/>
  <c r="BT101" i="12"/>
  <c r="CB101" i="12"/>
  <c r="BO101" i="12"/>
  <c r="BO89" i="12"/>
  <c r="BP89" i="12"/>
  <c r="BV89" i="12"/>
  <c r="BS89" i="12"/>
  <c r="CD89" i="12"/>
  <c r="BX89" i="12"/>
  <c r="BU89" i="12"/>
  <c r="CG89" i="12"/>
  <c r="CB89" i="12"/>
  <c r="CC89" i="12"/>
  <c r="BQ89" i="12"/>
  <c r="CK89" i="12"/>
  <c r="BY89" i="12"/>
  <c r="CL89" i="12"/>
  <c r="BT89" i="12"/>
  <c r="BR89" i="12"/>
  <c r="CE89" i="12"/>
  <c r="BW89" i="12"/>
  <c r="CF89" i="12"/>
  <c r="CA89" i="12"/>
  <c r="CI89" i="12"/>
  <c r="CH89" i="12"/>
  <c r="CJ89" i="12"/>
  <c r="BZ89" i="12"/>
  <c r="CJ30" i="12"/>
  <c r="BW30" i="12"/>
  <c r="BX30" i="12"/>
  <c r="BT30" i="12"/>
  <c r="CK30" i="12"/>
  <c r="BV30" i="12"/>
  <c r="BZ19" i="12"/>
  <c r="CJ19" i="12"/>
  <c r="CI19" i="12"/>
  <c r="BQ19" i="12"/>
  <c r="BP19" i="12"/>
  <c r="BW19" i="12"/>
  <c r="CE19" i="12"/>
  <c r="BY19" i="12"/>
  <c r="CA19" i="12"/>
  <c r="CB19" i="12"/>
  <c r="BR19" i="12"/>
  <c r="BS19" i="12"/>
  <c r="CF19" i="12"/>
  <c r="BO19" i="12"/>
  <c r="BX19" i="12"/>
  <c r="CG19" i="12"/>
  <c r="BV19" i="12"/>
  <c r="BU19" i="12"/>
  <c r="CK19" i="12"/>
  <c r="CL19" i="12"/>
  <c r="BT19" i="12"/>
  <c r="CH19" i="12"/>
  <c r="CC19" i="12"/>
  <c r="CD19" i="12"/>
  <c r="BY31" i="12"/>
  <c r="CA31" i="12"/>
  <c r="BT31" i="12"/>
  <c r="CG31" i="12"/>
  <c r="CJ31" i="12"/>
  <c r="CB31" i="12"/>
  <c r="BS31" i="12"/>
  <c r="BU31" i="12"/>
  <c r="BP31" i="12"/>
  <c r="BQ31" i="12"/>
  <c r="CE31" i="12"/>
  <c r="BW31" i="12"/>
  <c r="CD31" i="12"/>
  <c r="BR31" i="12"/>
  <c r="BV31" i="12"/>
  <c r="BZ31" i="12"/>
  <c r="CF31" i="12"/>
  <c r="CK31" i="12"/>
  <c r="CI31" i="12"/>
  <c r="BO31" i="12"/>
  <c r="BX31" i="12"/>
  <c r="CC31" i="12"/>
  <c r="CH31" i="12"/>
  <c r="CL31" i="12"/>
  <c r="CA57" i="12"/>
  <c r="BZ57" i="12"/>
  <c r="CE57" i="12"/>
  <c r="CK57" i="12"/>
  <c r="BQ57" i="12"/>
  <c r="BY57" i="12"/>
  <c r="BO57" i="12"/>
  <c r="BU57" i="12"/>
  <c r="BP57" i="12"/>
  <c r="CG57" i="12"/>
  <c r="BX57" i="12"/>
  <c r="CL57" i="12"/>
  <c r="BX98" i="12"/>
  <c r="BZ98" i="12"/>
  <c r="CJ98" i="12"/>
  <c r="BT98" i="12"/>
  <c r="CB98" i="12"/>
  <c r="BS98" i="12"/>
  <c r="CE98" i="12"/>
  <c r="CK98" i="12"/>
  <c r="BQ98" i="12"/>
  <c r="CD98" i="12"/>
  <c r="CH98" i="12"/>
  <c r="BV98" i="12"/>
  <c r="CF98" i="12"/>
  <c r="CL98" i="12"/>
  <c r="CG98" i="12"/>
  <c r="CC98" i="12"/>
  <c r="BW98" i="12"/>
  <c r="BP98" i="12"/>
  <c r="CI98" i="12"/>
  <c r="BO98" i="12"/>
  <c r="BU98" i="12"/>
  <c r="BY98" i="12"/>
  <c r="CA98" i="12"/>
  <c r="BR98" i="12"/>
  <c r="BO88" i="12"/>
  <c r="BP88" i="12"/>
  <c r="CL88" i="12"/>
  <c r="BU88" i="12"/>
  <c r="CK88" i="12"/>
  <c r="CA88" i="12"/>
  <c r="BV88" i="12"/>
  <c r="CG88" i="12"/>
  <c r="CD88" i="12"/>
  <c r="BZ88" i="12"/>
  <c r="BW88" i="12"/>
  <c r="BT88" i="12"/>
  <c r="BY88" i="12"/>
  <c r="BS88" i="12"/>
  <c r="BR88" i="12"/>
  <c r="BX88" i="12"/>
  <c r="CJ88" i="12"/>
  <c r="CI88" i="12"/>
  <c r="CF88" i="12"/>
  <c r="CB88" i="12"/>
  <c r="CH88" i="12"/>
  <c r="BQ88" i="12"/>
  <c r="CC88" i="12"/>
  <c r="CE88" i="12"/>
  <c r="BZ82" i="12"/>
  <c r="CC82" i="12"/>
  <c r="CL82" i="12"/>
  <c r="BY82" i="12"/>
  <c r="CH82" i="12"/>
  <c r="BS82" i="12"/>
  <c r="CE82" i="12"/>
  <c r="CA82" i="12"/>
  <c r="BW82" i="12"/>
  <c r="BP82" i="12"/>
  <c r="BT82" i="12"/>
  <c r="BX82" i="12"/>
  <c r="BR82" i="12"/>
  <c r="CK82" i="12"/>
  <c r="BV82" i="12"/>
  <c r="BU82" i="12"/>
  <c r="CD82" i="12"/>
  <c r="BO82" i="12"/>
  <c r="CI82" i="12"/>
  <c r="CJ82" i="12"/>
  <c r="CF82" i="12"/>
  <c r="CB82" i="12"/>
  <c r="BQ82" i="12"/>
  <c r="CG82" i="12"/>
  <c r="BP25" i="12"/>
  <c r="BS25" i="12"/>
  <c r="BO25" i="12"/>
  <c r="CC25" i="12"/>
  <c r="BT25" i="12"/>
  <c r="BZ25" i="12"/>
  <c r="BV25" i="12"/>
  <c r="CA25" i="12"/>
  <c r="CH25" i="12"/>
  <c r="CG25" i="12"/>
  <c r="BQ25" i="12"/>
  <c r="BW25" i="12"/>
  <c r="BU25" i="12"/>
  <c r="BR25" i="12"/>
  <c r="CJ25" i="12"/>
  <c r="CD25" i="12"/>
  <c r="CI25" i="12"/>
  <c r="CL25" i="12"/>
  <c r="BX25" i="12"/>
  <c r="CB25" i="12"/>
  <c r="BY25" i="12"/>
  <c r="CF25" i="12"/>
  <c r="CK25" i="12"/>
  <c r="CE25" i="12"/>
  <c r="BO78" i="12"/>
  <c r="CE78" i="12"/>
  <c r="CH78" i="12"/>
  <c r="CL78" i="12"/>
  <c r="CK78" i="12"/>
  <c r="BX78" i="12"/>
  <c r="CI78" i="12"/>
  <c r="BY78" i="12"/>
  <c r="BP78" i="12"/>
  <c r="CD78" i="12"/>
  <c r="BU78" i="12"/>
  <c r="CG78" i="12"/>
  <c r="CB78" i="12"/>
  <c r="BR78" i="12"/>
  <c r="CC78" i="12"/>
  <c r="CA78" i="12"/>
  <c r="BT78" i="12"/>
  <c r="BS78" i="12"/>
  <c r="BZ78" i="12"/>
  <c r="BV78" i="12"/>
  <c r="BW78" i="12"/>
  <c r="CJ78" i="12"/>
  <c r="CF78" i="12"/>
  <c r="BQ78" i="12"/>
  <c r="CJ95" i="12"/>
  <c r="CF95" i="12"/>
  <c r="BV95" i="12"/>
  <c r="BP95" i="12"/>
  <c r="BZ95" i="12"/>
  <c r="CD95" i="12"/>
  <c r="CE95" i="12"/>
  <c r="BT95" i="12"/>
  <c r="BO95" i="12"/>
  <c r="CK95" i="12"/>
  <c r="CG95" i="12"/>
  <c r="BX95" i="12"/>
  <c r="BU95" i="12"/>
  <c r="CA95" i="12"/>
  <c r="CB95" i="12"/>
  <c r="CI95" i="12"/>
  <c r="CL95" i="12"/>
  <c r="CC95" i="12"/>
  <c r="BY95" i="12"/>
  <c r="CH95" i="12"/>
  <c r="BR95" i="12"/>
  <c r="BW95" i="12"/>
  <c r="BS95" i="12"/>
  <c r="BQ95" i="12"/>
  <c r="CD63" i="12"/>
  <c r="BO86" i="12"/>
  <c r="CL86" i="12"/>
  <c r="CH86" i="12"/>
  <c r="CG86" i="12"/>
  <c r="CJ86" i="12"/>
  <c r="BW86" i="12"/>
  <c r="CD86" i="12"/>
  <c r="BR86" i="12"/>
  <c r="BQ86" i="12"/>
  <c r="BX86" i="12"/>
  <c r="BS86" i="12"/>
  <c r="CA86" i="12"/>
  <c r="BU86" i="12"/>
  <c r="CI86" i="12"/>
  <c r="BZ86" i="12"/>
  <c r="CF86" i="12"/>
  <c r="BY86" i="12"/>
  <c r="BT86" i="12"/>
  <c r="CC86" i="12"/>
  <c r="BP86" i="12"/>
  <c r="CE86" i="12"/>
  <c r="CB86" i="12"/>
  <c r="CK86" i="12"/>
  <c r="BV86" i="12"/>
  <c r="BY72" i="12"/>
  <c r="CD72" i="12"/>
  <c r="BW72" i="12"/>
  <c r="CI72" i="12"/>
  <c r="BV72" i="12"/>
  <c r="BZ72" i="12"/>
  <c r="BQ72" i="12"/>
  <c r="CL72" i="12"/>
  <c r="CE72" i="12"/>
  <c r="CF72" i="12"/>
  <c r="BS72" i="12"/>
  <c r="BX72" i="12"/>
  <c r="CA72" i="12"/>
  <c r="CB72" i="12"/>
  <c r="BP72" i="12"/>
  <c r="BT72" i="12"/>
  <c r="CG72" i="12"/>
  <c r="CC72" i="12"/>
  <c r="CH72" i="12"/>
  <c r="CK72" i="12"/>
  <c r="BO72" i="12"/>
  <c r="CJ72" i="12"/>
  <c r="BU72" i="12"/>
  <c r="BR72" i="12"/>
  <c r="CI28" i="12"/>
  <c r="BX28" i="12"/>
  <c r="CA28" i="12"/>
  <c r="CF28" i="12"/>
  <c r="CG28" i="12"/>
  <c r="CK28" i="12"/>
  <c r="CE28" i="12"/>
  <c r="BO28" i="12"/>
  <c r="BW28" i="12"/>
  <c r="CJ28" i="12"/>
  <c r="BT28" i="12"/>
  <c r="BZ28" i="12"/>
  <c r="CL28" i="12"/>
  <c r="BV28" i="12"/>
  <c r="BY28" i="12"/>
  <c r="BU28" i="12"/>
  <c r="BP28" i="12"/>
  <c r="BS28" i="12"/>
  <c r="BQ28" i="12"/>
  <c r="CH28" i="12"/>
  <c r="CB28" i="12"/>
  <c r="CD28" i="12"/>
  <c r="CC28" i="12"/>
  <c r="BR28" i="12"/>
  <c r="BO37" i="12"/>
  <c r="CG37" i="12"/>
  <c r="BT37" i="12"/>
  <c r="CD37" i="12"/>
  <c r="CC37" i="12"/>
  <c r="CB37" i="12"/>
  <c r="CF37" i="12"/>
  <c r="CH37" i="12"/>
  <c r="BS37" i="12"/>
  <c r="BU37" i="12"/>
  <c r="CA37" i="12"/>
  <c r="BV37" i="12"/>
  <c r="BZ37" i="12"/>
  <c r="CI37" i="12"/>
  <c r="BY37" i="12"/>
  <c r="BP37" i="12"/>
  <c r="CK37" i="12"/>
  <c r="BX37" i="12"/>
  <c r="CJ37" i="12"/>
  <c r="CE37" i="12"/>
  <c r="BR37" i="12"/>
  <c r="BW37" i="12"/>
  <c r="BQ37" i="12"/>
  <c r="CL37" i="12"/>
  <c r="CF32" i="12"/>
  <c r="BP32" i="12"/>
  <c r="BV32" i="12"/>
  <c r="BZ32" i="12"/>
  <c r="BS32" i="12"/>
  <c r="CB32" i="12"/>
  <c r="CG32" i="12"/>
  <c r="CE32" i="12"/>
  <c r="CL32" i="12"/>
  <c r="CH32" i="12"/>
  <c r="CJ32" i="12"/>
  <c r="CI32" i="12"/>
  <c r="CC32" i="12"/>
  <c r="BQ32" i="12"/>
  <c r="CD32" i="12"/>
  <c r="BW32" i="12"/>
  <c r="BT32" i="12"/>
  <c r="BY32" i="12"/>
  <c r="BR32" i="12"/>
  <c r="BX32" i="12"/>
  <c r="CK32" i="12"/>
  <c r="BO32" i="12"/>
  <c r="CA32" i="12"/>
  <c r="BU32" i="12"/>
  <c r="CB90" i="12"/>
  <c r="BO90" i="12"/>
  <c r="BY90" i="12"/>
  <c r="CF90" i="12"/>
  <c r="CA90" i="12"/>
  <c r="BX90" i="12"/>
  <c r="CL90" i="12"/>
  <c r="CK90" i="12"/>
  <c r="BR90" i="12"/>
  <c r="BU90" i="12"/>
  <c r="BT90" i="12"/>
  <c r="CD90" i="12"/>
  <c r="CC90" i="12"/>
  <c r="CH90" i="12"/>
  <c r="BS90" i="12"/>
  <c r="CI90" i="12"/>
  <c r="BQ90" i="12"/>
  <c r="BP90" i="12"/>
  <c r="CE90" i="12"/>
  <c r="BW90" i="12"/>
  <c r="BZ90" i="12"/>
  <c r="CJ90" i="12"/>
  <c r="CG90" i="12"/>
  <c r="BV90" i="12"/>
  <c r="BQ40" i="12"/>
  <c r="CK40" i="12"/>
  <c r="CG40" i="12"/>
  <c r="CH40" i="12"/>
  <c r="CJ40" i="12"/>
  <c r="BY40" i="12"/>
  <c r="BT40" i="12"/>
  <c r="CB40" i="12"/>
  <c r="BO40" i="12"/>
  <c r="BV40" i="12"/>
  <c r="BX40" i="12"/>
  <c r="CC40" i="12"/>
  <c r="CA40" i="12"/>
  <c r="CI40" i="12"/>
  <c r="BU40" i="12"/>
  <c r="CE40" i="12"/>
  <c r="CL40" i="12"/>
  <c r="BW40" i="12"/>
  <c r="CF40" i="12"/>
  <c r="BZ40" i="12"/>
  <c r="BR40" i="12"/>
  <c r="CD40" i="12"/>
  <c r="BP40" i="12"/>
  <c r="BS40" i="12"/>
  <c r="CI14" i="12"/>
  <c r="CC14" i="12"/>
  <c r="CD14" i="12"/>
  <c r="BO14" i="12"/>
  <c r="BX14" i="12"/>
  <c r="BT14" i="12"/>
  <c r="CK14" i="12"/>
  <c r="CL14" i="12"/>
  <c r="CA14" i="12"/>
  <c r="CG14" i="12"/>
  <c r="BV14" i="12"/>
  <c r="BR14" i="12"/>
  <c r="BW14" i="12"/>
  <c r="CE14" i="12"/>
  <c r="BY14" i="12"/>
  <c r="BZ14" i="12"/>
  <c r="BP14" i="12"/>
  <c r="CB14" i="12"/>
  <c r="CJ14" i="12"/>
  <c r="CH14" i="12"/>
  <c r="BS14" i="12"/>
  <c r="CF14" i="12"/>
  <c r="BQ14" i="12"/>
  <c r="BU14" i="12"/>
  <c r="BO48" i="12"/>
  <c r="CK48" i="12"/>
  <c r="CL48" i="12"/>
  <c r="BY48" i="12"/>
  <c r="CJ48" i="12"/>
  <c r="BU48" i="12"/>
  <c r="CH48" i="12"/>
  <c r="CI48" i="12"/>
  <c r="BX48" i="12"/>
  <c r="BQ48" i="12"/>
  <c r="BP48" i="12"/>
  <c r="CF48" i="12"/>
  <c r="BW48" i="12"/>
  <c r="BR48" i="12"/>
  <c r="BV48" i="12"/>
  <c r="BT48" i="12"/>
  <c r="CB48" i="12"/>
  <c r="CC48" i="12"/>
  <c r="BZ48" i="12"/>
  <c r="CD48" i="12"/>
  <c r="CE48" i="12"/>
  <c r="CA48" i="12"/>
  <c r="CG48" i="12"/>
  <c r="BS48" i="12"/>
  <c r="BU47" i="12"/>
  <c r="BX47" i="12"/>
  <c r="CE47" i="12"/>
  <c r="BR47" i="12"/>
  <c r="BY47" i="12"/>
  <c r="BQ47" i="12"/>
  <c r="CA47" i="12"/>
  <c r="BS47" i="12"/>
  <c r="CI47" i="12"/>
  <c r="CG47" i="12"/>
  <c r="CF47" i="12"/>
  <c r="CD47" i="12"/>
  <c r="BP47" i="12"/>
  <c r="CH47" i="12"/>
  <c r="BW47" i="12"/>
  <c r="BO47" i="12"/>
  <c r="CC47" i="12"/>
  <c r="BZ47" i="12"/>
  <c r="CL47" i="12"/>
  <c r="CJ47" i="12"/>
  <c r="BV47" i="12"/>
  <c r="BT47" i="12"/>
  <c r="CK47" i="12"/>
  <c r="CB47" i="12"/>
  <c r="CG76" i="12"/>
  <c r="CB76" i="12"/>
  <c r="BT76" i="12"/>
  <c r="BW76" i="12"/>
  <c r="CK76" i="12"/>
  <c r="BV76" i="12"/>
  <c r="CF76" i="12"/>
  <c r="BY76" i="12"/>
  <c r="CC76" i="12"/>
  <c r="CI76" i="12"/>
  <c r="CE76" i="12"/>
  <c r="CA76" i="12"/>
  <c r="CJ76" i="12"/>
  <c r="CL76" i="12"/>
  <c r="BO76" i="12"/>
  <c r="BP76" i="12"/>
  <c r="BS76" i="12"/>
  <c r="BX76" i="12"/>
  <c r="BZ76" i="12"/>
  <c r="CD76" i="12"/>
  <c r="BU76" i="12"/>
  <c r="CH76" i="12"/>
  <c r="BQ76" i="12"/>
  <c r="BR76" i="12"/>
  <c r="CI50" i="12"/>
  <c r="BR50" i="12"/>
  <c r="BY50" i="12"/>
  <c r="CK50" i="12"/>
  <c r="BV50" i="12"/>
  <c r="BZ50" i="12"/>
  <c r="BU50" i="12"/>
  <c r="CE50" i="12"/>
  <c r="BS50" i="12"/>
  <c r="BQ50" i="12"/>
  <c r="BW50" i="12"/>
  <c r="BX50" i="12"/>
  <c r="CH50" i="12"/>
  <c r="CG50" i="12"/>
  <c r="BT50" i="12"/>
  <c r="CL50" i="12"/>
  <c r="CF50" i="12"/>
  <c r="BO50" i="12"/>
  <c r="CB50" i="12"/>
  <c r="CD50" i="12"/>
  <c r="CJ50" i="12"/>
  <c r="CC50" i="12"/>
  <c r="BP50" i="12"/>
  <c r="CA50" i="12"/>
  <c r="BU64" i="12"/>
  <c r="CD84" i="12"/>
  <c r="CG84" i="12"/>
  <c r="CH84" i="12"/>
  <c r="BS84" i="12"/>
  <c r="BT84" i="12"/>
  <c r="CC84" i="12"/>
  <c r="CA84" i="12"/>
  <c r="CF84" i="12"/>
  <c r="CE84" i="12"/>
  <c r="BR84" i="12"/>
  <c r="CI84" i="12"/>
  <c r="BW84" i="12"/>
  <c r="BU84" i="12"/>
  <c r="CB84" i="12"/>
  <c r="BY84" i="12"/>
  <c r="BV84" i="12"/>
  <c r="BP84" i="12"/>
  <c r="BZ84" i="12"/>
  <c r="BQ84" i="12"/>
  <c r="CK84" i="12"/>
  <c r="CJ84" i="12"/>
  <c r="BX84" i="12"/>
  <c r="BO84" i="12"/>
  <c r="CL84" i="12"/>
  <c r="CB41" i="12"/>
  <c r="CJ41" i="12"/>
  <c r="CL41" i="12"/>
  <c r="CE41" i="12"/>
  <c r="BS41" i="12"/>
  <c r="BX41" i="12"/>
  <c r="BR41" i="12"/>
  <c r="BZ41" i="12"/>
  <c r="CF41" i="12"/>
  <c r="CC41" i="12"/>
  <c r="BT41" i="12"/>
  <c r="BO41" i="12"/>
  <c r="BP41" i="12"/>
  <c r="BQ41" i="12"/>
  <c r="BY41" i="12"/>
  <c r="CH41" i="12"/>
  <c r="CK41" i="12"/>
  <c r="BW41" i="12"/>
  <c r="CD41" i="12"/>
  <c r="BU41" i="12"/>
  <c r="CI41" i="12"/>
  <c r="CA41" i="12"/>
  <c r="CG41" i="12"/>
  <c r="BV41" i="12"/>
  <c r="BV69" i="12"/>
  <c r="CI69" i="12"/>
  <c r="CH69" i="12"/>
  <c r="CC69" i="12"/>
  <c r="BY69" i="12"/>
  <c r="CJ69" i="12"/>
  <c r="CA69" i="12"/>
  <c r="BZ69" i="12"/>
  <c r="BW69" i="12"/>
  <c r="CD69" i="12"/>
  <c r="BQ69" i="12"/>
  <c r="BU69" i="12"/>
  <c r="CK69" i="12"/>
  <c r="BO69" i="12"/>
  <c r="BX69" i="12"/>
  <c r="CE69" i="12"/>
  <c r="BP69" i="12"/>
  <c r="CL69" i="12"/>
  <c r="BS69" i="12"/>
  <c r="CG69" i="12"/>
  <c r="CF69" i="12"/>
  <c r="BR69" i="12"/>
  <c r="BT69" i="12"/>
  <c r="CB69" i="12"/>
  <c r="CD42" i="12"/>
  <c r="CF42" i="12"/>
  <c r="CG42" i="12"/>
  <c r="BQ42" i="12"/>
  <c r="CI42" i="12"/>
  <c r="BO42" i="12"/>
  <c r="BX42" i="12"/>
  <c r="CA42" i="12"/>
  <c r="CK42" i="12"/>
  <c r="BR42" i="12"/>
  <c r="BY42" i="12"/>
  <c r="BP42" i="12"/>
  <c r="CL42" i="12"/>
  <c r="BW42" i="12"/>
  <c r="CJ42" i="12"/>
  <c r="BS42" i="12"/>
  <c r="CB42" i="12"/>
  <c r="BV42" i="12"/>
  <c r="BZ42" i="12"/>
  <c r="CH42" i="12"/>
  <c r="BU42" i="12"/>
  <c r="CC42" i="12"/>
  <c r="BT42" i="12"/>
  <c r="CE42" i="12"/>
  <c r="BR91" i="12"/>
  <c r="BS91" i="12"/>
  <c r="BX91" i="12"/>
  <c r="BO91" i="12"/>
  <c r="BV91" i="12"/>
  <c r="CB91" i="12"/>
  <c r="BT91" i="12"/>
  <c r="CG91" i="12"/>
  <c r="CD91" i="12"/>
  <c r="BW91" i="12"/>
  <c r="BP91" i="12"/>
  <c r="CI91" i="12"/>
  <c r="CA91" i="12"/>
  <c r="CE91" i="12"/>
  <c r="CJ91" i="12"/>
  <c r="CK91" i="12"/>
  <c r="CH91" i="12"/>
  <c r="BY91" i="12"/>
  <c r="CL91" i="12"/>
  <c r="CC91" i="12"/>
  <c r="BU91" i="12"/>
  <c r="BQ91" i="12"/>
  <c r="CF91" i="12"/>
  <c r="BZ91" i="12"/>
  <c r="BZ29" i="12"/>
  <c r="CG29" i="12"/>
  <c r="BW29" i="12"/>
  <c r="CA29" i="12"/>
  <c r="CL29" i="12"/>
  <c r="CI29" i="12"/>
  <c r="BX29" i="12"/>
  <c r="CK29" i="12"/>
  <c r="CH29" i="12"/>
  <c r="CB29" i="12"/>
  <c r="BT29" i="12"/>
  <c r="BS29" i="12"/>
  <c r="CD29" i="12"/>
  <c r="BR29" i="12"/>
  <c r="BV29" i="12"/>
  <c r="BQ29" i="12"/>
  <c r="BU29" i="12"/>
  <c r="CE29" i="12"/>
  <c r="CC29" i="12"/>
  <c r="BO29" i="12"/>
  <c r="BP29" i="12"/>
  <c r="CF29" i="12"/>
  <c r="CJ29" i="12"/>
  <c r="BY29" i="12"/>
  <c r="BZ59" i="12"/>
  <c r="BP59" i="12"/>
  <c r="CJ59" i="12"/>
  <c r="BX59" i="12"/>
  <c r="BU59" i="12"/>
  <c r="CK59" i="12"/>
  <c r="CB59" i="12"/>
  <c r="BT59" i="12"/>
  <c r="BR59" i="12"/>
  <c r="BW59" i="12"/>
  <c r="CA59" i="12"/>
  <c r="CH59" i="12"/>
  <c r="CL59" i="12"/>
  <c r="CC59" i="12"/>
  <c r="CI59" i="12"/>
  <c r="BQ59" i="12"/>
  <c r="CE59" i="12"/>
  <c r="BO59" i="12"/>
  <c r="BS59" i="12"/>
  <c r="CD59" i="12"/>
  <c r="BV59" i="12"/>
  <c r="CG59" i="12"/>
  <c r="BY59" i="12"/>
  <c r="CF59" i="12"/>
  <c r="CA77" i="12"/>
  <c r="AJ4" i="12"/>
  <c r="AJ5" i="12"/>
  <c r="BW36" i="12"/>
  <c r="BX36" i="12"/>
  <c r="BR36" i="12"/>
  <c r="CH36" i="12"/>
  <c r="CC36" i="12"/>
  <c r="BQ36" i="12"/>
  <c r="BP36" i="12"/>
  <c r="CA36" i="12"/>
  <c r="BV36" i="12"/>
  <c r="CK36" i="12"/>
  <c r="CB36" i="12"/>
  <c r="CD36" i="12"/>
  <c r="BY36" i="12"/>
  <c r="CL36" i="12"/>
  <c r="BS36" i="12"/>
  <c r="CG36" i="12"/>
  <c r="BO36" i="12"/>
  <c r="CI36" i="12"/>
  <c r="CJ36" i="12"/>
  <c r="CF36" i="12"/>
  <c r="BZ36" i="12"/>
  <c r="BT36" i="12"/>
  <c r="BU36" i="12"/>
  <c r="CE36" i="12"/>
  <c r="CG13" i="12"/>
  <c r="CA13" i="12"/>
  <c r="BO13" i="12"/>
  <c r="BW13" i="12"/>
  <c r="BZ13" i="12"/>
  <c r="BR13" i="12"/>
  <c r="CF13" i="12"/>
  <c r="BS13" i="12"/>
  <c r="BU13" i="12"/>
  <c r="CL13" i="12"/>
  <c r="BY13" i="12"/>
  <c r="BX13" i="12"/>
  <c r="BP13" i="12"/>
  <c r="CI13" i="12"/>
  <c r="BT13" i="12"/>
  <c r="BQ13" i="12"/>
  <c r="CE13" i="12"/>
  <c r="BV13" i="12"/>
  <c r="CJ13" i="12"/>
  <c r="CH13" i="12"/>
  <c r="CC13" i="12"/>
  <c r="CB13" i="12"/>
  <c r="CD13" i="12"/>
  <c r="CK13" i="12"/>
  <c r="CL97" i="12"/>
  <c r="CD97" i="12"/>
  <c r="CK97" i="12"/>
  <c r="CA97" i="12"/>
  <c r="CH97" i="12"/>
  <c r="BY97" i="12"/>
  <c r="BO97" i="12"/>
  <c r="BP97" i="12"/>
  <c r="CB97" i="12"/>
  <c r="BT97" i="12"/>
  <c r="CI97" i="12"/>
  <c r="BX97" i="12"/>
  <c r="BU97" i="12"/>
  <c r="BZ97" i="12"/>
  <c r="BR97" i="12"/>
  <c r="CJ97" i="12"/>
  <c r="BS97" i="12"/>
  <c r="BQ97" i="12"/>
  <c r="CF97" i="12"/>
  <c r="CC97" i="12"/>
  <c r="BW97" i="12"/>
  <c r="CE97" i="12"/>
  <c r="CG97" i="12"/>
  <c r="BV97" i="12"/>
  <c r="CI85" i="12"/>
  <c r="BU85" i="12"/>
  <c r="CD85" i="12"/>
  <c r="CL85" i="12"/>
  <c r="BT85" i="12"/>
  <c r="BV85" i="12"/>
  <c r="CE85" i="12"/>
  <c r="CC85" i="12"/>
  <c r="BO85" i="12"/>
  <c r="BQ85" i="12"/>
  <c r="CG85" i="12"/>
  <c r="CB85" i="12"/>
  <c r="CH85" i="12"/>
  <c r="CK85" i="12"/>
  <c r="CF85" i="12"/>
  <c r="BY85" i="12"/>
  <c r="BP85" i="12"/>
  <c r="CA85" i="12"/>
  <c r="BX85" i="12"/>
  <c r="BZ85" i="12"/>
  <c r="BW85" i="12"/>
  <c r="BS85" i="12"/>
  <c r="BR85" i="12"/>
  <c r="CJ85" i="12"/>
  <c r="CB68" i="12"/>
  <c r="BQ68" i="12"/>
  <c r="BZ68" i="12"/>
  <c r="CJ68" i="12"/>
  <c r="BO68" i="12"/>
  <c r="CD68" i="12"/>
  <c r="CK68" i="12"/>
  <c r="BR68" i="12"/>
  <c r="CH68" i="12"/>
  <c r="CA68" i="12"/>
  <c r="BP68" i="12"/>
  <c r="CI68" i="12"/>
  <c r="CE68" i="12"/>
  <c r="BV68" i="12"/>
  <c r="CC68" i="12"/>
  <c r="BS68" i="12"/>
  <c r="BX68" i="12"/>
  <c r="BT68" i="12"/>
  <c r="BY68" i="12"/>
  <c r="BU68" i="12"/>
  <c r="BW68" i="12"/>
  <c r="CL68" i="12"/>
  <c r="CG68" i="12"/>
  <c r="CF68" i="12"/>
  <c r="BP38" i="12"/>
  <c r="CA56" i="12"/>
  <c r="CI56" i="12"/>
  <c r="CG56" i="12"/>
  <c r="BY56" i="12"/>
  <c r="BR56" i="12"/>
  <c r="BP56" i="12"/>
  <c r="CL56" i="12"/>
  <c r="CE56" i="12"/>
  <c r="BV56" i="12"/>
  <c r="BQ56" i="12"/>
  <c r="CJ56" i="12"/>
  <c r="CC56" i="12"/>
  <c r="BT56" i="12"/>
  <c r="BU56" i="12"/>
  <c r="BZ56" i="12"/>
  <c r="BS56" i="12"/>
  <c r="CK56" i="12"/>
  <c r="CH56" i="12"/>
  <c r="CF56" i="12"/>
  <c r="BO56" i="12"/>
  <c r="BW56" i="12"/>
  <c r="CB56" i="12"/>
  <c r="BX56" i="12"/>
  <c r="CD56" i="12"/>
  <c r="BW20" i="12"/>
  <c r="CK20" i="12"/>
  <c r="CD20" i="12"/>
  <c r="CF20" i="12"/>
  <c r="CH20" i="12"/>
  <c r="CG20" i="12"/>
  <c r="BO20" i="12"/>
  <c r="CJ20" i="12"/>
  <c r="BR20" i="12"/>
  <c r="CC20" i="12"/>
  <c r="BP20" i="12"/>
  <c r="BY20" i="12"/>
  <c r="CB20" i="12"/>
  <c r="BZ20" i="12"/>
  <c r="BS20" i="12"/>
  <c r="CE20" i="12"/>
  <c r="BT20" i="12"/>
  <c r="BU20" i="12"/>
  <c r="BV20" i="12"/>
  <c r="CI20" i="12"/>
  <c r="CL20" i="12"/>
  <c r="BQ20" i="12"/>
  <c r="BX20" i="12"/>
  <c r="CA20" i="12"/>
  <c r="CI79" i="12"/>
  <c r="BT79" i="12"/>
  <c r="BU79" i="12"/>
  <c r="CA79" i="12"/>
  <c r="CE79" i="12"/>
  <c r="BS79" i="12"/>
  <c r="CK79" i="12"/>
  <c r="CG79" i="12"/>
  <c r="BX79" i="12"/>
  <c r="CF79" i="12"/>
  <c r="CJ79" i="12"/>
  <c r="CC79" i="12"/>
  <c r="BR79" i="12"/>
  <c r="CL79" i="12"/>
  <c r="BO79" i="12"/>
  <c r="BQ79" i="12"/>
  <c r="BP79" i="12"/>
  <c r="CH79" i="12"/>
  <c r="CB79" i="12"/>
  <c r="CD79" i="12"/>
  <c r="BW79" i="12"/>
  <c r="BY79" i="12"/>
  <c r="BZ79" i="12"/>
  <c r="BV79" i="12"/>
  <c r="BW53" i="12"/>
  <c r="CJ53" i="12"/>
  <c r="CK53" i="12"/>
  <c r="BX53" i="12"/>
  <c r="CB53" i="12"/>
  <c r="BZ53" i="12"/>
  <c r="BV53" i="12"/>
  <c r="CG53" i="12"/>
  <c r="BU53" i="12"/>
  <c r="CI53" i="12"/>
  <c r="BY53" i="12"/>
  <c r="CD53" i="12"/>
  <c r="CF53" i="12"/>
  <c r="BP53" i="12"/>
  <c r="CC53" i="12"/>
  <c r="BQ53" i="12"/>
  <c r="CA53" i="12"/>
  <c r="BR53" i="12"/>
  <c r="BT53" i="12"/>
  <c r="CE53" i="12"/>
  <c r="CL53" i="12"/>
  <c r="CH53" i="12"/>
  <c r="BO53" i="12"/>
  <c r="BS53" i="12"/>
  <c r="BP24" i="12"/>
  <c r="BS24" i="12"/>
  <c r="CE24" i="12"/>
  <c r="CF24" i="12"/>
  <c r="BU24" i="12"/>
  <c r="CB24" i="12"/>
  <c r="BO24" i="12"/>
  <c r="CC24" i="12"/>
  <c r="BX24" i="12"/>
  <c r="CG24" i="12"/>
  <c r="BW24" i="12"/>
  <c r="BQ24" i="12"/>
  <c r="BT24" i="12"/>
  <c r="BZ24" i="12"/>
  <c r="BR24" i="12"/>
  <c r="CD24" i="12"/>
  <c r="CK24" i="12"/>
  <c r="CI24" i="12"/>
  <c r="CJ24" i="12"/>
  <c r="BY24" i="12"/>
  <c r="BV24" i="12"/>
  <c r="CL24" i="12"/>
  <c r="CA24" i="12"/>
  <c r="CH24" i="12"/>
  <c r="CC15" i="12"/>
  <c r="CF15" i="12"/>
  <c r="CD15" i="12"/>
  <c r="CI15" i="12"/>
  <c r="BQ15" i="12"/>
  <c r="BU15" i="12"/>
  <c r="BY15" i="12"/>
  <c r="CG15" i="12"/>
  <c r="BS15" i="12"/>
  <c r="BR15" i="12"/>
  <c r="CE15" i="12"/>
  <c r="BT15" i="12"/>
  <c r="BZ15" i="12"/>
  <c r="CL15" i="12"/>
  <c r="CJ15" i="12"/>
  <c r="BO15" i="12"/>
  <c r="CK15" i="12"/>
  <c r="BW15" i="12"/>
  <c r="BV15" i="12"/>
  <c r="BP15" i="12"/>
  <c r="CA15" i="12"/>
  <c r="CB15" i="12"/>
  <c r="BX15" i="12"/>
  <c r="CH15" i="12"/>
  <c r="CD39" i="12"/>
  <c r="CE39" i="12"/>
  <c r="BU39" i="12"/>
  <c r="BP39" i="12"/>
  <c r="BR39" i="12"/>
  <c r="CH39" i="12"/>
  <c r="CF39" i="12"/>
  <c r="BO39" i="12"/>
  <c r="BT39" i="12"/>
  <c r="CB39" i="12"/>
  <c r="BY39" i="12"/>
  <c r="BV39" i="12"/>
  <c r="CL39" i="12"/>
  <c r="CG39" i="12"/>
  <c r="BQ39" i="12"/>
  <c r="BW39" i="12"/>
  <c r="CI39" i="12"/>
  <c r="BS39" i="12"/>
  <c r="BZ39" i="12"/>
  <c r="CJ39" i="12"/>
  <c r="CC39" i="12"/>
  <c r="CA39" i="12"/>
  <c r="CK39" i="12"/>
  <c r="BX39" i="12"/>
  <c r="BP33" i="12"/>
  <c r="BO33" i="12"/>
  <c r="CD33" i="12"/>
  <c r="BR33" i="12"/>
  <c r="BX33" i="12"/>
  <c r="CJ33" i="12"/>
  <c r="BW33" i="12"/>
  <c r="BV33" i="12"/>
  <c r="CL33" i="12"/>
  <c r="BS33" i="12"/>
  <c r="BY33" i="12"/>
  <c r="BZ33" i="12"/>
  <c r="CF33" i="12"/>
  <c r="CA33" i="12"/>
  <c r="CB33" i="12"/>
  <c r="CG33" i="12"/>
  <c r="BU33" i="12"/>
  <c r="CC33" i="12"/>
  <c r="CI33" i="12"/>
  <c r="CK33" i="12"/>
  <c r="BQ33" i="12"/>
  <c r="BT33" i="12"/>
  <c r="CH33" i="12"/>
  <c r="CE33" i="12"/>
  <c r="CG54" i="12"/>
  <c r="BT54" i="12"/>
  <c r="BR54" i="12"/>
  <c r="BX80" i="12"/>
  <c r="BT80" i="12"/>
  <c r="BV80" i="12"/>
  <c r="BP80" i="12"/>
  <c r="BY80" i="12"/>
  <c r="CG80" i="12"/>
  <c r="CE80" i="12"/>
  <c r="CH80" i="12"/>
  <c r="CD80" i="12"/>
  <c r="CI80" i="12"/>
  <c r="BQ80" i="12"/>
  <c r="CJ80" i="12"/>
  <c r="BU80" i="12"/>
  <c r="BZ80" i="12"/>
  <c r="BS80" i="12"/>
  <c r="CC80" i="12"/>
  <c r="CF80" i="12"/>
  <c r="BO80" i="12"/>
  <c r="BR80" i="12"/>
  <c r="CK80" i="12"/>
  <c r="CL80" i="12"/>
  <c r="BW80" i="12"/>
  <c r="CB80" i="12"/>
  <c r="CA80" i="12"/>
  <c r="CD55" i="12"/>
  <c r="BT55" i="12"/>
  <c r="CH55" i="12"/>
  <c r="CL55" i="12"/>
  <c r="BR55" i="12"/>
  <c r="BV55" i="12"/>
  <c r="CJ55" i="12"/>
  <c r="BP55" i="12"/>
  <c r="CK55" i="12"/>
  <c r="CG55" i="12"/>
  <c r="CE55" i="12"/>
  <c r="CF55" i="12"/>
  <c r="CB55" i="12"/>
  <c r="BO55" i="12"/>
  <c r="CC55" i="12"/>
  <c r="BY55" i="12"/>
  <c r="BQ55" i="12"/>
  <c r="BZ55" i="12"/>
  <c r="BX55" i="12"/>
  <c r="CI55" i="12"/>
  <c r="BW55" i="12"/>
  <c r="CA55" i="12"/>
  <c r="BU55" i="12"/>
  <c r="BS55" i="12"/>
  <c r="CL60" i="12"/>
  <c r="CD60" i="12"/>
  <c r="BT60" i="12"/>
  <c r="BV60" i="12"/>
  <c r="BS60" i="12"/>
  <c r="CH60" i="12"/>
  <c r="BQ60" i="12"/>
  <c r="BZ60" i="12"/>
  <c r="CC60" i="12"/>
  <c r="CA60" i="12"/>
  <c r="BW60" i="12"/>
  <c r="CG60" i="12"/>
  <c r="CK60" i="12"/>
  <c r="BR60" i="12"/>
  <c r="BP60" i="12"/>
  <c r="BO60" i="12"/>
  <c r="CB60" i="12"/>
  <c r="CI60" i="12"/>
  <c r="CE60" i="12"/>
  <c r="CF60" i="12"/>
  <c r="BU60" i="12"/>
  <c r="BX60" i="12"/>
  <c r="CJ60" i="12"/>
  <c r="BY60" i="12"/>
  <c r="BW26" i="12"/>
  <c r="BV26" i="12"/>
  <c r="BQ26" i="12"/>
  <c r="CI26" i="12"/>
  <c r="BS26" i="12"/>
  <c r="CK26" i="12"/>
  <c r="BY26" i="12"/>
  <c r="CF26" i="12"/>
  <c r="CL26" i="12"/>
  <c r="BU26" i="12"/>
  <c r="CG26" i="12"/>
  <c r="BO26" i="12"/>
  <c r="BR26" i="12"/>
  <c r="CA26" i="12"/>
  <c r="CD26" i="12"/>
  <c r="BX26" i="12"/>
  <c r="BP26" i="12"/>
  <c r="CH26" i="12"/>
  <c r="CE26" i="12"/>
  <c r="CB26" i="12"/>
  <c r="BT26" i="12"/>
  <c r="BZ26" i="12"/>
  <c r="CJ26" i="12"/>
  <c r="CC26" i="12"/>
  <c r="CH46" i="12"/>
  <c r="BX46" i="12"/>
  <c r="CD46" i="12"/>
  <c r="CG46" i="12"/>
  <c r="BS46" i="12"/>
  <c r="BV46" i="12"/>
  <c r="BZ46" i="12"/>
  <c r="CB46" i="12"/>
  <c r="BR46" i="12"/>
  <c r="CA46" i="12"/>
  <c r="CE46" i="12"/>
  <c r="BW46" i="12"/>
  <c r="BO46" i="12"/>
  <c r="BQ46" i="12"/>
  <c r="CK46" i="12"/>
  <c r="BT46" i="12"/>
  <c r="CF46" i="12"/>
  <c r="BU46" i="12"/>
  <c r="CJ46" i="12"/>
  <c r="BP46" i="12"/>
  <c r="CI46" i="12"/>
  <c r="BY46" i="12"/>
  <c r="CC46" i="12"/>
  <c r="CL46" i="12"/>
  <c r="CC92" i="12"/>
  <c r="BX92" i="12"/>
  <c r="BW92" i="12"/>
  <c r="CA92" i="12"/>
  <c r="CE92" i="12"/>
  <c r="BV92" i="12"/>
  <c r="BO92" i="12"/>
  <c r="BR92" i="12"/>
  <c r="BU92" i="12"/>
  <c r="BP92" i="12"/>
  <c r="CI92" i="12"/>
  <c r="BZ92" i="12"/>
  <c r="CD92" i="12"/>
  <c r="BQ92" i="12"/>
  <c r="CL92" i="12"/>
  <c r="CH92" i="12"/>
  <c r="CF92" i="12"/>
  <c r="BY92" i="12"/>
  <c r="BT92" i="12"/>
  <c r="CJ92" i="12"/>
  <c r="CK92" i="12"/>
  <c r="CG92" i="12"/>
  <c r="CB92" i="12"/>
  <c r="BS92" i="12"/>
  <c r="CE100" i="12"/>
  <c r="BU100" i="12"/>
  <c r="BP100" i="12"/>
  <c r="CA100" i="12"/>
  <c r="CK100" i="12"/>
  <c r="CD100" i="12"/>
  <c r="BX100" i="12"/>
  <c r="CC100" i="12"/>
  <c r="CF100" i="12"/>
  <c r="BY100" i="12"/>
  <c r="BW100" i="12"/>
  <c r="CJ100" i="12"/>
  <c r="BT100" i="12"/>
  <c r="BO100" i="12"/>
  <c r="CG100" i="12"/>
  <c r="CB100" i="12"/>
  <c r="BV100" i="12"/>
  <c r="CH100" i="12"/>
  <c r="BZ100" i="12"/>
  <c r="CI100" i="12"/>
  <c r="BS100" i="12"/>
  <c r="BR100" i="12"/>
  <c r="CL100" i="12"/>
  <c r="BQ100" i="12"/>
  <c r="BP67" i="12"/>
  <c r="CB67" i="12"/>
  <c r="BX67" i="12"/>
  <c r="BU67" i="12"/>
  <c r="CF67" i="12"/>
  <c r="CK67" i="12"/>
  <c r="CJ67" i="12"/>
  <c r="CH67" i="12"/>
  <c r="BV67" i="12"/>
  <c r="BZ67" i="12"/>
  <c r="BO67" i="12"/>
  <c r="CG67" i="12"/>
  <c r="CI67" i="12"/>
  <c r="CA67" i="12"/>
  <c r="BQ67" i="12"/>
  <c r="CE67" i="12"/>
  <c r="BT67" i="12"/>
  <c r="BR67" i="12"/>
  <c r="BY67" i="12"/>
  <c r="CL67" i="12"/>
  <c r="BS67" i="12"/>
  <c r="BW67" i="12"/>
  <c r="CD67" i="12"/>
  <c r="CC67" i="12"/>
  <c r="AJ2" i="12"/>
  <c r="BS94" i="12"/>
  <c r="CF94" i="12"/>
  <c r="BV94" i="12"/>
  <c r="BX94" i="12"/>
  <c r="BT94" i="12"/>
  <c r="BW94" i="12"/>
  <c r="BO94" i="12"/>
  <c r="CD94" i="12"/>
  <c r="CG94" i="12"/>
  <c r="CJ94" i="12"/>
  <c r="CI94" i="12"/>
  <c r="CC94" i="12"/>
  <c r="BP94" i="12"/>
  <c r="CK94" i="12"/>
  <c r="CB94" i="12"/>
  <c r="BZ94" i="12"/>
  <c r="BR94" i="12"/>
  <c r="CL94" i="12"/>
  <c r="BQ94" i="12"/>
  <c r="CE94" i="12"/>
  <c r="BY94" i="12"/>
  <c r="CA94" i="12"/>
  <c r="CH94" i="12"/>
  <c r="BU94" i="12"/>
  <c r="BX58" i="12"/>
  <c r="BQ58" i="12"/>
  <c r="BO58" i="12"/>
  <c r="CB58" i="12"/>
  <c r="CJ58" i="12"/>
  <c r="BV58" i="12"/>
  <c r="CE58" i="12"/>
  <c r="BZ58" i="12"/>
  <c r="BR58" i="12"/>
  <c r="CL58" i="12"/>
  <c r="BW58" i="12"/>
  <c r="CC58" i="12"/>
  <c r="CA58" i="12"/>
  <c r="CG58" i="12"/>
  <c r="CK58" i="12"/>
  <c r="CD58" i="12"/>
  <c r="BY58" i="12"/>
  <c r="CH58" i="12"/>
  <c r="BP58" i="12"/>
  <c r="BS58" i="12"/>
  <c r="BU58" i="12"/>
  <c r="CF58" i="12"/>
  <c r="BT58" i="12"/>
  <c r="CI58" i="12"/>
  <c r="CL34" i="12"/>
  <c r="CD34" i="12"/>
  <c r="BY34" i="12"/>
  <c r="BW34" i="12"/>
  <c r="CJ34" i="12"/>
  <c r="BT34" i="12"/>
  <c r="BU34" i="12"/>
  <c r="BO34" i="12"/>
  <c r="BS34" i="12"/>
  <c r="CG34" i="12"/>
  <c r="CK34" i="12"/>
  <c r="CE34" i="12"/>
  <c r="CF34" i="12"/>
  <c r="BZ34" i="12"/>
  <c r="BR34" i="12"/>
  <c r="CH34" i="12"/>
  <c r="CB34" i="12"/>
  <c r="CI34" i="12"/>
  <c r="CC34" i="12"/>
  <c r="BQ34" i="12"/>
  <c r="CA34" i="12"/>
  <c r="BP34" i="12"/>
  <c r="BV34" i="12"/>
  <c r="BX34" i="12"/>
  <c r="CJ27" i="12"/>
  <c r="CI27" i="12"/>
  <c r="BZ27" i="12"/>
  <c r="BT99" i="12"/>
  <c r="CA87" i="12"/>
  <c r="CE87" i="12"/>
  <c r="BW87" i="12"/>
  <c r="BP87" i="12"/>
  <c r="BV87" i="12"/>
  <c r="CC87" i="12"/>
  <c r="CH87" i="12"/>
  <c r="BS87" i="12"/>
  <c r="BX87" i="12"/>
  <c r="CL87" i="12"/>
  <c r="BR87" i="12"/>
  <c r="BZ87" i="12"/>
  <c r="CI87" i="12"/>
  <c r="CD87" i="12"/>
  <c r="CB87" i="12"/>
  <c r="BT87" i="12"/>
  <c r="BO87" i="12"/>
  <c r="CJ87" i="12"/>
  <c r="CF87" i="12"/>
  <c r="CG87" i="12"/>
  <c r="BY87" i="12"/>
  <c r="BU87" i="12"/>
  <c r="BQ87" i="12"/>
  <c r="CK87" i="12"/>
  <c r="CI23" i="12"/>
  <c r="CG23" i="12"/>
  <c r="BX23" i="12"/>
  <c r="CE23" i="12"/>
  <c r="CB23" i="12"/>
  <c r="CL23" i="12"/>
  <c r="BU23" i="12"/>
  <c r="CD23" i="12"/>
  <c r="BZ23" i="12"/>
  <c r="CJ23" i="12"/>
  <c r="BV23" i="12"/>
  <c r="CC23" i="12"/>
  <c r="BT23" i="12"/>
  <c r="BP23" i="12"/>
  <c r="BS23" i="12"/>
  <c r="BR23" i="12"/>
  <c r="CK23" i="12"/>
  <c r="BO23" i="12"/>
  <c r="CH23" i="12"/>
  <c r="CA23" i="12"/>
  <c r="BW23" i="12"/>
  <c r="BY23" i="12"/>
  <c r="BQ23" i="12"/>
  <c r="CF23" i="12"/>
  <c r="AJ6" i="12"/>
  <c r="CH45" i="12"/>
  <c r="BS45" i="12"/>
  <c r="BO45" i="12"/>
  <c r="CK45" i="12"/>
  <c r="CJ45" i="12"/>
  <c r="BY45" i="12"/>
  <c r="CI45" i="12"/>
  <c r="BU45" i="12"/>
  <c r="CF45" i="12"/>
  <c r="CA45" i="12"/>
  <c r="BT45" i="12"/>
  <c r="CD45" i="12"/>
  <c r="BV45" i="12"/>
  <c r="BQ45" i="12"/>
  <c r="CC45" i="12"/>
  <c r="BP45" i="12"/>
  <c r="BW45" i="12"/>
  <c r="CB45" i="12"/>
  <c r="BX45" i="12"/>
  <c r="BZ45" i="12"/>
  <c r="BR45" i="12"/>
  <c r="CE45" i="12"/>
  <c r="CG45" i="12"/>
  <c r="CL45" i="12"/>
  <c r="BQ51" i="12"/>
  <c r="CH51" i="12"/>
  <c r="CI51" i="12"/>
  <c r="BY51" i="12"/>
  <c r="BX51" i="12"/>
  <c r="CK51" i="12"/>
  <c r="CL51" i="12"/>
  <c r="BS51" i="12"/>
  <c r="BR51" i="12"/>
  <c r="CF51" i="12"/>
  <c r="BU51" i="12"/>
  <c r="BT51" i="12"/>
  <c r="BP51" i="12"/>
  <c r="BW51" i="12"/>
  <c r="BV51" i="12"/>
  <c r="CD51" i="12"/>
  <c r="CE51" i="12"/>
  <c r="CA51" i="12"/>
  <c r="CJ51" i="12"/>
  <c r="CC51" i="12"/>
  <c r="BO51" i="12"/>
  <c r="CG51" i="12"/>
  <c r="CB51" i="12"/>
  <c r="BZ51" i="12"/>
  <c r="BY17" i="12"/>
  <c r="BV17" i="12"/>
  <c r="BS17" i="12"/>
  <c r="CG17" i="12"/>
  <c r="CC17" i="12"/>
  <c r="CA17" i="12"/>
  <c r="CF17" i="12"/>
  <c r="BP17" i="12"/>
  <c r="BO17" i="12"/>
  <c r="CD17" i="12"/>
  <c r="CE17" i="12"/>
  <c r="CK17" i="12"/>
  <c r="BW17" i="12"/>
  <c r="BR17" i="12"/>
  <c r="CB17" i="12"/>
  <c r="BQ17" i="12"/>
  <c r="CH17" i="12"/>
  <c r="BU17" i="12"/>
  <c r="CL17" i="12"/>
  <c r="CJ17" i="12"/>
  <c r="CI17" i="12"/>
  <c r="BZ17" i="12"/>
  <c r="BX17" i="12"/>
  <c r="BT17" i="12"/>
  <c r="BY21" i="12"/>
  <c r="CL21" i="12"/>
  <c r="BV21" i="12"/>
  <c r="BO66" i="12"/>
  <c r="CF66" i="12"/>
  <c r="BV66" i="12"/>
  <c r="CG66" i="12"/>
  <c r="CI66" i="12"/>
  <c r="BP66" i="12"/>
  <c r="CA66" i="12"/>
  <c r="CE66" i="12"/>
  <c r="BS66" i="12"/>
  <c r="BT66" i="12"/>
  <c r="CD66" i="12"/>
  <c r="BY66" i="12"/>
  <c r="BW66" i="12"/>
  <c r="CC66" i="12"/>
  <c r="BQ66" i="12"/>
  <c r="BX66" i="12"/>
  <c r="BU66" i="12"/>
  <c r="CK66" i="12"/>
  <c r="BZ66" i="12"/>
  <c r="BR66" i="12"/>
  <c r="CJ66" i="12"/>
  <c r="CL66" i="12"/>
  <c r="CH66" i="12"/>
  <c r="CB66" i="12"/>
  <c r="BW71" i="12"/>
  <c r="CK71" i="12"/>
  <c r="BZ71" i="12"/>
  <c r="CC71" i="12"/>
  <c r="BO71" i="12"/>
  <c r="BQ71" i="12"/>
  <c r="BV71" i="12"/>
  <c r="BU71" i="12"/>
  <c r="BT71" i="12"/>
  <c r="CE71" i="12"/>
  <c r="CD71" i="12"/>
  <c r="CL71" i="12"/>
  <c r="CJ71" i="12"/>
  <c r="BR71" i="12"/>
  <c r="BS71" i="12"/>
  <c r="CB71" i="12"/>
  <c r="CF71" i="12"/>
  <c r="BP71" i="12"/>
  <c r="CA71" i="12"/>
  <c r="CH71" i="12"/>
  <c r="CG71" i="12"/>
  <c r="BY71" i="12"/>
  <c r="BX71" i="12"/>
  <c r="CI71" i="12"/>
  <c r="BV62" i="12"/>
  <c r="CK62" i="12"/>
  <c r="CL62" i="12"/>
  <c r="BQ62" i="12"/>
  <c r="BY62" i="12"/>
  <c r="BX62" i="12"/>
  <c r="BW62" i="12"/>
  <c r="BS62" i="12"/>
  <c r="CD62" i="12"/>
  <c r="CB62" i="12"/>
  <c r="CA62" i="12"/>
  <c r="CJ62" i="12"/>
  <c r="BT62" i="12"/>
  <c r="BZ62" i="12"/>
  <c r="BO62" i="12"/>
  <c r="CG62" i="12"/>
  <c r="CH62" i="12"/>
  <c r="CE62" i="12"/>
  <c r="CC62" i="12"/>
  <c r="BP62" i="12"/>
  <c r="CF62" i="12"/>
  <c r="CI62" i="12"/>
  <c r="BR62" i="12"/>
  <c r="BU62" i="12"/>
  <c r="CE73" i="12"/>
  <c r="CG43" i="12"/>
  <c r="BZ12" i="12"/>
  <c r="BR12" i="12"/>
  <c r="BO12" i="12"/>
  <c r="BY12" i="12"/>
  <c r="BU12" i="12"/>
  <c r="CF12" i="12"/>
  <c r="CK12" i="12"/>
  <c r="BV12" i="12"/>
  <c r="CH12" i="12"/>
  <c r="CC12" i="12"/>
  <c r="CB12" i="12"/>
  <c r="BX12" i="12"/>
  <c r="BQ12" i="12"/>
  <c r="CE12" i="12"/>
  <c r="BT12" i="12"/>
  <c r="CL12" i="12"/>
  <c r="CI12" i="12"/>
  <c r="BP12" i="12"/>
  <c r="CA12" i="12"/>
  <c r="BS12" i="12"/>
  <c r="CJ12" i="12"/>
  <c r="CD12" i="12"/>
  <c r="CG12" i="12"/>
  <c r="BW12" i="12"/>
  <c r="BW35" i="12"/>
  <c r="BU35" i="12"/>
  <c r="BY35" i="12"/>
  <c r="BT35" i="12"/>
  <c r="CC35" i="12"/>
  <c r="CK35" i="12"/>
  <c r="BZ35" i="12"/>
  <c r="CD35" i="12"/>
  <c r="CE35" i="12"/>
  <c r="BQ35" i="12"/>
  <c r="CG35" i="12"/>
  <c r="CA35" i="12"/>
  <c r="BP35" i="12"/>
  <c r="BS35" i="12"/>
  <c r="BV35" i="12"/>
  <c r="CF35" i="12"/>
  <c r="CJ35" i="12"/>
  <c r="CL35" i="12"/>
  <c r="BO35" i="12"/>
  <c r="BX35" i="12"/>
  <c r="CB35" i="12"/>
  <c r="CI35" i="12"/>
  <c r="BR35" i="12"/>
  <c r="CH35" i="12"/>
  <c r="CE44" i="12" l="1"/>
  <c r="BP93" i="12"/>
  <c r="BP30" i="12"/>
  <c r="CB30" i="12"/>
  <c r="BO30" i="12"/>
  <c r="CI30" i="12"/>
  <c r="CD30" i="12"/>
  <c r="CA30" i="12"/>
  <c r="BT57" i="12"/>
  <c r="CB57" i="12"/>
  <c r="BS57" i="12"/>
  <c r="CJ57" i="12"/>
  <c r="BV57" i="12"/>
  <c r="CD57" i="12"/>
  <c r="CH30" i="12"/>
  <c r="BR30" i="12"/>
  <c r="CC30" i="12"/>
  <c r="CG30" i="12"/>
  <c r="CE30" i="12"/>
  <c r="BS30" i="12"/>
  <c r="BR57" i="12"/>
  <c r="CF57" i="12"/>
  <c r="BW57" i="12"/>
  <c r="CH57" i="12"/>
  <c r="CC57" i="12"/>
  <c r="BQ30" i="12"/>
  <c r="BY30" i="12"/>
  <c r="CF30" i="12"/>
  <c r="BZ30" i="12"/>
  <c r="CL30" i="12"/>
  <c r="AJ3" i="12"/>
  <c r="BO70" i="12"/>
  <c r="AJ17" i="12"/>
  <c r="BP64" i="12"/>
  <c r="CH18" i="12"/>
  <c r="BQ77" i="12"/>
  <c r="CJ63" i="12"/>
  <c r="BV77" i="12"/>
  <c r="BP83" i="12"/>
  <c r="BW63" i="12"/>
  <c r="CD22" i="12"/>
  <c r="CL83" i="12"/>
  <c r="BR22" i="12"/>
  <c r="CK83" i="12"/>
  <c r="CH22" i="12"/>
  <c r="BS18" i="12"/>
  <c r="CI64" i="12"/>
  <c r="BQ18" i="12"/>
  <c r="CE16" i="12"/>
  <c r="AJ205" i="12"/>
  <c r="BO21" i="12"/>
  <c r="BW21" i="12"/>
  <c r="CC21" i="12"/>
  <c r="BV27" i="12"/>
  <c r="BU27" i="12"/>
  <c r="BP27" i="12"/>
  <c r="BZ54" i="12"/>
  <c r="BO54" i="12"/>
  <c r="BS54" i="12"/>
  <c r="CG22" i="12"/>
  <c r="BQ22" i="12"/>
  <c r="BP22" i="12"/>
  <c r="CL77" i="12"/>
  <c r="BU77" i="12"/>
  <c r="BZ77" i="12"/>
  <c r="BY64" i="12"/>
  <c r="CH64" i="12"/>
  <c r="CA64" i="12"/>
  <c r="BO83" i="12"/>
  <c r="CA83" i="12"/>
  <c r="CF83" i="12"/>
  <c r="BP18" i="12"/>
  <c r="BU18" i="12"/>
  <c r="CL18" i="12"/>
  <c r="BY63" i="12"/>
  <c r="BO63" i="12"/>
  <c r="CH63" i="12"/>
  <c r="BP16" i="12"/>
  <c r="AJ195" i="12"/>
  <c r="AJ121" i="12"/>
  <c r="AJ12" i="12"/>
  <c r="BR21" i="12"/>
  <c r="BZ21" i="12"/>
  <c r="CJ21" i="12"/>
  <c r="CG27" i="12"/>
  <c r="CD27" i="12"/>
  <c r="BQ27" i="12"/>
  <c r="CH54" i="12"/>
  <c r="CL54" i="12"/>
  <c r="BX54" i="12"/>
  <c r="CJ22" i="12"/>
  <c r="CK22" i="12"/>
  <c r="BZ22" i="12"/>
  <c r="CG77" i="12"/>
  <c r="CI77" i="12"/>
  <c r="CK77" i="12"/>
  <c r="CG64" i="12"/>
  <c r="BT64" i="12"/>
  <c r="CF64" i="12"/>
  <c r="BX83" i="12"/>
  <c r="BS83" i="12"/>
  <c r="CJ83" i="12"/>
  <c r="CG18" i="12"/>
  <c r="BV18" i="12"/>
  <c r="BO18" i="12"/>
  <c r="CI63" i="12"/>
  <c r="BX63" i="12"/>
  <c r="CB63" i="12"/>
  <c r="CA16" i="12"/>
  <c r="BQ21" i="12"/>
  <c r="BU21" i="12"/>
  <c r="CF21" i="12"/>
  <c r="BW27" i="12"/>
  <c r="BT27" i="12"/>
  <c r="CE27" i="12"/>
  <c r="AJ112" i="12"/>
  <c r="CA54" i="12"/>
  <c r="BW54" i="12"/>
  <c r="BY54" i="12"/>
  <c r="CC22" i="12"/>
  <c r="CF22" i="12"/>
  <c r="CE22" i="12"/>
  <c r="CE77" i="12"/>
  <c r="BP77" i="12"/>
  <c r="CJ77" i="12"/>
  <c r="BR64" i="12"/>
  <c r="CD64" i="12"/>
  <c r="BZ64" i="12"/>
  <c r="BT83" i="12"/>
  <c r="BR83" i="12"/>
  <c r="BW83" i="12"/>
  <c r="BR18" i="12"/>
  <c r="CK18" i="12"/>
  <c r="BY18" i="12"/>
  <c r="CF63" i="12"/>
  <c r="BT63" i="12"/>
  <c r="BU63" i="12"/>
  <c r="BO16" i="12"/>
  <c r="BT16" i="12"/>
  <c r="CH21" i="12"/>
  <c r="BX21" i="12"/>
  <c r="CA21" i="12"/>
  <c r="BY27" i="12"/>
  <c r="CL27" i="12"/>
  <c r="BR27" i="12"/>
  <c r="BQ54" i="12"/>
  <c r="CB54" i="12"/>
  <c r="BP54" i="12"/>
  <c r="CI22" i="12"/>
  <c r="CB22" i="12"/>
  <c r="BU22" i="12"/>
  <c r="CD77" i="12"/>
  <c r="BW77" i="12"/>
  <c r="CH77" i="12"/>
  <c r="BX64" i="12"/>
  <c r="CL64" i="12"/>
  <c r="BW64" i="12"/>
  <c r="CI83" i="12"/>
  <c r="BU83" i="12"/>
  <c r="CB83" i="12"/>
  <c r="CF18" i="12"/>
  <c r="CE18" i="12"/>
  <c r="CA18" i="12"/>
  <c r="CK63" i="12"/>
  <c r="CL63" i="12"/>
  <c r="BS63" i="12"/>
  <c r="BV16" i="12"/>
  <c r="CG21" i="12"/>
  <c r="CK21" i="12"/>
  <c r="CB21" i="12"/>
  <c r="BS27" i="12"/>
  <c r="BO27" i="12"/>
  <c r="BX27" i="12"/>
  <c r="CC54" i="12"/>
  <c r="CI54" i="12"/>
  <c r="BU54" i="12"/>
  <c r="BW22" i="12"/>
  <c r="BS22" i="12"/>
  <c r="BX22" i="12"/>
  <c r="CF77" i="12"/>
  <c r="BO77" i="12"/>
  <c r="BX77" i="12"/>
  <c r="CJ64" i="12"/>
  <c r="BQ64" i="12"/>
  <c r="BO64" i="12"/>
  <c r="CH83" i="12"/>
  <c r="BZ83" i="12"/>
  <c r="BV83" i="12"/>
  <c r="BZ18" i="12"/>
  <c r="CB18" i="12"/>
  <c r="CD18" i="12"/>
  <c r="BQ63" i="12"/>
  <c r="CA63" i="12"/>
  <c r="CG63" i="12"/>
  <c r="CC16" i="12"/>
  <c r="CI21" i="12"/>
  <c r="BT21" i="12"/>
  <c r="BP21" i="12"/>
  <c r="CC27" i="12"/>
  <c r="CF27" i="12"/>
  <c r="CB27" i="12"/>
  <c r="CD54" i="12"/>
  <c r="CJ54" i="12"/>
  <c r="CK54" i="12"/>
  <c r="CA22" i="12"/>
  <c r="BY22" i="12"/>
  <c r="BV22" i="12"/>
  <c r="BT77" i="12"/>
  <c r="CC77" i="12"/>
  <c r="BY77" i="12"/>
  <c r="BV64" i="12"/>
  <c r="CE64" i="12"/>
  <c r="CB64" i="12"/>
  <c r="CC83" i="12"/>
  <c r="CG83" i="12"/>
  <c r="BQ83" i="12"/>
  <c r="CI18" i="12"/>
  <c r="BT18" i="12"/>
  <c r="BX18" i="12"/>
  <c r="BV63" i="12"/>
  <c r="CE63" i="12"/>
  <c r="BZ63" i="12"/>
  <c r="CJ16" i="12"/>
  <c r="CE21" i="12"/>
  <c r="CD21" i="12"/>
  <c r="CA27" i="12"/>
  <c r="CK27" i="12"/>
  <c r="CE54" i="12"/>
  <c r="CF54" i="12"/>
  <c r="BT22" i="12"/>
  <c r="CL22" i="12"/>
  <c r="BR77" i="12"/>
  <c r="CB77" i="12"/>
  <c r="CC64" i="12"/>
  <c r="BS64" i="12"/>
  <c r="BY83" i="12"/>
  <c r="CD83" i="12"/>
  <c r="BW18" i="12"/>
  <c r="CC18" i="12"/>
  <c r="BP63" i="12"/>
  <c r="CC63" i="12"/>
  <c r="BX16" i="12"/>
  <c r="AJ10" i="12"/>
  <c r="AJ161" i="12"/>
  <c r="CJ43" i="12"/>
  <c r="AJ94" i="12"/>
  <c r="CF81" i="12"/>
  <c r="BT38" i="12"/>
  <c r="BO44" i="12"/>
  <c r="BZ61" i="12"/>
  <c r="AJ165" i="12"/>
  <c r="AJ7" i="12"/>
  <c r="AJ208" i="12"/>
  <c r="AJ76" i="12"/>
  <c r="AJ14" i="12"/>
  <c r="AJ149" i="12"/>
  <c r="BS52" i="12"/>
  <c r="BP81" i="12"/>
  <c r="AJ63" i="12"/>
  <c r="BW44" i="12"/>
  <c r="CG61" i="12"/>
  <c r="AJ46" i="12"/>
  <c r="CG73" i="12"/>
  <c r="CA52" i="12"/>
  <c r="CH81" i="12"/>
  <c r="AJ37" i="12"/>
  <c r="BW74" i="12"/>
  <c r="BP61" i="12"/>
  <c r="BP11" i="12"/>
  <c r="AJ100" i="12"/>
  <c r="AJ25" i="12"/>
  <c r="AJ126" i="12"/>
  <c r="AJ11" i="12"/>
  <c r="AJ22" i="12"/>
  <c r="BR43" i="12"/>
  <c r="CJ73" i="12"/>
  <c r="AJ114" i="12"/>
  <c r="BY52" i="12"/>
  <c r="AJ83" i="12"/>
  <c r="CF74" i="12"/>
  <c r="CH49" i="12"/>
  <c r="CD11" i="12"/>
  <c r="AJ222" i="12"/>
  <c r="BQ43" i="12"/>
  <c r="BU73" i="12"/>
  <c r="AJ180" i="12"/>
  <c r="AJ189" i="12"/>
  <c r="AJ159" i="12"/>
  <c r="CJ74" i="12"/>
  <c r="CJ49" i="12"/>
  <c r="BY11" i="12"/>
  <c r="BP43" i="12"/>
  <c r="CC73" i="12"/>
  <c r="BZ99" i="12"/>
  <c r="AJ51" i="12"/>
  <c r="AJ157" i="12"/>
  <c r="AJ167" i="12"/>
  <c r="CE93" i="12"/>
  <c r="CB49" i="12"/>
  <c r="CD70" i="12"/>
  <c r="AJ234" i="12"/>
  <c r="BX43" i="12"/>
  <c r="BZ73" i="12"/>
  <c r="CF99" i="12"/>
  <c r="AJ186" i="12"/>
  <c r="BY38" i="12"/>
  <c r="AJ8" i="12"/>
  <c r="CK93" i="12"/>
  <c r="CF70" i="12"/>
  <c r="D97" i="18"/>
  <c r="C94" i="18" s="1"/>
  <c r="C93" i="18" s="1"/>
  <c r="CL16" i="12"/>
  <c r="BY16" i="12"/>
  <c r="BZ16" i="12"/>
  <c r="BQ16" i="12"/>
  <c r="BS16" i="12"/>
  <c r="CI16" i="12"/>
  <c r="CH16" i="12"/>
  <c r="BR16" i="12"/>
  <c r="BW16" i="12"/>
  <c r="CF16" i="12"/>
  <c r="CB16" i="12"/>
  <c r="CK16" i="12"/>
  <c r="CD16" i="12"/>
  <c r="CG16" i="12"/>
  <c r="AJ185" i="12"/>
  <c r="AJ27" i="12"/>
  <c r="AJ143" i="12"/>
  <c r="AJ240" i="12"/>
  <c r="AJ130" i="12"/>
  <c r="AJ29" i="12"/>
  <c r="AJ30" i="12"/>
  <c r="AJ219" i="12"/>
  <c r="AJ48" i="12"/>
  <c r="AJ215" i="12"/>
  <c r="AJ55" i="12"/>
  <c r="AJ71" i="12"/>
  <c r="AJ66" i="12"/>
  <c r="AJ19" i="12"/>
  <c r="AJ214" i="12"/>
  <c r="AJ151" i="12"/>
  <c r="AJ235" i="12"/>
  <c r="AJ125" i="12"/>
  <c r="CE43" i="12"/>
  <c r="BZ43" i="12"/>
  <c r="BV43" i="12"/>
  <c r="BY73" i="12"/>
  <c r="BS73" i="12"/>
  <c r="BV73" i="12"/>
  <c r="AJ21" i="12"/>
  <c r="AJ110" i="12"/>
  <c r="AJ45" i="12"/>
  <c r="BQ99" i="12"/>
  <c r="BX99" i="12"/>
  <c r="CI99" i="12"/>
  <c r="BR52" i="12"/>
  <c r="BV52" i="12"/>
  <c r="BQ52" i="12"/>
  <c r="AJ16" i="12"/>
  <c r="BU81" i="12"/>
  <c r="BR81" i="12"/>
  <c r="CL81" i="12"/>
  <c r="AJ52" i="12"/>
  <c r="AJ105" i="12"/>
  <c r="AJ183" i="12"/>
  <c r="CJ38" i="12"/>
  <c r="BX38" i="12"/>
  <c r="BV38" i="12"/>
  <c r="AJ104" i="12"/>
  <c r="AJ95" i="12"/>
  <c r="AJ201" i="12"/>
  <c r="CL44" i="12"/>
  <c r="BS44" i="12"/>
  <c r="CD44" i="12"/>
  <c r="CD74" i="12"/>
  <c r="BT74" i="12"/>
  <c r="BO74" i="12"/>
  <c r="BX93" i="12"/>
  <c r="BZ93" i="12"/>
  <c r="CF93" i="12"/>
  <c r="BR61" i="12"/>
  <c r="BO61" i="12"/>
  <c r="BX61" i="12"/>
  <c r="CE49" i="12"/>
  <c r="CF49" i="12"/>
  <c r="BT49" i="12"/>
  <c r="AJ229" i="12"/>
  <c r="AJ33" i="12"/>
  <c r="AJ184" i="12"/>
  <c r="AJ168" i="12"/>
  <c r="CG11" i="12"/>
  <c r="BO11" i="12"/>
  <c r="BS11" i="12"/>
  <c r="CH70" i="12"/>
  <c r="CB70" i="12"/>
  <c r="BV70" i="12"/>
  <c r="AJ26" i="12"/>
  <c r="AJ86" i="12"/>
  <c r="AJ79" i="12"/>
  <c r="AJ134" i="12"/>
  <c r="AJ211" i="12"/>
  <c r="AJ129" i="12"/>
  <c r="AJ179" i="12"/>
  <c r="CL43" i="12"/>
  <c r="CK43" i="12"/>
  <c r="BS43" i="12"/>
  <c r="CK73" i="12"/>
  <c r="CF73" i="12"/>
  <c r="CA73" i="12"/>
  <c r="AJ117" i="12"/>
  <c r="BO99" i="12"/>
  <c r="BW99" i="12"/>
  <c r="CE99" i="12"/>
  <c r="CB52" i="12"/>
  <c r="CH52" i="12"/>
  <c r="CK52" i="12"/>
  <c r="AJ188" i="12"/>
  <c r="AJ169" i="12"/>
  <c r="AJ181" i="12"/>
  <c r="AJ162" i="12"/>
  <c r="CI81" i="12"/>
  <c r="BS81" i="12"/>
  <c r="CG81" i="12"/>
  <c r="AJ236" i="12"/>
  <c r="AJ89" i="12"/>
  <c r="AJ90" i="12"/>
  <c r="CD38" i="12"/>
  <c r="CB38" i="12"/>
  <c r="CG38" i="12"/>
  <c r="AJ92" i="12"/>
  <c r="AJ108" i="12"/>
  <c r="AJ65" i="12"/>
  <c r="AJ81" i="12"/>
  <c r="BQ44" i="12"/>
  <c r="BR44" i="12"/>
  <c r="BV44" i="12"/>
  <c r="CB74" i="12"/>
  <c r="BY74" i="12"/>
  <c r="BS74" i="12"/>
  <c r="CB93" i="12"/>
  <c r="CC93" i="12"/>
  <c r="CD93" i="12"/>
  <c r="CE61" i="12"/>
  <c r="BQ61" i="12"/>
  <c r="CB61" i="12"/>
  <c r="CA49" i="12"/>
  <c r="BP49" i="12"/>
  <c r="CG49" i="12"/>
  <c r="AJ152" i="12"/>
  <c r="AJ147" i="12"/>
  <c r="BQ11" i="12"/>
  <c r="BR11" i="12"/>
  <c r="CK11" i="12"/>
  <c r="AJ118" i="12"/>
  <c r="CA70" i="12"/>
  <c r="BW70" i="12"/>
  <c r="BU70" i="12"/>
  <c r="AJ141" i="12"/>
  <c r="AJ170" i="12"/>
  <c r="AJ204" i="12"/>
  <c r="CH43" i="12"/>
  <c r="CB43" i="12"/>
  <c r="BU43" i="12"/>
  <c r="BQ73" i="12"/>
  <c r="BR73" i="12"/>
  <c r="CD73" i="12"/>
  <c r="AJ166" i="12"/>
  <c r="AJ232" i="12"/>
  <c r="AJ163" i="12"/>
  <c r="AJ74" i="12"/>
  <c r="CJ99" i="12"/>
  <c r="CK99" i="12"/>
  <c r="BV99" i="12"/>
  <c r="CD52" i="12"/>
  <c r="CG52" i="12"/>
  <c r="CC52" i="12"/>
  <c r="AJ57" i="12"/>
  <c r="AJ88" i="12"/>
  <c r="AJ233" i="12"/>
  <c r="AJ20" i="12"/>
  <c r="BV81" i="12"/>
  <c r="CJ81" i="12"/>
  <c r="BQ81" i="12"/>
  <c r="AJ172" i="12"/>
  <c r="BU38" i="12"/>
  <c r="BR38" i="12"/>
  <c r="CH38" i="12"/>
  <c r="AJ128" i="12"/>
  <c r="AJ103" i="12"/>
  <c r="AJ41" i="12"/>
  <c r="AJ187" i="12"/>
  <c r="BU44" i="12"/>
  <c r="BT44" i="12"/>
  <c r="CI44" i="12"/>
  <c r="CH74" i="12"/>
  <c r="CL74" i="12"/>
  <c r="BR74" i="12"/>
  <c r="CH93" i="12"/>
  <c r="BO93" i="12"/>
  <c r="BY93" i="12"/>
  <c r="BY61" i="12"/>
  <c r="CK61" i="12"/>
  <c r="CA61" i="12"/>
  <c r="BW49" i="12"/>
  <c r="BQ49" i="12"/>
  <c r="BY49" i="12"/>
  <c r="AJ23" i="12"/>
  <c r="AJ217" i="12"/>
  <c r="AJ98" i="12"/>
  <c r="CI11" i="12"/>
  <c r="BZ11" i="12"/>
  <c r="BW11" i="12"/>
  <c r="CE70" i="12"/>
  <c r="CK70" i="12"/>
  <c r="BP70" i="12"/>
  <c r="AJ109" i="12"/>
  <c r="AJ85" i="12"/>
  <c r="AJ194" i="12"/>
  <c r="AJ62" i="12"/>
  <c r="AJ173" i="12"/>
  <c r="AJ56" i="12"/>
  <c r="AJ203" i="12"/>
  <c r="AJ160" i="12"/>
  <c r="AJ223" i="12"/>
  <c r="AJ119" i="12"/>
  <c r="AJ93" i="12"/>
  <c r="AJ135" i="12"/>
  <c r="CA43" i="12"/>
  <c r="CD43" i="12"/>
  <c r="CI43" i="12"/>
  <c r="CI73" i="12"/>
  <c r="BT73" i="12"/>
  <c r="CH73" i="12"/>
  <c r="AJ84" i="12"/>
  <c r="AJ60" i="12"/>
  <c r="CA99" i="12"/>
  <c r="CG99" i="12"/>
  <c r="CB99" i="12"/>
  <c r="CL52" i="12"/>
  <c r="BO52" i="12"/>
  <c r="BW52" i="12"/>
  <c r="AJ15" i="12"/>
  <c r="AJ199" i="12"/>
  <c r="AJ190" i="12"/>
  <c r="AJ218" i="12"/>
  <c r="CD81" i="12"/>
  <c r="BZ81" i="12"/>
  <c r="BY81" i="12"/>
  <c r="AJ154" i="12"/>
  <c r="AJ120" i="12"/>
  <c r="AJ50" i="12"/>
  <c r="BS38" i="12"/>
  <c r="BQ38" i="12"/>
  <c r="CA38" i="12"/>
  <c r="AJ91" i="12"/>
  <c r="AJ24" i="12"/>
  <c r="AJ13" i="12"/>
  <c r="BP44" i="12"/>
  <c r="CH44" i="12"/>
  <c r="CG44" i="12"/>
  <c r="CK74" i="12"/>
  <c r="CI74" i="12"/>
  <c r="BU74" i="12"/>
  <c r="BR93" i="12"/>
  <c r="CG93" i="12"/>
  <c r="CI93" i="12"/>
  <c r="BT61" i="12"/>
  <c r="CI61" i="12"/>
  <c r="CH61" i="12"/>
  <c r="BU49" i="12"/>
  <c r="BV49" i="12"/>
  <c r="CL49" i="12"/>
  <c r="AJ80" i="12"/>
  <c r="AJ138" i="12"/>
  <c r="AJ177" i="12"/>
  <c r="BT11" i="12"/>
  <c r="CH11" i="12"/>
  <c r="CL11" i="12"/>
  <c r="BS70" i="12"/>
  <c r="BX70" i="12"/>
  <c r="CC70" i="12"/>
  <c r="AJ39" i="12"/>
  <c r="AJ70" i="12"/>
  <c r="AJ96" i="12"/>
  <c r="AJ239" i="12"/>
  <c r="AJ97" i="12"/>
  <c r="AJ99" i="12"/>
  <c r="BU99" i="12"/>
  <c r="BR99" i="12"/>
  <c r="CL99" i="12"/>
  <c r="AJ231" i="12"/>
  <c r="CJ52" i="12"/>
  <c r="BT52" i="12"/>
  <c r="BX52" i="12"/>
  <c r="AJ192" i="12"/>
  <c r="AJ206" i="12"/>
  <c r="AJ133" i="12"/>
  <c r="CE81" i="12"/>
  <c r="CC81" i="12"/>
  <c r="BO81" i="12"/>
  <c r="AJ127" i="12"/>
  <c r="AJ210" i="12"/>
  <c r="AJ18" i="12"/>
  <c r="AJ237" i="12"/>
  <c r="CC38" i="12"/>
  <c r="BZ38" i="12"/>
  <c r="CL38" i="12"/>
  <c r="AJ145" i="12"/>
  <c r="AJ69" i="12"/>
  <c r="BY44" i="12"/>
  <c r="CF44" i="12"/>
  <c r="CK44" i="12"/>
  <c r="BP74" i="12"/>
  <c r="BV74" i="12"/>
  <c r="CE74" i="12"/>
  <c r="CJ93" i="12"/>
  <c r="BU93" i="12"/>
  <c r="BT93" i="12"/>
  <c r="BS61" i="12"/>
  <c r="BU61" i="12"/>
  <c r="BV61" i="12"/>
  <c r="CD49" i="12"/>
  <c r="CC49" i="12"/>
  <c r="CK49" i="12"/>
  <c r="AJ49" i="12"/>
  <c r="AJ75" i="12"/>
  <c r="AJ78" i="12"/>
  <c r="AJ131" i="12"/>
  <c r="CF11" i="12"/>
  <c r="BV11" i="12"/>
  <c r="BU11" i="12"/>
  <c r="CL70" i="12"/>
  <c r="BQ70" i="12"/>
  <c r="CI70" i="12"/>
  <c r="AJ40" i="12"/>
  <c r="AJ68" i="12"/>
  <c r="AJ150" i="12"/>
  <c r="AJ182" i="12"/>
  <c r="BO43" i="12"/>
  <c r="BW43" i="12"/>
  <c r="CF43" i="12"/>
  <c r="BX73" i="12"/>
  <c r="CB73" i="12"/>
  <c r="BW73" i="12"/>
  <c r="AJ36" i="12"/>
  <c r="AJ61" i="12"/>
  <c r="AJ197" i="12"/>
  <c r="AJ64" i="12"/>
  <c r="BS99" i="12"/>
  <c r="BY99" i="12"/>
  <c r="CH99" i="12"/>
  <c r="BZ52" i="12"/>
  <c r="BP52" i="12"/>
  <c r="CE52" i="12"/>
  <c r="AJ207" i="12"/>
  <c r="AJ228" i="12"/>
  <c r="AJ115" i="12"/>
  <c r="CK81" i="12"/>
  <c r="CA81" i="12"/>
  <c r="CB81" i="12"/>
  <c r="AJ146" i="12"/>
  <c r="AJ102" i="12"/>
  <c r="AJ124" i="12"/>
  <c r="AJ67" i="12"/>
  <c r="CK38" i="12"/>
  <c r="BW38" i="12"/>
  <c r="CI38" i="12"/>
  <c r="AJ238" i="12"/>
  <c r="AJ139" i="12"/>
  <c r="CJ44" i="12"/>
  <c r="CA44" i="12"/>
  <c r="CC44" i="12"/>
  <c r="BQ74" i="12"/>
  <c r="CC74" i="12"/>
  <c r="CA74" i="12"/>
  <c r="BQ93" i="12"/>
  <c r="BS93" i="12"/>
  <c r="CL93" i="12"/>
  <c r="CL61" i="12"/>
  <c r="CF61" i="12"/>
  <c r="CJ61" i="12"/>
  <c r="BO49" i="12"/>
  <c r="BR49" i="12"/>
  <c r="BX49" i="12"/>
  <c r="AJ158" i="12"/>
  <c r="AJ101" i="12"/>
  <c r="AJ38" i="12"/>
  <c r="AJ72" i="12"/>
  <c r="CA11" i="12"/>
  <c r="CJ11" i="12"/>
  <c r="CB11" i="12"/>
  <c r="CG70" i="12"/>
  <c r="CJ70" i="12"/>
  <c r="BR70" i="12"/>
  <c r="AJ216" i="12"/>
  <c r="AJ176" i="12"/>
  <c r="AJ144" i="12"/>
  <c r="CC43" i="12"/>
  <c r="BT43" i="12"/>
  <c r="BO73" i="12"/>
  <c r="CL73" i="12"/>
  <c r="AJ9" i="12"/>
  <c r="AJ43" i="12"/>
  <c r="AJ156" i="12"/>
  <c r="AJ213" i="12"/>
  <c r="BP99" i="12"/>
  <c r="CD99" i="12"/>
  <c r="CI52" i="12"/>
  <c r="CF52" i="12"/>
  <c r="AJ28" i="12"/>
  <c r="AJ123" i="12"/>
  <c r="AJ142" i="12"/>
  <c r="AJ54" i="12"/>
  <c r="BT81" i="12"/>
  <c r="BX81" i="12"/>
  <c r="AJ227" i="12"/>
  <c r="AJ202" i="12"/>
  <c r="AJ82" i="12"/>
  <c r="AJ226" i="12"/>
  <c r="CF38" i="12"/>
  <c r="BO38" i="12"/>
  <c r="AJ225" i="12"/>
  <c r="AJ77" i="12"/>
  <c r="AJ73" i="12"/>
  <c r="BX44" i="12"/>
  <c r="CB44" i="12"/>
  <c r="CG74" i="12"/>
  <c r="BX74" i="12"/>
  <c r="BV93" i="12"/>
  <c r="CA93" i="12"/>
  <c r="BW61" i="12"/>
  <c r="CC61" i="12"/>
  <c r="BZ49" i="12"/>
  <c r="BS49" i="12"/>
  <c r="AJ200" i="12"/>
  <c r="AJ137" i="12"/>
  <c r="AJ191" i="12"/>
  <c r="AJ155" i="12"/>
  <c r="CE11" i="12"/>
  <c r="CC11" i="12"/>
  <c r="BT70" i="12"/>
  <c r="BZ70" i="12"/>
  <c r="AJ209" i="12"/>
  <c r="AJ44" i="12"/>
  <c r="AJ221" i="12"/>
  <c r="BM96" i="12"/>
  <c r="CL96" i="12" s="1"/>
  <c r="BM75" i="12"/>
  <c r="BQ75" i="12" s="1"/>
  <c r="AJ59" i="12"/>
  <c r="AJ113" i="12"/>
  <c r="AJ198" i="12"/>
  <c r="AJ140" i="12"/>
  <c r="AJ193" i="12"/>
  <c r="AJ122" i="12"/>
  <c r="AJ111" i="12"/>
  <c r="AJ132" i="12"/>
  <c r="AJ106" i="12"/>
  <c r="AJ241" i="12"/>
  <c r="AJ178" i="12"/>
  <c r="AJ196" i="12"/>
  <c r="AJ224" i="12"/>
  <c r="AJ136" i="12"/>
  <c r="AJ87" i="12"/>
  <c r="AJ53" i="12"/>
  <c r="AJ174" i="12"/>
  <c r="AJ107" i="12"/>
  <c r="AJ34" i="12"/>
  <c r="AJ32" i="12"/>
  <c r="AJ153" i="12"/>
  <c r="AJ212" i="12"/>
  <c r="AJ220" i="12"/>
  <c r="AJ35" i="12"/>
  <c r="AJ116" i="12"/>
  <c r="AJ47" i="12"/>
  <c r="AJ230" i="12"/>
  <c r="AJ58" i="12"/>
  <c r="AJ164" i="12"/>
  <c r="AJ171" i="12"/>
  <c r="AJ31" i="12"/>
  <c r="AJ42" i="12"/>
  <c r="AJ175" i="12"/>
  <c r="AJ148" i="12"/>
  <c r="BM10" i="12" l="1"/>
  <c r="BV10" i="12" s="1"/>
  <c r="BM9" i="12"/>
  <c r="CG9" i="12" s="1"/>
  <c r="BM6" i="12"/>
  <c r="CK6" i="12" s="1"/>
  <c r="BM8" i="12"/>
  <c r="BM5" i="12"/>
  <c r="BM7" i="12"/>
  <c r="BM4" i="12"/>
  <c r="BP4" i="12" s="1"/>
  <c r="BM3" i="12"/>
  <c r="BV3" i="12" s="1"/>
  <c r="BM2" i="12"/>
  <c r="CC2" i="12" s="1"/>
  <c r="CJ75" i="12"/>
  <c r="CL75" i="12"/>
  <c r="CB75" i="12"/>
  <c r="CD75" i="12"/>
  <c r="CA75" i="12"/>
  <c r="BW75" i="12"/>
  <c r="BY75" i="12"/>
  <c r="BO75" i="12"/>
  <c r="BV75" i="12"/>
  <c r="BR75" i="12"/>
  <c r="BS75" i="12"/>
  <c r="BZ75" i="12"/>
  <c r="BX75" i="12"/>
  <c r="BT75" i="12"/>
  <c r="BZ96" i="12"/>
  <c r="BW96" i="12"/>
  <c r="CF96" i="12"/>
  <c r="CH75" i="12"/>
  <c r="BT96" i="12"/>
  <c r="CG96" i="12"/>
  <c r="CJ96" i="12"/>
  <c r="BV96" i="12"/>
  <c r="CK96" i="12"/>
  <c r="BO96" i="12"/>
  <c r="BX96" i="12"/>
  <c r="BS96" i="12"/>
  <c r="CI96" i="12"/>
  <c r="BP96" i="12"/>
  <c r="CH96" i="12"/>
  <c r="CC75" i="12"/>
  <c r="CA96" i="12"/>
  <c r="BY96" i="12"/>
  <c r="CK75" i="12"/>
  <c r="BP75" i="12"/>
  <c r="CG75" i="12"/>
  <c r="CI75" i="12"/>
  <c r="BU75" i="12"/>
  <c r="CE75" i="12"/>
  <c r="CF75" i="12"/>
  <c r="BR96" i="12"/>
  <c r="CD96" i="12"/>
  <c r="BU96" i="12"/>
  <c r="CC96" i="12"/>
  <c r="CB96" i="12"/>
  <c r="BQ96" i="12"/>
  <c r="CE96" i="12"/>
  <c r="BR2" i="12"/>
  <c r="BU4" i="12" l="1"/>
  <c r="BS4" i="12"/>
  <c r="CL4" i="12"/>
  <c r="BT4" i="12"/>
  <c r="CG4" i="12"/>
  <c r="CJ4" i="12"/>
  <c r="CE4" i="12"/>
  <c r="CK4" i="12"/>
  <c r="CA4" i="12"/>
  <c r="BY4" i="12"/>
  <c r="CC4" i="12"/>
  <c r="BQ4" i="12"/>
  <c r="BV4" i="12"/>
  <c r="CF4" i="12"/>
  <c r="BW4" i="12"/>
  <c r="BO4" i="12"/>
  <c r="BZ4" i="12"/>
  <c r="BX4" i="12"/>
  <c r="CH4" i="12"/>
  <c r="CD4" i="12"/>
  <c r="CB4" i="12"/>
  <c r="BR4" i="12"/>
  <c r="CI4" i="12"/>
  <c r="CL3" i="12"/>
  <c r="CB3" i="12"/>
  <c r="CC3" i="12"/>
  <c r="CH3" i="12"/>
  <c r="BT3" i="12"/>
  <c r="CK3" i="12"/>
  <c r="BR3" i="12"/>
  <c r="BQ3" i="12"/>
  <c r="CI3" i="12"/>
  <c r="CJ3" i="12"/>
  <c r="CE3" i="12"/>
  <c r="BP3" i="12"/>
  <c r="CF3" i="12"/>
  <c r="CD3" i="12"/>
  <c r="CG3" i="12"/>
  <c r="BU3" i="12"/>
  <c r="BX3" i="12"/>
  <c r="BW3" i="12"/>
  <c r="BS3" i="12"/>
  <c r="CA3" i="12"/>
  <c r="BZ3" i="12"/>
  <c r="BO3" i="12"/>
  <c r="BY3" i="12"/>
  <c r="CE10" i="12"/>
  <c r="CA10" i="12"/>
  <c r="BP10" i="12"/>
  <c r="CF10" i="12"/>
  <c r="CD10" i="12"/>
  <c r="CJ10" i="12"/>
  <c r="CC10" i="12"/>
  <c r="BU10" i="12"/>
  <c r="BT10" i="12"/>
  <c r="CI10" i="12"/>
  <c r="BX10" i="12"/>
  <c r="BO10" i="12"/>
  <c r="BZ10" i="12"/>
  <c r="BQ10" i="12"/>
  <c r="BR10" i="12"/>
  <c r="CL10" i="12"/>
  <c r="BW10" i="12"/>
  <c r="CG10" i="12"/>
  <c r="CH10" i="12"/>
  <c r="BS10" i="12"/>
  <c r="CK10" i="12"/>
  <c r="CB10" i="12"/>
  <c r="BY10" i="12"/>
  <c r="BY9" i="12"/>
  <c r="CH9" i="12"/>
  <c r="CB9" i="12"/>
  <c r="BU9" i="12"/>
  <c r="CI9" i="12"/>
  <c r="BQ9" i="12"/>
  <c r="BO9" i="12"/>
  <c r="CD9" i="12"/>
  <c r="BP9" i="12"/>
  <c r="BT9" i="12"/>
  <c r="CA9" i="12"/>
  <c r="BW9" i="12"/>
  <c r="CK9" i="12"/>
  <c r="CL9" i="12"/>
  <c r="BX9" i="12"/>
  <c r="CE9" i="12"/>
  <c r="CJ9" i="12"/>
  <c r="BR9" i="12"/>
  <c r="BZ9" i="12"/>
  <c r="BV9" i="12"/>
  <c r="CF9" i="12"/>
  <c r="BS9" i="12"/>
  <c r="CC9" i="12"/>
  <c r="BP2" i="12"/>
  <c r="BS2" i="12"/>
  <c r="BT2" i="12"/>
  <c r="BY2" i="12"/>
  <c r="CB2" i="12"/>
  <c r="CK2" i="12"/>
  <c r="BU2" i="12"/>
  <c r="BO2" i="12"/>
  <c r="BQ2" i="12"/>
  <c r="CA2" i="12"/>
  <c r="BZ2" i="12"/>
  <c r="BV2" i="12"/>
  <c r="CG2" i="12"/>
  <c r="CJ2" i="12"/>
  <c r="BW2" i="12"/>
  <c r="BX2" i="12"/>
  <c r="CD2" i="12"/>
  <c r="CE2" i="12"/>
  <c r="CH2" i="12"/>
  <c r="CL2" i="12"/>
  <c r="CF2" i="12"/>
  <c r="CI2" i="12"/>
  <c r="BS6" i="12"/>
  <c r="CF6" i="12"/>
  <c r="CE6" i="12"/>
  <c r="CC6" i="12"/>
  <c r="BQ6" i="12"/>
  <c r="CJ6" i="12"/>
  <c r="BV6" i="12"/>
  <c r="BR6" i="12"/>
  <c r="CG6" i="12"/>
  <c r="BX6" i="12"/>
  <c r="BY6" i="12"/>
  <c r="BZ6" i="12"/>
  <c r="BU6" i="12"/>
  <c r="CL6" i="12"/>
  <c r="BW6" i="12"/>
  <c r="CI6" i="12"/>
  <c r="BT6" i="12"/>
  <c r="CD6" i="12"/>
  <c r="BP6" i="12"/>
  <c r="CH6" i="12"/>
  <c r="BO6" i="12"/>
  <c r="CB6" i="12"/>
  <c r="CA6" i="12"/>
  <c r="CJ7" i="12"/>
  <c r="CH7" i="12"/>
  <c r="BP7" i="12"/>
  <c r="BQ7" i="12"/>
  <c r="CI7" i="12"/>
  <c r="BX7" i="12"/>
  <c r="CB7" i="12"/>
  <c r="BR7" i="12"/>
  <c r="CF7" i="12"/>
  <c r="BO7" i="12"/>
  <c r="BU7" i="12"/>
  <c r="BW7" i="12"/>
  <c r="CD7" i="12"/>
  <c r="CC7" i="12"/>
  <c r="BS7" i="12"/>
  <c r="CE7" i="12"/>
  <c r="CG7" i="12"/>
  <c r="CK7" i="12"/>
  <c r="BT7" i="12"/>
  <c r="BZ7" i="12"/>
  <c r="BV7" i="12"/>
  <c r="CA7" i="12"/>
  <c r="BY7" i="12"/>
  <c r="CL7" i="12"/>
  <c r="CG5" i="12"/>
  <c r="BT5" i="12"/>
  <c r="CA5" i="12"/>
  <c r="CC5" i="12"/>
  <c r="BS5" i="12"/>
  <c r="BY5" i="12"/>
  <c r="CE5" i="12"/>
  <c r="CD5" i="12"/>
  <c r="BX5" i="12"/>
  <c r="BZ5" i="12"/>
  <c r="BU5" i="12"/>
  <c r="BQ5" i="12"/>
  <c r="CL5" i="12"/>
  <c r="BR5" i="12"/>
  <c r="BP5" i="12"/>
  <c r="BO5" i="12"/>
  <c r="CI5" i="12"/>
  <c r="BW5" i="12"/>
  <c r="BV5" i="12"/>
  <c r="CH5" i="12"/>
  <c r="CB5" i="12"/>
  <c r="CK5" i="12"/>
  <c r="CJ5" i="12"/>
  <c r="CF5" i="12"/>
  <c r="CD8" i="12"/>
  <c r="CH8" i="12"/>
  <c r="BY8" i="12"/>
  <c r="BS8" i="12"/>
  <c r="BP8" i="12"/>
  <c r="BR8" i="12"/>
  <c r="BX8" i="12"/>
  <c r="BQ8" i="12"/>
  <c r="BZ8" i="12"/>
  <c r="CC8" i="12"/>
  <c r="BO8" i="12"/>
  <c r="CI8" i="12"/>
  <c r="CB8" i="12"/>
  <c r="BT8" i="12"/>
  <c r="CK8" i="12"/>
  <c r="BW8" i="12"/>
  <c r="CJ8" i="12"/>
  <c r="BV8" i="12"/>
  <c r="CG8" i="12"/>
  <c r="CL8" i="12"/>
  <c r="CA8" i="12"/>
  <c r="BU8" i="12"/>
  <c r="CE8" i="12"/>
  <c r="CF8" i="12"/>
  <c r="CQ2" i="12"/>
  <c r="CN2" i="12" s="1"/>
  <c r="CQ3" i="12"/>
  <c r="CN3" i="12" s="1"/>
  <c r="DC3" i="12" l="1"/>
  <c r="DH3" i="12"/>
  <c r="DD3" i="12"/>
  <c r="DA3" i="12"/>
  <c r="DK3" i="12"/>
  <c r="CU3" i="12"/>
  <c r="DJ3" i="12"/>
  <c r="DE3" i="12"/>
  <c r="CW3" i="12"/>
  <c r="CZ3" i="12"/>
  <c r="CV3" i="12"/>
  <c r="DO3" i="12"/>
  <c r="DN3" i="12"/>
  <c r="CY3" i="12"/>
  <c r="CX3" i="12"/>
  <c r="DI3" i="12"/>
  <c r="DM3" i="12"/>
  <c r="DF3" i="12"/>
  <c r="CT3" i="12"/>
  <c r="DP3" i="12"/>
  <c r="DB3" i="12"/>
  <c r="DQ3" i="12"/>
  <c r="DG3" i="12"/>
  <c r="DL3" i="12"/>
  <c r="CU2" i="12"/>
  <c r="DB2" i="12"/>
  <c r="CW2" i="12"/>
  <c r="DM2" i="12"/>
  <c r="DP2" i="12"/>
  <c r="DN2" i="12"/>
  <c r="DK2" i="12"/>
  <c r="DI2" i="12"/>
  <c r="CV2" i="12"/>
  <c r="CY2" i="12"/>
  <c r="CX2" i="12"/>
  <c r="DL2" i="12"/>
  <c r="DO2" i="12"/>
  <c r="DA2" i="12"/>
  <c r="CT2" i="12"/>
  <c r="DG2" i="12"/>
  <c r="CZ2" i="12"/>
  <c r="DQ2" i="12"/>
  <c r="DD2" i="12"/>
  <c r="DE2" i="12"/>
  <c r="DC2" i="12"/>
  <c r="DH2" i="12"/>
  <c r="DJ2" i="12"/>
  <c r="DF2" i="12"/>
  <c r="CQ106" i="12"/>
  <c r="CN106" i="12" s="1"/>
  <c r="CQ175" i="12"/>
  <c r="CN175" i="12" s="1"/>
  <c r="CQ49" i="12"/>
  <c r="CN49" i="12" s="1"/>
  <c r="CQ117" i="12"/>
  <c r="CN117" i="12" s="1"/>
  <c r="CQ230" i="12"/>
  <c r="CN230" i="12" s="1"/>
  <c r="CQ179" i="12"/>
  <c r="CN179" i="12" s="1"/>
  <c r="CQ181" i="12"/>
  <c r="CN181" i="12" s="1"/>
  <c r="CQ142" i="12"/>
  <c r="CN142" i="12" s="1"/>
  <c r="CQ153" i="12"/>
  <c r="CN153" i="12" s="1"/>
  <c r="CQ209" i="12"/>
  <c r="CN209" i="12" s="1"/>
  <c r="CQ191" i="12"/>
  <c r="CN191" i="12" s="1"/>
  <c r="CQ204" i="12"/>
  <c r="CN204" i="12" s="1"/>
  <c r="CQ63" i="12"/>
  <c r="CN63" i="12" s="1"/>
  <c r="CQ44" i="12"/>
  <c r="CN44" i="12" s="1"/>
  <c r="CQ126" i="12"/>
  <c r="CN126" i="12" s="1"/>
  <c r="CQ110" i="12"/>
  <c r="CN110" i="12" s="1"/>
  <c r="CQ26" i="12"/>
  <c r="CN26" i="12" s="1"/>
  <c r="CQ195" i="12"/>
  <c r="CN195" i="12" s="1"/>
  <c r="CQ199" i="12"/>
  <c r="CN199" i="12" s="1"/>
  <c r="CQ115" i="12"/>
  <c r="CN115" i="12" s="1"/>
  <c r="CQ156" i="12"/>
  <c r="CN156" i="12" s="1"/>
  <c r="CQ8" i="12"/>
  <c r="CN8" i="12" s="1"/>
  <c r="CQ210" i="12"/>
  <c r="CN210" i="12" s="1"/>
  <c r="CQ77" i="12"/>
  <c r="CN77" i="12" s="1"/>
  <c r="CQ232" i="12"/>
  <c r="CN232" i="12" s="1"/>
  <c r="CQ158" i="12"/>
  <c r="CN158" i="12" s="1"/>
  <c r="CQ27" i="12"/>
  <c r="CN27" i="12" s="1"/>
  <c r="CQ83" i="12"/>
  <c r="CN83" i="12" s="1"/>
  <c r="CQ47" i="12"/>
  <c r="CN47" i="12" s="1"/>
  <c r="CQ124" i="12"/>
  <c r="CN124" i="12" s="1"/>
  <c r="CQ84" i="12"/>
  <c r="CN84" i="12" s="1"/>
  <c r="CQ148" i="12"/>
  <c r="CN148" i="12" s="1"/>
  <c r="CQ17" i="12"/>
  <c r="CN17" i="12" s="1"/>
  <c r="CQ145" i="12"/>
  <c r="CN145" i="12" s="1"/>
  <c r="CQ95" i="12"/>
  <c r="CN95" i="12" s="1"/>
  <c r="CQ176" i="12"/>
  <c r="CN176" i="12" s="1"/>
  <c r="CQ87" i="12"/>
  <c r="CN87" i="12" s="1"/>
  <c r="CQ42" i="12"/>
  <c r="CN42" i="12" s="1"/>
  <c r="CQ111" i="12"/>
  <c r="CN111" i="12" s="1"/>
  <c r="CQ41" i="12"/>
  <c r="CN41" i="12" s="1"/>
  <c r="CQ40" i="12"/>
  <c r="CN40" i="12" s="1"/>
  <c r="CQ143" i="12"/>
  <c r="CN143" i="12" s="1"/>
  <c r="CQ174" i="12"/>
  <c r="CN174" i="12" s="1"/>
  <c r="CQ45" i="12"/>
  <c r="CN45" i="12" s="1"/>
  <c r="CQ211" i="12"/>
  <c r="CN211" i="12" s="1"/>
  <c r="CQ205" i="12"/>
  <c r="CN205" i="12" s="1"/>
  <c r="CQ74" i="12"/>
  <c r="CN74" i="12" s="1"/>
  <c r="CQ129" i="12"/>
  <c r="CN129" i="12" s="1"/>
  <c r="CQ119" i="12"/>
  <c r="CN119" i="12" s="1"/>
  <c r="CQ90" i="12"/>
  <c r="CN90" i="12" s="1"/>
  <c r="CQ80" i="12"/>
  <c r="CN80" i="12" s="1"/>
  <c r="CQ162" i="12"/>
  <c r="CN162" i="12" s="1"/>
  <c r="CQ137" i="12"/>
  <c r="CN137" i="12" s="1"/>
  <c r="CQ225" i="12"/>
  <c r="CN225" i="12" s="1"/>
  <c r="CQ160" i="12"/>
  <c r="CN160" i="12" s="1"/>
  <c r="CQ23" i="12"/>
  <c r="CN23" i="12" s="1"/>
  <c r="CQ81" i="12"/>
  <c r="CN81" i="12" s="1"/>
  <c r="CQ12" i="12"/>
  <c r="CN12" i="12" s="1"/>
  <c r="CQ237" i="12"/>
  <c r="CN237" i="12" s="1"/>
  <c r="CQ172" i="12"/>
  <c r="CN172" i="12" s="1"/>
  <c r="CQ30" i="12"/>
  <c r="CN30" i="12" s="1"/>
  <c r="CQ135" i="12"/>
  <c r="CN135" i="12" s="1"/>
  <c r="CQ228" i="12"/>
  <c r="CN228" i="12" s="1"/>
  <c r="CQ177" i="12"/>
  <c r="CN177" i="12" s="1"/>
  <c r="CQ75" i="12"/>
  <c r="CN75" i="12" s="1"/>
  <c r="CQ62" i="12"/>
  <c r="CN62" i="12" s="1"/>
  <c r="CQ78" i="12"/>
  <c r="CN78" i="12" s="1"/>
  <c r="CQ25" i="12"/>
  <c r="CN25" i="12" s="1"/>
  <c r="CQ116" i="12"/>
  <c r="CN116" i="12" s="1"/>
  <c r="CQ164" i="12"/>
  <c r="CN164" i="12" s="1"/>
  <c r="CQ192" i="12"/>
  <c r="CN192" i="12" s="1"/>
  <c r="CQ206" i="12"/>
  <c r="CN206" i="12" s="1"/>
  <c r="CQ169" i="12"/>
  <c r="CN169" i="12" s="1"/>
  <c r="CQ85" i="12"/>
  <c r="CN85" i="12" s="1"/>
  <c r="CQ57" i="12"/>
  <c r="CN57" i="12" s="1"/>
  <c r="CQ38" i="12"/>
  <c r="CN38" i="12" s="1"/>
  <c r="CQ54" i="12"/>
  <c r="CN54" i="12" s="1"/>
  <c r="CQ171" i="12"/>
  <c r="CN171" i="12" s="1"/>
  <c r="CQ217" i="12"/>
  <c r="CN217" i="12" s="1"/>
  <c r="CQ149" i="12"/>
  <c r="CN149" i="12" s="1"/>
  <c r="CQ29" i="12"/>
  <c r="CN29" i="12" s="1"/>
  <c r="CQ212" i="12"/>
  <c r="CN212" i="12" s="1"/>
  <c r="CQ79" i="12"/>
  <c r="CN79" i="12" s="1"/>
  <c r="CQ146" i="12"/>
  <c r="CN146" i="12" s="1"/>
  <c r="CQ31" i="12"/>
  <c r="CN31" i="12" s="1"/>
  <c r="CQ9" i="12"/>
  <c r="CN9" i="12" s="1"/>
  <c r="CQ86" i="12"/>
  <c r="CN86" i="12" s="1"/>
  <c r="CQ200" i="12"/>
  <c r="CN200" i="12" s="1"/>
  <c r="CQ202" i="12"/>
  <c r="CN202" i="12" s="1"/>
  <c r="CQ183" i="12"/>
  <c r="CN183" i="12" s="1"/>
  <c r="CQ219" i="12"/>
  <c r="CN219" i="12" s="1"/>
  <c r="CQ58" i="12"/>
  <c r="CN58" i="12" s="1"/>
  <c r="CQ5" i="12"/>
  <c r="CN5" i="12" s="1"/>
  <c r="CQ141" i="12"/>
  <c r="CN141" i="12" s="1"/>
  <c r="CQ231" i="12"/>
  <c r="CN231" i="12" s="1"/>
  <c r="CQ220" i="12"/>
  <c r="CN220" i="12" s="1"/>
  <c r="CQ68" i="12"/>
  <c r="CN68" i="12" s="1"/>
  <c r="CQ96" i="12"/>
  <c r="CN96" i="12" s="1"/>
  <c r="CQ157" i="12"/>
  <c r="CN157" i="12" s="1"/>
  <c r="CQ223" i="12"/>
  <c r="CN223" i="12" s="1"/>
  <c r="CQ4" i="12"/>
  <c r="CN4" i="12" s="1"/>
  <c r="CQ213" i="12"/>
  <c r="CN213" i="12" s="1"/>
  <c r="CQ66" i="12"/>
  <c r="CN66" i="12" s="1"/>
  <c r="CQ233" i="12"/>
  <c r="CN233" i="12" s="1"/>
  <c r="CQ88" i="12"/>
  <c r="CN88" i="12" s="1"/>
  <c r="CQ167" i="12"/>
  <c r="CN167" i="12" s="1"/>
  <c r="CQ10" i="12"/>
  <c r="CN10" i="12" s="1"/>
  <c r="CQ105" i="12"/>
  <c r="CN105" i="12" s="1"/>
  <c r="CQ122" i="12"/>
  <c r="CN122" i="12" s="1"/>
  <c r="CQ196" i="12"/>
  <c r="CN196" i="12" s="1"/>
  <c r="CQ201" i="12"/>
  <c r="CN201" i="12" s="1"/>
  <c r="CQ103" i="12"/>
  <c r="CN103" i="12" s="1"/>
  <c r="CQ100" i="12"/>
  <c r="CN100" i="12" s="1"/>
  <c r="CQ93" i="12"/>
  <c r="CN93" i="12" s="1"/>
  <c r="CQ150" i="12"/>
  <c r="CN150" i="12" s="1"/>
  <c r="CQ218" i="12"/>
  <c r="CN218" i="12" s="1"/>
  <c r="CQ121" i="12"/>
  <c r="CN121" i="12" s="1"/>
  <c r="CQ155" i="12"/>
  <c r="CN155" i="12" s="1"/>
  <c r="CQ70" i="12"/>
  <c r="CN70" i="12" s="1"/>
  <c r="CQ102" i="12"/>
  <c r="CN102" i="12" s="1"/>
  <c r="CQ170" i="12"/>
  <c r="CN170" i="12" s="1"/>
  <c r="CQ165" i="12"/>
  <c r="CN165" i="12" s="1"/>
  <c r="CQ43" i="12"/>
  <c r="CN43" i="12" s="1"/>
  <c r="CQ215" i="12"/>
  <c r="CN215" i="12" s="1"/>
  <c r="CQ48" i="12"/>
  <c r="CN48" i="12" s="1"/>
  <c r="CQ131" i="12"/>
  <c r="CN131" i="12" s="1"/>
  <c r="CQ24" i="12"/>
  <c r="CN24" i="12" s="1"/>
  <c r="CQ125" i="12"/>
  <c r="CN125" i="12" s="1"/>
  <c r="CQ51" i="12"/>
  <c r="CN51" i="12" s="1"/>
  <c r="CQ144" i="12"/>
  <c r="CN144" i="12" s="1"/>
  <c r="CQ118" i="12"/>
  <c r="CN118" i="12" s="1"/>
  <c r="CQ56" i="12"/>
  <c r="CN56" i="12" s="1"/>
  <c r="CQ147" i="12"/>
  <c r="CN147" i="12" s="1"/>
  <c r="CQ216" i="12"/>
  <c r="CN216" i="12" s="1"/>
  <c r="CQ214" i="12"/>
  <c r="CN214" i="12" s="1"/>
  <c r="CQ14" i="12"/>
  <c r="CN14" i="12" s="1"/>
  <c r="CQ33" i="12"/>
  <c r="CN33" i="12" s="1"/>
  <c r="CQ234" i="12"/>
  <c r="CN234" i="12" s="1"/>
  <c r="CQ182" i="12"/>
  <c r="CN182" i="12" s="1"/>
  <c r="CQ229" i="12"/>
  <c r="CN229" i="12" s="1"/>
  <c r="CQ67" i="12"/>
  <c r="CN67" i="12" s="1"/>
  <c r="CQ240" i="12"/>
  <c r="CN240" i="12" s="1"/>
  <c r="CQ186" i="12"/>
  <c r="CN186" i="12" s="1"/>
  <c r="CQ20" i="12"/>
  <c r="CN20" i="12" s="1"/>
  <c r="CQ180" i="12"/>
  <c r="CN180" i="12" s="1"/>
  <c r="CQ109" i="12"/>
  <c r="CN109" i="12" s="1"/>
  <c r="CQ114" i="12"/>
  <c r="CN114" i="12" s="1"/>
  <c r="CQ76" i="12"/>
  <c r="CN76" i="12" s="1"/>
  <c r="CQ166" i="12"/>
  <c r="CN166" i="12" s="1"/>
  <c r="CQ123" i="12"/>
  <c r="CN123" i="12" s="1"/>
  <c r="CQ127" i="12"/>
  <c r="CN127" i="12" s="1"/>
  <c r="CQ82" i="12"/>
  <c r="CN82" i="12" s="1"/>
  <c r="CQ208" i="12"/>
  <c r="CN208" i="12" s="1"/>
  <c r="CQ151" i="12"/>
  <c r="CN151" i="12" s="1"/>
  <c r="CQ15" i="12"/>
  <c r="CN15" i="12" s="1"/>
  <c r="CQ159" i="12"/>
  <c r="CN159" i="12" s="1"/>
  <c r="CQ190" i="12"/>
  <c r="CN190" i="12" s="1"/>
  <c r="CQ35" i="12"/>
  <c r="CN35" i="12" s="1"/>
  <c r="CQ224" i="12"/>
  <c r="CN224" i="12" s="1"/>
  <c r="CQ59" i="12"/>
  <c r="CN59" i="12" s="1"/>
  <c r="CQ97" i="12"/>
  <c r="CN97" i="12" s="1"/>
  <c r="CQ37" i="12"/>
  <c r="CN37" i="12" s="1"/>
  <c r="CQ132" i="12"/>
  <c r="CN132" i="12" s="1"/>
  <c r="CQ189" i="12"/>
  <c r="CN189" i="12" s="1"/>
  <c r="CQ198" i="12"/>
  <c r="CN198" i="12" s="1"/>
  <c r="CQ71" i="12"/>
  <c r="CN71" i="12" s="1"/>
  <c r="CQ161" i="12"/>
  <c r="CN161" i="12" s="1"/>
  <c r="CQ178" i="12"/>
  <c r="CN178" i="12" s="1"/>
  <c r="CQ168" i="12"/>
  <c r="CN168" i="12" s="1"/>
  <c r="CQ22" i="12"/>
  <c r="CN22" i="12" s="1"/>
  <c r="CQ241" i="12"/>
  <c r="CN241" i="12" s="1"/>
  <c r="CQ133" i="12"/>
  <c r="CN133" i="12" s="1"/>
  <c r="CQ89" i="12"/>
  <c r="CN89" i="12" s="1"/>
  <c r="CQ99" i="12"/>
  <c r="CN99" i="12" s="1"/>
  <c r="CQ226" i="12"/>
  <c r="CN226" i="12" s="1"/>
  <c r="CQ221" i="12"/>
  <c r="CN221" i="12" s="1"/>
  <c r="CQ184" i="12"/>
  <c r="CN184" i="12" s="1"/>
  <c r="CQ197" i="12"/>
  <c r="CN197" i="12" s="1"/>
  <c r="CQ92" i="12"/>
  <c r="CN92" i="12" s="1"/>
  <c r="CQ130" i="12"/>
  <c r="CN130" i="12" s="1"/>
  <c r="CQ222" i="12"/>
  <c r="CN222" i="12" s="1"/>
  <c r="CQ134" i="12"/>
  <c r="CN134" i="12" s="1"/>
  <c r="CQ235" i="12"/>
  <c r="CN235" i="12" s="1"/>
  <c r="CQ138" i="12"/>
  <c r="CN138" i="12" s="1"/>
  <c r="CQ185" i="12"/>
  <c r="CN185" i="12" s="1"/>
  <c r="CQ64" i="12"/>
  <c r="CN64" i="12" s="1"/>
  <c r="CQ98" i="12"/>
  <c r="CN98" i="12" s="1"/>
  <c r="CQ107" i="12"/>
  <c r="CN107" i="12" s="1"/>
  <c r="CQ140" i="12"/>
  <c r="CN140" i="12" s="1"/>
  <c r="CQ236" i="12"/>
  <c r="CN236" i="12" s="1"/>
  <c r="CQ194" i="12"/>
  <c r="CN194" i="12" s="1"/>
  <c r="CQ16" i="12"/>
  <c r="CN16" i="12" s="1"/>
  <c r="CQ21" i="12"/>
  <c r="CN21" i="12" s="1"/>
  <c r="CQ46" i="12"/>
  <c r="CN46" i="12" s="1"/>
  <c r="CQ238" i="12"/>
  <c r="CN238" i="12" s="1"/>
  <c r="CQ128" i="12"/>
  <c r="CN128" i="12" s="1"/>
  <c r="CQ28" i="12"/>
  <c r="CN28" i="12" s="1"/>
  <c r="CQ139" i="12"/>
  <c r="CN139" i="12" s="1"/>
  <c r="CQ239" i="12"/>
  <c r="CN239" i="12" s="1"/>
  <c r="CQ188" i="12"/>
  <c r="CN188" i="12" s="1"/>
  <c r="CQ136" i="12"/>
  <c r="CN136" i="12" s="1"/>
  <c r="CQ36" i="12"/>
  <c r="CN36" i="12" s="1"/>
  <c r="CQ104" i="12"/>
  <c r="CN104" i="12" s="1"/>
  <c r="CQ34" i="12"/>
  <c r="CN34" i="12" s="1"/>
  <c r="CQ227" i="12"/>
  <c r="CN227" i="12" s="1"/>
  <c r="CQ73" i="12"/>
  <c r="CN73" i="12" s="1"/>
  <c r="CQ72" i="12"/>
  <c r="CN72" i="12" s="1"/>
  <c r="CQ50" i="12"/>
  <c r="CN50" i="12" s="1"/>
  <c r="CQ11" i="12"/>
  <c r="CN11" i="12" s="1"/>
  <c r="CQ120" i="12"/>
  <c r="CN120" i="12" s="1"/>
  <c r="CQ163" i="12"/>
  <c r="CN163" i="12" s="1"/>
  <c r="CQ19" i="12"/>
  <c r="CN19" i="12" s="1"/>
  <c r="CQ52" i="12"/>
  <c r="CN52" i="12" s="1"/>
  <c r="CQ65" i="12"/>
  <c r="CN65" i="12" s="1"/>
  <c r="CQ7" i="12"/>
  <c r="CN7" i="12" s="1"/>
  <c r="CQ207" i="12"/>
  <c r="CN207" i="12" s="1"/>
  <c r="CQ173" i="12"/>
  <c r="CN173" i="12" s="1"/>
  <c r="CQ61" i="12"/>
  <c r="CN61" i="12" s="1"/>
  <c r="CQ55" i="12"/>
  <c r="CN55" i="12" s="1"/>
  <c r="CQ6" i="12"/>
  <c r="CN6" i="12" s="1"/>
  <c r="CQ203" i="12"/>
  <c r="CN203" i="12" s="1"/>
  <c r="CQ13" i="12"/>
  <c r="CN13" i="12" s="1"/>
  <c r="CQ113" i="12"/>
  <c r="CN113" i="12" s="1"/>
  <c r="CQ187" i="12"/>
  <c r="CN187" i="12" s="1"/>
  <c r="CQ101" i="12"/>
  <c r="CN101" i="12" s="1"/>
  <c r="CQ112" i="12"/>
  <c r="CN112" i="12" s="1"/>
  <c r="CQ69" i="12"/>
  <c r="CN69" i="12" s="1"/>
  <c r="CQ60" i="12"/>
  <c r="CN60" i="12" s="1"/>
  <c r="CQ193" i="12"/>
  <c r="CN193" i="12" s="1"/>
  <c r="CQ32" i="12"/>
  <c r="CN32" i="12" s="1"/>
  <c r="CQ53" i="12"/>
  <c r="CN53" i="12" s="1"/>
  <c r="CQ108" i="12"/>
  <c r="CN108" i="12" s="1"/>
  <c r="CQ39" i="12"/>
  <c r="CN39" i="12" s="1"/>
  <c r="CQ18" i="12"/>
  <c r="CN18" i="12" s="1"/>
  <c r="CQ152" i="12"/>
  <c r="CN152" i="12" s="1"/>
  <c r="CQ94" i="12"/>
  <c r="CN94" i="12" s="1"/>
  <c r="CQ91" i="12"/>
  <c r="CN91" i="12" s="1"/>
  <c r="CQ154" i="12"/>
  <c r="CN154" i="12" s="1"/>
  <c r="DC69" i="12" l="1"/>
  <c r="CY69" i="12"/>
  <c r="DE69" i="12"/>
  <c r="CZ69" i="12"/>
  <c r="DG69" i="12"/>
  <c r="CX69" i="12"/>
  <c r="CU69" i="12"/>
  <c r="DD69" i="12"/>
  <c r="DL69" i="12"/>
  <c r="DM69" i="12"/>
  <c r="CV69" i="12"/>
  <c r="DO69" i="12"/>
  <c r="DI69" i="12"/>
  <c r="DF69" i="12"/>
  <c r="DP69" i="12"/>
  <c r="DQ69" i="12"/>
  <c r="DJ69" i="12"/>
  <c r="DB69" i="12"/>
  <c r="DH69" i="12"/>
  <c r="DA69" i="12"/>
  <c r="CW69" i="12"/>
  <c r="DN69" i="12"/>
  <c r="CT69" i="12"/>
  <c r="DK69" i="12"/>
  <c r="DC32" i="12"/>
  <c r="DO32" i="12"/>
  <c r="DF32" i="12"/>
  <c r="DJ32" i="12"/>
  <c r="DE32" i="12"/>
  <c r="DQ32" i="12"/>
  <c r="DA32" i="12"/>
  <c r="CX32" i="12"/>
  <c r="DI32" i="12"/>
  <c r="CT32" i="12"/>
  <c r="DN32" i="12"/>
  <c r="CW32" i="12"/>
  <c r="DL32" i="12"/>
  <c r="DK32" i="12"/>
  <c r="DP32" i="12"/>
  <c r="DG32" i="12"/>
  <c r="DD32" i="12"/>
  <c r="CU32" i="12"/>
  <c r="CZ32" i="12"/>
  <c r="DB32" i="12"/>
  <c r="DM32" i="12"/>
  <c r="DH32" i="12"/>
  <c r="CY32" i="12"/>
  <c r="CV32" i="12"/>
  <c r="DG193" i="12"/>
  <c r="CV193" i="12"/>
  <c r="DB193" i="12"/>
  <c r="DA193" i="12"/>
  <c r="DF193" i="12"/>
  <c r="CT193" i="12"/>
  <c r="DO193" i="12"/>
  <c r="DN193" i="12"/>
  <c r="CW193" i="12"/>
  <c r="DE193" i="12"/>
  <c r="DI193" i="12"/>
  <c r="CY193" i="12"/>
  <c r="DQ193" i="12"/>
  <c r="CZ193" i="12"/>
  <c r="DD193" i="12"/>
  <c r="CU193" i="12"/>
  <c r="DM193" i="12"/>
  <c r="DC193" i="12"/>
  <c r="DK193" i="12"/>
  <c r="DJ193" i="12"/>
  <c r="DH193" i="12"/>
  <c r="DP193" i="12"/>
  <c r="CX193" i="12"/>
  <c r="DL193" i="12"/>
  <c r="DI203" i="12"/>
  <c r="DO203" i="12"/>
  <c r="DP203" i="12"/>
  <c r="CZ203" i="12"/>
  <c r="CT203" i="12"/>
  <c r="DF203" i="12"/>
  <c r="DQ203" i="12"/>
  <c r="DD203" i="12"/>
  <c r="DC203" i="12"/>
  <c r="DG203" i="12"/>
  <c r="DN203" i="12"/>
  <c r="DH203" i="12"/>
  <c r="DL203" i="12"/>
  <c r="DA203" i="12"/>
  <c r="CV203" i="12"/>
  <c r="DM203" i="12"/>
  <c r="CU203" i="12"/>
  <c r="DJ203" i="12"/>
  <c r="CW203" i="12"/>
  <c r="DB203" i="12"/>
  <c r="DE203" i="12"/>
  <c r="DK203" i="12"/>
  <c r="CY203" i="12"/>
  <c r="CX203" i="12"/>
  <c r="DF52" i="12"/>
  <c r="DJ52" i="12"/>
  <c r="DC52" i="12"/>
  <c r="CY52" i="12"/>
  <c r="DD52" i="12"/>
  <c r="DP52" i="12"/>
  <c r="DN52" i="12"/>
  <c r="CU52" i="12"/>
  <c r="DG52" i="12"/>
  <c r="DI52" i="12"/>
  <c r="DL52" i="12"/>
  <c r="DB52" i="12"/>
  <c r="CT52" i="12"/>
  <c r="CZ52" i="12"/>
  <c r="DQ52" i="12"/>
  <c r="DK52" i="12"/>
  <c r="CW52" i="12"/>
  <c r="DH52" i="12"/>
  <c r="DE52" i="12"/>
  <c r="CV52" i="12"/>
  <c r="DA52" i="12"/>
  <c r="DO52" i="12"/>
  <c r="CX52" i="12"/>
  <c r="DM52" i="12"/>
  <c r="DA34" i="12"/>
  <c r="DN34" i="12"/>
  <c r="DL34" i="12"/>
  <c r="DH34" i="12"/>
  <c r="CV34" i="12"/>
  <c r="DM34" i="12"/>
  <c r="DO34" i="12"/>
  <c r="DJ34" i="12"/>
  <c r="CY34" i="12"/>
  <c r="DF34" i="12"/>
  <c r="DE34" i="12"/>
  <c r="DD34" i="12"/>
  <c r="DP34" i="12"/>
  <c r="CW34" i="12"/>
  <c r="CU34" i="12"/>
  <c r="DK34" i="12"/>
  <c r="CX34" i="12"/>
  <c r="DG34" i="12"/>
  <c r="CZ34" i="12"/>
  <c r="DQ34" i="12"/>
  <c r="DB34" i="12"/>
  <c r="DC34" i="12"/>
  <c r="CT34" i="12"/>
  <c r="DI34" i="12"/>
  <c r="DB128" i="12"/>
  <c r="DO128" i="12"/>
  <c r="DQ128" i="12"/>
  <c r="CX128" i="12"/>
  <c r="DE128" i="12"/>
  <c r="DK128" i="12"/>
  <c r="DP128" i="12"/>
  <c r="CY128" i="12"/>
  <c r="DC128" i="12"/>
  <c r="CZ128" i="12"/>
  <c r="CW128" i="12"/>
  <c r="DI128" i="12"/>
  <c r="CT128" i="12"/>
  <c r="DG128" i="12"/>
  <c r="DN128" i="12"/>
  <c r="DH128" i="12"/>
  <c r="CV128" i="12"/>
  <c r="DD128" i="12"/>
  <c r="CU128" i="12"/>
  <c r="DL128" i="12"/>
  <c r="DA128" i="12"/>
  <c r="DJ128" i="12"/>
  <c r="DM128" i="12"/>
  <c r="DF128" i="12"/>
  <c r="DN107" i="12"/>
  <c r="DH107" i="12"/>
  <c r="DQ107" i="12"/>
  <c r="DF107" i="12"/>
  <c r="DI107" i="12"/>
  <c r="CX107" i="12"/>
  <c r="DP107" i="12"/>
  <c r="DK107" i="12"/>
  <c r="DC107" i="12"/>
  <c r="CY107" i="12"/>
  <c r="DM107" i="12"/>
  <c r="CT107" i="12"/>
  <c r="DA107" i="12"/>
  <c r="DD107" i="12"/>
  <c r="CW107" i="12"/>
  <c r="CU107" i="12"/>
  <c r="DE107" i="12"/>
  <c r="CZ107" i="12"/>
  <c r="DG107" i="12"/>
  <c r="DJ107" i="12"/>
  <c r="CV107" i="12"/>
  <c r="DB107" i="12"/>
  <c r="DO107" i="12"/>
  <c r="DL107" i="12"/>
  <c r="DA130" i="12"/>
  <c r="DG130" i="12"/>
  <c r="DH130" i="12"/>
  <c r="DP130" i="12"/>
  <c r="DO130" i="12"/>
  <c r="DM130" i="12"/>
  <c r="DN130" i="12"/>
  <c r="CZ130" i="12"/>
  <c r="DQ130" i="12"/>
  <c r="DC130" i="12"/>
  <c r="CY130" i="12"/>
  <c r="CW130" i="12"/>
  <c r="CX130" i="12"/>
  <c r="DB130" i="12"/>
  <c r="DL130" i="12"/>
  <c r="CU130" i="12"/>
  <c r="DE130" i="12"/>
  <c r="DK130" i="12"/>
  <c r="CV130" i="12"/>
  <c r="DJ130" i="12"/>
  <c r="CT130" i="12"/>
  <c r="DI130" i="12"/>
  <c r="DD130" i="12"/>
  <c r="DF130" i="12"/>
  <c r="DD99" i="12"/>
  <c r="DK99" i="12"/>
  <c r="CY99" i="12"/>
  <c r="DA99" i="12"/>
  <c r="DE99" i="12"/>
  <c r="DQ99" i="12"/>
  <c r="DJ99" i="12"/>
  <c r="CW99" i="12"/>
  <c r="DM99" i="12"/>
  <c r="DG99" i="12"/>
  <c r="DH99" i="12"/>
  <c r="DB99" i="12"/>
  <c r="CV99" i="12"/>
  <c r="CZ99" i="12"/>
  <c r="DP99" i="12"/>
  <c r="DL99" i="12"/>
  <c r="CU99" i="12"/>
  <c r="DI99" i="12"/>
  <c r="DF99" i="12"/>
  <c r="CT99" i="12"/>
  <c r="DC99" i="12"/>
  <c r="DO99" i="12"/>
  <c r="CX99" i="12"/>
  <c r="DN99" i="12"/>
  <c r="DD71" i="12"/>
  <c r="CU71" i="12"/>
  <c r="DH71" i="12"/>
  <c r="CZ71" i="12"/>
  <c r="CX71" i="12"/>
  <c r="DI71" i="12"/>
  <c r="DG71" i="12"/>
  <c r="DP71" i="12"/>
  <c r="DL71" i="12"/>
  <c r="CV71" i="12"/>
  <c r="DA71" i="12"/>
  <c r="DM71" i="12"/>
  <c r="DN71" i="12"/>
  <c r="CW71" i="12"/>
  <c r="DF71" i="12"/>
  <c r="DC71" i="12"/>
  <c r="DB71" i="12"/>
  <c r="DQ71" i="12"/>
  <c r="DJ71" i="12"/>
  <c r="DO71" i="12"/>
  <c r="DE71" i="12"/>
  <c r="CT71" i="12"/>
  <c r="DK71" i="12"/>
  <c r="CY71" i="12"/>
  <c r="DN35" i="12"/>
  <c r="DP35" i="12"/>
  <c r="DQ35" i="12"/>
  <c r="DH35" i="12"/>
  <c r="DA35" i="12"/>
  <c r="DE35" i="12"/>
  <c r="CU35" i="12"/>
  <c r="DK35" i="12"/>
  <c r="DJ35" i="12"/>
  <c r="DL35" i="12"/>
  <c r="DC35" i="12"/>
  <c r="DF35" i="12"/>
  <c r="DG35" i="12"/>
  <c r="CZ35" i="12"/>
  <c r="CV35" i="12"/>
  <c r="DO35" i="12"/>
  <c r="CT35" i="12"/>
  <c r="CY35" i="12"/>
  <c r="DD35" i="12"/>
  <c r="DM35" i="12"/>
  <c r="DI35" i="12"/>
  <c r="CX35" i="12"/>
  <c r="CW35" i="12"/>
  <c r="DB35" i="12"/>
  <c r="DC180" i="12"/>
  <c r="CU180" i="12"/>
  <c r="CT180" i="12"/>
  <c r="CZ180" i="12"/>
  <c r="DN180" i="12"/>
  <c r="DI180" i="12"/>
  <c r="DG180" i="12"/>
  <c r="DP180" i="12"/>
  <c r="DK180" i="12"/>
  <c r="DJ180" i="12"/>
  <c r="DQ180" i="12"/>
  <c r="DH180" i="12"/>
  <c r="DA180" i="12"/>
  <c r="DO180" i="12"/>
  <c r="CW180" i="12"/>
  <c r="CX180" i="12"/>
  <c r="CY180" i="12"/>
  <c r="DL180" i="12"/>
  <c r="DD180" i="12"/>
  <c r="DB180" i="12"/>
  <c r="DM180" i="12"/>
  <c r="DE180" i="12"/>
  <c r="CV180" i="12"/>
  <c r="DF180" i="12"/>
  <c r="DM33" i="12"/>
  <c r="DH33" i="12"/>
  <c r="DJ33" i="12"/>
  <c r="DO33" i="12"/>
  <c r="DF33" i="12"/>
  <c r="CW33" i="12"/>
  <c r="CX33" i="12"/>
  <c r="CZ33" i="12"/>
  <c r="DK33" i="12"/>
  <c r="DN33" i="12"/>
  <c r="DG33" i="12"/>
  <c r="DC33" i="12"/>
  <c r="CT33" i="12"/>
  <c r="CU33" i="12"/>
  <c r="DB33" i="12"/>
  <c r="DI33" i="12"/>
  <c r="CY33" i="12"/>
  <c r="DP33" i="12"/>
  <c r="CV33" i="12"/>
  <c r="DA33" i="12"/>
  <c r="DQ33" i="12"/>
  <c r="DD33" i="12"/>
  <c r="DE33" i="12"/>
  <c r="DL33" i="12"/>
  <c r="DM51" i="12"/>
  <c r="DO51" i="12"/>
  <c r="DG51" i="12"/>
  <c r="CZ51" i="12"/>
  <c r="DH51" i="12"/>
  <c r="DN51" i="12"/>
  <c r="DJ51" i="12"/>
  <c r="DP51" i="12"/>
  <c r="CU51" i="12"/>
  <c r="DK51" i="12"/>
  <c r="CT51" i="12"/>
  <c r="DE51" i="12"/>
  <c r="DA51" i="12"/>
  <c r="DD51" i="12"/>
  <c r="DF51" i="12"/>
  <c r="CV51" i="12"/>
  <c r="CX51" i="12"/>
  <c r="DQ51" i="12"/>
  <c r="DL51" i="12"/>
  <c r="DB51" i="12"/>
  <c r="CY51" i="12"/>
  <c r="DI51" i="12"/>
  <c r="CW51" i="12"/>
  <c r="DC51" i="12"/>
  <c r="CY102" i="12"/>
  <c r="DK102" i="12"/>
  <c r="DC102" i="12"/>
  <c r="CU102" i="12"/>
  <c r="CW102" i="12"/>
  <c r="DH102" i="12"/>
  <c r="CV102" i="12"/>
  <c r="DL102" i="12"/>
  <c r="CX102" i="12"/>
  <c r="CZ102" i="12"/>
  <c r="DI102" i="12"/>
  <c r="DB102" i="12"/>
  <c r="DQ102" i="12"/>
  <c r="DN102" i="12"/>
  <c r="DP102" i="12"/>
  <c r="DE102" i="12"/>
  <c r="DF102" i="12"/>
  <c r="CT102" i="12"/>
  <c r="DO102" i="12"/>
  <c r="DG102" i="12"/>
  <c r="DA102" i="12"/>
  <c r="DD102" i="12"/>
  <c r="DJ102" i="12"/>
  <c r="DM102" i="12"/>
  <c r="DJ103" i="12"/>
  <c r="DN103" i="12"/>
  <c r="DC103" i="12"/>
  <c r="DB103" i="12"/>
  <c r="DD103" i="12"/>
  <c r="DO103" i="12"/>
  <c r="DH103" i="12"/>
  <c r="CU103" i="12"/>
  <c r="DI103" i="12"/>
  <c r="DF103" i="12"/>
  <c r="DL103" i="12"/>
  <c r="CZ103" i="12"/>
  <c r="CX103" i="12"/>
  <c r="DA103" i="12"/>
  <c r="DQ103" i="12"/>
  <c r="DK103" i="12"/>
  <c r="CV103" i="12"/>
  <c r="DE103" i="12"/>
  <c r="DG103" i="12"/>
  <c r="CT103" i="12"/>
  <c r="CY103" i="12"/>
  <c r="DP103" i="12"/>
  <c r="CW103" i="12"/>
  <c r="DM103" i="12"/>
  <c r="DE233" i="12"/>
  <c r="DJ233" i="12"/>
  <c r="DD233" i="12"/>
  <c r="CT233" i="12"/>
  <c r="DG233" i="12"/>
  <c r="DQ233" i="12"/>
  <c r="DM233" i="12"/>
  <c r="CV233" i="12"/>
  <c r="DI233" i="12"/>
  <c r="DC233" i="12"/>
  <c r="DL233" i="12"/>
  <c r="DB233" i="12"/>
  <c r="CU233" i="12"/>
  <c r="DF233" i="12"/>
  <c r="DP233" i="12"/>
  <c r="DK233" i="12"/>
  <c r="CZ233" i="12"/>
  <c r="DH233" i="12"/>
  <c r="DA233" i="12"/>
  <c r="CW233" i="12"/>
  <c r="CX233" i="12"/>
  <c r="DN233" i="12"/>
  <c r="CY233" i="12"/>
  <c r="DO233" i="12"/>
  <c r="DP220" i="12"/>
  <c r="CZ220" i="12"/>
  <c r="DJ220" i="12"/>
  <c r="DK220" i="12"/>
  <c r="DF220" i="12"/>
  <c r="DQ220" i="12"/>
  <c r="DN220" i="12"/>
  <c r="DC220" i="12"/>
  <c r="DM220" i="12"/>
  <c r="DA220" i="12"/>
  <c r="DL220" i="12"/>
  <c r="DE220" i="12"/>
  <c r="DB220" i="12"/>
  <c r="DH220" i="12"/>
  <c r="CW220" i="12"/>
  <c r="CU220" i="12"/>
  <c r="DI220" i="12"/>
  <c r="CV220" i="12"/>
  <c r="DD220" i="12"/>
  <c r="DO220" i="12"/>
  <c r="CY220" i="12"/>
  <c r="CX220" i="12"/>
  <c r="CT220" i="12"/>
  <c r="DG220" i="12"/>
  <c r="DF58" i="12"/>
  <c r="DM58" i="12"/>
  <c r="CV58" i="12"/>
  <c r="CW58" i="12"/>
  <c r="DO58" i="12"/>
  <c r="DH58" i="12"/>
  <c r="DB58" i="12"/>
  <c r="DQ58" i="12"/>
  <c r="CU58" i="12"/>
  <c r="DL58" i="12"/>
  <c r="DC58" i="12"/>
  <c r="CY58" i="12"/>
  <c r="DN58" i="12"/>
  <c r="DI58" i="12"/>
  <c r="CT58" i="12"/>
  <c r="CX58" i="12"/>
  <c r="DE58" i="12"/>
  <c r="CZ58" i="12"/>
  <c r="DG58" i="12"/>
  <c r="DA58" i="12"/>
  <c r="DD58" i="12"/>
  <c r="DP58" i="12"/>
  <c r="DK58" i="12"/>
  <c r="DJ58" i="12"/>
  <c r="DE146" i="12"/>
  <c r="DN146" i="12"/>
  <c r="CU146" i="12"/>
  <c r="DC146" i="12"/>
  <c r="CY146" i="12"/>
  <c r="DQ146" i="12"/>
  <c r="DB146" i="12"/>
  <c r="DA146" i="12"/>
  <c r="DJ146" i="12"/>
  <c r="CW146" i="12"/>
  <c r="CX146" i="12"/>
  <c r="CT146" i="12"/>
  <c r="DK146" i="12"/>
  <c r="DL146" i="12"/>
  <c r="DF146" i="12"/>
  <c r="DI146" i="12"/>
  <c r="CV146" i="12"/>
  <c r="DO146" i="12"/>
  <c r="DD146" i="12"/>
  <c r="DG146" i="12"/>
  <c r="CZ146" i="12"/>
  <c r="DM146" i="12"/>
  <c r="DH146" i="12"/>
  <c r="DP146" i="12"/>
  <c r="DB38" i="12"/>
  <c r="DI38" i="12"/>
  <c r="DK38" i="12"/>
  <c r="CW38" i="12"/>
  <c r="DJ38" i="12"/>
  <c r="CZ38" i="12"/>
  <c r="CT38" i="12"/>
  <c r="DL38" i="12"/>
  <c r="CY38" i="12"/>
  <c r="DH38" i="12"/>
  <c r="DE38" i="12"/>
  <c r="CU38" i="12"/>
  <c r="DQ38" i="12"/>
  <c r="CV38" i="12"/>
  <c r="DG38" i="12"/>
  <c r="DN38" i="12"/>
  <c r="DM38" i="12"/>
  <c r="DD38" i="12"/>
  <c r="CX38" i="12"/>
  <c r="DO38" i="12"/>
  <c r="DA38" i="12"/>
  <c r="DF38" i="12"/>
  <c r="DC38" i="12"/>
  <c r="DP38" i="12"/>
  <c r="DN25" i="12"/>
  <c r="DM25" i="12"/>
  <c r="DP25" i="12"/>
  <c r="CX25" i="12"/>
  <c r="DI25" i="12"/>
  <c r="DB25" i="12"/>
  <c r="DF25" i="12"/>
  <c r="DJ25" i="12"/>
  <c r="CU25" i="12"/>
  <c r="CW25" i="12"/>
  <c r="DO25" i="12"/>
  <c r="DQ25" i="12"/>
  <c r="DE25" i="12"/>
  <c r="DK25" i="12"/>
  <c r="DL25" i="12"/>
  <c r="CY25" i="12"/>
  <c r="DH25" i="12"/>
  <c r="CZ25" i="12"/>
  <c r="CV25" i="12"/>
  <c r="DC25" i="12"/>
  <c r="CT25" i="12"/>
  <c r="DG25" i="12"/>
  <c r="DD25" i="12"/>
  <c r="DA25" i="12"/>
  <c r="DE30" i="12"/>
  <c r="CY30" i="12"/>
  <c r="DF30" i="12"/>
  <c r="DQ30" i="12"/>
  <c r="DD30" i="12"/>
  <c r="DL30" i="12"/>
  <c r="DC30" i="12"/>
  <c r="DI30" i="12"/>
  <c r="CU30" i="12"/>
  <c r="DK30" i="12"/>
  <c r="CZ30" i="12"/>
  <c r="DA30" i="12"/>
  <c r="DJ30" i="12"/>
  <c r="DN30" i="12"/>
  <c r="DM30" i="12"/>
  <c r="CW30" i="12"/>
  <c r="DG30" i="12"/>
  <c r="DH30" i="12"/>
  <c r="CV30" i="12"/>
  <c r="DP30" i="12"/>
  <c r="CT30" i="12"/>
  <c r="DO30" i="12"/>
  <c r="CX30" i="12"/>
  <c r="DB30" i="12"/>
  <c r="CW137" i="12"/>
  <c r="DD137" i="12"/>
  <c r="DB137" i="12"/>
  <c r="DM137" i="12"/>
  <c r="CY137" i="12"/>
  <c r="DA137" i="12"/>
  <c r="DN137" i="12"/>
  <c r="CU137" i="12"/>
  <c r="DK137" i="12"/>
  <c r="DQ137" i="12"/>
  <c r="DO137" i="12"/>
  <c r="DL137" i="12"/>
  <c r="DI137" i="12"/>
  <c r="DF137" i="12"/>
  <c r="DJ137" i="12"/>
  <c r="DC137" i="12"/>
  <c r="DP137" i="12"/>
  <c r="DH137" i="12"/>
  <c r="CV137" i="12"/>
  <c r="DG137" i="12"/>
  <c r="CZ137" i="12"/>
  <c r="CX137" i="12"/>
  <c r="DE137" i="12"/>
  <c r="CT137" i="12"/>
  <c r="DH211" i="12"/>
  <c r="DG211" i="12"/>
  <c r="DM211" i="12"/>
  <c r="DK211" i="12"/>
  <c r="CY211" i="12"/>
  <c r="CX211" i="12"/>
  <c r="DA211" i="12"/>
  <c r="DO211" i="12"/>
  <c r="DD211" i="12"/>
  <c r="DJ211" i="12"/>
  <c r="CW211" i="12"/>
  <c r="DE211" i="12"/>
  <c r="CU211" i="12"/>
  <c r="CV211" i="12"/>
  <c r="CZ211" i="12"/>
  <c r="DP211" i="12"/>
  <c r="DC211" i="12"/>
  <c r="DN211" i="12"/>
  <c r="DI211" i="12"/>
  <c r="DB211" i="12"/>
  <c r="CT211" i="12"/>
  <c r="DF211" i="12"/>
  <c r="DQ211" i="12"/>
  <c r="DL211" i="12"/>
  <c r="DN87" i="12"/>
  <c r="DK87" i="12"/>
  <c r="DG87" i="12"/>
  <c r="CY87" i="12"/>
  <c r="DE87" i="12"/>
  <c r="CV87" i="12"/>
  <c r="DP87" i="12"/>
  <c r="DQ87" i="12"/>
  <c r="CU87" i="12"/>
  <c r="DF87" i="12"/>
  <c r="DA87" i="12"/>
  <c r="DC87" i="12"/>
  <c r="DL87" i="12"/>
  <c r="DJ87" i="12"/>
  <c r="DD87" i="12"/>
  <c r="DI87" i="12"/>
  <c r="CW87" i="12"/>
  <c r="DM87" i="12"/>
  <c r="DO87" i="12"/>
  <c r="DH87" i="12"/>
  <c r="DB87" i="12"/>
  <c r="CZ87" i="12"/>
  <c r="CX87" i="12"/>
  <c r="CT87" i="12"/>
  <c r="DI145" i="12"/>
  <c r="DD145" i="12"/>
  <c r="DF145" i="12"/>
  <c r="DO145" i="12"/>
  <c r="DM145" i="12"/>
  <c r="DJ145" i="12"/>
  <c r="DE145" i="12"/>
  <c r="DG145" i="12"/>
  <c r="CZ145" i="12"/>
  <c r="DC145" i="12"/>
  <c r="DB145" i="12"/>
  <c r="CV145" i="12"/>
  <c r="DP145" i="12"/>
  <c r="CT145" i="12"/>
  <c r="CU145" i="12"/>
  <c r="DH145" i="12"/>
  <c r="CY145" i="12"/>
  <c r="DN145" i="12"/>
  <c r="DL145" i="12"/>
  <c r="CX145" i="12"/>
  <c r="DK145" i="12"/>
  <c r="CW145" i="12"/>
  <c r="DQ145" i="12"/>
  <c r="DA145" i="12"/>
  <c r="CT158" i="12"/>
  <c r="DJ158" i="12"/>
  <c r="CX158" i="12"/>
  <c r="CY158" i="12"/>
  <c r="DP158" i="12"/>
  <c r="DG158" i="12"/>
  <c r="DD158" i="12"/>
  <c r="CZ158" i="12"/>
  <c r="CV158" i="12"/>
  <c r="DN158" i="12"/>
  <c r="DB158" i="12"/>
  <c r="DA158" i="12"/>
  <c r="DO158" i="12"/>
  <c r="DM158" i="12"/>
  <c r="CU158" i="12"/>
  <c r="DF158" i="12"/>
  <c r="DQ158" i="12"/>
  <c r="DH158" i="12"/>
  <c r="DK158" i="12"/>
  <c r="DI158" i="12"/>
  <c r="DE158" i="12"/>
  <c r="DC158" i="12"/>
  <c r="DL158" i="12"/>
  <c r="CW158" i="12"/>
  <c r="DG195" i="12"/>
  <c r="DD195" i="12"/>
  <c r="DJ195" i="12"/>
  <c r="DM195" i="12"/>
  <c r="DK195" i="12"/>
  <c r="CT195" i="12"/>
  <c r="CU195" i="12"/>
  <c r="DB195" i="12"/>
  <c r="CV195" i="12"/>
  <c r="DF195" i="12"/>
  <c r="DP195" i="12"/>
  <c r="DQ195" i="12"/>
  <c r="DN195" i="12"/>
  <c r="DI195" i="12"/>
  <c r="CZ195" i="12"/>
  <c r="DL195" i="12"/>
  <c r="CY195" i="12"/>
  <c r="DH195" i="12"/>
  <c r="DC195" i="12"/>
  <c r="DO195" i="12"/>
  <c r="CW195" i="12"/>
  <c r="DA195" i="12"/>
  <c r="DE195" i="12"/>
  <c r="CX195" i="12"/>
  <c r="DF209" i="12"/>
  <c r="DA209" i="12"/>
  <c r="CX209" i="12"/>
  <c r="DP209" i="12"/>
  <c r="DD209" i="12"/>
  <c r="DI209" i="12"/>
  <c r="DE209" i="12"/>
  <c r="CT209" i="12"/>
  <c r="DC209" i="12"/>
  <c r="DM209" i="12"/>
  <c r="DG209" i="12"/>
  <c r="DK209" i="12"/>
  <c r="CZ209" i="12"/>
  <c r="CV209" i="12"/>
  <c r="DQ209" i="12"/>
  <c r="DB209" i="12"/>
  <c r="CY209" i="12"/>
  <c r="CW209" i="12"/>
  <c r="DH209" i="12"/>
  <c r="DO209" i="12"/>
  <c r="DJ209" i="12"/>
  <c r="DN209" i="12"/>
  <c r="DL209" i="12"/>
  <c r="CU209" i="12"/>
  <c r="DF65" i="12"/>
  <c r="DL65" i="12"/>
  <c r="DN65" i="12"/>
  <c r="CX65" i="12"/>
  <c r="DB65" i="12"/>
  <c r="DH65" i="12"/>
  <c r="DP65" i="12"/>
  <c r="DQ65" i="12"/>
  <c r="CZ65" i="12"/>
  <c r="DK65" i="12"/>
  <c r="DJ65" i="12"/>
  <c r="CU65" i="12"/>
  <c r="CV65" i="12"/>
  <c r="DD65" i="12"/>
  <c r="DE65" i="12"/>
  <c r="DC65" i="12"/>
  <c r="DO65" i="12"/>
  <c r="DA65" i="12"/>
  <c r="DI65" i="12"/>
  <c r="DG65" i="12"/>
  <c r="CW65" i="12"/>
  <c r="DM65" i="12"/>
  <c r="CT65" i="12"/>
  <c r="CY65" i="12"/>
  <c r="DB91" i="12"/>
  <c r="DG91" i="12"/>
  <c r="DD91" i="12"/>
  <c r="DH91" i="12"/>
  <c r="CT91" i="12"/>
  <c r="DC91" i="12"/>
  <c r="DP91" i="12"/>
  <c r="DQ91" i="12"/>
  <c r="DM91" i="12"/>
  <c r="DI91" i="12"/>
  <c r="CW91" i="12"/>
  <c r="CU91" i="12"/>
  <c r="DA91" i="12"/>
  <c r="DF91" i="12"/>
  <c r="CX91" i="12"/>
  <c r="DL91" i="12"/>
  <c r="CZ91" i="12"/>
  <c r="DN91" i="12"/>
  <c r="CV91" i="12"/>
  <c r="DE91" i="12"/>
  <c r="DJ91" i="12"/>
  <c r="CY91" i="12"/>
  <c r="DK91" i="12"/>
  <c r="DO91" i="12"/>
  <c r="DH94" i="12"/>
  <c r="DN94" i="12"/>
  <c r="CX94" i="12"/>
  <c r="DA94" i="12"/>
  <c r="DC94" i="12"/>
  <c r="DP94" i="12"/>
  <c r="DK94" i="12"/>
  <c r="CV94" i="12"/>
  <c r="DG94" i="12"/>
  <c r="DE94" i="12"/>
  <c r="CT94" i="12"/>
  <c r="CZ94" i="12"/>
  <c r="DO94" i="12"/>
  <c r="CW94" i="12"/>
  <c r="DM94" i="12"/>
  <c r="DI94" i="12"/>
  <c r="DJ94" i="12"/>
  <c r="DB94" i="12"/>
  <c r="CY94" i="12"/>
  <c r="DD94" i="12"/>
  <c r="DQ94" i="12"/>
  <c r="DL94" i="12"/>
  <c r="CU94" i="12"/>
  <c r="DF94" i="12"/>
  <c r="DC60" i="12"/>
  <c r="DG60" i="12"/>
  <c r="CY60" i="12"/>
  <c r="DH60" i="12"/>
  <c r="DK60" i="12"/>
  <c r="DD60" i="12"/>
  <c r="DQ60" i="12"/>
  <c r="CW60" i="12"/>
  <c r="CX60" i="12"/>
  <c r="DO60" i="12"/>
  <c r="DJ60" i="12"/>
  <c r="CT60" i="12"/>
  <c r="DE60" i="12"/>
  <c r="CZ60" i="12"/>
  <c r="DB60" i="12"/>
  <c r="DN60" i="12"/>
  <c r="CU60" i="12"/>
  <c r="CV60" i="12"/>
  <c r="DI60" i="12"/>
  <c r="DM60" i="12"/>
  <c r="DA60" i="12"/>
  <c r="DL60" i="12"/>
  <c r="DF60" i="12"/>
  <c r="DP60" i="12"/>
  <c r="CW6" i="12"/>
  <c r="DQ6" i="12"/>
  <c r="DL6" i="12"/>
  <c r="DJ6" i="12"/>
  <c r="DN6" i="12"/>
  <c r="DF6" i="12"/>
  <c r="DA6" i="12"/>
  <c r="DG6" i="12"/>
  <c r="DD6" i="12"/>
  <c r="DK6" i="12"/>
  <c r="CX6" i="12"/>
  <c r="DH6" i="12"/>
  <c r="CV6" i="12"/>
  <c r="DP6" i="12"/>
  <c r="DB6" i="12"/>
  <c r="CT6" i="12"/>
  <c r="DE6" i="12"/>
  <c r="DO6" i="12"/>
  <c r="DI6" i="12"/>
  <c r="CY6" i="12"/>
  <c r="DC6" i="12"/>
  <c r="DM6" i="12"/>
  <c r="CU6" i="12"/>
  <c r="CZ6" i="12"/>
  <c r="CY19" i="12"/>
  <c r="DL19" i="12"/>
  <c r="DH19" i="12"/>
  <c r="CW19" i="12"/>
  <c r="DC19" i="12"/>
  <c r="CU19" i="12"/>
  <c r="DG19" i="12"/>
  <c r="CV19" i="12"/>
  <c r="DD19" i="12"/>
  <c r="DN19" i="12"/>
  <c r="CT19" i="12"/>
  <c r="DO19" i="12"/>
  <c r="DP19" i="12"/>
  <c r="DM19" i="12"/>
  <c r="DA19" i="12"/>
  <c r="DB19" i="12"/>
  <c r="DK19" i="12"/>
  <c r="DJ19" i="12"/>
  <c r="CX19" i="12"/>
  <c r="DI19" i="12"/>
  <c r="DF19" i="12"/>
  <c r="DE19" i="12"/>
  <c r="DQ19" i="12"/>
  <c r="CZ19" i="12"/>
  <c r="DJ104" i="12"/>
  <c r="DM104" i="12"/>
  <c r="CV104" i="12"/>
  <c r="CY104" i="12"/>
  <c r="DB104" i="12"/>
  <c r="DH104" i="12"/>
  <c r="DI104" i="12"/>
  <c r="DQ104" i="12"/>
  <c r="CU104" i="12"/>
  <c r="DC104" i="12"/>
  <c r="DG104" i="12"/>
  <c r="DL104" i="12"/>
  <c r="DP104" i="12"/>
  <c r="DA104" i="12"/>
  <c r="CX104" i="12"/>
  <c r="DF104" i="12"/>
  <c r="DN104" i="12"/>
  <c r="CT104" i="12"/>
  <c r="CZ104" i="12"/>
  <c r="DD104" i="12"/>
  <c r="DK104" i="12"/>
  <c r="DO104" i="12"/>
  <c r="CW104" i="12"/>
  <c r="DE104" i="12"/>
  <c r="DM238" i="12"/>
  <c r="DK238" i="12"/>
  <c r="DH238" i="12"/>
  <c r="DL238" i="12"/>
  <c r="DF238" i="12"/>
  <c r="CZ238" i="12"/>
  <c r="CU238" i="12"/>
  <c r="DB238" i="12"/>
  <c r="DI238" i="12"/>
  <c r="DQ238" i="12"/>
  <c r="DO238" i="12"/>
  <c r="DG238" i="12"/>
  <c r="CW238" i="12"/>
  <c r="DJ238" i="12"/>
  <c r="CV238" i="12"/>
  <c r="CY238" i="12"/>
  <c r="DA238" i="12"/>
  <c r="CX238" i="12"/>
  <c r="DP238" i="12"/>
  <c r="DD238" i="12"/>
  <c r="DC238" i="12"/>
  <c r="CT238" i="12"/>
  <c r="DE238" i="12"/>
  <c r="DN238" i="12"/>
  <c r="DG98" i="12"/>
  <c r="DM98" i="12"/>
  <c r="DC98" i="12"/>
  <c r="CZ98" i="12"/>
  <c r="DB98" i="12"/>
  <c r="DL98" i="12"/>
  <c r="DQ98" i="12"/>
  <c r="CU98" i="12"/>
  <c r="DE98" i="12"/>
  <c r="CY98" i="12"/>
  <c r="CT98" i="12"/>
  <c r="CX98" i="12"/>
  <c r="DD98" i="12"/>
  <c r="DN98" i="12"/>
  <c r="DK98" i="12"/>
  <c r="DI98" i="12"/>
  <c r="DA98" i="12"/>
  <c r="DH98" i="12"/>
  <c r="DF98" i="12"/>
  <c r="DP98" i="12"/>
  <c r="CW98" i="12"/>
  <c r="DJ98" i="12"/>
  <c r="CV98" i="12"/>
  <c r="DO98" i="12"/>
  <c r="DG89" i="12"/>
  <c r="DL89" i="12"/>
  <c r="DF89" i="12"/>
  <c r="DJ89" i="12"/>
  <c r="DN89" i="12"/>
  <c r="CZ89" i="12"/>
  <c r="DO89" i="12"/>
  <c r="DB89" i="12"/>
  <c r="DC89" i="12"/>
  <c r="CT89" i="12"/>
  <c r="DQ89" i="12"/>
  <c r="DM89" i="12"/>
  <c r="CX89" i="12"/>
  <c r="DP89" i="12"/>
  <c r="DK89" i="12"/>
  <c r="DA89" i="12"/>
  <c r="CU89" i="12"/>
  <c r="CV89" i="12"/>
  <c r="DE89" i="12"/>
  <c r="DI89" i="12"/>
  <c r="DD89" i="12"/>
  <c r="CW89" i="12"/>
  <c r="CY89" i="12"/>
  <c r="DH89" i="12"/>
  <c r="CY198" i="12"/>
  <c r="DI198" i="12"/>
  <c r="CU198" i="12"/>
  <c r="CX198" i="12"/>
  <c r="DJ198" i="12"/>
  <c r="DB198" i="12"/>
  <c r="DG198" i="12"/>
  <c r="DL198" i="12"/>
  <c r="DN198" i="12"/>
  <c r="CZ198" i="12"/>
  <c r="DD198" i="12"/>
  <c r="CT198" i="12"/>
  <c r="DO198" i="12"/>
  <c r="DK198" i="12"/>
  <c r="DQ198" i="12"/>
  <c r="DH198" i="12"/>
  <c r="CV198" i="12"/>
  <c r="DF198" i="12"/>
  <c r="CW198" i="12"/>
  <c r="DC198" i="12"/>
  <c r="DP198" i="12"/>
  <c r="DE198" i="12"/>
  <c r="DM198" i="12"/>
  <c r="DA198" i="12"/>
  <c r="CZ190" i="12"/>
  <c r="DL190" i="12"/>
  <c r="CT190" i="12"/>
  <c r="CX190" i="12"/>
  <c r="DF190" i="12"/>
  <c r="DN190" i="12"/>
  <c r="DK190" i="12"/>
  <c r="DP190" i="12"/>
  <c r="DA190" i="12"/>
  <c r="DM190" i="12"/>
  <c r="CV190" i="12"/>
  <c r="DC190" i="12"/>
  <c r="DO190" i="12"/>
  <c r="DI190" i="12"/>
  <c r="DH190" i="12"/>
  <c r="DE190" i="12"/>
  <c r="CU190" i="12"/>
  <c r="CW190" i="12"/>
  <c r="DG190" i="12"/>
  <c r="DB190" i="12"/>
  <c r="DD190" i="12"/>
  <c r="DQ190" i="12"/>
  <c r="CY190" i="12"/>
  <c r="DJ190" i="12"/>
  <c r="DN20" i="12"/>
  <c r="DC20" i="12"/>
  <c r="CY20" i="12"/>
  <c r="DB20" i="12"/>
  <c r="DE20" i="12"/>
  <c r="CW20" i="12"/>
  <c r="DM20" i="12"/>
  <c r="CU20" i="12"/>
  <c r="DL20" i="12"/>
  <c r="DJ20" i="12"/>
  <c r="DH20" i="12"/>
  <c r="DD20" i="12"/>
  <c r="CZ20" i="12"/>
  <c r="DA20" i="12"/>
  <c r="DQ20" i="12"/>
  <c r="DO20" i="12"/>
  <c r="CX20" i="12"/>
  <c r="DK20" i="12"/>
  <c r="DG20" i="12"/>
  <c r="DI20" i="12"/>
  <c r="CT20" i="12"/>
  <c r="DP20" i="12"/>
  <c r="DF20" i="12"/>
  <c r="CV20" i="12"/>
  <c r="DG14" i="12"/>
  <c r="DN14" i="12"/>
  <c r="DA14" i="12"/>
  <c r="CX14" i="12"/>
  <c r="DE14" i="12"/>
  <c r="DK14" i="12"/>
  <c r="DP14" i="12"/>
  <c r="CZ14" i="12"/>
  <c r="DO14" i="12"/>
  <c r="DC14" i="12"/>
  <c r="DQ14" i="12"/>
  <c r="DH14" i="12"/>
  <c r="CW14" i="12"/>
  <c r="DI14" i="12"/>
  <c r="CT14" i="12"/>
  <c r="CU14" i="12"/>
  <c r="DD14" i="12"/>
  <c r="CV14" i="12"/>
  <c r="DJ14" i="12"/>
  <c r="DM14" i="12"/>
  <c r="CY14" i="12"/>
  <c r="DL14" i="12"/>
  <c r="DB14" i="12"/>
  <c r="DF14" i="12"/>
  <c r="DP125" i="12"/>
  <c r="CX125" i="12"/>
  <c r="CZ125" i="12"/>
  <c r="CT125" i="12"/>
  <c r="DI125" i="12"/>
  <c r="DE125" i="12"/>
  <c r="DM125" i="12"/>
  <c r="DH125" i="12"/>
  <c r="DD125" i="12"/>
  <c r="DK125" i="12"/>
  <c r="DJ125" i="12"/>
  <c r="DN125" i="12"/>
  <c r="DQ125" i="12"/>
  <c r="DB125" i="12"/>
  <c r="CU125" i="12"/>
  <c r="DL125" i="12"/>
  <c r="CV125" i="12"/>
  <c r="DA125" i="12"/>
  <c r="CY125" i="12"/>
  <c r="DF125" i="12"/>
  <c r="DO125" i="12"/>
  <c r="DG125" i="12"/>
  <c r="DC125" i="12"/>
  <c r="CW125" i="12"/>
  <c r="DI70" i="12"/>
  <c r="CV70" i="12"/>
  <c r="CY70" i="12"/>
  <c r="DH70" i="12"/>
  <c r="DP70" i="12"/>
  <c r="DM70" i="12"/>
  <c r="DB70" i="12"/>
  <c r="DD70" i="12"/>
  <c r="CU70" i="12"/>
  <c r="DK70" i="12"/>
  <c r="DG70" i="12"/>
  <c r="DE70" i="12"/>
  <c r="DN70" i="12"/>
  <c r="DA70" i="12"/>
  <c r="CT70" i="12"/>
  <c r="DL70" i="12"/>
  <c r="DO70" i="12"/>
  <c r="CZ70" i="12"/>
  <c r="CW70" i="12"/>
  <c r="CX70" i="12"/>
  <c r="DC70" i="12"/>
  <c r="DQ70" i="12"/>
  <c r="DJ70" i="12"/>
  <c r="DF70" i="12"/>
  <c r="DI201" i="12"/>
  <c r="CZ201" i="12"/>
  <c r="DL201" i="12"/>
  <c r="DO201" i="12"/>
  <c r="CU201" i="12"/>
  <c r="DA201" i="12"/>
  <c r="DF201" i="12"/>
  <c r="DM201" i="12"/>
  <c r="DP201" i="12"/>
  <c r="DD201" i="12"/>
  <c r="DG201" i="12"/>
  <c r="DQ201" i="12"/>
  <c r="DK201" i="12"/>
  <c r="CY201" i="12"/>
  <c r="CX201" i="12"/>
  <c r="DB201" i="12"/>
  <c r="DC201" i="12"/>
  <c r="DH201" i="12"/>
  <c r="CV201" i="12"/>
  <c r="CT201" i="12"/>
  <c r="DN201" i="12"/>
  <c r="DJ201" i="12"/>
  <c r="CW201" i="12"/>
  <c r="DE201" i="12"/>
  <c r="DG66" i="12"/>
  <c r="DO66" i="12"/>
  <c r="CW66" i="12"/>
  <c r="DF66" i="12"/>
  <c r="DA66" i="12"/>
  <c r="DN66" i="12"/>
  <c r="DP66" i="12"/>
  <c r="CV66" i="12"/>
  <c r="DI66" i="12"/>
  <c r="DB66" i="12"/>
  <c r="DL66" i="12"/>
  <c r="CU66" i="12"/>
  <c r="DE66" i="12"/>
  <c r="DC66" i="12"/>
  <c r="DQ66" i="12"/>
  <c r="DK66" i="12"/>
  <c r="CY66" i="12"/>
  <c r="DJ66" i="12"/>
  <c r="CZ66" i="12"/>
  <c r="CT66" i="12"/>
  <c r="CX66" i="12"/>
  <c r="DM66" i="12"/>
  <c r="DD66" i="12"/>
  <c r="DH66" i="12"/>
  <c r="CY231" i="12"/>
  <c r="DB231" i="12"/>
  <c r="DK231" i="12"/>
  <c r="CZ231" i="12"/>
  <c r="CW231" i="12"/>
  <c r="CV231" i="12"/>
  <c r="DN231" i="12"/>
  <c r="DE231" i="12"/>
  <c r="DQ231" i="12"/>
  <c r="DC231" i="12"/>
  <c r="DH231" i="12"/>
  <c r="DA231" i="12"/>
  <c r="DI231" i="12"/>
  <c r="DD231" i="12"/>
  <c r="CX231" i="12"/>
  <c r="DF231" i="12"/>
  <c r="CU231" i="12"/>
  <c r="DP231" i="12"/>
  <c r="DG231" i="12"/>
  <c r="DM231" i="12"/>
  <c r="DO231" i="12"/>
  <c r="DJ231" i="12"/>
  <c r="DL231" i="12"/>
  <c r="CT231" i="12"/>
  <c r="DD219" i="12"/>
  <c r="DO219" i="12"/>
  <c r="CX219" i="12"/>
  <c r="CT219" i="12"/>
  <c r="DG219" i="12"/>
  <c r="DC219" i="12"/>
  <c r="DL219" i="12"/>
  <c r="DI219" i="12"/>
  <c r="DK219" i="12"/>
  <c r="DB219" i="12"/>
  <c r="DN219" i="12"/>
  <c r="DA219" i="12"/>
  <c r="DM219" i="12"/>
  <c r="CY219" i="12"/>
  <c r="CU219" i="12"/>
  <c r="CW219" i="12"/>
  <c r="CV219" i="12"/>
  <c r="DE219" i="12"/>
  <c r="CZ219" i="12"/>
  <c r="DP219" i="12"/>
  <c r="DQ219" i="12"/>
  <c r="DJ219" i="12"/>
  <c r="DH219" i="12"/>
  <c r="DF219" i="12"/>
  <c r="CW79" i="12"/>
  <c r="DG79" i="12"/>
  <c r="DA79" i="12"/>
  <c r="DM79" i="12"/>
  <c r="DO79" i="12"/>
  <c r="DB79" i="12"/>
  <c r="DE79" i="12"/>
  <c r="DC79" i="12"/>
  <c r="DF79" i="12"/>
  <c r="CX79" i="12"/>
  <c r="DL79" i="12"/>
  <c r="CZ79" i="12"/>
  <c r="DH79" i="12"/>
  <c r="DK79" i="12"/>
  <c r="DJ79" i="12"/>
  <c r="DN79" i="12"/>
  <c r="CU79" i="12"/>
  <c r="DP79" i="12"/>
  <c r="CT79" i="12"/>
  <c r="DD79" i="12"/>
  <c r="DI79" i="12"/>
  <c r="DQ79" i="12"/>
  <c r="CY79" i="12"/>
  <c r="CV79" i="12"/>
  <c r="DI57" i="12"/>
  <c r="DM57" i="12"/>
  <c r="CY57" i="12"/>
  <c r="CX57" i="12"/>
  <c r="DG57" i="12"/>
  <c r="DO57" i="12"/>
  <c r="DL57" i="12"/>
  <c r="DB57" i="12"/>
  <c r="DF57" i="12"/>
  <c r="DH57" i="12"/>
  <c r="DK57" i="12"/>
  <c r="CW57" i="12"/>
  <c r="DA57" i="12"/>
  <c r="DE57" i="12"/>
  <c r="DN57" i="12"/>
  <c r="DP57" i="12"/>
  <c r="DC57" i="12"/>
  <c r="CZ57" i="12"/>
  <c r="DJ57" i="12"/>
  <c r="DQ57" i="12"/>
  <c r="CU57" i="12"/>
  <c r="CT57" i="12"/>
  <c r="CV57" i="12"/>
  <c r="DD57" i="12"/>
  <c r="CU78" i="12"/>
  <c r="CW78" i="12"/>
  <c r="DM78" i="12"/>
  <c r="DD78" i="12"/>
  <c r="DH78" i="12"/>
  <c r="CX78" i="12"/>
  <c r="DC78" i="12"/>
  <c r="DQ78" i="12"/>
  <c r="DN78" i="12"/>
  <c r="DB78" i="12"/>
  <c r="CT78" i="12"/>
  <c r="DE78" i="12"/>
  <c r="DJ78" i="12"/>
  <c r="CY78" i="12"/>
  <c r="CZ78" i="12"/>
  <c r="DA78" i="12"/>
  <c r="DI78" i="12"/>
  <c r="DG78" i="12"/>
  <c r="CV78" i="12"/>
  <c r="DO78" i="12"/>
  <c r="DL78" i="12"/>
  <c r="DK78" i="12"/>
  <c r="DP78" i="12"/>
  <c r="DF78" i="12"/>
  <c r="DI172" i="12"/>
  <c r="CZ172" i="12"/>
  <c r="CY172" i="12"/>
  <c r="DP172" i="12"/>
  <c r="CU172" i="12"/>
  <c r="DB172" i="12"/>
  <c r="DC172" i="12"/>
  <c r="DO172" i="12"/>
  <c r="DE172" i="12"/>
  <c r="CV172" i="12"/>
  <c r="DQ172" i="12"/>
  <c r="DN172" i="12"/>
  <c r="CW172" i="12"/>
  <c r="DK172" i="12"/>
  <c r="DH172" i="12"/>
  <c r="CX172" i="12"/>
  <c r="DG172" i="12"/>
  <c r="DF172" i="12"/>
  <c r="DJ172" i="12"/>
  <c r="DM172" i="12"/>
  <c r="DD172" i="12"/>
  <c r="DA172" i="12"/>
  <c r="DL172" i="12"/>
  <c r="CT172" i="12"/>
  <c r="DN162" i="12"/>
  <c r="DQ162" i="12"/>
  <c r="DB162" i="12"/>
  <c r="CY162" i="12"/>
  <c r="CV162" i="12"/>
  <c r="DL162" i="12"/>
  <c r="DP162" i="12"/>
  <c r="DA162" i="12"/>
  <c r="CU162" i="12"/>
  <c r="DK162" i="12"/>
  <c r="CZ162" i="12"/>
  <c r="CW162" i="12"/>
  <c r="DI162" i="12"/>
  <c r="DC162" i="12"/>
  <c r="CX162" i="12"/>
  <c r="DH162" i="12"/>
  <c r="DM162" i="12"/>
  <c r="DJ162" i="12"/>
  <c r="DO162" i="12"/>
  <c r="DF162" i="12"/>
  <c r="CT162" i="12"/>
  <c r="DE162" i="12"/>
  <c r="DG162" i="12"/>
  <c r="DD162" i="12"/>
  <c r="DJ45" i="12"/>
  <c r="DF45" i="12"/>
  <c r="DH45" i="12"/>
  <c r="DE45" i="12"/>
  <c r="CZ45" i="12"/>
  <c r="CX45" i="12"/>
  <c r="DQ45" i="12"/>
  <c r="DP45" i="12"/>
  <c r="DB45" i="12"/>
  <c r="DN45" i="12"/>
  <c r="CV45" i="12"/>
  <c r="DO45" i="12"/>
  <c r="DK45" i="12"/>
  <c r="DA45" i="12"/>
  <c r="DL45" i="12"/>
  <c r="DD45" i="12"/>
  <c r="CU45" i="12"/>
  <c r="DC45" i="12"/>
  <c r="CT45" i="12"/>
  <c r="DG45" i="12"/>
  <c r="CW45" i="12"/>
  <c r="CY45" i="12"/>
  <c r="DM45" i="12"/>
  <c r="DI45" i="12"/>
  <c r="DH176" i="12"/>
  <c r="DL176" i="12"/>
  <c r="CY176" i="12"/>
  <c r="DE176" i="12"/>
  <c r="DO176" i="12"/>
  <c r="DD176" i="12"/>
  <c r="CX176" i="12"/>
  <c r="DA176" i="12"/>
  <c r="DC176" i="12"/>
  <c r="CU176" i="12"/>
  <c r="CV176" i="12"/>
  <c r="DB176" i="12"/>
  <c r="DN176" i="12"/>
  <c r="DQ176" i="12"/>
  <c r="DK176" i="12"/>
  <c r="CT176" i="12"/>
  <c r="DJ176" i="12"/>
  <c r="CW176" i="12"/>
  <c r="DI176" i="12"/>
  <c r="CZ176" i="12"/>
  <c r="DP176" i="12"/>
  <c r="DF176" i="12"/>
  <c r="DM176" i="12"/>
  <c r="DG176" i="12"/>
  <c r="DP17" i="12"/>
  <c r="CW17" i="12"/>
  <c r="DK17" i="12"/>
  <c r="DG17" i="12"/>
  <c r="DQ17" i="12"/>
  <c r="DE17" i="12"/>
  <c r="CX17" i="12"/>
  <c r="DA17" i="12"/>
  <c r="CT17" i="12"/>
  <c r="DH17" i="12"/>
  <c r="CU17" i="12"/>
  <c r="DJ17" i="12"/>
  <c r="DF17" i="12"/>
  <c r="DI17" i="12"/>
  <c r="CZ17" i="12"/>
  <c r="CY17" i="12"/>
  <c r="DC17" i="12"/>
  <c r="DD17" i="12"/>
  <c r="DO17" i="12"/>
  <c r="DM17" i="12"/>
  <c r="DN17" i="12"/>
  <c r="DL17" i="12"/>
  <c r="DB17" i="12"/>
  <c r="CV17" i="12"/>
  <c r="DP232" i="12"/>
  <c r="DM232" i="12"/>
  <c r="DC232" i="12"/>
  <c r="CU232" i="12"/>
  <c r="CZ232" i="12"/>
  <c r="DH232" i="12"/>
  <c r="CT232" i="12"/>
  <c r="DE232" i="12"/>
  <c r="DK232" i="12"/>
  <c r="CW232" i="12"/>
  <c r="DN232" i="12"/>
  <c r="DJ232" i="12"/>
  <c r="DI232" i="12"/>
  <c r="DG232" i="12"/>
  <c r="DO232" i="12"/>
  <c r="DL232" i="12"/>
  <c r="DQ232" i="12"/>
  <c r="CY232" i="12"/>
  <c r="CV232" i="12"/>
  <c r="DD232" i="12"/>
  <c r="DB232" i="12"/>
  <c r="DA232" i="12"/>
  <c r="CX232" i="12"/>
  <c r="DF232" i="12"/>
  <c r="DE26" i="12"/>
  <c r="DJ26" i="12"/>
  <c r="DL26" i="12"/>
  <c r="CZ26" i="12"/>
  <c r="DM26" i="12"/>
  <c r="CY26" i="12"/>
  <c r="DH26" i="12"/>
  <c r="CX26" i="12"/>
  <c r="DO26" i="12"/>
  <c r="DA26" i="12"/>
  <c r="DQ26" i="12"/>
  <c r="DG26" i="12"/>
  <c r="DP26" i="12"/>
  <c r="DF26" i="12"/>
  <c r="CW26" i="12"/>
  <c r="DK26" i="12"/>
  <c r="DB26" i="12"/>
  <c r="DN26" i="12"/>
  <c r="DI26" i="12"/>
  <c r="CV26" i="12"/>
  <c r="CU26" i="12"/>
  <c r="CT26" i="12"/>
  <c r="DC26" i="12"/>
  <c r="DD26" i="12"/>
  <c r="DM153" i="12"/>
  <c r="DO153" i="12"/>
  <c r="CV153" i="12"/>
  <c r="DK153" i="12"/>
  <c r="DP153" i="12"/>
  <c r="DI153" i="12"/>
  <c r="DC153" i="12"/>
  <c r="CX153" i="12"/>
  <c r="DJ153" i="12"/>
  <c r="DG153" i="12"/>
  <c r="DD153" i="12"/>
  <c r="CY153" i="12"/>
  <c r="CW153" i="12"/>
  <c r="DE153" i="12"/>
  <c r="DF153" i="12"/>
  <c r="DB153" i="12"/>
  <c r="DL153" i="12"/>
  <c r="DQ153" i="12"/>
  <c r="DN153" i="12"/>
  <c r="CU153" i="12"/>
  <c r="DA153" i="12"/>
  <c r="DH153" i="12"/>
  <c r="CT153" i="12"/>
  <c r="CZ153" i="12"/>
  <c r="CS2" i="12"/>
  <c r="DH163" i="12"/>
  <c r="DP163" i="12"/>
  <c r="DB163" i="12"/>
  <c r="DO163" i="12"/>
  <c r="DF163" i="12"/>
  <c r="DK163" i="12"/>
  <c r="DI163" i="12"/>
  <c r="DG163" i="12"/>
  <c r="CU163" i="12"/>
  <c r="CT163" i="12"/>
  <c r="CY163" i="12"/>
  <c r="DD163" i="12"/>
  <c r="DM163" i="12"/>
  <c r="CX163" i="12"/>
  <c r="CZ163" i="12"/>
  <c r="DC163" i="12"/>
  <c r="CW163" i="12"/>
  <c r="DJ163" i="12"/>
  <c r="DN163" i="12"/>
  <c r="DE163" i="12"/>
  <c r="DQ163" i="12"/>
  <c r="DL163" i="12"/>
  <c r="DA163" i="12"/>
  <c r="CV163" i="12"/>
  <c r="DA36" i="12"/>
  <c r="DO36" i="12"/>
  <c r="CW36" i="12"/>
  <c r="CT36" i="12"/>
  <c r="CU36" i="12"/>
  <c r="CX36" i="12"/>
  <c r="DF36" i="12"/>
  <c r="DP36" i="12"/>
  <c r="DK36" i="12"/>
  <c r="DC36" i="12"/>
  <c r="DB36" i="12"/>
  <c r="CZ36" i="12"/>
  <c r="DE36" i="12"/>
  <c r="DG36" i="12"/>
  <c r="CY36" i="12"/>
  <c r="CV36" i="12"/>
  <c r="DD36" i="12"/>
  <c r="DJ36" i="12"/>
  <c r="DN36" i="12"/>
  <c r="DM36" i="12"/>
  <c r="DQ36" i="12"/>
  <c r="DI36" i="12"/>
  <c r="DL36" i="12"/>
  <c r="DH36" i="12"/>
  <c r="DO46" i="12"/>
  <c r="DH46" i="12"/>
  <c r="DJ46" i="12"/>
  <c r="DN46" i="12"/>
  <c r="DL46" i="12"/>
  <c r="CW46" i="12"/>
  <c r="CT46" i="12"/>
  <c r="CX46" i="12"/>
  <c r="DP46" i="12"/>
  <c r="DM46" i="12"/>
  <c r="DE46" i="12"/>
  <c r="DI46" i="12"/>
  <c r="DF46" i="12"/>
  <c r="DQ46" i="12"/>
  <c r="DC46" i="12"/>
  <c r="CV46" i="12"/>
  <c r="DB46" i="12"/>
  <c r="CZ46" i="12"/>
  <c r="DD46" i="12"/>
  <c r="CY46" i="12"/>
  <c r="DK46" i="12"/>
  <c r="CU46" i="12"/>
  <c r="DA46" i="12"/>
  <c r="DG46" i="12"/>
  <c r="DJ64" i="12"/>
  <c r="DG64" i="12"/>
  <c r="DA64" i="12"/>
  <c r="DB64" i="12"/>
  <c r="CV64" i="12"/>
  <c r="DQ64" i="12"/>
  <c r="CT64" i="12"/>
  <c r="DC64" i="12"/>
  <c r="CZ64" i="12"/>
  <c r="DO64" i="12"/>
  <c r="DM64" i="12"/>
  <c r="DD64" i="12"/>
  <c r="DF64" i="12"/>
  <c r="DI64" i="12"/>
  <c r="DK64" i="12"/>
  <c r="DP64" i="12"/>
  <c r="CY64" i="12"/>
  <c r="DH64" i="12"/>
  <c r="CU64" i="12"/>
  <c r="DL64" i="12"/>
  <c r="CX64" i="12"/>
  <c r="CW64" i="12"/>
  <c r="DN64" i="12"/>
  <c r="DE64" i="12"/>
  <c r="DE133" i="12"/>
  <c r="DD133" i="12"/>
  <c r="CU133" i="12"/>
  <c r="DN133" i="12"/>
  <c r="DC133" i="12"/>
  <c r="DP133" i="12"/>
  <c r="CY133" i="12"/>
  <c r="CZ133" i="12"/>
  <c r="DQ133" i="12"/>
  <c r="DI133" i="12"/>
  <c r="CT133" i="12"/>
  <c r="DJ133" i="12"/>
  <c r="DF133" i="12"/>
  <c r="DA133" i="12"/>
  <c r="DO133" i="12"/>
  <c r="DH133" i="12"/>
  <c r="DG133" i="12"/>
  <c r="DL133" i="12"/>
  <c r="CX133" i="12"/>
  <c r="DB133" i="12"/>
  <c r="CW133" i="12"/>
  <c r="DK133" i="12"/>
  <c r="CV133" i="12"/>
  <c r="DM133" i="12"/>
  <c r="DQ189" i="12"/>
  <c r="DH189" i="12"/>
  <c r="DK189" i="12"/>
  <c r="CY189" i="12"/>
  <c r="CV189" i="12"/>
  <c r="DA189" i="12"/>
  <c r="DP189" i="12"/>
  <c r="DO189" i="12"/>
  <c r="DF189" i="12"/>
  <c r="CT189" i="12"/>
  <c r="DB189" i="12"/>
  <c r="DN189" i="12"/>
  <c r="CX189" i="12"/>
  <c r="DL189" i="12"/>
  <c r="DC189" i="12"/>
  <c r="DJ189" i="12"/>
  <c r="DM189" i="12"/>
  <c r="DD189" i="12"/>
  <c r="CZ189" i="12"/>
  <c r="CW189" i="12"/>
  <c r="DE189" i="12"/>
  <c r="CU189" i="12"/>
  <c r="DG189" i="12"/>
  <c r="DI189" i="12"/>
  <c r="DJ159" i="12"/>
  <c r="DL159" i="12"/>
  <c r="DH159" i="12"/>
  <c r="DG159" i="12"/>
  <c r="CY159" i="12"/>
  <c r="DE159" i="12"/>
  <c r="DI159" i="12"/>
  <c r="DQ159" i="12"/>
  <c r="DF159" i="12"/>
  <c r="DM159" i="12"/>
  <c r="DB159" i="12"/>
  <c r="DC159" i="12"/>
  <c r="DA159" i="12"/>
  <c r="DP159" i="12"/>
  <c r="DD159" i="12"/>
  <c r="CX159" i="12"/>
  <c r="CU159" i="12"/>
  <c r="DO159" i="12"/>
  <c r="DK159" i="12"/>
  <c r="CT159" i="12"/>
  <c r="CV159" i="12"/>
  <c r="CZ159" i="12"/>
  <c r="CW159" i="12"/>
  <c r="DN159" i="12"/>
  <c r="DJ186" i="12"/>
  <c r="DN186" i="12"/>
  <c r="CW186" i="12"/>
  <c r="DM186" i="12"/>
  <c r="DO186" i="12"/>
  <c r="DD186" i="12"/>
  <c r="DK186" i="12"/>
  <c r="DI186" i="12"/>
  <c r="DG186" i="12"/>
  <c r="DA186" i="12"/>
  <c r="CZ186" i="12"/>
  <c r="DL186" i="12"/>
  <c r="CX186" i="12"/>
  <c r="CT186" i="12"/>
  <c r="DC186" i="12"/>
  <c r="CU186" i="12"/>
  <c r="DP186" i="12"/>
  <c r="DE186" i="12"/>
  <c r="DQ186" i="12"/>
  <c r="DB186" i="12"/>
  <c r="DF186" i="12"/>
  <c r="CV186" i="12"/>
  <c r="CY186" i="12"/>
  <c r="DH186" i="12"/>
  <c r="DG214" i="12"/>
  <c r="DI214" i="12"/>
  <c r="DF214" i="12"/>
  <c r="DJ214" i="12"/>
  <c r="DH214" i="12"/>
  <c r="CX214" i="12"/>
  <c r="DO214" i="12"/>
  <c r="CU214" i="12"/>
  <c r="DE214" i="12"/>
  <c r="DK214" i="12"/>
  <c r="CV214" i="12"/>
  <c r="DA214" i="12"/>
  <c r="DB214" i="12"/>
  <c r="CW214" i="12"/>
  <c r="DP214" i="12"/>
  <c r="DM214" i="12"/>
  <c r="CT214" i="12"/>
  <c r="DD214" i="12"/>
  <c r="DC214" i="12"/>
  <c r="DL214" i="12"/>
  <c r="CY214" i="12"/>
  <c r="DQ214" i="12"/>
  <c r="DN214" i="12"/>
  <c r="CZ214" i="12"/>
  <c r="DH24" i="12"/>
  <c r="DP24" i="12"/>
  <c r="DC24" i="12"/>
  <c r="DQ24" i="12"/>
  <c r="DM24" i="12"/>
  <c r="DE24" i="12"/>
  <c r="DJ24" i="12"/>
  <c r="CZ24" i="12"/>
  <c r="CW24" i="12"/>
  <c r="CY24" i="12"/>
  <c r="CT24" i="12"/>
  <c r="DL24" i="12"/>
  <c r="DO24" i="12"/>
  <c r="DG24" i="12"/>
  <c r="DF24" i="12"/>
  <c r="DK24" i="12"/>
  <c r="CX24" i="12"/>
  <c r="DI24" i="12"/>
  <c r="DB24" i="12"/>
  <c r="DD24" i="12"/>
  <c r="CV24" i="12"/>
  <c r="CU24" i="12"/>
  <c r="DN24" i="12"/>
  <c r="DA24" i="12"/>
  <c r="DB155" i="12"/>
  <c r="CT155" i="12"/>
  <c r="DF155" i="12"/>
  <c r="DP155" i="12"/>
  <c r="CU155" i="12"/>
  <c r="CZ155" i="12"/>
  <c r="DI155" i="12"/>
  <c r="DQ155" i="12"/>
  <c r="CY155" i="12"/>
  <c r="CW155" i="12"/>
  <c r="DK155" i="12"/>
  <c r="DA155" i="12"/>
  <c r="DH155" i="12"/>
  <c r="DJ155" i="12"/>
  <c r="DO155" i="12"/>
  <c r="DD155" i="12"/>
  <c r="CX155" i="12"/>
  <c r="DL155" i="12"/>
  <c r="DN155" i="12"/>
  <c r="DC155" i="12"/>
  <c r="CV155" i="12"/>
  <c r="DM155" i="12"/>
  <c r="DE155" i="12"/>
  <c r="DG155" i="12"/>
  <c r="DG196" i="12"/>
  <c r="DQ196" i="12"/>
  <c r="DL196" i="12"/>
  <c r="DF196" i="12"/>
  <c r="DH196" i="12"/>
  <c r="CU196" i="12"/>
  <c r="CW196" i="12"/>
  <c r="DC196" i="12"/>
  <c r="DA196" i="12"/>
  <c r="DE196" i="12"/>
  <c r="DP196" i="12"/>
  <c r="DD196" i="12"/>
  <c r="CY196" i="12"/>
  <c r="CZ196" i="12"/>
  <c r="CT196" i="12"/>
  <c r="DK196" i="12"/>
  <c r="DI196" i="12"/>
  <c r="DO196" i="12"/>
  <c r="DB196" i="12"/>
  <c r="DN196" i="12"/>
  <c r="DJ196" i="12"/>
  <c r="CX196" i="12"/>
  <c r="CV196" i="12"/>
  <c r="DM196" i="12"/>
  <c r="DO213" i="12"/>
  <c r="DC213" i="12"/>
  <c r="CV213" i="12"/>
  <c r="DA213" i="12"/>
  <c r="DE213" i="12"/>
  <c r="CZ213" i="12"/>
  <c r="DJ213" i="12"/>
  <c r="DD213" i="12"/>
  <c r="DQ213" i="12"/>
  <c r="DI213" i="12"/>
  <c r="CX213" i="12"/>
  <c r="DK213" i="12"/>
  <c r="DN213" i="12"/>
  <c r="DL213" i="12"/>
  <c r="DG213" i="12"/>
  <c r="DF213" i="12"/>
  <c r="CY213" i="12"/>
  <c r="DH213" i="12"/>
  <c r="DB213" i="12"/>
  <c r="CU213" i="12"/>
  <c r="CW213" i="12"/>
  <c r="DM213" i="12"/>
  <c r="DP213" i="12"/>
  <c r="CT213" i="12"/>
  <c r="DL141" i="12"/>
  <c r="CZ141" i="12"/>
  <c r="DG141" i="12"/>
  <c r="DC141" i="12"/>
  <c r="DI141" i="12"/>
  <c r="DA141" i="12"/>
  <c r="DQ141" i="12"/>
  <c r="DE141" i="12"/>
  <c r="DK141" i="12"/>
  <c r="DO141" i="12"/>
  <c r="DM141" i="12"/>
  <c r="DF141" i="12"/>
  <c r="DJ141" i="12"/>
  <c r="CT141" i="12"/>
  <c r="CV141" i="12"/>
  <c r="CU141" i="12"/>
  <c r="DB141" i="12"/>
  <c r="CW141" i="12"/>
  <c r="DP141" i="12"/>
  <c r="CY141" i="12"/>
  <c r="DN141" i="12"/>
  <c r="DH141" i="12"/>
  <c r="DD141" i="12"/>
  <c r="CX141" i="12"/>
  <c r="DL183" i="12"/>
  <c r="DQ183" i="12"/>
  <c r="DA183" i="12"/>
  <c r="CT183" i="12"/>
  <c r="DE183" i="12"/>
  <c r="DI183" i="12"/>
  <c r="CW183" i="12"/>
  <c r="CX183" i="12"/>
  <c r="DK183" i="12"/>
  <c r="DG183" i="12"/>
  <c r="DN183" i="12"/>
  <c r="CZ183" i="12"/>
  <c r="DC183" i="12"/>
  <c r="DB183" i="12"/>
  <c r="DD183" i="12"/>
  <c r="DM183" i="12"/>
  <c r="CU183" i="12"/>
  <c r="DH183" i="12"/>
  <c r="DJ183" i="12"/>
  <c r="DF183" i="12"/>
  <c r="CV183" i="12"/>
  <c r="DO183" i="12"/>
  <c r="CY183" i="12"/>
  <c r="DP183" i="12"/>
  <c r="DO212" i="12"/>
  <c r="DC212" i="12"/>
  <c r="DA212" i="12"/>
  <c r="DQ212" i="12"/>
  <c r="DI212" i="12"/>
  <c r="DM212" i="12"/>
  <c r="CV212" i="12"/>
  <c r="CW212" i="12"/>
  <c r="CU212" i="12"/>
  <c r="DD212" i="12"/>
  <c r="CX212" i="12"/>
  <c r="CY212" i="12"/>
  <c r="DK212" i="12"/>
  <c r="CT212" i="12"/>
  <c r="DE212" i="12"/>
  <c r="DP212" i="12"/>
  <c r="CZ212" i="12"/>
  <c r="DB212" i="12"/>
  <c r="DH212" i="12"/>
  <c r="DG212" i="12"/>
  <c r="DF212" i="12"/>
  <c r="DJ212" i="12"/>
  <c r="DL212" i="12"/>
  <c r="DN212" i="12"/>
  <c r="DF85" i="12"/>
  <c r="DB85" i="12"/>
  <c r="CW85" i="12"/>
  <c r="DO85" i="12"/>
  <c r="DE85" i="12"/>
  <c r="DK85" i="12"/>
  <c r="DN85" i="12"/>
  <c r="DG85" i="12"/>
  <c r="CT85" i="12"/>
  <c r="DQ85" i="12"/>
  <c r="CV85" i="12"/>
  <c r="DM85" i="12"/>
  <c r="CU85" i="12"/>
  <c r="DC85" i="12"/>
  <c r="DI85" i="12"/>
  <c r="DD85" i="12"/>
  <c r="DH85" i="12"/>
  <c r="CX85" i="12"/>
  <c r="DJ85" i="12"/>
  <c r="CY85" i="12"/>
  <c r="DL85" i="12"/>
  <c r="DA85" i="12"/>
  <c r="DP85" i="12"/>
  <c r="CZ85" i="12"/>
  <c r="DL62" i="12"/>
  <c r="CW62" i="12"/>
  <c r="DQ62" i="12"/>
  <c r="DM62" i="12"/>
  <c r="DG62" i="12"/>
  <c r="DF62" i="12"/>
  <c r="DN62" i="12"/>
  <c r="CY62" i="12"/>
  <c r="DI62" i="12"/>
  <c r="CX62" i="12"/>
  <c r="CZ62" i="12"/>
  <c r="CV62" i="12"/>
  <c r="CU62" i="12"/>
  <c r="DC62" i="12"/>
  <c r="DD62" i="12"/>
  <c r="DA62" i="12"/>
  <c r="CT62" i="12"/>
  <c r="DP62" i="12"/>
  <c r="DH62" i="12"/>
  <c r="DK62" i="12"/>
  <c r="DE62" i="12"/>
  <c r="DB62" i="12"/>
  <c r="DJ62" i="12"/>
  <c r="DO62" i="12"/>
  <c r="DM237" i="12"/>
  <c r="DQ237" i="12"/>
  <c r="CZ237" i="12"/>
  <c r="CU237" i="12"/>
  <c r="DH237" i="12"/>
  <c r="DG237" i="12"/>
  <c r="DJ237" i="12"/>
  <c r="CT237" i="12"/>
  <c r="DO237" i="12"/>
  <c r="DK237" i="12"/>
  <c r="DF237" i="12"/>
  <c r="CW237" i="12"/>
  <c r="CX237" i="12"/>
  <c r="DL237" i="12"/>
  <c r="DP237" i="12"/>
  <c r="DD237" i="12"/>
  <c r="DN237" i="12"/>
  <c r="DB237" i="12"/>
  <c r="CY237" i="12"/>
  <c r="CV237" i="12"/>
  <c r="DI237" i="12"/>
  <c r="DC237" i="12"/>
  <c r="DE237" i="12"/>
  <c r="DA237" i="12"/>
  <c r="DI80" i="12"/>
  <c r="DK80" i="12"/>
  <c r="DH80" i="12"/>
  <c r="DF80" i="12"/>
  <c r="CZ80" i="12"/>
  <c r="DM80" i="12"/>
  <c r="DD80" i="12"/>
  <c r="CW80" i="12"/>
  <c r="CY80" i="12"/>
  <c r="DJ80" i="12"/>
  <c r="DG80" i="12"/>
  <c r="DQ80" i="12"/>
  <c r="DA80" i="12"/>
  <c r="CV80" i="12"/>
  <c r="DO80" i="12"/>
  <c r="CX80" i="12"/>
  <c r="CT80" i="12"/>
  <c r="CU80" i="12"/>
  <c r="DL80" i="12"/>
  <c r="DN80" i="12"/>
  <c r="DP80" i="12"/>
  <c r="DC80" i="12"/>
  <c r="DE80" i="12"/>
  <c r="DB80" i="12"/>
  <c r="DM174" i="12"/>
  <c r="DD174" i="12"/>
  <c r="DG174" i="12"/>
  <c r="CT174" i="12"/>
  <c r="DP174" i="12"/>
  <c r="CY174" i="12"/>
  <c r="DJ174" i="12"/>
  <c r="DF174" i="12"/>
  <c r="DI174" i="12"/>
  <c r="DB174" i="12"/>
  <c r="DQ174" i="12"/>
  <c r="DO174" i="12"/>
  <c r="DE174" i="12"/>
  <c r="DN174" i="12"/>
  <c r="CW174" i="12"/>
  <c r="DH174" i="12"/>
  <c r="DL174" i="12"/>
  <c r="CZ174" i="12"/>
  <c r="CX174" i="12"/>
  <c r="DK174" i="12"/>
  <c r="CU174" i="12"/>
  <c r="DA174" i="12"/>
  <c r="CV174" i="12"/>
  <c r="DC174" i="12"/>
  <c r="DB95" i="12"/>
  <c r="DD95" i="12"/>
  <c r="CY95" i="12"/>
  <c r="DA95" i="12"/>
  <c r="DO95" i="12"/>
  <c r="DJ95" i="12"/>
  <c r="DL95" i="12"/>
  <c r="DF95" i="12"/>
  <c r="DG95" i="12"/>
  <c r="CZ95" i="12"/>
  <c r="DI95" i="12"/>
  <c r="DH95" i="12"/>
  <c r="DC95" i="12"/>
  <c r="DQ95" i="12"/>
  <c r="CU95" i="12"/>
  <c r="CT95" i="12"/>
  <c r="DN95" i="12"/>
  <c r="DP95" i="12"/>
  <c r="CW95" i="12"/>
  <c r="CX95" i="12"/>
  <c r="DE95" i="12"/>
  <c r="DK95" i="12"/>
  <c r="CV95" i="12"/>
  <c r="DM95" i="12"/>
  <c r="DL148" i="12"/>
  <c r="CU148" i="12"/>
  <c r="DP148" i="12"/>
  <c r="DN148" i="12"/>
  <c r="CX148" i="12"/>
  <c r="DQ148" i="12"/>
  <c r="CW148" i="12"/>
  <c r="DK148" i="12"/>
  <c r="DI148" i="12"/>
  <c r="DA148" i="12"/>
  <c r="DC148" i="12"/>
  <c r="CY148" i="12"/>
  <c r="DJ148" i="12"/>
  <c r="DO148" i="12"/>
  <c r="DD148" i="12"/>
  <c r="DE148" i="12"/>
  <c r="DH148" i="12"/>
  <c r="DB148" i="12"/>
  <c r="DM148" i="12"/>
  <c r="CV148" i="12"/>
  <c r="CT148" i="12"/>
  <c r="DG148" i="12"/>
  <c r="DF148" i="12"/>
  <c r="CZ148" i="12"/>
  <c r="DA77" i="12"/>
  <c r="CX77" i="12"/>
  <c r="DH77" i="12"/>
  <c r="CT77" i="12"/>
  <c r="DB77" i="12"/>
  <c r="DQ77" i="12"/>
  <c r="DL77" i="12"/>
  <c r="DC77" i="12"/>
  <c r="DD77" i="12"/>
  <c r="DF77" i="12"/>
  <c r="DJ77" i="12"/>
  <c r="CY77" i="12"/>
  <c r="DG77" i="12"/>
  <c r="CU77" i="12"/>
  <c r="DO77" i="12"/>
  <c r="CZ77" i="12"/>
  <c r="DK77" i="12"/>
  <c r="DI77" i="12"/>
  <c r="DM77" i="12"/>
  <c r="DE77" i="12"/>
  <c r="DP77" i="12"/>
  <c r="DN77" i="12"/>
  <c r="CV77" i="12"/>
  <c r="CW77" i="12"/>
  <c r="CT110" i="12"/>
  <c r="CU110" i="12"/>
  <c r="DH110" i="12"/>
  <c r="DC110" i="12"/>
  <c r="DN110" i="12"/>
  <c r="DB110" i="12"/>
  <c r="CX110" i="12"/>
  <c r="DI110" i="12"/>
  <c r="CV110" i="12"/>
  <c r="DO110" i="12"/>
  <c r="DP110" i="12"/>
  <c r="DM110" i="12"/>
  <c r="DK110" i="12"/>
  <c r="DL110" i="12"/>
  <c r="DF110" i="12"/>
  <c r="DG110" i="12"/>
  <c r="CY110" i="12"/>
  <c r="DE110" i="12"/>
  <c r="DA110" i="12"/>
  <c r="DQ110" i="12"/>
  <c r="CW110" i="12"/>
  <c r="CZ110" i="12"/>
  <c r="DD110" i="12"/>
  <c r="DJ110" i="12"/>
  <c r="DD142" i="12"/>
  <c r="DN142" i="12"/>
  <c r="DL142" i="12"/>
  <c r="CU142" i="12"/>
  <c r="CZ142" i="12"/>
  <c r="CV142" i="12"/>
  <c r="DA142" i="12"/>
  <c r="CT142" i="12"/>
  <c r="DI142" i="12"/>
  <c r="DH142" i="12"/>
  <c r="DM142" i="12"/>
  <c r="DG142" i="12"/>
  <c r="DQ142" i="12"/>
  <c r="CY142" i="12"/>
  <c r="DO142" i="12"/>
  <c r="DP142" i="12"/>
  <c r="DJ142" i="12"/>
  <c r="CW142" i="12"/>
  <c r="CX142" i="12"/>
  <c r="DK142" i="12"/>
  <c r="DE142" i="12"/>
  <c r="DF142" i="12"/>
  <c r="DB142" i="12"/>
  <c r="DC142" i="12"/>
  <c r="DB230" i="12"/>
  <c r="DQ230" i="12"/>
  <c r="CZ230" i="12"/>
  <c r="CX230" i="12"/>
  <c r="DP230" i="12"/>
  <c r="CW230" i="12"/>
  <c r="DK230" i="12"/>
  <c r="DD230" i="12"/>
  <c r="DA230" i="12"/>
  <c r="CV230" i="12"/>
  <c r="DI230" i="12"/>
  <c r="DE230" i="12"/>
  <c r="DO230" i="12"/>
  <c r="DN230" i="12"/>
  <c r="CY230" i="12"/>
  <c r="DL230" i="12"/>
  <c r="DC230" i="12"/>
  <c r="DH230" i="12"/>
  <c r="CU230" i="12"/>
  <c r="DG230" i="12"/>
  <c r="DJ230" i="12"/>
  <c r="DF230" i="12"/>
  <c r="DM230" i="12"/>
  <c r="CT230" i="12"/>
  <c r="DH152" i="12"/>
  <c r="DP152" i="12"/>
  <c r="DB152" i="12"/>
  <c r="DA152" i="12"/>
  <c r="DO152" i="12"/>
  <c r="DG152" i="12"/>
  <c r="CZ152" i="12"/>
  <c r="CW152" i="12"/>
  <c r="DI152" i="12"/>
  <c r="DK152" i="12"/>
  <c r="DC152" i="12"/>
  <c r="DD152" i="12"/>
  <c r="DL152" i="12"/>
  <c r="CU152" i="12"/>
  <c r="DF152" i="12"/>
  <c r="CX152" i="12"/>
  <c r="CV152" i="12"/>
  <c r="DE152" i="12"/>
  <c r="DJ152" i="12"/>
  <c r="CY152" i="12"/>
  <c r="DN152" i="12"/>
  <c r="CT152" i="12"/>
  <c r="DM152" i="12"/>
  <c r="DQ152" i="12"/>
  <c r="DF18" i="12"/>
  <c r="CT18" i="12"/>
  <c r="DH18" i="12"/>
  <c r="DA18" i="12"/>
  <c r="CU18" i="12"/>
  <c r="CZ18" i="12"/>
  <c r="DQ18" i="12"/>
  <c r="DK18" i="12"/>
  <c r="DJ18" i="12"/>
  <c r="DD18" i="12"/>
  <c r="DO18" i="12"/>
  <c r="CV18" i="12"/>
  <c r="DP18" i="12"/>
  <c r="CY18" i="12"/>
  <c r="DM18" i="12"/>
  <c r="DB18" i="12"/>
  <c r="CW18" i="12"/>
  <c r="DL18" i="12"/>
  <c r="CX18" i="12"/>
  <c r="DG18" i="12"/>
  <c r="DE18" i="12"/>
  <c r="DI18" i="12"/>
  <c r="DC18" i="12"/>
  <c r="DN18" i="12"/>
  <c r="DF112" i="12"/>
  <c r="DG112" i="12"/>
  <c r="DM112" i="12"/>
  <c r="CY112" i="12"/>
  <c r="DO112" i="12"/>
  <c r="DK112" i="12"/>
  <c r="DD112" i="12"/>
  <c r="DL112" i="12"/>
  <c r="CT112" i="12"/>
  <c r="DN112" i="12"/>
  <c r="CV112" i="12"/>
  <c r="DE112" i="12"/>
  <c r="DH112" i="12"/>
  <c r="DP112" i="12"/>
  <c r="CU112" i="12"/>
  <c r="DC112" i="12"/>
  <c r="CX112" i="12"/>
  <c r="DA112" i="12"/>
  <c r="CW112" i="12"/>
  <c r="DJ112" i="12"/>
  <c r="CZ112" i="12"/>
  <c r="DB112" i="12"/>
  <c r="DQ112" i="12"/>
  <c r="DI112" i="12"/>
  <c r="DD61" i="12"/>
  <c r="DK61" i="12"/>
  <c r="CW61" i="12"/>
  <c r="CU61" i="12"/>
  <c r="CX61" i="12"/>
  <c r="DB61" i="12"/>
  <c r="DJ61" i="12"/>
  <c r="DC61" i="12"/>
  <c r="DE61" i="12"/>
  <c r="DI61" i="12"/>
  <c r="DN61" i="12"/>
  <c r="DG61" i="12"/>
  <c r="CY61" i="12"/>
  <c r="CT61" i="12"/>
  <c r="DQ61" i="12"/>
  <c r="DH61" i="12"/>
  <c r="CZ61" i="12"/>
  <c r="DF61" i="12"/>
  <c r="DA61" i="12"/>
  <c r="DM61" i="12"/>
  <c r="DO61" i="12"/>
  <c r="CV61" i="12"/>
  <c r="DL61" i="12"/>
  <c r="DP61" i="12"/>
  <c r="DE120" i="12"/>
  <c r="DG120" i="12"/>
  <c r="DJ120" i="12"/>
  <c r="CW120" i="12"/>
  <c r="DC120" i="12"/>
  <c r="DO120" i="12"/>
  <c r="DK120" i="12"/>
  <c r="CX120" i="12"/>
  <c r="DH120" i="12"/>
  <c r="DA120" i="12"/>
  <c r="CU120" i="12"/>
  <c r="DB120" i="12"/>
  <c r="DN120" i="12"/>
  <c r="DD120" i="12"/>
  <c r="DI120" i="12"/>
  <c r="DQ120" i="12"/>
  <c r="CZ120" i="12"/>
  <c r="DM120" i="12"/>
  <c r="CY120" i="12"/>
  <c r="DP120" i="12"/>
  <c r="CT120" i="12"/>
  <c r="DL120" i="12"/>
  <c r="DF120" i="12"/>
  <c r="CV120" i="12"/>
  <c r="DQ136" i="12"/>
  <c r="DN136" i="12"/>
  <c r="DJ136" i="12"/>
  <c r="DI136" i="12"/>
  <c r="CZ136" i="12"/>
  <c r="CW136" i="12"/>
  <c r="DE136" i="12"/>
  <c r="DH136" i="12"/>
  <c r="DM136" i="12"/>
  <c r="CT136" i="12"/>
  <c r="DG136" i="12"/>
  <c r="CX136" i="12"/>
  <c r="CV136" i="12"/>
  <c r="DP136" i="12"/>
  <c r="CY136" i="12"/>
  <c r="DB136" i="12"/>
  <c r="DA136" i="12"/>
  <c r="DF136" i="12"/>
  <c r="DO136" i="12"/>
  <c r="DC136" i="12"/>
  <c r="DK136" i="12"/>
  <c r="DD136" i="12"/>
  <c r="CU136" i="12"/>
  <c r="DL136" i="12"/>
  <c r="DI21" i="12"/>
  <c r="DD21" i="12"/>
  <c r="DB21" i="12"/>
  <c r="DP21" i="12"/>
  <c r="CY21" i="12"/>
  <c r="DQ21" i="12"/>
  <c r="DL21" i="12"/>
  <c r="CV21" i="12"/>
  <c r="CT21" i="12"/>
  <c r="DH21" i="12"/>
  <c r="DO21" i="12"/>
  <c r="DF21" i="12"/>
  <c r="DJ21" i="12"/>
  <c r="DG21" i="12"/>
  <c r="DM21" i="12"/>
  <c r="DA21" i="12"/>
  <c r="CU21" i="12"/>
  <c r="DN21" i="12"/>
  <c r="DK21" i="12"/>
  <c r="CZ21" i="12"/>
  <c r="DE21" i="12"/>
  <c r="CW21" i="12"/>
  <c r="DC21" i="12"/>
  <c r="CX21" i="12"/>
  <c r="CV185" i="12"/>
  <c r="DA185" i="12"/>
  <c r="CZ185" i="12"/>
  <c r="CT185" i="12"/>
  <c r="DE185" i="12"/>
  <c r="DP185" i="12"/>
  <c r="DL185" i="12"/>
  <c r="DO185" i="12"/>
  <c r="DK185" i="12"/>
  <c r="DB185" i="12"/>
  <c r="CX185" i="12"/>
  <c r="DQ185" i="12"/>
  <c r="CW185" i="12"/>
  <c r="DN185" i="12"/>
  <c r="CU185" i="12"/>
  <c r="CY185" i="12"/>
  <c r="DJ185" i="12"/>
  <c r="DM185" i="12"/>
  <c r="DF185" i="12"/>
  <c r="DI185" i="12"/>
  <c r="DC185" i="12"/>
  <c r="DG185" i="12"/>
  <c r="DD185" i="12"/>
  <c r="DH185" i="12"/>
  <c r="DG92" i="12"/>
  <c r="CZ92" i="12"/>
  <c r="DO92" i="12"/>
  <c r="CU92" i="12"/>
  <c r="DF92" i="12"/>
  <c r="CX92" i="12"/>
  <c r="DJ92" i="12"/>
  <c r="DL92" i="12"/>
  <c r="DH92" i="12"/>
  <c r="CW92" i="12"/>
  <c r="DB92" i="12"/>
  <c r="DN92" i="12"/>
  <c r="CY92" i="12"/>
  <c r="DP92" i="12"/>
  <c r="CT92" i="12"/>
  <c r="DC92" i="12"/>
  <c r="DI92" i="12"/>
  <c r="DK92" i="12"/>
  <c r="DE92" i="12"/>
  <c r="DQ92" i="12"/>
  <c r="DD92" i="12"/>
  <c r="DM92" i="12"/>
  <c r="DA92" i="12"/>
  <c r="CV92" i="12"/>
  <c r="DB241" i="12"/>
  <c r="CX241" i="12"/>
  <c r="DJ241" i="12"/>
  <c r="DD241" i="12"/>
  <c r="DQ241" i="12"/>
  <c r="DE241" i="12"/>
  <c r="CY241" i="12"/>
  <c r="CZ241" i="12"/>
  <c r="DI241" i="12"/>
  <c r="CV241" i="12"/>
  <c r="DL241" i="12"/>
  <c r="DN241" i="12"/>
  <c r="DM241" i="12"/>
  <c r="DO241" i="12"/>
  <c r="DF241" i="12"/>
  <c r="CU241" i="12"/>
  <c r="DP241" i="12"/>
  <c r="DC241" i="12"/>
  <c r="CW241" i="12"/>
  <c r="DH241" i="12"/>
  <c r="DG241" i="12"/>
  <c r="CT241" i="12"/>
  <c r="DA241" i="12"/>
  <c r="DK241" i="12"/>
  <c r="DC132" i="12"/>
  <c r="DB132" i="12"/>
  <c r="CW132" i="12"/>
  <c r="DK132" i="12"/>
  <c r="DM132" i="12"/>
  <c r="DL132" i="12"/>
  <c r="CZ132" i="12"/>
  <c r="DG132" i="12"/>
  <c r="DP132" i="12"/>
  <c r="CX132" i="12"/>
  <c r="DN132" i="12"/>
  <c r="DD132" i="12"/>
  <c r="DO132" i="12"/>
  <c r="DF132" i="12"/>
  <c r="CT132" i="12"/>
  <c r="DI132" i="12"/>
  <c r="CY132" i="12"/>
  <c r="DE132" i="12"/>
  <c r="DQ132" i="12"/>
  <c r="DJ132" i="12"/>
  <c r="CV132" i="12"/>
  <c r="DH132" i="12"/>
  <c r="CU132" i="12"/>
  <c r="DA132" i="12"/>
  <c r="CT15" i="12"/>
  <c r="DK15" i="12"/>
  <c r="CW15" i="12"/>
  <c r="DC15" i="12"/>
  <c r="CY15" i="12"/>
  <c r="CV15" i="12"/>
  <c r="DL15" i="12"/>
  <c r="DG15" i="12"/>
  <c r="CZ15" i="12"/>
  <c r="DE15" i="12"/>
  <c r="DP15" i="12"/>
  <c r="DM15" i="12"/>
  <c r="DO15" i="12"/>
  <c r="DH15" i="12"/>
  <c r="DB15" i="12"/>
  <c r="DA15" i="12"/>
  <c r="CU15" i="12"/>
  <c r="CX15" i="12"/>
  <c r="DI15" i="12"/>
  <c r="DJ15" i="12"/>
  <c r="DQ15" i="12"/>
  <c r="DD15" i="12"/>
  <c r="DN15" i="12"/>
  <c r="DF15" i="12"/>
  <c r="DD123" i="12"/>
  <c r="DJ123" i="12"/>
  <c r="CY123" i="12"/>
  <c r="DF123" i="12"/>
  <c r="CV123" i="12"/>
  <c r="DM123" i="12"/>
  <c r="DP123" i="12"/>
  <c r="DG123" i="12"/>
  <c r="DQ123" i="12"/>
  <c r="DB123" i="12"/>
  <c r="DE123" i="12"/>
  <c r="DC123" i="12"/>
  <c r="DH123" i="12"/>
  <c r="CT123" i="12"/>
  <c r="DA123" i="12"/>
  <c r="CX123" i="12"/>
  <c r="CZ123" i="12"/>
  <c r="DK123" i="12"/>
  <c r="CU123" i="12"/>
  <c r="DL123" i="12"/>
  <c r="DN123" i="12"/>
  <c r="CW123" i="12"/>
  <c r="DO123" i="12"/>
  <c r="DI123" i="12"/>
  <c r="DO240" i="12"/>
  <c r="DE240" i="12"/>
  <c r="DC240" i="12"/>
  <c r="DJ240" i="12"/>
  <c r="CZ240" i="12"/>
  <c r="CU240" i="12"/>
  <c r="DQ240" i="12"/>
  <c r="DK240" i="12"/>
  <c r="DD240" i="12"/>
  <c r="DF240" i="12"/>
  <c r="DP240" i="12"/>
  <c r="CY240" i="12"/>
  <c r="DB240" i="12"/>
  <c r="DG240" i="12"/>
  <c r="DI240" i="12"/>
  <c r="DM240" i="12"/>
  <c r="DL240" i="12"/>
  <c r="DH240" i="12"/>
  <c r="CV240" i="12"/>
  <c r="DN240" i="12"/>
  <c r="CW240" i="12"/>
  <c r="DA240" i="12"/>
  <c r="CT240" i="12"/>
  <c r="CX240" i="12"/>
  <c r="DD216" i="12"/>
  <c r="DN216" i="12"/>
  <c r="CV216" i="12"/>
  <c r="CX216" i="12"/>
  <c r="DO216" i="12"/>
  <c r="CU216" i="12"/>
  <c r="DC216" i="12"/>
  <c r="DA216" i="12"/>
  <c r="DG216" i="12"/>
  <c r="DP216" i="12"/>
  <c r="DQ216" i="12"/>
  <c r="DK216" i="12"/>
  <c r="CZ216" i="12"/>
  <c r="DH216" i="12"/>
  <c r="CW216" i="12"/>
  <c r="DI216" i="12"/>
  <c r="CY216" i="12"/>
  <c r="DL216" i="12"/>
  <c r="DB216" i="12"/>
  <c r="DF216" i="12"/>
  <c r="DE216" i="12"/>
  <c r="DM216" i="12"/>
  <c r="CT216" i="12"/>
  <c r="DJ216" i="12"/>
  <c r="CT131" i="12"/>
  <c r="CY131" i="12"/>
  <c r="CV131" i="12"/>
  <c r="DE131" i="12"/>
  <c r="DJ131" i="12"/>
  <c r="DO131" i="12"/>
  <c r="DB131" i="12"/>
  <c r="DQ131" i="12"/>
  <c r="DD131" i="12"/>
  <c r="CX131" i="12"/>
  <c r="DK131" i="12"/>
  <c r="DF131" i="12"/>
  <c r="DM131" i="12"/>
  <c r="DL131" i="12"/>
  <c r="DI131" i="12"/>
  <c r="DN131" i="12"/>
  <c r="DG131" i="12"/>
  <c r="DP131" i="12"/>
  <c r="CZ131" i="12"/>
  <c r="CW131" i="12"/>
  <c r="DC131" i="12"/>
  <c r="CU131" i="12"/>
  <c r="DA131" i="12"/>
  <c r="DH131" i="12"/>
  <c r="DD121" i="12"/>
  <c r="CY121" i="12"/>
  <c r="DF121" i="12"/>
  <c r="DJ121" i="12"/>
  <c r="CU121" i="12"/>
  <c r="DM121" i="12"/>
  <c r="CT121" i="12"/>
  <c r="DI121" i="12"/>
  <c r="DE121" i="12"/>
  <c r="DK121" i="12"/>
  <c r="CZ121" i="12"/>
  <c r="DB121" i="12"/>
  <c r="CV121" i="12"/>
  <c r="DH121" i="12"/>
  <c r="DC121" i="12"/>
  <c r="CX121" i="12"/>
  <c r="DO121" i="12"/>
  <c r="CW121" i="12"/>
  <c r="DQ121" i="12"/>
  <c r="DL121" i="12"/>
  <c r="DG121" i="12"/>
  <c r="DP121" i="12"/>
  <c r="DA121" i="12"/>
  <c r="DN121" i="12"/>
  <c r="DD122" i="12"/>
  <c r="DP122" i="12"/>
  <c r="CX122" i="12"/>
  <c r="CV122" i="12"/>
  <c r="CU122" i="12"/>
  <c r="DN122" i="12"/>
  <c r="DF122" i="12"/>
  <c r="CT122" i="12"/>
  <c r="DI122" i="12"/>
  <c r="DA122" i="12"/>
  <c r="CY122" i="12"/>
  <c r="DE122" i="12"/>
  <c r="DC122" i="12"/>
  <c r="DM122" i="12"/>
  <c r="DB122" i="12"/>
  <c r="DQ122" i="12"/>
  <c r="DG122" i="12"/>
  <c r="DH122" i="12"/>
  <c r="CZ122" i="12"/>
  <c r="CW122" i="12"/>
  <c r="DK122" i="12"/>
  <c r="DJ122" i="12"/>
  <c r="DO122" i="12"/>
  <c r="DL122" i="12"/>
  <c r="DD4" i="12"/>
  <c r="DB4" i="12"/>
  <c r="DO4" i="12"/>
  <c r="CU4" i="12"/>
  <c r="CW4" i="12"/>
  <c r="CT4" i="12"/>
  <c r="DF4" i="12"/>
  <c r="DJ4" i="12"/>
  <c r="DM4" i="12"/>
  <c r="DE4" i="12"/>
  <c r="DK4" i="12"/>
  <c r="DQ4" i="12"/>
  <c r="DI4" i="12"/>
  <c r="CZ4" i="12"/>
  <c r="CY4" i="12"/>
  <c r="CV4" i="12"/>
  <c r="DC4" i="12"/>
  <c r="DP4" i="12"/>
  <c r="DN4" i="12"/>
  <c r="DH4" i="12"/>
  <c r="DA4" i="12"/>
  <c r="CX4" i="12"/>
  <c r="DL4" i="12"/>
  <c r="DG4" i="12"/>
  <c r="DL5" i="12"/>
  <c r="DJ5" i="12"/>
  <c r="DN5" i="12"/>
  <c r="CV5" i="12"/>
  <c r="DG5" i="12"/>
  <c r="DQ5" i="12"/>
  <c r="DP5" i="12"/>
  <c r="CX5" i="12"/>
  <c r="DC5" i="12"/>
  <c r="DO5" i="12"/>
  <c r="DF5" i="12"/>
  <c r="DI5" i="12"/>
  <c r="DM5" i="12"/>
  <c r="DE5" i="12"/>
  <c r="CU5" i="12"/>
  <c r="DD5" i="12"/>
  <c r="CZ5" i="12"/>
  <c r="DB5" i="12"/>
  <c r="CW5" i="12"/>
  <c r="CY5" i="12"/>
  <c r="CT5" i="12"/>
  <c r="DA5" i="12"/>
  <c r="DH5" i="12"/>
  <c r="DK5" i="12"/>
  <c r="DF202" i="12"/>
  <c r="DN202" i="12"/>
  <c r="DP202" i="12"/>
  <c r="CU202" i="12"/>
  <c r="DJ202" i="12"/>
  <c r="DH202" i="12"/>
  <c r="DE202" i="12"/>
  <c r="DC202" i="12"/>
  <c r="DM202" i="12"/>
  <c r="CW202" i="12"/>
  <c r="DQ202" i="12"/>
  <c r="DL202" i="12"/>
  <c r="DI202" i="12"/>
  <c r="CV202" i="12"/>
  <c r="CX202" i="12"/>
  <c r="DD202" i="12"/>
  <c r="DK202" i="12"/>
  <c r="CY202" i="12"/>
  <c r="CZ202" i="12"/>
  <c r="DG202" i="12"/>
  <c r="DB202" i="12"/>
  <c r="CT202" i="12"/>
  <c r="DO202" i="12"/>
  <c r="DA202" i="12"/>
  <c r="CT29" i="12"/>
  <c r="CV29" i="12"/>
  <c r="CX29" i="12"/>
  <c r="DI29" i="12"/>
  <c r="DK29" i="12"/>
  <c r="DJ29" i="12"/>
  <c r="DA29" i="12"/>
  <c r="DD29" i="12"/>
  <c r="CZ29" i="12"/>
  <c r="DE29" i="12"/>
  <c r="DN29" i="12"/>
  <c r="DQ29" i="12"/>
  <c r="DG29" i="12"/>
  <c r="DB29" i="12"/>
  <c r="CY29" i="12"/>
  <c r="CW29" i="12"/>
  <c r="DF29" i="12"/>
  <c r="DH29" i="12"/>
  <c r="DP29" i="12"/>
  <c r="DM29" i="12"/>
  <c r="DO29" i="12"/>
  <c r="DL29" i="12"/>
  <c r="DC29" i="12"/>
  <c r="CU29" i="12"/>
  <c r="DH169" i="12"/>
  <c r="DI169" i="12"/>
  <c r="DC169" i="12"/>
  <c r="DO169" i="12"/>
  <c r="CX169" i="12"/>
  <c r="DE169" i="12"/>
  <c r="DL169" i="12"/>
  <c r="DN169" i="12"/>
  <c r="DA169" i="12"/>
  <c r="DB169" i="12"/>
  <c r="DM169" i="12"/>
  <c r="DG169" i="12"/>
  <c r="DP169" i="12"/>
  <c r="CW169" i="12"/>
  <c r="DD169" i="12"/>
  <c r="DK169" i="12"/>
  <c r="DF169" i="12"/>
  <c r="CZ169" i="12"/>
  <c r="CY169" i="12"/>
  <c r="CU169" i="12"/>
  <c r="CT169" i="12"/>
  <c r="DQ169" i="12"/>
  <c r="CV169" i="12"/>
  <c r="DJ169" i="12"/>
  <c r="DF75" i="12"/>
  <c r="DL75" i="12"/>
  <c r="CX75" i="12"/>
  <c r="DO75" i="12"/>
  <c r="CZ75" i="12"/>
  <c r="CY75" i="12"/>
  <c r="DQ75" i="12"/>
  <c r="DG75" i="12"/>
  <c r="DC75" i="12"/>
  <c r="DA75" i="12"/>
  <c r="DD75" i="12"/>
  <c r="CU75" i="12"/>
  <c r="DP75" i="12"/>
  <c r="DK75" i="12"/>
  <c r="DN75" i="12"/>
  <c r="DI75" i="12"/>
  <c r="CT75" i="12"/>
  <c r="CV75" i="12"/>
  <c r="DJ75" i="12"/>
  <c r="DH75" i="12"/>
  <c r="DM75" i="12"/>
  <c r="DB75" i="12"/>
  <c r="CW75" i="12"/>
  <c r="DE75" i="12"/>
  <c r="DO12" i="12"/>
  <c r="DL12" i="12"/>
  <c r="DE12" i="12"/>
  <c r="DB12" i="12"/>
  <c r="DC12" i="12"/>
  <c r="DM12" i="12"/>
  <c r="DK12" i="12"/>
  <c r="DD12" i="12"/>
  <c r="DA12" i="12"/>
  <c r="DG12" i="12"/>
  <c r="DQ12" i="12"/>
  <c r="CW12" i="12"/>
  <c r="CU12" i="12"/>
  <c r="DF12" i="12"/>
  <c r="CV12" i="12"/>
  <c r="DJ12" i="12"/>
  <c r="CY12" i="12"/>
  <c r="DN12" i="12"/>
  <c r="DH12" i="12"/>
  <c r="DI12" i="12"/>
  <c r="CX12" i="12"/>
  <c r="DP12" i="12"/>
  <c r="CZ12" i="12"/>
  <c r="CT12" i="12"/>
  <c r="DI90" i="12"/>
  <c r="DQ90" i="12"/>
  <c r="DF90" i="12"/>
  <c r="DM90" i="12"/>
  <c r="CW90" i="12"/>
  <c r="DC90" i="12"/>
  <c r="CX90" i="12"/>
  <c r="DG90" i="12"/>
  <c r="DH90" i="12"/>
  <c r="DA90" i="12"/>
  <c r="DL90" i="12"/>
  <c r="DN90" i="12"/>
  <c r="DP90" i="12"/>
  <c r="CT90" i="12"/>
  <c r="DO90" i="12"/>
  <c r="DE90" i="12"/>
  <c r="CZ90" i="12"/>
  <c r="CU90" i="12"/>
  <c r="DK90" i="12"/>
  <c r="CV90" i="12"/>
  <c r="CY90" i="12"/>
  <c r="DJ90" i="12"/>
  <c r="DB90" i="12"/>
  <c r="DD90" i="12"/>
  <c r="DO143" i="12"/>
  <c r="CV143" i="12"/>
  <c r="DQ143" i="12"/>
  <c r="DB143" i="12"/>
  <c r="CT143" i="12"/>
  <c r="DD143" i="12"/>
  <c r="CY143" i="12"/>
  <c r="CU143" i="12"/>
  <c r="DJ143" i="12"/>
  <c r="DH143" i="12"/>
  <c r="DC143" i="12"/>
  <c r="DA143" i="12"/>
  <c r="DM143" i="12"/>
  <c r="DG143" i="12"/>
  <c r="DL143" i="12"/>
  <c r="DI143" i="12"/>
  <c r="DK143" i="12"/>
  <c r="DF143" i="12"/>
  <c r="DN143" i="12"/>
  <c r="DP143" i="12"/>
  <c r="CW143" i="12"/>
  <c r="CX143" i="12"/>
  <c r="DE143" i="12"/>
  <c r="CZ143" i="12"/>
  <c r="CU84" i="12"/>
  <c r="CX84" i="12"/>
  <c r="DI84" i="12"/>
  <c r="DD84" i="12"/>
  <c r="DQ84" i="12"/>
  <c r="DH84" i="12"/>
  <c r="DA84" i="12"/>
  <c r="CV84" i="12"/>
  <c r="DN84" i="12"/>
  <c r="DL84" i="12"/>
  <c r="CY84" i="12"/>
  <c r="DK84" i="12"/>
  <c r="DB84" i="12"/>
  <c r="DG84" i="12"/>
  <c r="DE84" i="12"/>
  <c r="CW84" i="12"/>
  <c r="DO84" i="12"/>
  <c r="DF84" i="12"/>
  <c r="CT84" i="12"/>
  <c r="CZ84" i="12"/>
  <c r="DP84" i="12"/>
  <c r="DC84" i="12"/>
  <c r="DM84" i="12"/>
  <c r="DJ84" i="12"/>
  <c r="CU210" i="12"/>
  <c r="CY210" i="12"/>
  <c r="DN210" i="12"/>
  <c r="DB210" i="12"/>
  <c r="CT210" i="12"/>
  <c r="CX210" i="12"/>
  <c r="DM210" i="12"/>
  <c r="DC210" i="12"/>
  <c r="DE210" i="12"/>
  <c r="DH210" i="12"/>
  <c r="DA210" i="12"/>
  <c r="DP210" i="12"/>
  <c r="DI210" i="12"/>
  <c r="DK210" i="12"/>
  <c r="DD210" i="12"/>
  <c r="DL210" i="12"/>
  <c r="CW210" i="12"/>
  <c r="CV210" i="12"/>
  <c r="DQ210" i="12"/>
  <c r="DF210" i="12"/>
  <c r="DJ210" i="12"/>
  <c r="CZ210" i="12"/>
  <c r="DO210" i="12"/>
  <c r="DG210" i="12"/>
  <c r="DF126" i="12"/>
  <c r="CW126" i="12"/>
  <c r="DD126" i="12"/>
  <c r="DH126" i="12"/>
  <c r="DE126" i="12"/>
  <c r="DM126" i="12"/>
  <c r="DB126" i="12"/>
  <c r="DL126" i="12"/>
  <c r="DC126" i="12"/>
  <c r="CV126" i="12"/>
  <c r="DQ126" i="12"/>
  <c r="CU126" i="12"/>
  <c r="DJ126" i="12"/>
  <c r="CT126" i="12"/>
  <c r="DN126" i="12"/>
  <c r="DA126" i="12"/>
  <c r="DO126" i="12"/>
  <c r="CX126" i="12"/>
  <c r="DP126" i="12"/>
  <c r="CY126" i="12"/>
  <c r="DK126" i="12"/>
  <c r="DI126" i="12"/>
  <c r="CZ126" i="12"/>
  <c r="DG126" i="12"/>
  <c r="DO181" i="12"/>
  <c r="DF181" i="12"/>
  <c r="CX181" i="12"/>
  <c r="DP181" i="12"/>
  <c r="CZ181" i="12"/>
  <c r="DG181" i="12"/>
  <c r="DE181" i="12"/>
  <c r="DM181" i="12"/>
  <c r="CU181" i="12"/>
  <c r="CW181" i="12"/>
  <c r="DH181" i="12"/>
  <c r="DQ181" i="12"/>
  <c r="CT181" i="12"/>
  <c r="DA181" i="12"/>
  <c r="DD181" i="12"/>
  <c r="DI181" i="12"/>
  <c r="DK181" i="12"/>
  <c r="CV181" i="12"/>
  <c r="DJ181" i="12"/>
  <c r="DB181" i="12"/>
  <c r="DN181" i="12"/>
  <c r="DL181" i="12"/>
  <c r="CY181" i="12"/>
  <c r="DC181" i="12"/>
  <c r="DI117" i="12"/>
  <c r="DJ117" i="12"/>
  <c r="DG117" i="12"/>
  <c r="CV117" i="12"/>
  <c r="CZ117" i="12"/>
  <c r="DL117" i="12"/>
  <c r="DP117" i="12"/>
  <c r="CU117" i="12"/>
  <c r="DB117" i="12"/>
  <c r="DQ117" i="12"/>
  <c r="DD117" i="12"/>
  <c r="CY117" i="12"/>
  <c r="DK117" i="12"/>
  <c r="CX117" i="12"/>
  <c r="CT117" i="12"/>
  <c r="DE117" i="12"/>
  <c r="DO117" i="12"/>
  <c r="DA117" i="12"/>
  <c r="DM117" i="12"/>
  <c r="CW117" i="12"/>
  <c r="DH117" i="12"/>
  <c r="DN117" i="12"/>
  <c r="DC117" i="12"/>
  <c r="DF117" i="12"/>
  <c r="DB55" i="12"/>
  <c r="DA55" i="12"/>
  <c r="CT55" i="12"/>
  <c r="DE55" i="12"/>
  <c r="CZ55" i="12"/>
  <c r="CY55" i="12"/>
  <c r="DF55" i="12"/>
  <c r="CV55" i="12"/>
  <c r="DO55" i="12"/>
  <c r="DH55" i="12"/>
  <c r="DK55" i="12"/>
  <c r="DM55" i="12"/>
  <c r="DN55" i="12"/>
  <c r="DD55" i="12"/>
  <c r="CX55" i="12"/>
  <c r="DC55" i="12"/>
  <c r="DI55" i="12"/>
  <c r="CU55" i="12"/>
  <c r="DL55" i="12"/>
  <c r="DG55" i="12"/>
  <c r="DP55" i="12"/>
  <c r="DJ55" i="12"/>
  <c r="CW55" i="12"/>
  <c r="DQ55" i="12"/>
  <c r="DE39" i="12"/>
  <c r="DI39" i="12"/>
  <c r="CU39" i="12"/>
  <c r="DD39" i="12"/>
  <c r="DQ39" i="12"/>
  <c r="CY39" i="12"/>
  <c r="DB39" i="12"/>
  <c r="DO39" i="12"/>
  <c r="CZ39" i="12"/>
  <c r="DL39" i="12"/>
  <c r="DN39" i="12"/>
  <c r="DC39" i="12"/>
  <c r="DA39" i="12"/>
  <c r="DM39" i="12"/>
  <c r="DG39" i="12"/>
  <c r="CV39" i="12"/>
  <c r="DF39" i="12"/>
  <c r="DH39" i="12"/>
  <c r="CX39" i="12"/>
  <c r="CW39" i="12"/>
  <c r="DJ39" i="12"/>
  <c r="CT39" i="12"/>
  <c r="DK39" i="12"/>
  <c r="DP39" i="12"/>
  <c r="DH101" i="12"/>
  <c r="DB101" i="12"/>
  <c r="DF101" i="12"/>
  <c r="DQ101" i="12"/>
  <c r="DG101" i="12"/>
  <c r="DO101" i="12"/>
  <c r="CW101" i="12"/>
  <c r="CY101" i="12"/>
  <c r="CU101" i="12"/>
  <c r="DP101" i="12"/>
  <c r="CZ101" i="12"/>
  <c r="DA101" i="12"/>
  <c r="DK101" i="12"/>
  <c r="DJ101" i="12"/>
  <c r="DI101" i="12"/>
  <c r="CV101" i="12"/>
  <c r="DD101" i="12"/>
  <c r="DN101" i="12"/>
  <c r="DL101" i="12"/>
  <c r="DE101" i="12"/>
  <c r="CT101" i="12"/>
  <c r="DC101" i="12"/>
  <c r="DM101" i="12"/>
  <c r="CX101" i="12"/>
  <c r="DI173" i="12"/>
  <c r="DB173" i="12"/>
  <c r="CX173" i="12"/>
  <c r="DA173" i="12"/>
  <c r="CW173" i="12"/>
  <c r="CT173" i="12"/>
  <c r="CU173" i="12"/>
  <c r="DD173" i="12"/>
  <c r="DJ173" i="12"/>
  <c r="CY173" i="12"/>
  <c r="DL173" i="12"/>
  <c r="DQ173" i="12"/>
  <c r="DK173" i="12"/>
  <c r="DO173" i="12"/>
  <c r="DN173" i="12"/>
  <c r="DH173" i="12"/>
  <c r="CZ173" i="12"/>
  <c r="DF173" i="12"/>
  <c r="DC173" i="12"/>
  <c r="DG173" i="12"/>
  <c r="DM173" i="12"/>
  <c r="DP173" i="12"/>
  <c r="CV173" i="12"/>
  <c r="DE173" i="12"/>
  <c r="DD11" i="12"/>
  <c r="DM11" i="12"/>
  <c r="CT11" i="12"/>
  <c r="DC11" i="12"/>
  <c r="CY11" i="12"/>
  <c r="DL11" i="12"/>
  <c r="DQ11" i="12"/>
  <c r="DP11" i="12"/>
  <c r="DB11" i="12"/>
  <c r="DF11" i="12"/>
  <c r="DJ11" i="12"/>
  <c r="CX11" i="12"/>
  <c r="DA11" i="12"/>
  <c r="DK11" i="12"/>
  <c r="CW11" i="12"/>
  <c r="CZ11" i="12"/>
  <c r="DI11" i="12"/>
  <c r="DE11" i="12"/>
  <c r="CV11" i="12"/>
  <c r="DG11" i="12"/>
  <c r="CU11" i="12"/>
  <c r="DH11" i="12"/>
  <c r="DN11" i="12"/>
  <c r="DO11" i="12"/>
  <c r="DG50" i="12"/>
  <c r="DJ50" i="12"/>
  <c r="DF50" i="12"/>
  <c r="CU50" i="12"/>
  <c r="DB50" i="12"/>
  <c r="DQ50" i="12"/>
  <c r="DI50" i="12"/>
  <c r="CZ50" i="12"/>
  <c r="DP50" i="12"/>
  <c r="DD50" i="12"/>
  <c r="DK50" i="12"/>
  <c r="DA50" i="12"/>
  <c r="CX50" i="12"/>
  <c r="DC50" i="12"/>
  <c r="DM50" i="12"/>
  <c r="DN50" i="12"/>
  <c r="CY50" i="12"/>
  <c r="DH50" i="12"/>
  <c r="DE50" i="12"/>
  <c r="CW50" i="12"/>
  <c r="CV50" i="12"/>
  <c r="DO50" i="12"/>
  <c r="CT50" i="12"/>
  <c r="DL50" i="12"/>
  <c r="DO188" i="12"/>
  <c r="DA188" i="12"/>
  <c r="CW188" i="12"/>
  <c r="CU188" i="12"/>
  <c r="DC188" i="12"/>
  <c r="DD188" i="12"/>
  <c r="CT188" i="12"/>
  <c r="DI188" i="12"/>
  <c r="DJ188" i="12"/>
  <c r="DN188" i="12"/>
  <c r="DL188" i="12"/>
  <c r="DB188" i="12"/>
  <c r="DQ188" i="12"/>
  <c r="DF188" i="12"/>
  <c r="DK188" i="12"/>
  <c r="CZ188" i="12"/>
  <c r="DE188" i="12"/>
  <c r="DP188" i="12"/>
  <c r="CV188" i="12"/>
  <c r="DG188" i="12"/>
  <c r="DH188" i="12"/>
  <c r="DM188" i="12"/>
  <c r="CX188" i="12"/>
  <c r="CY188" i="12"/>
  <c r="DG16" i="12"/>
  <c r="DD16" i="12"/>
  <c r="CX16" i="12"/>
  <c r="CV16" i="12"/>
  <c r="CU16" i="12"/>
  <c r="DK16" i="12"/>
  <c r="CW16" i="12"/>
  <c r="DQ16" i="12"/>
  <c r="DA16" i="12"/>
  <c r="DI16" i="12"/>
  <c r="DJ16" i="12"/>
  <c r="DL16" i="12"/>
  <c r="DP16" i="12"/>
  <c r="CZ16" i="12"/>
  <c r="CT16" i="12"/>
  <c r="DC16" i="12"/>
  <c r="DH16" i="12"/>
  <c r="DO16" i="12"/>
  <c r="DM16" i="12"/>
  <c r="DB16" i="12"/>
  <c r="DE16" i="12"/>
  <c r="DN16" i="12"/>
  <c r="DF16" i="12"/>
  <c r="CY16" i="12"/>
  <c r="DK138" i="12"/>
  <c r="CY138" i="12"/>
  <c r="DA138" i="12"/>
  <c r="CU138" i="12"/>
  <c r="DF138" i="12"/>
  <c r="DJ138" i="12"/>
  <c r="DB138" i="12"/>
  <c r="DE138" i="12"/>
  <c r="CX138" i="12"/>
  <c r="DL138" i="12"/>
  <c r="CT138" i="12"/>
  <c r="DC138" i="12"/>
  <c r="DM138" i="12"/>
  <c r="DH138" i="12"/>
  <c r="CV138" i="12"/>
  <c r="DG138" i="12"/>
  <c r="DN138" i="12"/>
  <c r="DD138" i="12"/>
  <c r="CZ138" i="12"/>
  <c r="DI138" i="12"/>
  <c r="DP138" i="12"/>
  <c r="DQ138" i="12"/>
  <c r="CW138" i="12"/>
  <c r="DO138" i="12"/>
  <c r="DO197" i="12"/>
  <c r="DK197" i="12"/>
  <c r="DQ197" i="12"/>
  <c r="DB197" i="12"/>
  <c r="CV197" i="12"/>
  <c r="CX197" i="12"/>
  <c r="DE197" i="12"/>
  <c r="CU197" i="12"/>
  <c r="CT197" i="12"/>
  <c r="DA197" i="12"/>
  <c r="DD197" i="12"/>
  <c r="DC197" i="12"/>
  <c r="DN197" i="12"/>
  <c r="CW197" i="12"/>
  <c r="CZ197" i="12"/>
  <c r="DI197" i="12"/>
  <c r="DL197" i="12"/>
  <c r="DP197" i="12"/>
  <c r="DG197" i="12"/>
  <c r="CY197" i="12"/>
  <c r="DH197" i="12"/>
  <c r="DF197" i="12"/>
  <c r="DJ197" i="12"/>
  <c r="DM197" i="12"/>
  <c r="DB22" i="12"/>
  <c r="DE22" i="12"/>
  <c r="CY22" i="12"/>
  <c r="CZ22" i="12"/>
  <c r="DG22" i="12"/>
  <c r="DM22" i="12"/>
  <c r="DL22" i="12"/>
  <c r="CW22" i="12"/>
  <c r="DN22" i="12"/>
  <c r="DF22" i="12"/>
  <c r="DK22" i="12"/>
  <c r="DP22" i="12"/>
  <c r="DA22" i="12"/>
  <c r="CX22" i="12"/>
  <c r="DQ22" i="12"/>
  <c r="DD22" i="12"/>
  <c r="CU22" i="12"/>
  <c r="DC22" i="12"/>
  <c r="DO22" i="12"/>
  <c r="CT22" i="12"/>
  <c r="DH22" i="12"/>
  <c r="DI22" i="12"/>
  <c r="CV22" i="12"/>
  <c r="DJ22" i="12"/>
  <c r="DC37" i="12"/>
  <c r="DA37" i="12"/>
  <c r="CV37" i="12"/>
  <c r="DL37" i="12"/>
  <c r="CX37" i="12"/>
  <c r="DH37" i="12"/>
  <c r="DN37" i="12"/>
  <c r="DM37" i="12"/>
  <c r="DI37" i="12"/>
  <c r="CZ37" i="12"/>
  <c r="DP37" i="12"/>
  <c r="CU37" i="12"/>
  <c r="DD37" i="12"/>
  <c r="DB37" i="12"/>
  <c r="CT37" i="12"/>
  <c r="DF37" i="12"/>
  <c r="CW37" i="12"/>
  <c r="DO37" i="12"/>
  <c r="DG37" i="12"/>
  <c r="DK37" i="12"/>
  <c r="DE37" i="12"/>
  <c r="DJ37" i="12"/>
  <c r="CY37" i="12"/>
  <c r="DQ37" i="12"/>
  <c r="DJ151" i="12"/>
  <c r="DI151" i="12"/>
  <c r="DL151" i="12"/>
  <c r="CV151" i="12"/>
  <c r="DN151" i="12"/>
  <c r="CW151" i="12"/>
  <c r="CU151" i="12"/>
  <c r="DK151" i="12"/>
  <c r="DO151" i="12"/>
  <c r="DD151" i="12"/>
  <c r="DP151" i="12"/>
  <c r="DH151" i="12"/>
  <c r="DG151" i="12"/>
  <c r="CZ151" i="12"/>
  <c r="DF151" i="12"/>
  <c r="CY151" i="12"/>
  <c r="DA151" i="12"/>
  <c r="DM151" i="12"/>
  <c r="DB151" i="12"/>
  <c r="DC151" i="12"/>
  <c r="DQ151" i="12"/>
  <c r="CX151" i="12"/>
  <c r="CT151" i="12"/>
  <c r="DE151" i="12"/>
  <c r="DM166" i="12"/>
  <c r="CY166" i="12"/>
  <c r="DN166" i="12"/>
  <c r="DQ166" i="12"/>
  <c r="CX166" i="12"/>
  <c r="CT166" i="12"/>
  <c r="DI166" i="12"/>
  <c r="DO166" i="12"/>
  <c r="DB166" i="12"/>
  <c r="DG166" i="12"/>
  <c r="DJ166" i="12"/>
  <c r="DA166" i="12"/>
  <c r="DH166" i="12"/>
  <c r="DD166" i="12"/>
  <c r="DE166" i="12"/>
  <c r="DP166" i="12"/>
  <c r="CW166" i="12"/>
  <c r="DL166" i="12"/>
  <c r="DK166" i="12"/>
  <c r="DC166" i="12"/>
  <c r="CZ166" i="12"/>
  <c r="DF166" i="12"/>
  <c r="CV166" i="12"/>
  <c r="CU166" i="12"/>
  <c r="DL67" i="12"/>
  <c r="DE67" i="12"/>
  <c r="CW67" i="12"/>
  <c r="DG67" i="12"/>
  <c r="DO67" i="12"/>
  <c r="CT67" i="12"/>
  <c r="CY67" i="12"/>
  <c r="DQ67" i="12"/>
  <c r="CX67" i="12"/>
  <c r="DM67" i="12"/>
  <c r="DD67" i="12"/>
  <c r="DK67" i="12"/>
  <c r="DH67" i="12"/>
  <c r="DI67" i="12"/>
  <c r="DC67" i="12"/>
  <c r="CU67" i="12"/>
  <c r="DN67" i="12"/>
  <c r="DB67" i="12"/>
  <c r="DA67" i="12"/>
  <c r="DF67" i="12"/>
  <c r="DJ67" i="12"/>
  <c r="CZ67" i="12"/>
  <c r="DP67" i="12"/>
  <c r="CV67" i="12"/>
  <c r="CZ147" i="12"/>
  <c r="DA147" i="12"/>
  <c r="DK147" i="12"/>
  <c r="DG147" i="12"/>
  <c r="DB147" i="12"/>
  <c r="DI147" i="12"/>
  <c r="DD147" i="12"/>
  <c r="CU147" i="12"/>
  <c r="CT147" i="12"/>
  <c r="DH147" i="12"/>
  <c r="DJ147" i="12"/>
  <c r="DO147" i="12"/>
  <c r="DL147" i="12"/>
  <c r="DM147" i="12"/>
  <c r="DN147" i="12"/>
  <c r="DP147" i="12"/>
  <c r="CY147" i="12"/>
  <c r="CW147" i="12"/>
  <c r="DF147" i="12"/>
  <c r="DQ147" i="12"/>
  <c r="DC147" i="12"/>
  <c r="CV147" i="12"/>
  <c r="CX147" i="12"/>
  <c r="DE147" i="12"/>
  <c r="DM48" i="12"/>
  <c r="DB48" i="12"/>
  <c r="CW48" i="12"/>
  <c r="CX48" i="12"/>
  <c r="CZ48" i="12"/>
  <c r="CT48" i="12"/>
  <c r="CU48" i="12"/>
  <c r="DD48" i="12"/>
  <c r="DA48" i="12"/>
  <c r="DP48" i="12"/>
  <c r="DH48" i="12"/>
  <c r="DN48" i="12"/>
  <c r="DQ48" i="12"/>
  <c r="DJ48" i="12"/>
  <c r="DE48" i="12"/>
  <c r="DO48" i="12"/>
  <c r="DG48" i="12"/>
  <c r="DF48" i="12"/>
  <c r="DL48" i="12"/>
  <c r="DC48" i="12"/>
  <c r="CV48" i="12"/>
  <c r="DK48" i="12"/>
  <c r="CY48" i="12"/>
  <c r="DI48" i="12"/>
  <c r="CT218" i="12"/>
  <c r="DN218" i="12"/>
  <c r="DE218" i="12"/>
  <c r="DJ218" i="12"/>
  <c r="CU218" i="12"/>
  <c r="DP218" i="12"/>
  <c r="DC218" i="12"/>
  <c r="DI218" i="12"/>
  <c r="DH218" i="12"/>
  <c r="DB218" i="12"/>
  <c r="CY218" i="12"/>
  <c r="DM218" i="12"/>
  <c r="DA218" i="12"/>
  <c r="DF218" i="12"/>
  <c r="DL218" i="12"/>
  <c r="DD218" i="12"/>
  <c r="DQ218" i="12"/>
  <c r="DG218" i="12"/>
  <c r="CW218" i="12"/>
  <c r="CV218" i="12"/>
  <c r="DO218" i="12"/>
  <c r="DK218" i="12"/>
  <c r="CZ218" i="12"/>
  <c r="CX218" i="12"/>
  <c r="DA105" i="12"/>
  <c r="DQ105" i="12"/>
  <c r="CW105" i="12"/>
  <c r="CY105" i="12"/>
  <c r="DE105" i="12"/>
  <c r="CT105" i="12"/>
  <c r="DK105" i="12"/>
  <c r="DB105" i="12"/>
  <c r="DG105" i="12"/>
  <c r="DI105" i="12"/>
  <c r="DN105" i="12"/>
  <c r="CU105" i="12"/>
  <c r="CX105" i="12"/>
  <c r="DH105" i="12"/>
  <c r="DP105" i="12"/>
  <c r="CV105" i="12"/>
  <c r="CZ105" i="12"/>
  <c r="DM105" i="12"/>
  <c r="DJ105" i="12"/>
  <c r="DL105" i="12"/>
  <c r="DD105" i="12"/>
  <c r="DO105" i="12"/>
  <c r="DC105" i="12"/>
  <c r="DF105" i="12"/>
  <c r="DM223" i="12"/>
  <c r="CZ223" i="12"/>
  <c r="DN223" i="12"/>
  <c r="DQ223" i="12"/>
  <c r="DI223" i="12"/>
  <c r="DO223" i="12"/>
  <c r="DP223" i="12"/>
  <c r="DE223" i="12"/>
  <c r="CY223" i="12"/>
  <c r="CV223" i="12"/>
  <c r="DK223" i="12"/>
  <c r="DB223" i="12"/>
  <c r="DL223" i="12"/>
  <c r="CT223" i="12"/>
  <c r="CX223" i="12"/>
  <c r="DC223" i="12"/>
  <c r="CU223" i="12"/>
  <c r="CW223" i="12"/>
  <c r="DD223" i="12"/>
  <c r="DF223" i="12"/>
  <c r="DG223" i="12"/>
  <c r="DJ223" i="12"/>
  <c r="DA223" i="12"/>
  <c r="DH223" i="12"/>
  <c r="CY200" i="12"/>
  <c r="DA200" i="12"/>
  <c r="DI200" i="12"/>
  <c r="DO200" i="12"/>
  <c r="DJ200" i="12"/>
  <c r="DH200" i="12"/>
  <c r="CV200" i="12"/>
  <c r="DQ200" i="12"/>
  <c r="CW200" i="12"/>
  <c r="CT200" i="12"/>
  <c r="DF200" i="12"/>
  <c r="DG200" i="12"/>
  <c r="DD200" i="12"/>
  <c r="DL200" i="12"/>
  <c r="DB200" i="12"/>
  <c r="CZ200" i="12"/>
  <c r="CU200" i="12"/>
  <c r="DP200" i="12"/>
  <c r="DM200" i="12"/>
  <c r="CX200" i="12"/>
  <c r="DC200" i="12"/>
  <c r="DE200" i="12"/>
  <c r="DK200" i="12"/>
  <c r="DN200" i="12"/>
  <c r="DA149" i="12"/>
  <c r="DQ149" i="12"/>
  <c r="CY149" i="12"/>
  <c r="CZ149" i="12"/>
  <c r="DM149" i="12"/>
  <c r="DF149" i="12"/>
  <c r="DJ149" i="12"/>
  <c r="DG149" i="12"/>
  <c r="CV149" i="12"/>
  <c r="DE149" i="12"/>
  <c r="DL149" i="12"/>
  <c r="DC149" i="12"/>
  <c r="CU149" i="12"/>
  <c r="CW149" i="12"/>
  <c r="DH149" i="12"/>
  <c r="DD149" i="12"/>
  <c r="DN149" i="12"/>
  <c r="DK149" i="12"/>
  <c r="CT149" i="12"/>
  <c r="DB149" i="12"/>
  <c r="DI149" i="12"/>
  <c r="DP149" i="12"/>
  <c r="DO149" i="12"/>
  <c r="CX149" i="12"/>
  <c r="CV206" i="12"/>
  <c r="DI206" i="12"/>
  <c r="DA206" i="12"/>
  <c r="DD206" i="12"/>
  <c r="DC206" i="12"/>
  <c r="CY206" i="12"/>
  <c r="DO206" i="12"/>
  <c r="CX206" i="12"/>
  <c r="DG206" i="12"/>
  <c r="DL206" i="12"/>
  <c r="DN206" i="12"/>
  <c r="DH206" i="12"/>
  <c r="DJ206" i="12"/>
  <c r="CT206" i="12"/>
  <c r="CU206" i="12"/>
  <c r="DQ206" i="12"/>
  <c r="DP206" i="12"/>
  <c r="CW206" i="12"/>
  <c r="DK206" i="12"/>
  <c r="DB206" i="12"/>
  <c r="CZ206" i="12"/>
  <c r="DM206" i="12"/>
  <c r="DF206" i="12"/>
  <c r="DE206" i="12"/>
  <c r="DC177" i="12"/>
  <c r="DG177" i="12"/>
  <c r="DD177" i="12"/>
  <c r="DA177" i="12"/>
  <c r="DQ177" i="12"/>
  <c r="CV177" i="12"/>
  <c r="CU177" i="12"/>
  <c r="CX177" i="12"/>
  <c r="CT177" i="12"/>
  <c r="DP177" i="12"/>
  <c r="DO177" i="12"/>
  <c r="DI177" i="12"/>
  <c r="DJ177" i="12"/>
  <c r="DE177" i="12"/>
  <c r="DH177" i="12"/>
  <c r="DN177" i="12"/>
  <c r="DM177" i="12"/>
  <c r="CZ177" i="12"/>
  <c r="DL177" i="12"/>
  <c r="DK177" i="12"/>
  <c r="CY177" i="12"/>
  <c r="DF177" i="12"/>
  <c r="DB177" i="12"/>
  <c r="CW177" i="12"/>
  <c r="CT81" i="12"/>
  <c r="DI81" i="12"/>
  <c r="CZ81" i="12"/>
  <c r="DA81" i="12"/>
  <c r="DG81" i="12"/>
  <c r="DL81" i="12"/>
  <c r="CU81" i="12"/>
  <c r="CV81" i="12"/>
  <c r="DF81" i="12"/>
  <c r="DP81" i="12"/>
  <c r="DN81" i="12"/>
  <c r="CX81" i="12"/>
  <c r="CW81" i="12"/>
  <c r="DH81" i="12"/>
  <c r="DK81" i="12"/>
  <c r="DQ81" i="12"/>
  <c r="DC81" i="12"/>
  <c r="DE81" i="12"/>
  <c r="DO81" i="12"/>
  <c r="DM81" i="12"/>
  <c r="DB81" i="12"/>
  <c r="DJ81" i="12"/>
  <c r="CY81" i="12"/>
  <c r="DD81" i="12"/>
  <c r="DB119" i="12"/>
  <c r="DE119" i="12"/>
  <c r="DC119" i="12"/>
  <c r="DA119" i="12"/>
  <c r="DG119" i="12"/>
  <c r="DF119" i="12"/>
  <c r="DI119" i="12"/>
  <c r="DQ119" i="12"/>
  <c r="CV119" i="12"/>
  <c r="CU119" i="12"/>
  <c r="CZ119" i="12"/>
  <c r="DP119" i="12"/>
  <c r="DM119" i="12"/>
  <c r="CY119" i="12"/>
  <c r="CT119" i="12"/>
  <c r="DH119" i="12"/>
  <c r="CW119" i="12"/>
  <c r="DK119" i="12"/>
  <c r="DO119" i="12"/>
  <c r="DD119" i="12"/>
  <c r="DL119" i="12"/>
  <c r="DN119" i="12"/>
  <c r="CX119" i="12"/>
  <c r="DJ119" i="12"/>
  <c r="DF40" i="12"/>
  <c r="DL40" i="12"/>
  <c r="CT40" i="12"/>
  <c r="CZ40" i="12"/>
  <c r="DK40" i="12"/>
  <c r="CW40" i="12"/>
  <c r="DM40" i="12"/>
  <c r="CU40" i="12"/>
  <c r="DG40" i="12"/>
  <c r="DH40" i="12"/>
  <c r="DJ40" i="12"/>
  <c r="DC40" i="12"/>
  <c r="DI40" i="12"/>
  <c r="CY40" i="12"/>
  <c r="DD40" i="12"/>
  <c r="DN40" i="12"/>
  <c r="DO40" i="12"/>
  <c r="CV40" i="12"/>
  <c r="DA40" i="12"/>
  <c r="DE40" i="12"/>
  <c r="DP40" i="12"/>
  <c r="DQ40" i="12"/>
  <c r="CX40" i="12"/>
  <c r="DB40" i="12"/>
  <c r="CT124" i="12"/>
  <c r="CV124" i="12"/>
  <c r="DC124" i="12"/>
  <c r="DA124" i="12"/>
  <c r="CZ124" i="12"/>
  <c r="DF124" i="12"/>
  <c r="CU124" i="12"/>
  <c r="DE124" i="12"/>
  <c r="DJ124" i="12"/>
  <c r="DO124" i="12"/>
  <c r="DB124" i="12"/>
  <c r="CX124" i="12"/>
  <c r="DL124" i="12"/>
  <c r="DI124" i="12"/>
  <c r="DM124" i="12"/>
  <c r="DQ124" i="12"/>
  <c r="DG124" i="12"/>
  <c r="DK124" i="12"/>
  <c r="DH124" i="12"/>
  <c r="DD124" i="12"/>
  <c r="CW124" i="12"/>
  <c r="CY124" i="12"/>
  <c r="DP124" i="12"/>
  <c r="DN124" i="12"/>
  <c r="CV8" i="12"/>
  <c r="DP8" i="12"/>
  <c r="DD8" i="12"/>
  <c r="DH8" i="12"/>
  <c r="DQ8" i="12"/>
  <c r="DL8" i="12"/>
  <c r="DE8" i="12"/>
  <c r="DK8" i="12"/>
  <c r="DB8" i="12"/>
  <c r="DN8" i="12"/>
  <c r="DO8" i="12"/>
  <c r="DJ8" i="12"/>
  <c r="DC8" i="12"/>
  <c r="DI8" i="12"/>
  <c r="DG8" i="12"/>
  <c r="CX8" i="12"/>
  <c r="DM8" i="12"/>
  <c r="CW8" i="12"/>
  <c r="DA8" i="12"/>
  <c r="CU8" i="12"/>
  <c r="CT8" i="12"/>
  <c r="CZ8" i="12"/>
  <c r="CY8" i="12"/>
  <c r="DF8" i="12"/>
  <c r="DJ44" i="12"/>
  <c r="DO44" i="12"/>
  <c r="CZ44" i="12"/>
  <c r="DB44" i="12"/>
  <c r="DG44" i="12"/>
  <c r="DP44" i="12"/>
  <c r="DI44" i="12"/>
  <c r="DA44" i="12"/>
  <c r="DD44" i="12"/>
  <c r="DH44" i="12"/>
  <c r="DM44" i="12"/>
  <c r="CY44" i="12"/>
  <c r="CX44" i="12"/>
  <c r="DF44" i="12"/>
  <c r="DL44" i="12"/>
  <c r="DQ44" i="12"/>
  <c r="CU44" i="12"/>
  <c r="CT44" i="12"/>
  <c r="DK44" i="12"/>
  <c r="DN44" i="12"/>
  <c r="CW44" i="12"/>
  <c r="CV44" i="12"/>
  <c r="DC44" i="12"/>
  <c r="DE44" i="12"/>
  <c r="DI179" i="12"/>
  <c r="DN179" i="12"/>
  <c r="DA179" i="12"/>
  <c r="DH179" i="12"/>
  <c r="CY179" i="12"/>
  <c r="DQ179" i="12"/>
  <c r="DE179" i="12"/>
  <c r="DK179" i="12"/>
  <c r="CV179" i="12"/>
  <c r="CW179" i="12"/>
  <c r="CX179" i="12"/>
  <c r="DJ179" i="12"/>
  <c r="DG179" i="12"/>
  <c r="DO179" i="12"/>
  <c r="CU179" i="12"/>
  <c r="DB179" i="12"/>
  <c r="DD179" i="12"/>
  <c r="DL179" i="12"/>
  <c r="DM179" i="12"/>
  <c r="CZ179" i="12"/>
  <c r="DF179" i="12"/>
  <c r="DC179" i="12"/>
  <c r="DP179" i="12"/>
  <c r="CT179" i="12"/>
  <c r="CW49" i="12"/>
  <c r="DG49" i="12"/>
  <c r="CZ49" i="12"/>
  <c r="DD49" i="12"/>
  <c r="CU49" i="12"/>
  <c r="DM49" i="12"/>
  <c r="DC49" i="12"/>
  <c r="DJ49" i="12"/>
  <c r="DL49" i="12"/>
  <c r="CY49" i="12"/>
  <c r="DQ49" i="12"/>
  <c r="CX49" i="12"/>
  <c r="DO49" i="12"/>
  <c r="DI49" i="12"/>
  <c r="DK49" i="12"/>
  <c r="DE49" i="12"/>
  <c r="DF49" i="12"/>
  <c r="DP49" i="12"/>
  <c r="DA49" i="12"/>
  <c r="DH49" i="12"/>
  <c r="CT49" i="12"/>
  <c r="CV49" i="12"/>
  <c r="DN49" i="12"/>
  <c r="DB49" i="12"/>
  <c r="CZ108" i="12"/>
  <c r="DL108" i="12"/>
  <c r="DH108" i="12"/>
  <c r="DQ108" i="12"/>
  <c r="DP108" i="12"/>
  <c r="DG108" i="12"/>
  <c r="DF108" i="12"/>
  <c r="DI108" i="12"/>
  <c r="DM108" i="12"/>
  <c r="CU108" i="12"/>
  <c r="DB108" i="12"/>
  <c r="CX108" i="12"/>
  <c r="CV108" i="12"/>
  <c r="CT108" i="12"/>
  <c r="DO108" i="12"/>
  <c r="DK108" i="12"/>
  <c r="DC108" i="12"/>
  <c r="DE108" i="12"/>
  <c r="CW108" i="12"/>
  <c r="CY108" i="12"/>
  <c r="DJ108" i="12"/>
  <c r="DN108" i="12"/>
  <c r="DA108" i="12"/>
  <c r="DD108" i="12"/>
  <c r="DM207" i="12"/>
  <c r="DF207" i="12"/>
  <c r="DD207" i="12"/>
  <c r="CW207" i="12"/>
  <c r="CX207" i="12"/>
  <c r="CV207" i="12"/>
  <c r="DG207" i="12"/>
  <c r="CZ207" i="12"/>
  <c r="DI207" i="12"/>
  <c r="CT207" i="12"/>
  <c r="DK207" i="12"/>
  <c r="CY207" i="12"/>
  <c r="DQ207" i="12"/>
  <c r="DH207" i="12"/>
  <c r="DC207" i="12"/>
  <c r="DO207" i="12"/>
  <c r="DE207" i="12"/>
  <c r="DL207" i="12"/>
  <c r="DP207" i="12"/>
  <c r="DB207" i="12"/>
  <c r="DJ207" i="12"/>
  <c r="DN207" i="12"/>
  <c r="CU207" i="12"/>
  <c r="DA207" i="12"/>
  <c r="CX72" i="12"/>
  <c r="CV72" i="12"/>
  <c r="DN72" i="12"/>
  <c r="CZ72" i="12"/>
  <c r="DA72" i="12"/>
  <c r="DI72" i="12"/>
  <c r="DK72" i="12"/>
  <c r="DF72" i="12"/>
  <c r="DB72" i="12"/>
  <c r="CW72" i="12"/>
  <c r="CT72" i="12"/>
  <c r="DO72" i="12"/>
  <c r="DL72" i="12"/>
  <c r="CY72" i="12"/>
  <c r="CU72" i="12"/>
  <c r="DG72" i="12"/>
  <c r="DQ72" i="12"/>
  <c r="DD72" i="12"/>
  <c r="DE72" i="12"/>
  <c r="DP72" i="12"/>
  <c r="DJ72" i="12"/>
  <c r="DC72" i="12"/>
  <c r="DM72" i="12"/>
  <c r="DH72" i="12"/>
  <c r="DI239" i="12"/>
  <c r="DD239" i="12"/>
  <c r="CW239" i="12"/>
  <c r="CZ239" i="12"/>
  <c r="DM239" i="12"/>
  <c r="CY239" i="12"/>
  <c r="DA239" i="12"/>
  <c r="DH239" i="12"/>
  <c r="DN239" i="12"/>
  <c r="CX239" i="12"/>
  <c r="DG239" i="12"/>
  <c r="CV239" i="12"/>
  <c r="DJ239" i="12"/>
  <c r="DP239" i="12"/>
  <c r="DK239" i="12"/>
  <c r="DL239" i="12"/>
  <c r="DB239" i="12"/>
  <c r="CT239" i="12"/>
  <c r="CU239" i="12"/>
  <c r="DE239" i="12"/>
  <c r="DC239" i="12"/>
  <c r="DO239" i="12"/>
  <c r="DQ239" i="12"/>
  <c r="DF239" i="12"/>
  <c r="DD194" i="12"/>
  <c r="DI194" i="12"/>
  <c r="DJ194" i="12"/>
  <c r="DA194" i="12"/>
  <c r="DH194" i="12"/>
  <c r="DE194" i="12"/>
  <c r="DK194" i="12"/>
  <c r="DP194" i="12"/>
  <c r="CY194" i="12"/>
  <c r="DG194" i="12"/>
  <c r="DN194" i="12"/>
  <c r="DM194" i="12"/>
  <c r="CT194" i="12"/>
  <c r="DF194" i="12"/>
  <c r="CU194" i="12"/>
  <c r="DQ194" i="12"/>
  <c r="CW194" i="12"/>
  <c r="CV194" i="12"/>
  <c r="CX194" i="12"/>
  <c r="DC194" i="12"/>
  <c r="CZ194" i="12"/>
  <c r="DO194" i="12"/>
  <c r="DL194" i="12"/>
  <c r="DB194" i="12"/>
  <c r="DE235" i="12"/>
  <c r="DC235" i="12"/>
  <c r="DH235" i="12"/>
  <c r="CY235" i="12"/>
  <c r="DI235" i="12"/>
  <c r="DM235" i="12"/>
  <c r="DD235" i="12"/>
  <c r="DA235" i="12"/>
  <c r="DQ235" i="12"/>
  <c r="CU235" i="12"/>
  <c r="DL235" i="12"/>
  <c r="DN235" i="12"/>
  <c r="CT235" i="12"/>
  <c r="DP235" i="12"/>
  <c r="DB235" i="12"/>
  <c r="DK235" i="12"/>
  <c r="CX235" i="12"/>
  <c r="CZ235" i="12"/>
  <c r="DO235" i="12"/>
  <c r="DG235" i="12"/>
  <c r="CW235" i="12"/>
  <c r="DF235" i="12"/>
  <c r="CV235" i="12"/>
  <c r="DJ235" i="12"/>
  <c r="CY184" i="12"/>
  <c r="DO184" i="12"/>
  <c r="DP184" i="12"/>
  <c r="DM184" i="12"/>
  <c r="DK184" i="12"/>
  <c r="CX184" i="12"/>
  <c r="DG184" i="12"/>
  <c r="DQ184" i="12"/>
  <c r="DL184" i="12"/>
  <c r="DB184" i="12"/>
  <c r="DN184" i="12"/>
  <c r="CW184" i="12"/>
  <c r="DE184" i="12"/>
  <c r="CT184" i="12"/>
  <c r="DJ184" i="12"/>
  <c r="CV184" i="12"/>
  <c r="DA184" i="12"/>
  <c r="DC184" i="12"/>
  <c r="DH184" i="12"/>
  <c r="DF184" i="12"/>
  <c r="CU184" i="12"/>
  <c r="DI184" i="12"/>
  <c r="CZ184" i="12"/>
  <c r="DD184" i="12"/>
  <c r="DJ168" i="12"/>
  <c r="DO168" i="12"/>
  <c r="DF168" i="12"/>
  <c r="DQ168" i="12"/>
  <c r="CX168" i="12"/>
  <c r="CV168" i="12"/>
  <c r="DE168" i="12"/>
  <c r="DB168" i="12"/>
  <c r="CY168" i="12"/>
  <c r="CW168" i="12"/>
  <c r="DC168" i="12"/>
  <c r="DD168" i="12"/>
  <c r="DA168" i="12"/>
  <c r="DH168" i="12"/>
  <c r="DM168" i="12"/>
  <c r="DN168" i="12"/>
  <c r="CT168" i="12"/>
  <c r="DG168" i="12"/>
  <c r="DL168" i="12"/>
  <c r="DI168" i="12"/>
  <c r="DP168" i="12"/>
  <c r="DK168" i="12"/>
  <c r="CZ168" i="12"/>
  <c r="CU168" i="12"/>
  <c r="DE97" i="12"/>
  <c r="DN97" i="12"/>
  <c r="CW97" i="12"/>
  <c r="CZ97" i="12"/>
  <c r="DF97" i="12"/>
  <c r="DQ97" i="12"/>
  <c r="DO97" i="12"/>
  <c r="CT97" i="12"/>
  <c r="DI97" i="12"/>
  <c r="DD97" i="12"/>
  <c r="DM97" i="12"/>
  <c r="CY97" i="12"/>
  <c r="DB97" i="12"/>
  <c r="DC97" i="12"/>
  <c r="DK97" i="12"/>
  <c r="DL97" i="12"/>
  <c r="CX97" i="12"/>
  <c r="DH97" i="12"/>
  <c r="DG97" i="12"/>
  <c r="CV97" i="12"/>
  <c r="DA97" i="12"/>
  <c r="DP97" i="12"/>
  <c r="CU97" i="12"/>
  <c r="DJ97" i="12"/>
  <c r="CV208" i="12"/>
  <c r="CY208" i="12"/>
  <c r="DG208" i="12"/>
  <c r="CW208" i="12"/>
  <c r="DA208" i="12"/>
  <c r="DQ208" i="12"/>
  <c r="DM208" i="12"/>
  <c r="DB208" i="12"/>
  <c r="DK208" i="12"/>
  <c r="DD208" i="12"/>
  <c r="DI208" i="12"/>
  <c r="CX208" i="12"/>
  <c r="DL208" i="12"/>
  <c r="DN208" i="12"/>
  <c r="DE208" i="12"/>
  <c r="DJ208" i="12"/>
  <c r="DC208" i="12"/>
  <c r="DH208" i="12"/>
  <c r="CZ208" i="12"/>
  <c r="CT208" i="12"/>
  <c r="DF208" i="12"/>
  <c r="DO208" i="12"/>
  <c r="DP208" i="12"/>
  <c r="CU208" i="12"/>
  <c r="CY76" i="12"/>
  <c r="DE76" i="12"/>
  <c r="CV76" i="12"/>
  <c r="DO76" i="12"/>
  <c r="DC76" i="12"/>
  <c r="DM76" i="12"/>
  <c r="DP76" i="12"/>
  <c r="CT76" i="12"/>
  <c r="DI76" i="12"/>
  <c r="DD76" i="12"/>
  <c r="CW76" i="12"/>
  <c r="DA76" i="12"/>
  <c r="CZ76" i="12"/>
  <c r="CU76" i="12"/>
  <c r="DQ76" i="12"/>
  <c r="DN76" i="12"/>
  <c r="CX76" i="12"/>
  <c r="DK76" i="12"/>
  <c r="DJ76" i="12"/>
  <c r="DF76" i="12"/>
  <c r="DH76" i="12"/>
  <c r="DL76" i="12"/>
  <c r="DG76" i="12"/>
  <c r="DB76" i="12"/>
  <c r="DQ229" i="12"/>
  <c r="CW229" i="12"/>
  <c r="DA229" i="12"/>
  <c r="CY229" i="12"/>
  <c r="CV229" i="12"/>
  <c r="DJ229" i="12"/>
  <c r="DK229" i="12"/>
  <c r="DN229" i="12"/>
  <c r="DC229" i="12"/>
  <c r="DB229" i="12"/>
  <c r="DG229" i="12"/>
  <c r="DP229" i="12"/>
  <c r="DH229" i="12"/>
  <c r="CU229" i="12"/>
  <c r="DO229" i="12"/>
  <c r="DE229" i="12"/>
  <c r="DM229" i="12"/>
  <c r="CZ229" i="12"/>
  <c r="CX229" i="12"/>
  <c r="DD229" i="12"/>
  <c r="DL229" i="12"/>
  <c r="DI229" i="12"/>
  <c r="CT229" i="12"/>
  <c r="DF229" i="12"/>
  <c r="DF56" i="12"/>
  <c r="DQ56" i="12"/>
  <c r="CY56" i="12"/>
  <c r="CZ56" i="12"/>
  <c r="DG56" i="12"/>
  <c r="CW56" i="12"/>
  <c r="DD56" i="12"/>
  <c r="CU56" i="12"/>
  <c r="DM56" i="12"/>
  <c r="DE56" i="12"/>
  <c r="DI56" i="12"/>
  <c r="DC56" i="12"/>
  <c r="CT56" i="12"/>
  <c r="DK56" i="12"/>
  <c r="DP56" i="12"/>
  <c r="DH56" i="12"/>
  <c r="CX56" i="12"/>
  <c r="DA56" i="12"/>
  <c r="DO56" i="12"/>
  <c r="DN56" i="12"/>
  <c r="DB56" i="12"/>
  <c r="DL56" i="12"/>
  <c r="CV56" i="12"/>
  <c r="DJ56" i="12"/>
  <c r="CX215" i="12"/>
  <c r="DJ215" i="12"/>
  <c r="DI215" i="12"/>
  <c r="CZ215" i="12"/>
  <c r="DD215" i="12"/>
  <c r="CY215" i="12"/>
  <c r="DE215" i="12"/>
  <c r="DP215" i="12"/>
  <c r="DL215" i="12"/>
  <c r="CV215" i="12"/>
  <c r="DO215" i="12"/>
  <c r="CW215" i="12"/>
  <c r="DH215" i="12"/>
  <c r="DM215" i="12"/>
  <c r="CU215" i="12"/>
  <c r="DK215" i="12"/>
  <c r="DG215" i="12"/>
  <c r="DC215" i="12"/>
  <c r="DQ215" i="12"/>
  <c r="CT215" i="12"/>
  <c r="DB215" i="12"/>
  <c r="DN215" i="12"/>
  <c r="DA215" i="12"/>
  <c r="DF215" i="12"/>
  <c r="DA150" i="12"/>
  <c r="DB150" i="12"/>
  <c r="CV150" i="12"/>
  <c r="DD150" i="12"/>
  <c r="DK150" i="12"/>
  <c r="DP150" i="12"/>
  <c r="DC150" i="12"/>
  <c r="CZ150" i="12"/>
  <c r="CT150" i="12"/>
  <c r="DF150" i="12"/>
  <c r="DI150" i="12"/>
  <c r="DO150" i="12"/>
  <c r="DN150" i="12"/>
  <c r="DH150" i="12"/>
  <c r="CY150" i="12"/>
  <c r="DG150" i="12"/>
  <c r="CX150" i="12"/>
  <c r="DQ150" i="12"/>
  <c r="DJ150" i="12"/>
  <c r="CW150" i="12"/>
  <c r="DL150" i="12"/>
  <c r="CU150" i="12"/>
  <c r="DM150" i="12"/>
  <c r="DE150" i="12"/>
  <c r="CW10" i="12"/>
  <c r="DF10" i="12"/>
  <c r="DN10" i="12"/>
  <c r="DL10" i="12"/>
  <c r="CX10" i="12"/>
  <c r="DE10" i="12"/>
  <c r="CT10" i="12"/>
  <c r="DI10" i="12"/>
  <c r="DD10" i="12"/>
  <c r="DO10" i="12"/>
  <c r="CV10" i="12"/>
  <c r="DC10" i="12"/>
  <c r="DM10" i="12"/>
  <c r="CU10" i="12"/>
  <c r="DA10" i="12"/>
  <c r="CY10" i="12"/>
  <c r="DG10" i="12"/>
  <c r="DP10" i="12"/>
  <c r="DB10" i="12"/>
  <c r="DH10" i="12"/>
  <c r="DK10" i="12"/>
  <c r="DJ10" i="12"/>
  <c r="DQ10" i="12"/>
  <c r="CZ10" i="12"/>
  <c r="DD157" i="12"/>
  <c r="CV157" i="12"/>
  <c r="DE157" i="12"/>
  <c r="DO157" i="12"/>
  <c r="DF157" i="12"/>
  <c r="DI157" i="12"/>
  <c r="CY157" i="12"/>
  <c r="DQ157" i="12"/>
  <c r="DJ157" i="12"/>
  <c r="DP157" i="12"/>
  <c r="DC157" i="12"/>
  <c r="CU157" i="12"/>
  <c r="DM157" i="12"/>
  <c r="DL157" i="12"/>
  <c r="CX157" i="12"/>
  <c r="DB157" i="12"/>
  <c r="DH157" i="12"/>
  <c r="DA157" i="12"/>
  <c r="CT157" i="12"/>
  <c r="DN157" i="12"/>
  <c r="CZ157" i="12"/>
  <c r="DG157" i="12"/>
  <c r="DK157" i="12"/>
  <c r="CW157" i="12"/>
  <c r="CW86" i="12"/>
  <c r="DN86" i="12"/>
  <c r="DI86" i="12"/>
  <c r="CY86" i="12"/>
  <c r="DB86" i="12"/>
  <c r="DQ86" i="12"/>
  <c r="DL86" i="12"/>
  <c r="CX86" i="12"/>
  <c r="DE86" i="12"/>
  <c r="DJ86" i="12"/>
  <c r="DH86" i="12"/>
  <c r="CV86" i="12"/>
  <c r="CZ86" i="12"/>
  <c r="DC86" i="12"/>
  <c r="DP86" i="12"/>
  <c r="DK86" i="12"/>
  <c r="CU86" i="12"/>
  <c r="DF86" i="12"/>
  <c r="DD86" i="12"/>
  <c r="CT86" i="12"/>
  <c r="DA86" i="12"/>
  <c r="DO86" i="12"/>
  <c r="DG86" i="12"/>
  <c r="DM86" i="12"/>
  <c r="DA217" i="12"/>
  <c r="DQ217" i="12"/>
  <c r="DD217" i="12"/>
  <c r="DF217" i="12"/>
  <c r="DB217" i="12"/>
  <c r="DJ217" i="12"/>
  <c r="DN217" i="12"/>
  <c r="DP217" i="12"/>
  <c r="CX217" i="12"/>
  <c r="CY217" i="12"/>
  <c r="DO217" i="12"/>
  <c r="DL217" i="12"/>
  <c r="CZ217" i="12"/>
  <c r="DE217" i="12"/>
  <c r="CU217" i="12"/>
  <c r="DM217" i="12"/>
  <c r="CV217" i="12"/>
  <c r="DG217" i="12"/>
  <c r="DC217" i="12"/>
  <c r="DI217" i="12"/>
  <c r="CW217" i="12"/>
  <c r="DK217" i="12"/>
  <c r="DH217" i="12"/>
  <c r="CT217" i="12"/>
  <c r="DH192" i="12"/>
  <c r="DE192" i="12"/>
  <c r="CW192" i="12"/>
  <c r="DP192" i="12"/>
  <c r="CZ192" i="12"/>
  <c r="DK192" i="12"/>
  <c r="DO192" i="12"/>
  <c r="DI192" i="12"/>
  <c r="DQ192" i="12"/>
  <c r="DA192" i="12"/>
  <c r="CV192" i="12"/>
  <c r="DG192" i="12"/>
  <c r="DB192" i="12"/>
  <c r="DN192" i="12"/>
  <c r="CX192" i="12"/>
  <c r="DD192" i="12"/>
  <c r="DC192" i="12"/>
  <c r="DF192" i="12"/>
  <c r="DJ192" i="12"/>
  <c r="DL192" i="12"/>
  <c r="CY192" i="12"/>
  <c r="CU192" i="12"/>
  <c r="CT192" i="12"/>
  <c r="DM192" i="12"/>
  <c r="DM23" i="12"/>
  <c r="DC23" i="12"/>
  <c r="DP23" i="12"/>
  <c r="CT23" i="12"/>
  <c r="DO23" i="12"/>
  <c r="DA23" i="12"/>
  <c r="DE23" i="12"/>
  <c r="DB23" i="12"/>
  <c r="DN23" i="12"/>
  <c r="CU23" i="12"/>
  <c r="CV23" i="12"/>
  <c r="DF23" i="12"/>
  <c r="DL23" i="12"/>
  <c r="DD23" i="12"/>
  <c r="DK23" i="12"/>
  <c r="CX23" i="12"/>
  <c r="DQ23" i="12"/>
  <c r="CW23" i="12"/>
  <c r="DG23" i="12"/>
  <c r="CY23" i="12"/>
  <c r="DH23" i="12"/>
  <c r="DJ23" i="12"/>
  <c r="CZ23" i="12"/>
  <c r="DI23" i="12"/>
  <c r="DO129" i="12"/>
  <c r="DE129" i="12"/>
  <c r="DF129" i="12"/>
  <c r="DQ129" i="12"/>
  <c r="DC129" i="12"/>
  <c r="DD129" i="12"/>
  <c r="DM129" i="12"/>
  <c r="DI129" i="12"/>
  <c r="CW129" i="12"/>
  <c r="DN129" i="12"/>
  <c r="DK129" i="12"/>
  <c r="DA129" i="12"/>
  <c r="DH129" i="12"/>
  <c r="DP129" i="12"/>
  <c r="CY129" i="12"/>
  <c r="CT129" i="12"/>
  <c r="CZ129" i="12"/>
  <c r="CU129" i="12"/>
  <c r="DL129" i="12"/>
  <c r="DG129" i="12"/>
  <c r="CX129" i="12"/>
  <c r="CV129" i="12"/>
  <c r="DJ129" i="12"/>
  <c r="DB129" i="12"/>
  <c r="DI41" i="12"/>
  <c r="DP41" i="12"/>
  <c r="CU41" i="12"/>
  <c r="DN41" i="12"/>
  <c r="DQ41" i="12"/>
  <c r="DM41" i="12"/>
  <c r="DC41" i="12"/>
  <c r="DE41" i="12"/>
  <c r="CW41" i="12"/>
  <c r="DD41" i="12"/>
  <c r="CV41" i="12"/>
  <c r="DO41" i="12"/>
  <c r="DJ41" i="12"/>
  <c r="DL41" i="12"/>
  <c r="CY41" i="12"/>
  <c r="CZ41" i="12"/>
  <c r="DA41" i="12"/>
  <c r="CX41" i="12"/>
  <c r="DG41" i="12"/>
  <c r="DK41" i="12"/>
  <c r="DF41" i="12"/>
  <c r="DB41" i="12"/>
  <c r="CT41" i="12"/>
  <c r="DH41" i="12"/>
  <c r="DK47" i="12"/>
  <c r="DJ47" i="12"/>
  <c r="DP47" i="12"/>
  <c r="CU47" i="12"/>
  <c r="CY47" i="12"/>
  <c r="DD47" i="12"/>
  <c r="DL47" i="12"/>
  <c r="DF47" i="12"/>
  <c r="CV47" i="12"/>
  <c r="DO47" i="12"/>
  <c r="CX47" i="12"/>
  <c r="DE47" i="12"/>
  <c r="DB47" i="12"/>
  <c r="DN47" i="12"/>
  <c r="DH47" i="12"/>
  <c r="CT47" i="12"/>
  <c r="CW47" i="12"/>
  <c r="DI47" i="12"/>
  <c r="DA47" i="12"/>
  <c r="CZ47" i="12"/>
  <c r="DQ47" i="12"/>
  <c r="DG47" i="12"/>
  <c r="DC47" i="12"/>
  <c r="DM47" i="12"/>
  <c r="CT156" i="12"/>
  <c r="DO156" i="12"/>
  <c r="CZ156" i="12"/>
  <c r="DA156" i="12"/>
  <c r="CV156" i="12"/>
  <c r="DD156" i="12"/>
  <c r="DM156" i="12"/>
  <c r="DP156" i="12"/>
  <c r="DI156" i="12"/>
  <c r="DG156" i="12"/>
  <c r="DE156" i="12"/>
  <c r="DK156" i="12"/>
  <c r="DJ156" i="12"/>
  <c r="DF156" i="12"/>
  <c r="CU156" i="12"/>
  <c r="DN156" i="12"/>
  <c r="DB156" i="12"/>
  <c r="DH156" i="12"/>
  <c r="DC156" i="12"/>
  <c r="CW156" i="12"/>
  <c r="DL156" i="12"/>
  <c r="CX156" i="12"/>
  <c r="CY156" i="12"/>
  <c r="DQ156" i="12"/>
  <c r="DQ63" i="12"/>
  <c r="DP63" i="12"/>
  <c r="DA63" i="12"/>
  <c r="CW63" i="12"/>
  <c r="DL63" i="12"/>
  <c r="DO63" i="12"/>
  <c r="DN63" i="12"/>
  <c r="CT63" i="12"/>
  <c r="DD63" i="12"/>
  <c r="DI63" i="12"/>
  <c r="DJ63" i="12"/>
  <c r="DC63" i="12"/>
  <c r="CU63" i="12"/>
  <c r="CZ63" i="12"/>
  <c r="DG63" i="12"/>
  <c r="DK63" i="12"/>
  <c r="DB63" i="12"/>
  <c r="DE63" i="12"/>
  <c r="DM63" i="12"/>
  <c r="DH63" i="12"/>
  <c r="CY63" i="12"/>
  <c r="CX63" i="12"/>
  <c r="CV63" i="12"/>
  <c r="DF63" i="12"/>
  <c r="CT175" i="12"/>
  <c r="DN175" i="12"/>
  <c r="DH175" i="12"/>
  <c r="DB175" i="12"/>
  <c r="CX175" i="12"/>
  <c r="CW175" i="12"/>
  <c r="DD175" i="12"/>
  <c r="CV175" i="12"/>
  <c r="DC175" i="12"/>
  <c r="DL175" i="12"/>
  <c r="CU175" i="12"/>
  <c r="DJ175" i="12"/>
  <c r="DA175" i="12"/>
  <c r="CY175" i="12"/>
  <c r="DI175" i="12"/>
  <c r="DG175" i="12"/>
  <c r="DK175" i="12"/>
  <c r="DP175" i="12"/>
  <c r="DM175" i="12"/>
  <c r="DE175" i="12"/>
  <c r="DQ175" i="12"/>
  <c r="DF175" i="12"/>
  <c r="DO175" i="12"/>
  <c r="CZ175" i="12"/>
  <c r="CS3" i="12"/>
  <c r="DF187" i="12"/>
  <c r="DB187" i="12"/>
  <c r="DJ187" i="12"/>
  <c r="CU187" i="12"/>
  <c r="DD187" i="12"/>
  <c r="DC187" i="12"/>
  <c r="CT187" i="12"/>
  <c r="DM187" i="12"/>
  <c r="DG187" i="12"/>
  <c r="DO187" i="12"/>
  <c r="DQ187" i="12"/>
  <c r="CV187" i="12"/>
  <c r="CW187" i="12"/>
  <c r="DP187" i="12"/>
  <c r="DI187" i="12"/>
  <c r="DK187" i="12"/>
  <c r="DE187" i="12"/>
  <c r="DN187" i="12"/>
  <c r="CZ187" i="12"/>
  <c r="CY187" i="12"/>
  <c r="CX187" i="12"/>
  <c r="DA187" i="12"/>
  <c r="DL187" i="12"/>
  <c r="DH187" i="12"/>
  <c r="DM53" i="12"/>
  <c r="CV53" i="12"/>
  <c r="DH53" i="12"/>
  <c r="DP53" i="12"/>
  <c r="DB53" i="12"/>
  <c r="DJ53" i="12"/>
  <c r="CX53" i="12"/>
  <c r="CU53" i="12"/>
  <c r="DC53" i="12"/>
  <c r="DD53" i="12"/>
  <c r="DO53" i="12"/>
  <c r="CW53" i="12"/>
  <c r="CT53" i="12"/>
  <c r="CY53" i="12"/>
  <c r="CZ53" i="12"/>
  <c r="DL53" i="12"/>
  <c r="DN53" i="12"/>
  <c r="DK53" i="12"/>
  <c r="DF53" i="12"/>
  <c r="DA53" i="12"/>
  <c r="DE53" i="12"/>
  <c r="DG53" i="12"/>
  <c r="DI53" i="12"/>
  <c r="DQ53" i="12"/>
  <c r="DP113" i="12"/>
  <c r="CV113" i="12"/>
  <c r="CT113" i="12"/>
  <c r="DG113" i="12"/>
  <c r="DE113" i="12"/>
  <c r="DB113" i="12"/>
  <c r="DO113" i="12"/>
  <c r="DA113" i="12"/>
  <c r="DQ113" i="12"/>
  <c r="DJ113" i="12"/>
  <c r="DN113" i="12"/>
  <c r="DH113" i="12"/>
  <c r="DK113" i="12"/>
  <c r="DI113" i="12"/>
  <c r="CW113" i="12"/>
  <c r="CY113" i="12"/>
  <c r="DF113" i="12"/>
  <c r="DM113" i="12"/>
  <c r="CX113" i="12"/>
  <c r="DL113" i="12"/>
  <c r="CU113" i="12"/>
  <c r="CZ113" i="12"/>
  <c r="DD113" i="12"/>
  <c r="DC113" i="12"/>
  <c r="DF7" i="12"/>
  <c r="DQ7" i="12"/>
  <c r="CW7" i="12"/>
  <c r="DN7" i="12"/>
  <c r="CY7" i="12"/>
  <c r="DE7" i="12"/>
  <c r="DL7" i="12"/>
  <c r="CX7" i="12"/>
  <c r="DB7" i="12"/>
  <c r="CU7" i="12"/>
  <c r="DK7" i="12"/>
  <c r="DJ7" i="12"/>
  <c r="DM7" i="12"/>
  <c r="DD7" i="12"/>
  <c r="DI7" i="12"/>
  <c r="DG7" i="12"/>
  <c r="CV7" i="12"/>
  <c r="DC7" i="12"/>
  <c r="CT7" i="12"/>
  <c r="DA7" i="12"/>
  <c r="DP7" i="12"/>
  <c r="DO7" i="12"/>
  <c r="CZ7" i="12"/>
  <c r="DH7" i="12"/>
  <c r="CT73" i="12"/>
  <c r="DQ73" i="12"/>
  <c r="DP73" i="12"/>
  <c r="DL73" i="12"/>
  <c r="DC73" i="12"/>
  <c r="DH73" i="12"/>
  <c r="CW73" i="12"/>
  <c r="CV73" i="12"/>
  <c r="DO73" i="12"/>
  <c r="DK73" i="12"/>
  <c r="DB73" i="12"/>
  <c r="DG73" i="12"/>
  <c r="DJ73" i="12"/>
  <c r="DI73" i="12"/>
  <c r="DN73" i="12"/>
  <c r="DD73" i="12"/>
  <c r="CU73" i="12"/>
  <c r="DE73" i="12"/>
  <c r="DA73" i="12"/>
  <c r="CY73" i="12"/>
  <c r="DM73" i="12"/>
  <c r="CX73" i="12"/>
  <c r="DF73" i="12"/>
  <c r="CZ73" i="12"/>
  <c r="DH139" i="12"/>
  <c r="CT139" i="12"/>
  <c r="DM139" i="12"/>
  <c r="DK139" i="12"/>
  <c r="CW139" i="12"/>
  <c r="DD139" i="12"/>
  <c r="DB139" i="12"/>
  <c r="DO139" i="12"/>
  <c r="DF139" i="12"/>
  <c r="CV139" i="12"/>
  <c r="CY139" i="12"/>
  <c r="DI139" i="12"/>
  <c r="DP139" i="12"/>
  <c r="DC139" i="12"/>
  <c r="DQ139" i="12"/>
  <c r="DA139" i="12"/>
  <c r="CX139" i="12"/>
  <c r="CZ139" i="12"/>
  <c r="DG139" i="12"/>
  <c r="DJ139" i="12"/>
  <c r="DN139" i="12"/>
  <c r="DE139" i="12"/>
  <c r="CU139" i="12"/>
  <c r="DL139" i="12"/>
  <c r="CW236" i="12"/>
  <c r="CU236" i="12"/>
  <c r="CT236" i="12"/>
  <c r="CZ236" i="12"/>
  <c r="DN236" i="12"/>
  <c r="DH236" i="12"/>
  <c r="DC236" i="12"/>
  <c r="CY236" i="12"/>
  <c r="DK236" i="12"/>
  <c r="DO236" i="12"/>
  <c r="CX236" i="12"/>
  <c r="DM236" i="12"/>
  <c r="DE236" i="12"/>
  <c r="DG236" i="12"/>
  <c r="DB236" i="12"/>
  <c r="CV236" i="12"/>
  <c r="DD236" i="12"/>
  <c r="DQ236" i="12"/>
  <c r="DP236" i="12"/>
  <c r="DJ236" i="12"/>
  <c r="DF236" i="12"/>
  <c r="DL236" i="12"/>
  <c r="DI236" i="12"/>
  <c r="DA236" i="12"/>
  <c r="CU134" i="12"/>
  <c r="CW134" i="12"/>
  <c r="CZ134" i="12"/>
  <c r="DM134" i="12"/>
  <c r="DK134" i="12"/>
  <c r="DB134" i="12"/>
  <c r="CT134" i="12"/>
  <c r="DJ134" i="12"/>
  <c r="DO134" i="12"/>
  <c r="DG134" i="12"/>
  <c r="DA134" i="12"/>
  <c r="DQ134" i="12"/>
  <c r="DL134" i="12"/>
  <c r="CY134" i="12"/>
  <c r="DN134" i="12"/>
  <c r="DD134" i="12"/>
  <c r="DI134" i="12"/>
  <c r="DE134" i="12"/>
  <c r="CV134" i="12"/>
  <c r="DH134" i="12"/>
  <c r="DP134" i="12"/>
  <c r="DF134" i="12"/>
  <c r="DC134" i="12"/>
  <c r="CX134" i="12"/>
  <c r="DF221" i="12"/>
  <c r="DN221" i="12"/>
  <c r="CZ221" i="12"/>
  <c r="CX221" i="12"/>
  <c r="DI221" i="12"/>
  <c r="DD221" i="12"/>
  <c r="DM221" i="12"/>
  <c r="CW221" i="12"/>
  <c r="DH221" i="12"/>
  <c r="DE221" i="12"/>
  <c r="DQ221" i="12"/>
  <c r="DB221" i="12"/>
  <c r="CY221" i="12"/>
  <c r="DC221" i="12"/>
  <c r="DL221" i="12"/>
  <c r="DK221" i="12"/>
  <c r="CU221" i="12"/>
  <c r="DG221" i="12"/>
  <c r="DP221" i="12"/>
  <c r="CV221" i="12"/>
  <c r="DA221" i="12"/>
  <c r="DO221" i="12"/>
  <c r="CT221" i="12"/>
  <c r="DJ221" i="12"/>
  <c r="DA178" i="12"/>
  <c r="DB178" i="12"/>
  <c r="CZ178" i="12"/>
  <c r="DC178" i="12"/>
  <c r="CY178" i="12"/>
  <c r="DH178" i="12"/>
  <c r="DI178" i="12"/>
  <c r="CT178" i="12"/>
  <c r="DN178" i="12"/>
  <c r="DO178" i="12"/>
  <c r="DQ178" i="12"/>
  <c r="CW178" i="12"/>
  <c r="DL178" i="12"/>
  <c r="CV178" i="12"/>
  <c r="DE178" i="12"/>
  <c r="DK178" i="12"/>
  <c r="DP178" i="12"/>
  <c r="DD178" i="12"/>
  <c r="DF178" i="12"/>
  <c r="DG178" i="12"/>
  <c r="CU178" i="12"/>
  <c r="DM178" i="12"/>
  <c r="CX178" i="12"/>
  <c r="DJ178" i="12"/>
  <c r="DJ59" i="12"/>
  <c r="DP59" i="12"/>
  <c r="DH59" i="12"/>
  <c r="CX59" i="12"/>
  <c r="DF59" i="12"/>
  <c r="DG59" i="12"/>
  <c r="DM59" i="12"/>
  <c r="CV59" i="12"/>
  <c r="DA59" i="12"/>
  <c r="DI59" i="12"/>
  <c r="DL59" i="12"/>
  <c r="DC59" i="12"/>
  <c r="DK59" i="12"/>
  <c r="CT59" i="12"/>
  <c r="DD59" i="12"/>
  <c r="CY59" i="12"/>
  <c r="DQ59" i="12"/>
  <c r="CZ59" i="12"/>
  <c r="CU59" i="12"/>
  <c r="DE59" i="12"/>
  <c r="DO59" i="12"/>
  <c r="CW59" i="12"/>
  <c r="DB59" i="12"/>
  <c r="DN59" i="12"/>
  <c r="CX82" i="12"/>
  <c r="DK82" i="12"/>
  <c r="DN82" i="12"/>
  <c r="DC82" i="12"/>
  <c r="DF82" i="12"/>
  <c r="DQ82" i="12"/>
  <c r="DL82" i="12"/>
  <c r="CY82" i="12"/>
  <c r="DD82" i="12"/>
  <c r="CV82" i="12"/>
  <c r="CZ82" i="12"/>
  <c r="CW82" i="12"/>
  <c r="DH82" i="12"/>
  <c r="CU82" i="12"/>
  <c r="DM82" i="12"/>
  <c r="DO82" i="12"/>
  <c r="CT82" i="12"/>
  <c r="DE82" i="12"/>
  <c r="DB82" i="12"/>
  <c r="DJ82" i="12"/>
  <c r="DP82" i="12"/>
  <c r="DI82" i="12"/>
  <c r="DG82" i="12"/>
  <c r="DA82" i="12"/>
  <c r="DI114" i="12"/>
  <c r="DM114" i="12"/>
  <c r="DD114" i="12"/>
  <c r="DP114" i="12"/>
  <c r="CV114" i="12"/>
  <c r="DJ114" i="12"/>
  <c r="DN114" i="12"/>
  <c r="CX114" i="12"/>
  <c r="DC114" i="12"/>
  <c r="CY114" i="12"/>
  <c r="DG114" i="12"/>
  <c r="CU114" i="12"/>
  <c r="CW114" i="12"/>
  <c r="DH114" i="12"/>
  <c r="CT114" i="12"/>
  <c r="DF114" i="12"/>
  <c r="DO114" i="12"/>
  <c r="DL114" i="12"/>
  <c r="DA114" i="12"/>
  <c r="DB114" i="12"/>
  <c r="DK114" i="12"/>
  <c r="DQ114" i="12"/>
  <c r="CZ114" i="12"/>
  <c r="DE114" i="12"/>
  <c r="CX182" i="12"/>
  <c r="CY182" i="12"/>
  <c r="DC182" i="12"/>
  <c r="DJ182" i="12"/>
  <c r="DL182" i="12"/>
  <c r="DA182" i="12"/>
  <c r="DO182" i="12"/>
  <c r="DH182" i="12"/>
  <c r="DD182" i="12"/>
  <c r="CV182" i="12"/>
  <c r="DI182" i="12"/>
  <c r="CZ182" i="12"/>
  <c r="DM182" i="12"/>
  <c r="DB182" i="12"/>
  <c r="DG182" i="12"/>
  <c r="DP182" i="12"/>
  <c r="DN182" i="12"/>
  <c r="CW182" i="12"/>
  <c r="CU182" i="12"/>
  <c r="DK182" i="12"/>
  <c r="DE182" i="12"/>
  <c r="DQ182" i="12"/>
  <c r="CT182" i="12"/>
  <c r="DF182" i="12"/>
  <c r="DP118" i="12"/>
  <c r="CU118" i="12"/>
  <c r="DC118" i="12"/>
  <c r="DL118" i="12"/>
  <c r="DK118" i="12"/>
  <c r="CZ118" i="12"/>
  <c r="CX118" i="12"/>
  <c r="DN118" i="12"/>
  <c r="DI118" i="12"/>
  <c r="CY118" i="12"/>
  <c r="DE118" i="12"/>
  <c r="DG118" i="12"/>
  <c r="DQ118" i="12"/>
  <c r="CW118" i="12"/>
  <c r="DF118" i="12"/>
  <c r="DA118" i="12"/>
  <c r="DO118" i="12"/>
  <c r="CV118" i="12"/>
  <c r="DJ118" i="12"/>
  <c r="CT118" i="12"/>
  <c r="DM118" i="12"/>
  <c r="DB118" i="12"/>
  <c r="DD118" i="12"/>
  <c r="DH118" i="12"/>
  <c r="DJ43" i="12"/>
  <c r="DC43" i="12"/>
  <c r="DK43" i="12"/>
  <c r="DA43" i="12"/>
  <c r="CV43" i="12"/>
  <c r="DF43" i="12"/>
  <c r="DI43" i="12"/>
  <c r="CU43" i="12"/>
  <c r="DB43" i="12"/>
  <c r="DE43" i="12"/>
  <c r="CY43" i="12"/>
  <c r="DD43" i="12"/>
  <c r="DG43" i="12"/>
  <c r="DL43" i="12"/>
  <c r="DM43" i="12"/>
  <c r="DP43" i="12"/>
  <c r="DQ43" i="12"/>
  <c r="CW43" i="12"/>
  <c r="CT43" i="12"/>
  <c r="CZ43" i="12"/>
  <c r="DN43" i="12"/>
  <c r="DH43" i="12"/>
  <c r="CX43" i="12"/>
  <c r="DO43" i="12"/>
  <c r="CZ93" i="12"/>
  <c r="DA93" i="12"/>
  <c r="CV93" i="12"/>
  <c r="DQ93" i="12"/>
  <c r="CU93" i="12"/>
  <c r="DL93" i="12"/>
  <c r="DG93" i="12"/>
  <c r="DH93" i="12"/>
  <c r="DE93" i="12"/>
  <c r="DJ93" i="12"/>
  <c r="CY93" i="12"/>
  <c r="DD93" i="12"/>
  <c r="DK93" i="12"/>
  <c r="DI93" i="12"/>
  <c r="CT93" i="12"/>
  <c r="DB93" i="12"/>
  <c r="DC93" i="12"/>
  <c r="DM93" i="12"/>
  <c r="DN93" i="12"/>
  <c r="CX93" i="12"/>
  <c r="DF93" i="12"/>
  <c r="DO93" i="12"/>
  <c r="DP93" i="12"/>
  <c r="CW93" i="12"/>
  <c r="DQ167" i="12"/>
  <c r="DL167" i="12"/>
  <c r="CX167" i="12"/>
  <c r="DC167" i="12"/>
  <c r="DH167" i="12"/>
  <c r="DI167" i="12"/>
  <c r="DM167" i="12"/>
  <c r="DF167" i="12"/>
  <c r="CZ167" i="12"/>
  <c r="DE167" i="12"/>
  <c r="CV167" i="12"/>
  <c r="DB167" i="12"/>
  <c r="DA167" i="12"/>
  <c r="DN167" i="12"/>
  <c r="DO167" i="12"/>
  <c r="DP167" i="12"/>
  <c r="DJ167" i="12"/>
  <c r="CU167" i="12"/>
  <c r="DK167" i="12"/>
  <c r="DG167" i="12"/>
  <c r="CT167" i="12"/>
  <c r="CW167" i="12"/>
  <c r="CY167" i="12"/>
  <c r="DD167" i="12"/>
  <c r="DF96" i="12"/>
  <c r="CU96" i="12"/>
  <c r="DH96" i="12"/>
  <c r="DB96" i="12"/>
  <c r="DE96" i="12"/>
  <c r="DK96" i="12"/>
  <c r="DN96" i="12"/>
  <c r="DM96" i="12"/>
  <c r="DD96" i="12"/>
  <c r="CV96" i="12"/>
  <c r="DA96" i="12"/>
  <c r="DO96" i="12"/>
  <c r="CX96" i="12"/>
  <c r="DG96" i="12"/>
  <c r="DQ96" i="12"/>
  <c r="DP96" i="12"/>
  <c r="CY96" i="12"/>
  <c r="CW96" i="12"/>
  <c r="DC96" i="12"/>
  <c r="DJ96" i="12"/>
  <c r="CT96" i="12"/>
  <c r="CZ96" i="12"/>
  <c r="DL96" i="12"/>
  <c r="DI96" i="12"/>
  <c r="CX9" i="12"/>
  <c r="DH9" i="12"/>
  <c r="DO9" i="12"/>
  <c r="DN9" i="12"/>
  <c r="CZ9" i="12"/>
  <c r="DF9" i="12"/>
  <c r="DJ9" i="12"/>
  <c r="DA9" i="12"/>
  <c r="CY9" i="12"/>
  <c r="DM9" i="12"/>
  <c r="CU9" i="12"/>
  <c r="CV9" i="12"/>
  <c r="CT9" i="12"/>
  <c r="DK9" i="12"/>
  <c r="DB9" i="12"/>
  <c r="DQ9" i="12"/>
  <c r="DP9" i="12"/>
  <c r="DD9" i="12"/>
  <c r="DI9" i="12"/>
  <c r="DG9" i="12"/>
  <c r="DC9" i="12"/>
  <c r="DL9" i="12"/>
  <c r="DE9" i="12"/>
  <c r="CW9" i="12"/>
  <c r="DD171" i="12"/>
  <c r="DI171" i="12"/>
  <c r="CV171" i="12"/>
  <c r="CX171" i="12"/>
  <c r="CT171" i="12"/>
  <c r="DO171" i="12"/>
  <c r="DM171" i="12"/>
  <c r="DP171" i="12"/>
  <c r="CU171" i="12"/>
  <c r="DL171" i="12"/>
  <c r="DK171" i="12"/>
  <c r="DQ171" i="12"/>
  <c r="DF171" i="12"/>
  <c r="DE171" i="12"/>
  <c r="CY171" i="12"/>
  <c r="DA171" i="12"/>
  <c r="DB171" i="12"/>
  <c r="DC171" i="12"/>
  <c r="DJ171" i="12"/>
  <c r="CW171" i="12"/>
  <c r="CZ171" i="12"/>
  <c r="DG171" i="12"/>
  <c r="DH171" i="12"/>
  <c r="DN171" i="12"/>
  <c r="DD164" i="12"/>
  <c r="DH164" i="12"/>
  <c r="DI164" i="12"/>
  <c r="DC164" i="12"/>
  <c r="CX164" i="12"/>
  <c r="CW164" i="12"/>
  <c r="CU164" i="12"/>
  <c r="CV164" i="12"/>
  <c r="DM164" i="12"/>
  <c r="DJ164" i="12"/>
  <c r="DP164" i="12"/>
  <c r="CZ164" i="12"/>
  <c r="DA164" i="12"/>
  <c r="DB164" i="12"/>
  <c r="DL164" i="12"/>
  <c r="DN164" i="12"/>
  <c r="CT164" i="12"/>
  <c r="DK164" i="12"/>
  <c r="DO164" i="12"/>
  <c r="CY164" i="12"/>
  <c r="DQ164" i="12"/>
  <c r="DF164" i="12"/>
  <c r="DG164" i="12"/>
  <c r="DE164" i="12"/>
  <c r="DL228" i="12"/>
  <c r="DM228" i="12"/>
  <c r="CY228" i="12"/>
  <c r="CV228" i="12"/>
  <c r="DD228" i="12"/>
  <c r="CW228" i="12"/>
  <c r="DI228" i="12"/>
  <c r="DG228" i="12"/>
  <c r="DO228" i="12"/>
  <c r="DP228" i="12"/>
  <c r="DA228" i="12"/>
  <c r="DJ228" i="12"/>
  <c r="CT228" i="12"/>
  <c r="DC228" i="12"/>
  <c r="DK228" i="12"/>
  <c r="DF228" i="12"/>
  <c r="DQ228" i="12"/>
  <c r="CX228" i="12"/>
  <c r="DB228" i="12"/>
  <c r="DN228" i="12"/>
  <c r="DE228" i="12"/>
  <c r="CU228" i="12"/>
  <c r="CZ228" i="12"/>
  <c r="DH228" i="12"/>
  <c r="DB160" i="12"/>
  <c r="DC160" i="12"/>
  <c r="DD160" i="12"/>
  <c r="DI160" i="12"/>
  <c r="CX160" i="12"/>
  <c r="CW160" i="12"/>
  <c r="DN160" i="12"/>
  <c r="DM160" i="12"/>
  <c r="CU160" i="12"/>
  <c r="DF160" i="12"/>
  <c r="DL160" i="12"/>
  <c r="CY160" i="12"/>
  <c r="CT160" i="12"/>
  <c r="DJ160" i="12"/>
  <c r="DH160" i="12"/>
  <c r="DQ160" i="12"/>
  <c r="DO160" i="12"/>
  <c r="DK160" i="12"/>
  <c r="CV160" i="12"/>
  <c r="DG160" i="12"/>
  <c r="DA160" i="12"/>
  <c r="DE160" i="12"/>
  <c r="CZ160" i="12"/>
  <c r="DP160" i="12"/>
  <c r="DN74" i="12"/>
  <c r="DJ74" i="12"/>
  <c r="CV74" i="12"/>
  <c r="CT74" i="12"/>
  <c r="CX74" i="12"/>
  <c r="DE74" i="12"/>
  <c r="DO74" i="12"/>
  <c r="DQ74" i="12"/>
  <c r="CU74" i="12"/>
  <c r="DB74" i="12"/>
  <c r="DF74" i="12"/>
  <c r="DD74" i="12"/>
  <c r="DM74" i="12"/>
  <c r="CY74" i="12"/>
  <c r="DH74" i="12"/>
  <c r="DG74" i="12"/>
  <c r="DL74" i="12"/>
  <c r="CW74" i="12"/>
  <c r="DC74" i="12"/>
  <c r="DP74" i="12"/>
  <c r="DA74" i="12"/>
  <c r="DI74" i="12"/>
  <c r="CZ74" i="12"/>
  <c r="DK74" i="12"/>
  <c r="DD111" i="12"/>
  <c r="DP111" i="12"/>
  <c r="DG111" i="12"/>
  <c r="DA111" i="12"/>
  <c r="CU111" i="12"/>
  <c r="CV111" i="12"/>
  <c r="DL111" i="12"/>
  <c r="DE111" i="12"/>
  <c r="DQ111" i="12"/>
  <c r="DN111" i="12"/>
  <c r="DM111" i="12"/>
  <c r="CW111" i="12"/>
  <c r="CT111" i="12"/>
  <c r="DO111" i="12"/>
  <c r="DJ111" i="12"/>
  <c r="CZ111" i="12"/>
  <c r="DI111" i="12"/>
  <c r="CY111" i="12"/>
  <c r="DC111" i="12"/>
  <c r="DK111" i="12"/>
  <c r="DB111" i="12"/>
  <c r="DF111" i="12"/>
  <c r="DH111" i="12"/>
  <c r="CX111" i="12"/>
  <c r="CU83" i="12"/>
  <c r="DH83" i="12"/>
  <c r="DO83" i="12"/>
  <c r="DL83" i="12"/>
  <c r="DB83" i="12"/>
  <c r="DI83" i="12"/>
  <c r="CV83" i="12"/>
  <c r="DQ83" i="12"/>
  <c r="CX83" i="12"/>
  <c r="DN83" i="12"/>
  <c r="CY83" i="12"/>
  <c r="DG83" i="12"/>
  <c r="DF83" i="12"/>
  <c r="CT83" i="12"/>
  <c r="CW83" i="12"/>
  <c r="CZ83" i="12"/>
  <c r="DJ83" i="12"/>
  <c r="DP83" i="12"/>
  <c r="DM83" i="12"/>
  <c r="DC83" i="12"/>
  <c r="DE83" i="12"/>
  <c r="DD83" i="12"/>
  <c r="DK83" i="12"/>
  <c r="DA83" i="12"/>
  <c r="CZ115" i="12"/>
  <c r="DD115" i="12"/>
  <c r="CT115" i="12"/>
  <c r="CX115" i="12"/>
  <c r="DE115" i="12"/>
  <c r="CV115" i="12"/>
  <c r="DI115" i="12"/>
  <c r="CW115" i="12"/>
  <c r="DB115" i="12"/>
  <c r="DQ115" i="12"/>
  <c r="DM115" i="12"/>
  <c r="DO115" i="12"/>
  <c r="DJ115" i="12"/>
  <c r="CY115" i="12"/>
  <c r="DH115" i="12"/>
  <c r="DA115" i="12"/>
  <c r="DN115" i="12"/>
  <c r="DC115" i="12"/>
  <c r="DG115" i="12"/>
  <c r="DF115" i="12"/>
  <c r="DL115" i="12"/>
  <c r="DP115" i="12"/>
  <c r="DK115" i="12"/>
  <c r="CU115" i="12"/>
  <c r="DD204" i="12"/>
  <c r="DH204" i="12"/>
  <c r="DJ204" i="12"/>
  <c r="DP204" i="12"/>
  <c r="DB204" i="12"/>
  <c r="CZ204" i="12"/>
  <c r="DI204" i="12"/>
  <c r="DL204" i="12"/>
  <c r="CX204" i="12"/>
  <c r="DN204" i="12"/>
  <c r="DQ204" i="12"/>
  <c r="DO204" i="12"/>
  <c r="DG204" i="12"/>
  <c r="DF204" i="12"/>
  <c r="CV204" i="12"/>
  <c r="DM204" i="12"/>
  <c r="DK204" i="12"/>
  <c r="CY204" i="12"/>
  <c r="CU204" i="12"/>
  <c r="DA204" i="12"/>
  <c r="CT204" i="12"/>
  <c r="DC204" i="12"/>
  <c r="CW204" i="12"/>
  <c r="DE204" i="12"/>
  <c r="DA106" i="12"/>
  <c r="DJ106" i="12"/>
  <c r="CY106" i="12"/>
  <c r="CW106" i="12"/>
  <c r="DE106" i="12"/>
  <c r="DO106" i="12"/>
  <c r="DM106" i="12"/>
  <c r="DK106" i="12"/>
  <c r="DI106" i="12"/>
  <c r="DN106" i="12"/>
  <c r="DB106" i="12"/>
  <c r="CV106" i="12"/>
  <c r="DD106" i="12"/>
  <c r="CU106" i="12"/>
  <c r="DQ106" i="12"/>
  <c r="DG106" i="12"/>
  <c r="DC106" i="12"/>
  <c r="CZ106" i="12"/>
  <c r="DF106" i="12"/>
  <c r="CT106" i="12"/>
  <c r="DL106" i="12"/>
  <c r="DP106" i="12"/>
  <c r="CX106" i="12"/>
  <c r="DH106" i="12"/>
  <c r="CV154" i="12"/>
  <c r="DC154" i="12"/>
  <c r="DB154" i="12"/>
  <c r="DE154" i="12"/>
  <c r="DD154" i="12"/>
  <c r="DF154" i="12"/>
  <c r="DK154" i="12"/>
  <c r="DJ154" i="12"/>
  <c r="CT154" i="12"/>
  <c r="DL154" i="12"/>
  <c r="DG154" i="12"/>
  <c r="CX154" i="12"/>
  <c r="DI154" i="12"/>
  <c r="CZ154" i="12"/>
  <c r="CW154" i="12"/>
  <c r="CY154" i="12"/>
  <c r="DA154" i="12"/>
  <c r="DP154" i="12"/>
  <c r="DH154" i="12"/>
  <c r="DN154" i="12"/>
  <c r="DQ154" i="12"/>
  <c r="DO154" i="12"/>
  <c r="CU154" i="12"/>
  <c r="DM154" i="12"/>
  <c r="DK13" i="12"/>
  <c r="DC13" i="12"/>
  <c r="DE13" i="12"/>
  <c r="DG13" i="12"/>
  <c r="DI13" i="12"/>
  <c r="DO13" i="12"/>
  <c r="DB13" i="12"/>
  <c r="DH13" i="12"/>
  <c r="CZ13" i="12"/>
  <c r="DA13" i="12"/>
  <c r="DD13" i="12"/>
  <c r="DN13" i="12"/>
  <c r="DM13" i="12"/>
  <c r="DQ13" i="12"/>
  <c r="CW13" i="12"/>
  <c r="CU13" i="12"/>
  <c r="CX13" i="12"/>
  <c r="DF13" i="12"/>
  <c r="DP13" i="12"/>
  <c r="CY13" i="12"/>
  <c r="CV13" i="12"/>
  <c r="CT13" i="12"/>
  <c r="DL13" i="12"/>
  <c r="DJ13" i="12"/>
  <c r="CV227" i="12"/>
  <c r="DO227" i="12"/>
  <c r="CZ227" i="12"/>
  <c r="DI227" i="12"/>
  <c r="CU227" i="12"/>
  <c r="DF227" i="12"/>
  <c r="DC227" i="12"/>
  <c r="DN227" i="12"/>
  <c r="DQ227" i="12"/>
  <c r="DE227" i="12"/>
  <c r="DG227" i="12"/>
  <c r="CT227" i="12"/>
  <c r="CW227" i="12"/>
  <c r="DP227" i="12"/>
  <c r="DD227" i="12"/>
  <c r="DJ227" i="12"/>
  <c r="CX227" i="12"/>
  <c r="DH227" i="12"/>
  <c r="DA227" i="12"/>
  <c r="DM227" i="12"/>
  <c r="DK227" i="12"/>
  <c r="DL227" i="12"/>
  <c r="DB227" i="12"/>
  <c r="CY227" i="12"/>
  <c r="DH28" i="12"/>
  <c r="CT28" i="12"/>
  <c r="DB28" i="12"/>
  <c r="CU28" i="12"/>
  <c r="DK28" i="12"/>
  <c r="DF28" i="12"/>
  <c r="DD28" i="12"/>
  <c r="DE28" i="12"/>
  <c r="DP28" i="12"/>
  <c r="DG28" i="12"/>
  <c r="DN28" i="12"/>
  <c r="CY28" i="12"/>
  <c r="DL28" i="12"/>
  <c r="CV28" i="12"/>
  <c r="DI28" i="12"/>
  <c r="DO28" i="12"/>
  <c r="DQ28" i="12"/>
  <c r="CX28" i="12"/>
  <c r="DA28" i="12"/>
  <c r="DM28" i="12"/>
  <c r="DJ28" i="12"/>
  <c r="CZ28" i="12"/>
  <c r="CW28" i="12"/>
  <c r="DC28" i="12"/>
  <c r="DA140" i="12"/>
  <c r="DE140" i="12"/>
  <c r="DD140" i="12"/>
  <c r="CT140" i="12"/>
  <c r="CY140" i="12"/>
  <c r="DO140" i="12"/>
  <c r="DF140" i="12"/>
  <c r="DL140" i="12"/>
  <c r="CX140" i="12"/>
  <c r="DQ140" i="12"/>
  <c r="DB140" i="12"/>
  <c r="CW140" i="12"/>
  <c r="DC140" i="12"/>
  <c r="CU140" i="12"/>
  <c r="DK140" i="12"/>
  <c r="DM140" i="12"/>
  <c r="CZ140" i="12"/>
  <c r="DN140" i="12"/>
  <c r="DJ140" i="12"/>
  <c r="DG140" i="12"/>
  <c r="DP140" i="12"/>
  <c r="CV140" i="12"/>
  <c r="DH140" i="12"/>
  <c r="DI140" i="12"/>
  <c r="DJ222" i="12"/>
  <c r="DO222" i="12"/>
  <c r="CZ222" i="12"/>
  <c r="CT222" i="12"/>
  <c r="CW222" i="12"/>
  <c r="CV222" i="12"/>
  <c r="DH222" i="12"/>
  <c r="CX222" i="12"/>
  <c r="DL222" i="12"/>
  <c r="CU222" i="12"/>
  <c r="DB222" i="12"/>
  <c r="DC222" i="12"/>
  <c r="DF222" i="12"/>
  <c r="DA222" i="12"/>
  <c r="DN222" i="12"/>
  <c r="DQ222" i="12"/>
  <c r="DE222" i="12"/>
  <c r="DD222" i="12"/>
  <c r="DK222" i="12"/>
  <c r="CY222" i="12"/>
  <c r="DG222" i="12"/>
  <c r="DP222" i="12"/>
  <c r="DI222" i="12"/>
  <c r="DM222" i="12"/>
  <c r="DL226" i="12"/>
  <c r="DN226" i="12"/>
  <c r="DD226" i="12"/>
  <c r="CZ226" i="12"/>
  <c r="DG226" i="12"/>
  <c r="DI226" i="12"/>
  <c r="DA226" i="12"/>
  <c r="CT226" i="12"/>
  <c r="DP226" i="12"/>
  <c r="DJ226" i="12"/>
  <c r="CY226" i="12"/>
  <c r="DK226" i="12"/>
  <c r="DM226" i="12"/>
  <c r="CV226" i="12"/>
  <c r="DF226" i="12"/>
  <c r="DO226" i="12"/>
  <c r="CU226" i="12"/>
  <c r="CW226" i="12"/>
  <c r="DB226" i="12"/>
  <c r="DH226" i="12"/>
  <c r="DE226" i="12"/>
  <c r="DQ226" i="12"/>
  <c r="DC226" i="12"/>
  <c r="CX226" i="12"/>
  <c r="CV161" i="12"/>
  <c r="DQ161" i="12"/>
  <c r="CW161" i="12"/>
  <c r="CX161" i="12"/>
  <c r="DH161" i="12"/>
  <c r="CT161" i="12"/>
  <c r="DO161" i="12"/>
  <c r="DN161" i="12"/>
  <c r="DA161" i="12"/>
  <c r="CZ161" i="12"/>
  <c r="DI161" i="12"/>
  <c r="CU161" i="12"/>
  <c r="DJ161" i="12"/>
  <c r="DG161" i="12"/>
  <c r="DM161" i="12"/>
  <c r="DL161" i="12"/>
  <c r="DF161" i="12"/>
  <c r="DK161" i="12"/>
  <c r="CY161" i="12"/>
  <c r="DE161" i="12"/>
  <c r="DD161" i="12"/>
  <c r="DP161" i="12"/>
  <c r="DB161" i="12"/>
  <c r="DC161" i="12"/>
  <c r="DC224" i="12"/>
  <c r="CX224" i="12"/>
  <c r="DA224" i="12"/>
  <c r="DI224" i="12"/>
  <c r="CW224" i="12"/>
  <c r="DO224" i="12"/>
  <c r="DG224" i="12"/>
  <c r="DN224" i="12"/>
  <c r="CT224" i="12"/>
  <c r="DK224" i="12"/>
  <c r="DM224" i="12"/>
  <c r="DQ224" i="12"/>
  <c r="CZ224" i="12"/>
  <c r="DH224" i="12"/>
  <c r="DP224" i="12"/>
  <c r="CU224" i="12"/>
  <c r="DD224" i="12"/>
  <c r="DE224" i="12"/>
  <c r="CY224" i="12"/>
  <c r="DJ224" i="12"/>
  <c r="DB224" i="12"/>
  <c r="DF224" i="12"/>
  <c r="CV224" i="12"/>
  <c r="DL224" i="12"/>
  <c r="CX127" i="12"/>
  <c r="CU127" i="12"/>
  <c r="CZ127" i="12"/>
  <c r="DG127" i="12"/>
  <c r="DN127" i="12"/>
  <c r="DL127" i="12"/>
  <c r="DE127" i="12"/>
  <c r="CT127" i="12"/>
  <c r="CW127" i="12"/>
  <c r="CV127" i="12"/>
  <c r="DK127" i="12"/>
  <c r="DA127" i="12"/>
  <c r="DI127" i="12"/>
  <c r="DQ127" i="12"/>
  <c r="DF127" i="12"/>
  <c r="DD127" i="12"/>
  <c r="DP127" i="12"/>
  <c r="DJ127" i="12"/>
  <c r="CY127" i="12"/>
  <c r="DC127" i="12"/>
  <c r="DO127" i="12"/>
  <c r="DH127" i="12"/>
  <c r="DM127" i="12"/>
  <c r="DB127" i="12"/>
  <c r="DL109" i="12"/>
  <c r="DQ109" i="12"/>
  <c r="CU109" i="12"/>
  <c r="DP109" i="12"/>
  <c r="DK109" i="12"/>
  <c r="CX109" i="12"/>
  <c r="DN109" i="12"/>
  <c r="CV109" i="12"/>
  <c r="DC109" i="12"/>
  <c r="DF109" i="12"/>
  <c r="DD109" i="12"/>
  <c r="CZ109" i="12"/>
  <c r="CY109" i="12"/>
  <c r="DG109" i="12"/>
  <c r="DI109" i="12"/>
  <c r="DB109" i="12"/>
  <c r="DO109" i="12"/>
  <c r="CT109" i="12"/>
  <c r="DE109" i="12"/>
  <c r="DJ109" i="12"/>
  <c r="DA109" i="12"/>
  <c r="DH109" i="12"/>
  <c r="DM109" i="12"/>
  <c r="CW109" i="12"/>
  <c r="CU234" i="12"/>
  <c r="DB234" i="12"/>
  <c r="CY234" i="12"/>
  <c r="DI234" i="12"/>
  <c r="DG234" i="12"/>
  <c r="DL234" i="12"/>
  <c r="DD234" i="12"/>
  <c r="CW234" i="12"/>
  <c r="DC234" i="12"/>
  <c r="DQ234" i="12"/>
  <c r="DO234" i="12"/>
  <c r="CZ234" i="12"/>
  <c r="DJ234" i="12"/>
  <c r="DE234" i="12"/>
  <c r="DF234" i="12"/>
  <c r="CT234" i="12"/>
  <c r="DK234" i="12"/>
  <c r="DP234" i="12"/>
  <c r="DA234" i="12"/>
  <c r="DN234" i="12"/>
  <c r="CV234" i="12"/>
  <c r="DH234" i="12"/>
  <c r="DM234" i="12"/>
  <c r="CX234" i="12"/>
  <c r="CW144" i="12"/>
  <c r="DF144" i="12"/>
  <c r="DD144" i="12"/>
  <c r="DM144" i="12"/>
  <c r="DC144" i="12"/>
  <c r="CX144" i="12"/>
  <c r="DL144" i="12"/>
  <c r="DQ144" i="12"/>
  <c r="CU144" i="12"/>
  <c r="DA144" i="12"/>
  <c r="DK144" i="12"/>
  <c r="CV144" i="12"/>
  <c r="CT144" i="12"/>
  <c r="DP144" i="12"/>
  <c r="DG144" i="12"/>
  <c r="DJ144" i="12"/>
  <c r="DH144" i="12"/>
  <c r="DE144" i="12"/>
  <c r="CY144" i="12"/>
  <c r="DO144" i="12"/>
  <c r="DB144" i="12"/>
  <c r="DI144" i="12"/>
  <c r="CZ144" i="12"/>
  <c r="DN144" i="12"/>
  <c r="DC165" i="12"/>
  <c r="DP165" i="12"/>
  <c r="DJ165" i="12"/>
  <c r="DF165" i="12"/>
  <c r="DG165" i="12"/>
  <c r="DM165" i="12"/>
  <c r="DI165" i="12"/>
  <c r="CU165" i="12"/>
  <c r="DK165" i="12"/>
  <c r="DE165" i="12"/>
  <c r="DH165" i="12"/>
  <c r="DB165" i="12"/>
  <c r="CX165" i="12"/>
  <c r="DA165" i="12"/>
  <c r="DL165" i="12"/>
  <c r="CT165" i="12"/>
  <c r="CW165" i="12"/>
  <c r="CZ165" i="12"/>
  <c r="DD165" i="12"/>
  <c r="DO165" i="12"/>
  <c r="DN165" i="12"/>
  <c r="DQ165" i="12"/>
  <c r="CY165" i="12"/>
  <c r="CV165" i="12"/>
  <c r="DM170" i="12"/>
  <c r="DJ170" i="12"/>
  <c r="DB170" i="12"/>
  <c r="DL170" i="12"/>
  <c r="DO170" i="12"/>
  <c r="CU170" i="12"/>
  <c r="DE170" i="12"/>
  <c r="DP170" i="12"/>
  <c r="DC170" i="12"/>
  <c r="DD170" i="12"/>
  <c r="DG170" i="12"/>
  <c r="CT170" i="12"/>
  <c r="CX170" i="12"/>
  <c r="DH170" i="12"/>
  <c r="DA170" i="12"/>
  <c r="DK170" i="12"/>
  <c r="CW170" i="12"/>
  <c r="DQ170" i="12"/>
  <c r="CV170" i="12"/>
  <c r="DN170" i="12"/>
  <c r="CY170" i="12"/>
  <c r="DI170" i="12"/>
  <c r="CZ170" i="12"/>
  <c r="DF170" i="12"/>
  <c r="DF100" i="12"/>
  <c r="DH100" i="12"/>
  <c r="CW100" i="12"/>
  <c r="DD100" i="12"/>
  <c r="DQ100" i="12"/>
  <c r="DM100" i="12"/>
  <c r="DC100" i="12"/>
  <c r="DJ100" i="12"/>
  <c r="CU100" i="12"/>
  <c r="CT100" i="12"/>
  <c r="CX100" i="12"/>
  <c r="DP100" i="12"/>
  <c r="CY100" i="12"/>
  <c r="DN100" i="12"/>
  <c r="CZ100" i="12"/>
  <c r="DB100" i="12"/>
  <c r="DA100" i="12"/>
  <c r="DE100" i="12"/>
  <c r="DL100" i="12"/>
  <c r="CV100" i="12"/>
  <c r="DG100" i="12"/>
  <c r="DK100" i="12"/>
  <c r="DO100" i="12"/>
  <c r="DI100" i="12"/>
  <c r="CT88" i="12"/>
  <c r="DB88" i="12"/>
  <c r="CZ88" i="12"/>
  <c r="DM88" i="12"/>
  <c r="DK88" i="12"/>
  <c r="DJ88" i="12"/>
  <c r="CW88" i="12"/>
  <c r="DI88" i="12"/>
  <c r="DN88" i="12"/>
  <c r="DE88" i="12"/>
  <c r="DD88" i="12"/>
  <c r="DP88" i="12"/>
  <c r="DF88" i="12"/>
  <c r="DG88" i="12"/>
  <c r="DO88" i="12"/>
  <c r="CU88" i="12"/>
  <c r="DH88" i="12"/>
  <c r="DL88" i="12"/>
  <c r="CV88" i="12"/>
  <c r="DC88" i="12"/>
  <c r="CY88" i="12"/>
  <c r="DQ88" i="12"/>
  <c r="DA88" i="12"/>
  <c r="CX88" i="12"/>
  <c r="DO68" i="12"/>
  <c r="DC68" i="12"/>
  <c r="DE68" i="12"/>
  <c r="DD68" i="12"/>
  <c r="DP68" i="12"/>
  <c r="CX68" i="12"/>
  <c r="DK68" i="12"/>
  <c r="DN68" i="12"/>
  <c r="DA68" i="12"/>
  <c r="CZ68" i="12"/>
  <c r="CU68" i="12"/>
  <c r="DF68" i="12"/>
  <c r="DG68" i="12"/>
  <c r="DL68" i="12"/>
  <c r="DQ68" i="12"/>
  <c r="DJ68" i="12"/>
  <c r="CT68" i="12"/>
  <c r="DM68" i="12"/>
  <c r="DB68" i="12"/>
  <c r="CV68" i="12"/>
  <c r="CY68" i="12"/>
  <c r="CW68" i="12"/>
  <c r="DH68" i="12"/>
  <c r="DI68" i="12"/>
  <c r="DK31" i="12"/>
  <c r="DD31" i="12"/>
  <c r="DN31" i="12"/>
  <c r="CU31" i="12"/>
  <c r="DJ31" i="12"/>
  <c r="CY31" i="12"/>
  <c r="DL31" i="12"/>
  <c r="DP31" i="12"/>
  <c r="CW31" i="12"/>
  <c r="DO31" i="12"/>
  <c r="DG31" i="12"/>
  <c r="CT31" i="12"/>
  <c r="CZ31" i="12"/>
  <c r="DF31" i="12"/>
  <c r="DB31" i="12"/>
  <c r="DH31" i="12"/>
  <c r="DI31" i="12"/>
  <c r="DC31" i="12"/>
  <c r="DQ31" i="12"/>
  <c r="DA31" i="12"/>
  <c r="DE31" i="12"/>
  <c r="DM31" i="12"/>
  <c r="CX31" i="12"/>
  <c r="CV31" i="12"/>
  <c r="CV54" i="12"/>
  <c r="DN54" i="12"/>
  <c r="DH54" i="12"/>
  <c r="DL54" i="12"/>
  <c r="DC54" i="12"/>
  <c r="CW54" i="12"/>
  <c r="CX54" i="12"/>
  <c r="DJ54" i="12"/>
  <c r="DG54" i="12"/>
  <c r="DK54" i="12"/>
  <c r="DA54" i="12"/>
  <c r="DP54" i="12"/>
  <c r="DO54" i="12"/>
  <c r="CU54" i="12"/>
  <c r="DM54" i="12"/>
  <c r="DE54" i="12"/>
  <c r="CZ54" i="12"/>
  <c r="DI54" i="12"/>
  <c r="DQ54" i="12"/>
  <c r="CT54" i="12"/>
  <c r="CY54" i="12"/>
  <c r="DB54" i="12"/>
  <c r="DD54" i="12"/>
  <c r="DF54" i="12"/>
  <c r="DM116" i="12"/>
  <c r="CU116" i="12"/>
  <c r="DQ116" i="12"/>
  <c r="CW116" i="12"/>
  <c r="CT116" i="12"/>
  <c r="DC116" i="12"/>
  <c r="DI116" i="12"/>
  <c r="CY116" i="12"/>
  <c r="DN116" i="12"/>
  <c r="DJ116" i="12"/>
  <c r="DH116" i="12"/>
  <c r="DA116" i="12"/>
  <c r="DK116" i="12"/>
  <c r="DF116" i="12"/>
  <c r="DP116" i="12"/>
  <c r="DB116" i="12"/>
  <c r="DO116" i="12"/>
  <c r="CV116" i="12"/>
  <c r="CZ116" i="12"/>
  <c r="DE116" i="12"/>
  <c r="DL116" i="12"/>
  <c r="DG116" i="12"/>
  <c r="CX116" i="12"/>
  <c r="DD116" i="12"/>
  <c r="CX135" i="12"/>
  <c r="DD135" i="12"/>
  <c r="DA135" i="12"/>
  <c r="CY135" i="12"/>
  <c r="DF135" i="12"/>
  <c r="DP135" i="12"/>
  <c r="CV135" i="12"/>
  <c r="DQ135" i="12"/>
  <c r="CZ135" i="12"/>
  <c r="DN135" i="12"/>
  <c r="DB135" i="12"/>
  <c r="DM135" i="12"/>
  <c r="CU135" i="12"/>
  <c r="DJ135" i="12"/>
  <c r="CT135" i="12"/>
  <c r="DK135" i="12"/>
  <c r="DO135" i="12"/>
  <c r="CW135" i="12"/>
  <c r="DH135" i="12"/>
  <c r="DC135" i="12"/>
  <c r="DI135" i="12"/>
  <c r="DL135" i="12"/>
  <c r="DG135" i="12"/>
  <c r="DE135" i="12"/>
  <c r="DA225" i="12"/>
  <c r="DI225" i="12"/>
  <c r="DD225" i="12"/>
  <c r="DQ225" i="12"/>
  <c r="CZ225" i="12"/>
  <c r="CV225" i="12"/>
  <c r="DG225" i="12"/>
  <c r="DM225" i="12"/>
  <c r="CT225" i="12"/>
  <c r="CW225" i="12"/>
  <c r="DC225" i="12"/>
  <c r="DJ225" i="12"/>
  <c r="DE225" i="12"/>
  <c r="DF225" i="12"/>
  <c r="CY225" i="12"/>
  <c r="DB225" i="12"/>
  <c r="DK225" i="12"/>
  <c r="DL225" i="12"/>
  <c r="DN225" i="12"/>
  <c r="CX225" i="12"/>
  <c r="DO225" i="12"/>
  <c r="DP225" i="12"/>
  <c r="DH225" i="12"/>
  <c r="CU225" i="12"/>
  <c r="DO205" i="12"/>
  <c r="CY205" i="12"/>
  <c r="CW205" i="12"/>
  <c r="DA205" i="12"/>
  <c r="DF205" i="12"/>
  <c r="DN205" i="12"/>
  <c r="CU205" i="12"/>
  <c r="DK205" i="12"/>
  <c r="DC205" i="12"/>
  <c r="DM205" i="12"/>
  <c r="DQ205" i="12"/>
  <c r="DH205" i="12"/>
  <c r="DD205" i="12"/>
  <c r="CV205" i="12"/>
  <c r="DB205" i="12"/>
  <c r="DI205" i="12"/>
  <c r="CX205" i="12"/>
  <c r="DL205" i="12"/>
  <c r="CZ205" i="12"/>
  <c r="DE205" i="12"/>
  <c r="DP205" i="12"/>
  <c r="DJ205" i="12"/>
  <c r="CT205" i="12"/>
  <c r="DG205" i="12"/>
  <c r="DL42" i="12"/>
  <c r="DK42" i="12"/>
  <c r="DB42" i="12"/>
  <c r="CW42" i="12"/>
  <c r="DI42" i="12"/>
  <c r="CY42" i="12"/>
  <c r="DE42" i="12"/>
  <c r="CU42" i="12"/>
  <c r="DM42" i="12"/>
  <c r="CZ42" i="12"/>
  <c r="CX42" i="12"/>
  <c r="DF42" i="12"/>
  <c r="DH42" i="12"/>
  <c r="DJ42" i="12"/>
  <c r="CT42" i="12"/>
  <c r="DP42" i="12"/>
  <c r="DA42" i="12"/>
  <c r="DC42" i="12"/>
  <c r="DG42" i="12"/>
  <c r="DN42" i="12"/>
  <c r="DD42" i="12"/>
  <c r="DO42" i="12"/>
  <c r="CV42" i="12"/>
  <c r="DQ42" i="12"/>
  <c r="DI27" i="12"/>
  <c r="DG27" i="12"/>
  <c r="DJ27" i="12"/>
  <c r="DP27" i="12"/>
  <c r="CV27" i="12"/>
  <c r="DC27" i="12"/>
  <c r="DF27" i="12"/>
  <c r="DA27" i="12"/>
  <c r="CW27" i="12"/>
  <c r="DB27" i="12"/>
  <c r="DE27" i="12"/>
  <c r="CT27" i="12"/>
  <c r="DH27" i="12"/>
  <c r="CX27" i="12"/>
  <c r="DN27" i="12"/>
  <c r="DM27" i="12"/>
  <c r="DO27" i="12"/>
  <c r="CZ27" i="12"/>
  <c r="CY27" i="12"/>
  <c r="DK27" i="12"/>
  <c r="DL27" i="12"/>
  <c r="DD27" i="12"/>
  <c r="CU27" i="12"/>
  <c r="DQ27" i="12"/>
  <c r="DI199" i="12"/>
  <c r="DF199" i="12"/>
  <c r="DD199" i="12"/>
  <c r="CU199" i="12"/>
  <c r="CW199" i="12"/>
  <c r="CV199" i="12"/>
  <c r="DM199" i="12"/>
  <c r="CZ199" i="12"/>
  <c r="DE199" i="12"/>
  <c r="DA199" i="12"/>
  <c r="DG199" i="12"/>
  <c r="DB199" i="12"/>
  <c r="DP199" i="12"/>
  <c r="CT199" i="12"/>
  <c r="DQ199" i="12"/>
  <c r="DN199" i="12"/>
  <c r="DL199" i="12"/>
  <c r="DK199" i="12"/>
  <c r="CY199" i="12"/>
  <c r="DJ199" i="12"/>
  <c r="DC199" i="12"/>
  <c r="DO199" i="12"/>
  <c r="DH199" i="12"/>
  <c r="CX199" i="12"/>
  <c r="CW191" i="12"/>
  <c r="DN191" i="12"/>
  <c r="CY191" i="12"/>
  <c r="DP191" i="12"/>
  <c r="CU191" i="12"/>
  <c r="DI191" i="12"/>
  <c r="DA191" i="12"/>
  <c r="DD191" i="12"/>
  <c r="DH191" i="12"/>
  <c r="DL191" i="12"/>
  <c r="CX191" i="12"/>
  <c r="DC191" i="12"/>
  <c r="DO191" i="12"/>
  <c r="DE191" i="12"/>
  <c r="CT191" i="12"/>
  <c r="DG191" i="12"/>
  <c r="DQ191" i="12"/>
  <c r="DJ191" i="12"/>
  <c r="DF191" i="12"/>
  <c r="CZ191" i="12"/>
  <c r="DM191" i="12"/>
  <c r="DK191" i="12"/>
  <c r="DB191" i="12"/>
  <c r="CV191" i="12"/>
  <c r="CW243" i="12" l="1"/>
  <c r="EK5" i="12" s="1"/>
  <c r="CS41" i="12"/>
  <c r="DM243" i="12"/>
  <c r="EK21" i="12" s="1"/>
  <c r="CS229" i="12"/>
  <c r="CS39" i="12"/>
  <c r="CS34" i="12"/>
  <c r="CS69" i="12"/>
  <c r="CS44" i="12"/>
  <c r="CS151" i="12"/>
  <c r="CS241" i="12"/>
  <c r="CS172" i="12"/>
  <c r="CS152" i="12"/>
  <c r="CS148" i="12"/>
  <c r="CS7" i="12"/>
  <c r="CS211" i="12"/>
  <c r="CS30" i="12"/>
  <c r="CS25" i="12"/>
  <c r="CS66" i="12"/>
  <c r="CS104" i="12"/>
  <c r="CS230" i="12"/>
  <c r="DO243" i="12"/>
  <c r="EK23" i="12" s="1"/>
  <c r="CS192" i="12"/>
  <c r="DL243" i="12"/>
  <c r="EK20" i="12" s="1"/>
  <c r="CY243" i="12"/>
  <c r="EK7" i="12" s="1"/>
  <c r="CZ243" i="12"/>
  <c r="EK8" i="12" s="1"/>
  <c r="DP243" i="12"/>
  <c r="EK24" i="12" s="1"/>
  <c r="CX243" i="12"/>
  <c r="EK6" i="12" s="1"/>
  <c r="CT243" i="12"/>
  <c r="EK2" i="12" s="1"/>
  <c r="DA243" i="12"/>
  <c r="EK9" i="12" s="1"/>
  <c r="DN243" i="12"/>
  <c r="EK22" i="12" s="1"/>
  <c r="CS169" i="12"/>
  <c r="CS5" i="12"/>
  <c r="DI243" i="12"/>
  <c r="EK17" i="12" s="1"/>
  <c r="CS238" i="12"/>
  <c r="DD243" i="12"/>
  <c r="EK12" i="12" s="1"/>
  <c r="CS43" i="12"/>
  <c r="DK243" i="12"/>
  <c r="EK19" i="12" s="1"/>
  <c r="DQ243" i="12"/>
  <c r="EK25" i="12" s="1"/>
  <c r="CU243" i="12"/>
  <c r="EK3" i="12" s="1"/>
  <c r="DF243" i="12"/>
  <c r="EK14" i="12" s="1"/>
  <c r="DC243" i="12"/>
  <c r="EK11" i="12" s="1"/>
  <c r="CS157" i="12"/>
  <c r="CS68" i="12"/>
  <c r="CV243" i="12"/>
  <c r="EK4" i="12" s="1"/>
  <c r="DB243" i="12"/>
  <c r="EK10" i="12" s="1"/>
  <c r="DE243" i="12"/>
  <c r="EK13" i="12" s="1"/>
  <c r="DH243" i="12"/>
  <c r="EK16" i="12" s="1"/>
  <c r="DG243" i="12"/>
  <c r="EK15" i="12" s="1"/>
  <c r="DJ243" i="12"/>
  <c r="EK18" i="12" s="1"/>
  <c r="CS225" i="12"/>
  <c r="CS88" i="12"/>
  <c r="CS224" i="12"/>
  <c r="CS154" i="12"/>
  <c r="CS106" i="12"/>
  <c r="CS74" i="12"/>
  <c r="CS118" i="12"/>
  <c r="CS10" i="12"/>
  <c r="CS200" i="12"/>
  <c r="CS181" i="12"/>
  <c r="CS210" i="12"/>
  <c r="CS143" i="12"/>
  <c r="CS120" i="12"/>
  <c r="CS142" i="12"/>
  <c r="CS95" i="12"/>
  <c r="CS237" i="12"/>
  <c r="CS213" i="12"/>
  <c r="CS196" i="12"/>
  <c r="CS162" i="12"/>
  <c r="CS20" i="12"/>
  <c r="CS91" i="12"/>
  <c r="CS209" i="12"/>
  <c r="CS87" i="12"/>
  <c r="CS137" i="12"/>
  <c r="CS127" i="12"/>
  <c r="CS226" i="12"/>
  <c r="CS115" i="12"/>
  <c r="CS236" i="12"/>
  <c r="CS113" i="12"/>
  <c r="CS184" i="12"/>
  <c r="CS108" i="12"/>
  <c r="CS124" i="12"/>
  <c r="CS81" i="12"/>
  <c r="CS177" i="12"/>
  <c r="CS218" i="12"/>
  <c r="CS147" i="12"/>
  <c r="CS197" i="12"/>
  <c r="CS185" i="12"/>
  <c r="CS64" i="12"/>
  <c r="CS46" i="12"/>
  <c r="CS219" i="12"/>
  <c r="CS201" i="12"/>
  <c r="CS125" i="12"/>
  <c r="CS198" i="12"/>
  <c r="CS60" i="12"/>
  <c r="CS38" i="12"/>
  <c r="CS58" i="12"/>
  <c r="CS220" i="12"/>
  <c r="CS165" i="12"/>
  <c r="CS234" i="12"/>
  <c r="CS191" i="12"/>
  <c r="CS42" i="12"/>
  <c r="CS205" i="12"/>
  <c r="CS135" i="12"/>
  <c r="CS139" i="12"/>
  <c r="CS56" i="12"/>
  <c r="CS235" i="12"/>
  <c r="CS194" i="12"/>
  <c r="CS179" i="12"/>
  <c r="CS8" i="12"/>
  <c r="CS84" i="12"/>
  <c r="CS212" i="12"/>
  <c r="CS141" i="12"/>
  <c r="CS186" i="12"/>
  <c r="CS45" i="12"/>
  <c r="CS78" i="12"/>
  <c r="CS79" i="12"/>
  <c r="CS190" i="12"/>
  <c r="CS98" i="12"/>
  <c r="CS19" i="12"/>
  <c r="CS94" i="12"/>
  <c r="CS195" i="12"/>
  <c r="CS145" i="12"/>
  <c r="CS71" i="12"/>
  <c r="CS193" i="12"/>
  <c r="CS199" i="12"/>
  <c r="CS161" i="12"/>
  <c r="CS13" i="12"/>
  <c r="CS164" i="12"/>
  <c r="CS82" i="12"/>
  <c r="CS73" i="12"/>
  <c r="CS23" i="12"/>
  <c r="CS86" i="12"/>
  <c r="CS215" i="12"/>
  <c r="CS208" i="12"/>
  <c r="CS119" i="12"/>
  <c r="CS37" i="12"/>
  <c r="CS16" i="12"/>
  <c r="CS188" i="12"/>
  <c r="CS50" i="12"/>
  <c r="CS136" i="12"/>
  <c r="CS18" i="12"/>
  <c r="CS89" i="12"/>
  <c r="CS33" i="12"/>
  <c r="CS130" i="12"/>
  <c r="CS128" i="12"/>
  <c r="CS52" i="12"/>
  <c r="CS203" i="12"/>
  <c r="CS116" i="12"/>
  <c r="CS144" i="12"/>
  <c r="CS178" i="12"/>
  <c r="CS72" i="12"/>
  <c r="CS206" i="12"/>
  <c r="CS223" i="12"/>
  <c r="CS105" i="12"/>
  <c r="CS48" i="12"/>
  <c r="CS67" i="12"/>
  <c r="CS166" i="12"/>
  <c r="CS173" i="12"/>
  <c r="CS75" i="12"/>
  <c r="CS29" i="12"/>
  <c r="CS131" i="12"/>
  <c r="CS15" i="12"/>
  <c r="CS21" i="12"/>
  <c r="CS112" i="12"/>
  <c r="CS77" i="12"/>
  <c r="CS174" i="12"/>
  <c r="CS183" i="12"/>
  <c r="CS159" i="12"/>
  <c r="CS36" i="12"/>
  <c r="CS17" i="12"/>
  <c r="CS146" i="12"/>
  <c r="CS233" i="12"/>
  <c r="CS103" i="12"/>
  <c r="CS99" i="12"/>
  <c r="CS107" i="12"/>
  <c r="CS27" i="12"/>
  <c r="CS54" i="12"/>
  <c r="CS170" i="12"/>
  <c r="CS222" i="12"/>
  <c r="CS140" i="12"/>
  <c r="CS227" i="12"/>
  <c r="CS93" i="12"/>
  <c r="CS182" i="12"/>
  <c r="CS114" i="12"/>
  <c r="CS221" i="12"/>
  <c r="CS134" i="12"/>
  <c r="CS187" i="12"/>
  <c r="CS239" i="12"/>
  <c r="CS207" i="12"/>
  <c r="CS49" i="12"/>
  <c r="CS101" i="12"/>
  <c r="CS12" i="12"/>
  <c r="CS122" i="12"/>
  <c r="CS24" i="12"/>
  <c r="CS133" i="12"/>
  <c r="CS176" i="12"/>
  <c r="CS231" i="12"/>
  <c r="CS6" i="12"/>
  <c r="CS51" i="12"/>
  <c r="CS180" i="12"/>
  <c r="CS31" i="12"/>
  <c r="CS83" i="12"/>
  <c r="CS59" i="12"/>
  <c r="CS175" i="12"/>
  <c r="CS156" i="12"/>
  <c r="CS150" i="12"/>
  <c r="CS168" i="12"/>
  <c r="CS22" i="12"/>
  <c r="CS117" i="12"/>
  <c r="CS121" i="12"/>
  <c r="CS216" i="12"/>
  <c r="CS240" i="12"/>
  <c r="CS132" i="12"/>
  <c r="CS92" i="12"/>
  <c r="CS155" i="12"/>
  <c r="CS189" i="12"/>
  <c r="CS163" i="12"/>
  <c r="CS153" i="12"/>
  <c r="CS232" i="12"/>
  <c r="CS70" i="12"/>
  <c r="CS14" i="12"/>
  <c r="CS65" i="12"/>
  <c r="CS102" i="12"/>
  <c r="CS32" i="12"/>
  <c r="CS100" i="12"/>
  <c r="CS109" i="12"/>
  <c r="CS28" i="12"/>
  <c r="CS204" i="12"/>
  <c r="CS111" i="12"/>
  <c r="CS160" i="12"/>
  <c r="CS228" i="12"/>
  <c r="CS171" i="12"/>
  <c r="CS9" i="12"/>
  <c r="CS96" i="12"/>
  <c r="CS167" i="12"/>
  <c r="CS53" i="12"/>
  <c r="CS63" i="12"/>
  <c r="CS47" i="12"/>
  <c r="CS129" i="12"/>
  <c r="CS217" i="12"/>
  <c r="CS76" i="12"/>
  <c r="CS97" i="12"/>
  <c r="CS40" i="12"/>
  <c r="CS149" i="12"/>
  <c r="CS138" i="12"/>
  <c r="CS11" i="12"/>
  <c r="CS55" i="12"/>
  <c r="CS126" i="12"/>
  <c r="CS90" i="12"/>
  <c r="CS202" i="12"/>
  <c r="CS4" i="12"/>
  <c r="CS123" i="12"/>
  <c r="CS61" i="12"/>
  <c r="CS110" i="12"/>
  <c r="CS80" i="12"/>
  <c r="CS62" i="12"/>
  <c r="CS85" i="12"/>
  <c r="CS214" i="12"/>
  <c r="CS26" i="12"/>
  <c r="CS57" i="12"/>
  <c r="CS158" i="12"/>
  <c r="CS35" i="12"/>
  <c r="EH24" i="12" l="1"/>
  <c r="EH15" i="12"/>
  <c r="EH7" i="12"/>
  <c r="EH19" i="12"/>
  <c r="EH6" i="12"/>
  <c r="EH23" i="12"/>
  <c r="EQ23" i="12"/>
  <c r="EP23" i="12" s="1"/>
  <c r="EH18" i="12"/>
  <c r="EQ2" i="12"/>
  <c r="EQ24" i="12"/>
  <c r="EP24" i="12" s="1"/>
  <c r="EQ15" i="12"/>
  <c r="EP15" i="12" s="1"/>
  <c r="EQ14" i="12"/>
  <c r="EP14" i="12" s="1"/>
  <c r="EH16" i="12"/>
  <c r="EH12" i="12"/>
  <c r="EQ7" i="12"/>
  <c r="EQ22" i="12"/>
  <c r="EP22" i="12" s="1"/>
  <c r="EQ12" i="12"/>
  <c r="EP12" i="12" s="1"/>
  <c r="EH20" i="12"/>
  <c r="EQ8" i="12"/>
  <c r="EH13" i="12"/>
  <c r="EH17" i="12"/>
  <c r="EQ17" i="12"/>
  <c r="EP17" i="12" s="1"/>
  <c r="EQ21" i="12"/>
  <c r="EP21" i="12" s="1"/>
  <c r="EQ20" i="12"/>
  <c r="EP20" i="12" s="1"/>
  <c r="EH25" i="12"/>
  <c r="EH10" i="12"/>
  <c r="EH22" i="12"/>
  <c r="EQ4" i="12"/>
  <c r="EQ10" i="12"/>
  <c r="EQ11" i="12"/>
  <c r="EP11" i="12" s="1"/>
  <c r="EH8" i="12"/>
  <c r="EH4" i="12"/>
  <c r="EH9" i="12"/>
  <c r="EQ25" i="12"/>
  <c r="EP25" i="12" s="1"/>
  <c r="EQ6" i="12"/>
  <c r="EQ3" i="12"/>
  <c r="EH14" i="12"/>
  <c r="EH11" i="12"/>
  <c r="EQ13" i="12"/>
  <c r="EQ16" i="12"/>
  <c r="EP16" i="12" s="1"/>
  <c r="EQ9" i="12"/>
  <c r="EH2" i="12"/>
  <c r="EI2" i="12" s="1"/>
  <c r="EH5" i="12"/>
  <c r="EH21" i="12"/>
  <c r="EH3" i="12"/>
  <c r="EQ19" i="12"/>
  <c r="EP19" i="12" s="1"/>
  <c r="EQ5" i="12"/>
  <c r="EQ18" i="12"/>
  <c r="EP18" i="12" s="1"/>
  <c r="L97" i="18" l="1"/>
  <c r="J94" i="18" s="1"/>
  <c r="J93" i="18" s="1"/>
  <c r="EI11" i="12"/>
  <c r="EI7" i="12"/>
  <c r="EI9" i="12"/>
  <c r="EI6" i="12"/>
  <c r="EI18" i="12"/>
  <c r="EI3" i="12"/>
  <c r="EI14" i="12"/>
  <c r="EI24" i="12"/>
  <c r="EI25" i="12"/>
  <c r="EM13" i="12"/>
  <c r="EI21" i="12"/>
  <c r="EM10" i="12"/>
  <c r="EM9" i="12"/>
  <c r="EM8" i="12"/>
  <c r="EM19" i="12"/>
  <c r="EM21" i="12"/>
  <c r="EM12" i="12"/>
  <c r="EM3" i="12"/>
  <c r="EM22" i="12"/>
  <c r="EM17" i="12"/>
  <c r="EM18" i="12"/>
  <c r="EM6" i="12"/>
  <c r="EM4" i="12"/>
  <c r="EM15" i="12"/>
  <c r="EI22" i="12"/>
  <c r="EI17" i="12"/>
  <c r="EM7" i="12"/>
  <c r="EM2" i="12"/>
  <c r="EN2" i="12" s="1"/>
  <c r="EM16" i="12"/>
  <c r="EI12" i="12"/>
  <c r="EM24" i="12"/>
  <c r="EM5" i="12"/>
  <c r="EM25" i="12"/>
  <c r="EI20" i="12"/>
  <c r="EI23" i="12"/>
  <c r="EI13" i="12"/>
  <c r="EI19" i="12"/>
  <c r="EM14" i="12"/>
  <c r="EP13" i="12"/>
  <c r="EI5" i="12"/>
  <c r="EI10" i="12"/>
  <c r="EM11" i="12"/>
  <c r="EM20" i="12"/>
  <c r="EI8" i="12"/>
  <c r="EI16" i="12"/>
  <c r="EM23" i="12"/>
  <c r="EI15" i="12"/>
  <c r="EI4" i="12"/>
  <c r="EN3" i="12" l="1"/>
  <c r="EP3" i="12" s="1"/>
  <c r="EN6" i="12"/>
  <c r="EP6" i="12" s="1"/>
  <c r="EN4" i="12"/>
  <c r="EP4" i="12" s="1"/>
  <c r="EN24" i="12"/>
  <c r="EN10" i="12"/>
  <c r="EP10" i="12" s="1"/>
  <c r="EN21" i="12"/>
  <c r="EN8" i="12"/>
  <c r="EP8" i="12" s="1"/>
  <c r="EN22" i="12"/>
  <c r="EN13" i="12"/>
  <c r="EN16" i="12"/>
  <c r="EN19" i="12"/>
  <c r="EN7" i="12"/>
  <c r="EP7" i="12" s="1"/>
  <c r="EN23" i="12"/>
  <c r="EN9" i="12"/>
  <c r="EP9" i="12" s="1"/>
  <c r="EN15" i="12"/>
  <c r="EN20" i="12"/>
  <c r="EN11" i="12"/>
  <c r="EN18" i="12"/>
  <c r="EN14" i="12"/>
  <c r="EN25" i="12"/>
  <c r="EN12" i="12"/>
  <c r="EN5" i="12"/>
  <c r="EP5" i="12" s="1"/>
  <c r="EP2" i="12"/>
  <c r="EN17" i="12"/>
  <c r="EW11" i="12" l="1"/>
  <c r="EW3" i="12"/>
  <c r="EU3" i="12"/>
  <c r="EU11" i="12"/>
  <c r="ET13" i="12"/>
  <c r="EW4" i="12"/>
  <c r="EW9" i="12"/>
  <c r="EU4" i="12"/>
  <c r="EU10" i="12"/>
  <c r="EU9" i="12"/>
  <c r="EW2" i="12"/>
  <c r="EX2" i="12" s="1"/>
  <c r="EW7" i="12"/>
  <c r="EW5" i="12"/>
  <c r="EU6" i="12"/>
  <c r="EU8" i="12"/>
  <c r="EW6" i="12"/>
  <c r="EW10" i="12"/>
  <c r="EW8" i="12"/>
  <c r="EU7" i="12"/>
  <c r="EU2" i="12"/>
  <c r="EU5" i="12"/>
  <c r="ET14" i="12" l="1"/>
  <c r="ET16" i="12" s="1"/>
  <c r="EX8" i="12"/>
  <c r="EX6" i="12"/>
  <c r="ET15" i="12"/>
  <c r="EX10" i="12"/>
  <c r="EX5" i="12"/>
  <c r="EX11" i="12"/>
  <c r="EX9" i="12"/>
  <c r="EX4" i="12"/>
  <c r="EX7" i="12"/>
  <c r="ET10" i="12" s="1"/>
  <c r="EX3" i="12"/>
  <c r="ET8" i="12" s="1"/>
  <c r="ET2" i="12" l="1"/>
  <c r="ET9" i="12"/>
  <c r="ET11" i="12"/>
  <c r="ET4" i="12"/>
  <c r="ET7" i="12"/>
  <c r="ET6" i="12"/>
  <c r="ET3" i="12"/>
  <c r="ET5" i="12"/>
</calcChain>
</file>

<file path=xl/sharedStrings.xml><?xml version="1.0" encoding="utf-8"?>
<sst xmlns="http://schemas.openxmlformats.org/spreadsheetml/2006/main" count="3625" uniqueCount="2115">
  <si>
    <t>Overview</t>
  </si>
  <si>
    <t>Vehicle Terms</t>
  </si>
  <si>
    <t>1.1</t>
  </si>
  <si>
    <t>Vehicle Name</t>
  </si>
  <si>
    <t>1.2</t>
  </si>
  <si>
    <t>Investment Manager</t>
  </si>
  <si>
    <t>1.3</t>
  </si>
  <si>
    <t>Contact Person Name</t>
  </si>
  <si>
    <t>Contact Person Telephone</t>
  </si>
  <si>
    <t>1.5</t>
  </si>
  <si>
    <t>Data as of Reporting Year</t>
  </si>
  <si>
    <t>1.5.1</t>
  </si>
  <si>
    <t>Reporting Period</t>
  </si>
  <si>
    <t>1.6</t>
  </si>
  <si>
    <t>1.7</t>
  </si>
  <si>
    <t>Vehicle Jurisdiction</t>
  </si>
  <si>
    <t>1.8</t>
  </si>
  <si>
    <t xml:space="preserve">Legal Vehicle Structure </t>
  </si>
  <si>
    <t>1.9</t>
  </si>
  <si>
    <t>Vehicle Structure</t>
  </si>
  <si>
    <t>1.9.1</t>
  </si>
  <si>
    <t>Vehicle Type</t>
  </si>
  <si>
    <t>1.10</t>
  </si>
  <si>
    <t>Style - defined by Investment Manager</t>
  </si>
  <si>
    <t>1.10.1</t>
  </si>
  <si>
    <t xml:space="preserve">Target Percentage Non-income Producing Investments </t>
  </si>
  <si>
    <t>1.10.2</t>
  </si>
  <si>
    <t xml:space="preserve">Target Percentage of (re)Development Exposure </t>
  </si>
  <si>
    <t>1.10.3</t>
  </si>
  <si>
    <t xml:space="preserve">Target Return Derived from Income </t>
  </si>
  <si>
    <t>1.10.4</t>
  </si>
  <si>
    <t xml:space="preserve">Maximum LTV </t>
  </si>
  <si>
    <t>1.11</t>
  </si>
  <si>
    <t>Style of the vehicle according to the INREV Style Classification</t>
  </si>
  <si>
    <t>1.12</t>
  </si>
  <si>
    <t>Vehicle Reporting Currency</t>
  </si>
  <si>
    <t>1.13</t>
  </si>
  <si>
    <t>Accounting Standard</t>
  </si>
  <si>
    <t>1.14</t>
  </si>
  <si>
    <t>1.15</t>
  </si>
  <si>
    <t>Vehicle Auditor, multiple answers possible</t>
  </si>
  <si>
    <t>1.16</t>
  </si>
  <si>
    <t>Vehicle Financial Year-end</t>
  </si>
  <si>
    <t>1.17</t>
  </si>
  <si>
    <t>RICS Rules Compliant</t>
  </si>
  <si>
    <t>1.18</t>
  </si>
  <si>
    <t>INREV Reporting Guidelines Self-Assessment score</t>
  </si>
  <si>
    <t>1.19</t>
  </si>
  <si>
    <t>Target IRR</t>
  </si>
  <si>
    <t>1.20</t>
  </si>
  <si>
    <t>Target LTV</t>
  </si>
  <si>
    <t>1.21</t>
  </si>
  <si>
    <t xml:space="preserve">Type of Valuation </t>
  </si>
  <si>
    <t>1.22</t>
  </si>
  <si>
    <t>Number of Investors</t>
  </si>
  <si>
    <t>Critical Dates</t>
  </si>
  <si>
    <t>2.1</t>
  </si>
  <si>
    <t xml:space="preserve">Vehicle Formation Date </t>
  </si>
  <si>
    <t>2.2</t>
  </si>
  <si>
    <t>Final Capital Closing Date</t>
  </si>
  <si>
    <t>2.3</t>
  </si>
  <si>
    <t>Start of Investment Period Date</t>
  </si>
  <si>
    <t>2.4</t>
  </si>
  <si>
    <t>End of Investment Period Date</t>
  </si>
  <si>
    <t>2.5</t>
  </si>
  <si>
    <t>Termination Date</t>
  </si>
  <si>
    <t>2.6</t>
  </si>
  <si>
    <t>Extension Term</t>
  </si>
  <si>
    <t>2.7</t>
  </si>
  <si>
    <t>Vehicle Term</t>
  </si>
  <si>
    <t>2.8</t>
  </si>
  <si>
    <t>Inception Date</t>
  </si>
  <si>
    <t>2.9</t>
  </si>
  <si>
    <t>Other specific critical date</t>
  </si>
  <si>
    <t>2.10</t>
  </si>
  <si>
    <t>Value</t>
  </si>
  <si>
    <t>3.1</t>
  </si>
  <si>
    <t>Gross Asset Value of Vehicle (GAV)</t>
  </si>
  <si>
    <t>3.2</t>
  </si>
  <si>
    <t>Net Asset Value of Vehicle (NAV)</t>
  </si>
  <si>
    <t>3.3</t>
  </si>
  <si>
    <t>3.4</t>
  </si>
  <si>
    <t>Cash and Cash Equivalents</t>
  </si>
  <si>
    <t>3.5</t>
  </si>
  <si>
    <t>Total Number of Outstanding Shares (if applicable)</t>
  </si>
  <si>
    <t>3.6</t>
  </si>
  <si>
    <t>4.1</t>
  </si>
  <si>
    <t>4.1.1</t>
  </si>
  <si>
    <t>4.1.2</t>
  </si>
  <si>
    <t>4.2</t>
  </si>
  <si>
    <t>4.2.1</t>
  </si>
  <si>
    <t>Revaluation to Fair Value of Investment Properties</t>
  </si>
  <si>
    <t>4.2.2</t>
  </si>
  <si>
    <t>4.2.3</t>
  </si>
  <si>
    <t>4.2.4</t>
  </si>
  <si>
    <t>4.2.5</t>
  </si>
  <si>
    <t>4.2.6</t>
  </si>
  <si>
    <t>4.2.7</t>
  </si>
  <si>
    <t>4.2.8</t>
  </si>
  <si>
    <t>4.2.9</t>
  </si>
  <si>
    <t>4.2.10</t>
  </si>
  <si>
    <t>4.2.11</t>
  </si>
  <si>
    <t>4.2.12</t>
  </si>
  <si>
    <t>Contractual Fees</t>
  </si>
  <si>
    <t>4.2.13</t>
  </si>
  <si>
    <t>4.2.14</t>
  </si>
  <si>
    <t>4.2.15</t>
  </si>
  <si>
    <t>4.2.16</t>
  </si>
  <si>
    <t>Goodwill</t>
  </si>
  <si>
    <t>4.2.17</t>
  </si>
  <si>
    <t>4.2.18</t>
  </si>
  <si>
    <t>4.3</t>
  </si>
  <si>
    <t>4.4</t>
  </si>
  <si>
    <t>Redemption NAV</t>
  </si>
  <si>
    <t>4.5</t>
  </si>
  <si>
    <t>5.1</t>
  </si>
  <si>
    <t xml:space="preserve">Gross Operating Income     </t>
  </si>
  <si>
    <t>5.2</t>
  </si>
  <si>
    <t>Operating Expenses</t>
  </si>
  <si>
    <t>5.3</t>
  </si>
  <si>
    <t>Net Operating Income (NOI)</t>
  </si>
  <si>
    <t>5.4</t>
  </si>
  <si>
    <t>5.5</t>
  </si>
  <si>
    <t>Operational Result</t>
  </si>
  <si>
    <t>5.6</t>
  </si>
  <si>
    <t>5.7</t>
  </si>
  <si>
    <t>Vehicle Level Expenses</t>
  </si>
  <si>
    <t>5.8</t>
  </si>
  <si>
    <t>5.9</t>
  </si>
  <si>
    <t>Tax Expenses</t>
  </si>
  <si>
    <t>5.9.1</t>
  </si>
  <si>
    <t>Current Income Tax Charge</t>
  </si>
  <si>
    <t>5.9.2</t>
  </si>
  <si>
    <t>Deferred Tax Charge</t>
  </si>
  <si>
    <t>5.10</t>
  </si>
  <si>
    <t>Unrealised Capital Gain/(Loss)</t>
  </si>
  <si>
    <t>5.11</t>
  </si>
  <si>
    <t>Realised Capital Gain/(Loss)</t>
  </si>
  <si>
    <t>5.12</t>
  </si>
  <si>
    <t>Financing</t>
  </si>
  <si>
    <t>6.1</t>
  </si>
  <si>
    <t xml:space="preserve">Nominal Value of Debt </t>
  </si>
  <si>
    <t>6.1.1</t>
  </si>
  <si>
    <t xml:space="preserve">Nominal Value of Fixed Interest Rate Debt </t>
  </si>
  <si>
    <t>6.1.2</t>
  </si>
  <si>
    <t xml:space="preserve">Nominal Value of Floating Interest Rate Debt </t>
  </si>
  <si>
    <t>6.2</t>
  </si>
  <si>
    <t>Interest Rate Hedging Ratio</t>
  </si>
  <si>
    <t>6.3</t>
  </si>
  <si>
    <t>6.4</t>
  </si>
  <si>
    <t>Fair Value of Derivatives</t>
  </si>
  <si>
    <t>6.4.1</t>
  </si>
  <si>
    <t>Fair Value of Derivatives of Interest Rate</t>
  </si>
  <si>
    <t>6.4.2</t>
  </si>
  <si>
    <t>Fair Value of Derivatives of Currency Hedging</t>
  </si>
  <si>
    <t>6.4.3</t>
  </si>
  <si>
    <t>Notional Amount of Derivatives of Interest Rate</t>
  </si>
  <si>
    <t>6.4.4</t>
  </si>
  <si>
    <t>Notional Amount of Derivatives of Currency Hedging</t>
  </si>
  <si>
    <t>6.5</t>
  </si>
  <si>
    <t>6.6</t>
  </si>
  <si>
    <t>6.7</t>
  </si>
  <si>
    <t>6.8</t>
  </si>
  <si>
    <t>6.9</t>
  </si>
  <si>
    <t>6.10</t>
  </si>
  <si>
    <t>Total Debt Maturities in 1 year</t>
  </si>
  <si>
    <t>6.11</t>
  </si>
  <si>
    <t>Total Debt Maturities in 1-2 year</t>
  </si>
  <si>
    <t>6.12</t>
  </si>
  <si>
    <t>Total Debt Maturities in 2-3 years</t>
  </si>
  <si>
    <t>6.13</t>
  </si>
  <si>
    <t>Total Debt Maturities in 3-4 years</t>
  </si>
  <si>
    <t>6.14</t>
  </si>
  <si>
    <t>Total Debt Maturities in 4-5years</t>
  </si>
  <si>
    <t>6.15</t>
  </si>
  <si>
    <t>Total Debt Maturities in &gt;5 years</t>
  </si>
  <si>
    <t>6.16</t>
  </si>
  <si>
    <t>6.17</t>
  </si>
  <si>
    <t>6.18</t>
  </si>
  <si>
    <t>6.19</t>
  </si>
  <si>
    <t>7.1</t>
  </si>
  <si>
    <t>Total Return - Quarter</t>
  </si>
  <si>
    <t>7.2</t>
  </si>
  <si>
    <t>Total Return - One-Year</t>
  </si>
  <si>
    <t>7.3</t>
  </si>
  <si>
    <t>Total Return - Three-Year Annualised</t>
  </si>
  <si>
    <t>7.4</t>
  </si>
  <si>
    <t>Total Return - Five-Year Annualised</t>
  </si>
  <si>
    <t>7.5</t>
  </si>
  <si>
    <t>Total Return - Ten-Year Annualised</t>
  </si>
  <si>
    <t>7.6</t>
  </si>
  <si>
    <t>Total Return - Since Inception Annualised</t>
  </si>
  <si>
    <t>7.7</t>
  </si>
  <si>
    <t>Net Investment Income - Quarter</t>
  </si>
  <si>
    <t>7.8</t>
  </si>
  <si>
    <t>Income Return - Quarter</t>
  </si>
  <si>
    <t>7.9</t>
  </si>
  <si>
    <t>7.10</t>
  </si>
  <si>
    <t>7.11</t>
  </si>
  <si>
    <t>7.12</t>
  </si>
  <si>
    <t>7.13</t>
  </si>
  <si>
    <t>7.14</t>
  </si>
  <si>
    <t>7.15</t>
  </si>
  <si>
    <t>7.16</t>
  </si>
  <si>
    <t>7.17</t>
  </si>
  <si>
    <t>7.18</t>
  </si>
  <si>
    <t>7.19</t>
  </si>
  <si>
    <t>7.20</t>
  </si>
  <si>
    <t>Distributed Income Return - Quarter</t>
  </si>
  <si>
    <t>7.21</t>
  </si>
  <si>
    <t>7.22</t>
  </si>
  <si>
    <t>7.23</t>
  </si>
  <si>
    <t>7.24</t>
  </si>
  <si>
    <t>7.25</t>
  </si>
  <si>
    <t>Investment Activity during the Reporting Period</t>
  </si>
  <si>
    <t>8.1</t>
  </si>
  <si>
    <t xml:space="preserve">Number of Acquisitions </t>
  </si>
  <si>
    <t>8.2</t>
  </si>
  <si>
    <t xml:space="preserve">Gross Value of Acquisitions </t>
  </si>
  <si>
    <t>8.3</t>
  </si>
  <si>
    <t>Amount of Capital Expenditure</t>
  </si>
  <si>
    <t>8.4</t>
  </si>
  <si>
    <t xml:space="preserve">Number of Dispositions </t>
  </si>
  <si>
    <t>8.5</t>
  </si>
  <si>
    <t>Net Proceeds from Dispositions</t>
  </si>
  <si>
    <t>Portfolio Information</t>
  </si>
  <si>
    <t>9.1</t>
  </si>
  <si>
    <t>Total Fair Value of Investment &amp; Development Portfolio</t>
  </si>
  <si>
    <t>9.2</t>
  </si>
  <si>
    <t>Fair Value of Investment Portfolio</t>
  </si>
  <si>
    <t>9.3</t>
  </si>
  <si>
    <t>9.3.1</t>
  </si>
  <si>
    <t>Net Initial Yield</t>
  </si>
  <si>
    <t>9.4</t>
  </si>
  <si>
    <t>Total Number of Properties</t>
  </si>
  <si>
    <t>9.5</t>
  </si>
  <si>
    <t>Gross Leasable Area</t>
  </si>
  <si>
    <t>9.6</t>
  </si>
  <si>
    <t>9.6.1</t>
  </si>
  <si>
    <t>Area unit of measurement</t>
  </si>
  <si>
    <t>9.7</t>
  </si>
  <si>
    <t>9.8</t>
  </si>
  <si>
    <t>Occupancy (based on rent)</t>
  </si>
  <si>
    <t>9.9</t>
  </si>
  <si>
    <t>9.10</t>
  </si>
  <si>
    <t>9.11</t>
  </si>
  <si>
    <t>Fair Value of Development Portfolio</t>
  </si>
  <si>
    <t>9.12</t>
  </si>
  <si>
    <t>Current Development Exposure as % of GAV</t>
  </si>
  <si>
    <t>9.13</t>
  </si>
  <si>
    <t>9.14</t>
  </si>
  <si>
    <t>Cost of Development Portfolio</t>
  </si>
  <si>
    <t>9.15</t>
  </si>
  <si>
    <t xml:space="preserve">Currency Exposure </t>
  </si>
  <si>
    <t>9.16</t>
  </si>
  <si>
    <t>Green Credentials</t>
  </si>
  <si>
    <t>10.1</t>
  </si>
  <si>
    <t>GRESB Score, if available</t>
  </si>
  <si>
    <t>11.1</t>
  </si>
  <si>
    <t>Fund Management Fees</t>
  </si>
  <si>
    <t>11.2</t>
  </si>
  <si>
    <t>Asset management Fees</t>
  </si>
  <si>
    <t>11.3</t>
  </si>
  <si>
    <t>Performance Fees</t>
  </si>
  <si>
    <t>11.4</t>
  </si>
  <si>
    <t>Property Management Fees</t>
  </si>
  <si>
    <t>11.5</t>
  </si>
  <si>
    <t>Property Acquisition Fees</t>
  </si>
  <si>
    <t>11.6</t>
  </si>
  <si>
    <t>Property Disposition Fees</t>
  </si>
  <si>
    <t>11.7</t>
  </si>
  <si>
    <t>Project Management Fees</t>
  </si>
  <si>
    <t>11.8</t>
  </si>
  <si>
    <t>Financing Fees</t>
  </si>
  <si>
    <t>11.9</t>
  </si>
  <si>
    <t>Wind-up Fees</t>
  </si>
  <si>
    <t>11.10</t>
  </si>
  <si>
    <t>11.11</t>
  </si>
  <si>
    <t>11.12</t>
  </si>
  <si>
    <t>Total Fees earned by the Investment Manager</t>
  </si>
  <si>
    <t>11.13</t>
  </si>
  <si>
    <t>Vehicle fees included in the TER</t>
  </si>
  <si>
    <t>11.14</t>
  </si>
  <si>
    <t>Vehicle costs included in the TER</t>
  </si>
  <si>
    <t>11.15</t>
  </si>
  <si>
    <t>11.16</t>
  </si>
  <si>
    <t>11.17</t>
  </si>
  <si>
    <t>11.18</t>
  </si>
  <si>
    <t>11.19</t>
  </si>
  <si>
    <t>Property fees included in the REER</t>
  </si>
  <si>
    <t>11.20</t>
  </si>
  <si>
    <t>Property costs included in the REER</t>
  </si>
  <si>
    <t>11.21</t>
  </si>
  <si>
    <t>REER</t>
  </si>
  <si>
    <t>12.1</t>
  </si>
  <si>
    <t>12.2</t>
  </si>
  <si>
    <t>12.3</t>
  </si>
  <si>
    <t>13.1</t>
  </si>
  <si>
    <t>13.2</t>
  </si>
  <si>
    <t>13.3</t>
  </si>
  <si>
    <t>13.4</t>
  </si>
  <si>
    <t>13.5</t>
  </si>
  <si>
    <t>13.6</t>
  </si>
  <si>
    <t>13.7</t>
  </si>
  <si>
    <t>13.8</t>
  </si>
  <si>
    <t xml:space="preserve">Distributions                                                                                                                                                                                                                  </t>
  </si>
  <si>
    <t>14.1</t>
  </si>
  <si>
    <t>14.2</t>
  </si>
  <si>
    <t>14.3</t>
  </si>
  <si>
    <t>14.4</t>
  </si>
  <si>
    <t>14.5</t>
  </si>
  <si>
    <t>14.6</t>
  </si>
  <si>
    <t>15.1</t>
  </si>
  <si>
    <t>15.2</t>
  </si>
  <si>
    <t>15.3</t>
  </si>
  <si>
    <t>15.4</t>
  </si>
  <si>
    <t>15.5</t>
  </si>
  <si>
    <t>15.6</t>
  </si>
  <si>
    <t>15.7</t>
  </si>
  <si>
    <t>15.8</t>
  </si>
  <si>
    <t>15.9</t>
  </si>
  <si>
    <t>15.11</t>
  </si>
  <si>
    <t>Redemption 1 Amount</t>
  </si>
  <si>
    <t>15.12</t>
  </si>
  <si>
    <t>Redemption 1 Date</t>
  </si>
  <si>
    <t>15.13</t>
  </si>
  <si>
    <t>Redemption 2 Amount</t>
  </si>
  <si>
    <t>15.14</t>
  </si>
  <si>
    <t>Redemption 2 Date</t>
  </si>
  <si>
    <t>15.15</t>
  </si>
  <si>
    <t>Redemption 3 Amount</t>
  </si>
  <si>
    <t>15.16</t>
  </si>
  <si>
    <t>Redemption 3 Date</t>
  </si>
  <si>
    <t>15.17</t>
  </si>
  <si>
    <t>Redemption 4 Amount</t>
  </si>
  <si>
    <t>Redemption 4 Date</t>
  </si>
  <si>
    <t>15.19</t>
  </si>
  <si>
    <t>Redemption 5 Amount</t>
  </si>
  <si>
    <t>Redemption 5 Date</t>
  </si>
  <si>
    <t>15.21</t>
  </si>
  <si>
    <t xml:space="preserve">Distribution 1 Amount </t>
  </si>
  <si>
    <t>15.22</t>
  </si>
  <si>
    <t>Distribution 1 Date</t>
  </si>
  <si>
    <t>15.23</t>
  </si>
  <si>
    <t>Distribution 2 Amount</t>
  </si>
  <si>
    <t>15.24</t>
  </si>
  <si>
    <t>Distribution 2 Date</t>
  </si>
  <si>
    <t>15.25</t>
  </si>
  <si>
    <t>Distribution 3 Amount</t>
  </si>
  <si>
    <t>15.26</t>
  </si>
  <si>
    <t>Distribution 3 Date</t>
  </si>
  <si>
    <t>15.27</t>
  </si>
  <si>
    <t>Distribution 4 Amount</t>
  </si>
  <si>
    <t>15.28</t>
  </si>
  <si>
    <t>Distribution 4 Date</t>
  </si>
  <si>
    <t>15.29</t>
  </si>
  <si>
    <t>Distribution 5 Amount</t>
  </si>
  <si>
    <t>Distribution 5 Date</t>
  </si>
  <si>
    <t>15.31</t>
  </si>
  <si>
    <t>15.32</t>
  </si>
  <si>
    <t>Investor Contact Details</t>
  </si>
  <si>
    <t>Investor Name</t>
  </si>
  <si>
    <t>Contact person Name</t>
  </si>
  <si>
    <t>Contact person Telephone</t>
  </si>
  <si>
    <t xml:space="preserve">Value and Ownership </t>
  </si>
  <si>
    <t>Name of Investor's Share/Unit Class in Vehicle (if applicable)</t>
  </si>
  <si>
    <t xml:space="preserve">Fair Value of Investor's Stake in Vehicle according to INREV Reporting Guidelines </t>
  </si>
  <si>
    <t>Number of Shares/Units owned by Investor in Vehicle</t>
  </si>
  <si>
    <t>Fair Value of Investor's Stake in Vehicle per Share/Unit per INREV NAV</t>
  </si>
  <si>
    <t xml:space="preserve">Total Fees </t>
  </si>
  <si>
    <t xml:space="preserve">Investor Capital Commitments                                                                                                                                                                                      </t>
  </si>
  <si>
    <t xml:space="preserve">Investor Distributions                                                                                                                                                                                                                                             </t>
  </si>
  <si>
    <t>Portfolio Allocation</t>
  </si>
  <si>
    <t>Office</t>
  </si>
  <si>
    <t>Retail</t>
  </si>
  <si>
    <t>Industrial / Logistics</t>
  </si>
  <si>
    <t>Residential</t>
  </si>
  <si>
    <t>Mixed</t>
  </si>
  <si>
    <t>Parking</t>
  </si>
  <si>
    <t>Student Housing</t>
  </si>
  <si>
    <t>Hotel</t>
  </si>
  <si>
    <t>Leisure</t>
  </si>
  <si>
    <t>Health Care</t>
  </si>
  <si>
    <t>Aged care</t>
  </si>
  <si>
    <t>Development</t>
  </si>
  <si>
    <t>Development Office</t>
  </si>
  <si>
    <t>Development Retail</t>
  </si>
  <si>
    <t>Development Residential</t>
  </si>
  <si>
    <t>Development Mixed</t>
  </si>
  <si>
    <t>Development Parking</t>
  </si>
  <si>
    <t>Development Hotel</t>
  </si>
  <si>
    <t>Development Leisure</t>
  </si>
  <si>
    <t>Development Healthcare</t>
  </si>
  <si>
    <t>Development Aged care</t>
  </si>
  <si>
    <t>Other</t>
  </si>
  <si>
    <t>TOTAL</t>
  </si>
  <si>
    <t>Aruba</t>
  </si>
  <si>
    <t>Angola</t>
  </si>
  <si>
    <t>Anguilla</t>
  </si>
  <si>
    <t>Raised New Capital This Quarter?</t>
  </si>
  <si>
    <t>Raising Capital/Open for Investments?</t>
  </si>
  <si>
    <t>Was this vehicle raising capital/open for investments this quarter?</t>
  </si>
  <si>
    <t>Are Units Or Shares Traded On Secondary Market?</t>
  </si>
  <si>
    <t>Have any units or shares been traded on a secondary market this quarter?</t>
  </si>
  <si>
    <t>Distribution 5 Value</t>
  </si>
  <si>
    <t>Distribution 4 Value</t>
  </si>
  <si>
    <t>Distribution 3 Value</t>
  </si>
  <si>
    <t>Distribution 2 Value</t>
  </si>
  <si>
    <t>Distribution 1 Value</t>
  </si>
  <si>
    <t>Have you registered any distributions this quarter?</t>
  </si>
  <si>
    <t>Redemption 5 Value</t>
  </si>
  <si>
    <t>Redemption 4 Value</t>
  </si>
  <si>
    <t>Redemption 3 Value</t>
  </si>
  <si>
    <t>Redemption 2 Value</t>
  </si>
  <si>
    <t>Redemption 1 Value</t>
  </si>
  <si>
    <t>Have you registered any redemptions this quarter?</t>
  </si>
  <si>
    <t>Capital Call 5 Date</t>
  </si>
  <si>
    <t>Capital Call 5 Value</t>
  </si>
  <si>
    <t>Capital Call 4 Date</t>
  </si>
  <si>
    <t>Capital Call 4 Value</t>
  </si>
  <si>
    <t>Capital Call 3 Date</t>
  </si>
  <si>
    <t>Capital Call 3 Value</t>
  </si>
  <si>
    <t>Capital Call 2 Date</t>
  </si>
  <si>
    <t>Capital Call 2 Value</t>
  </si>
  <si>
    <t>Capital Call 1 Date</t>
  </si>
  <si>
    <t>Capital Call 1 Value</t>
  </si>
  <si>
    <t>Are There Capital Calls</t>
  </si>
  <si>
    <t>Have you registered any capital calls/received new equity this quarter?</t>
  </si>
  <si>
    <t>Net Investment Income</t>
  </si>
  <si>
    <t>Total Equity Invested</t>
  </si>
  <si>
    <t>Gearing</t>
  </si>
  <si>
    <t>NAV</t>
  </si>
  <si>
    <t>GAV</t>
  </si>
  <si>
    <t>Are Figures Based On Internal Or External Valuations?</t>
  </si>
  <si>
    <t>Are Figures Audited by External Auditor?</t>
  </si>
  <si>
    <t>Quarter</t>
  </si>
  <si>
    <t>Year</t>
  </si>
  <si>
    <t>INREV INDEX Input tool fields</t>
  </si>
  <si>
    <t>Field</t>
  </si>
  <si>
    <t>INDEX Submission details</t>
  </si>
  <si>
    <t>Legal Fund Structure</t>
  </si>
  <si>
    <t xml:space="preserve">Structure </t>
  </si>
  <si>
    <t>SCP</t>
  </si>
  <si>
    <t>Currency (ISO)</t>
  </si>
  <si>
    <t>Release</t>
  </si>
  <si>
    <t>Nr</t>
  </si>
  <si>
    <t>Region Country</t>
  </si>
  <si>
    <t>Style Classification Parameters</t>
  </si>
  <si>
    <t>SCPa</t>
  </si>
  <si>
    <t>Id</t>
  </si>
  <si>
    <t>Alpha2</t>
  </si>
  <si>
    <t>Alpha3</t>
  </si>
  <si>
    <t>AB</t>
  </si>
  <si>
    <t>Open end</t>
  </si>
  <si>
    <t>EUR (EURO)</t>
  </si>
  <si>
    <t>Austria</t>
  </si>
  <si>
    <t>Eurozone</t>
  </si>
  <si>
    <t>Europe</t>
  </si>
  <si>
    <t>1. Target % non income producing Investments</t>
  </si>
  <si>
    <t xml:space="preserve">≤ 15% </t>
  </si>
  <si>
    <t>AW</t>
  </si>
  <si>
    <t>ABW</t>
  </si>
  <si>
    <t>AG</t>
  </si>
  <si>
    <t>Closed end</t>
  </si>
  <si>
    <t>Core &gt; 40%</t>
  </si>
  <si>
    <t>GBP (UK STERLING)</t>
  </si>
  <si>
    <t>Belgium</t>
  </si>
  <si>
    <t>2. Target % of (re)development exposure</t>
  </si>
  <si>
    <t xml:space="preserve">≤ 5% </t>
  </si>
  <si>
    <t xml:space="preserve">&gt; 15% - ≤ 40% </t>
  </si>
  <si>
    <t>AO</t>
  </si>
  <si>
    <t>AGO</t>
  </si>
  <si>
    <t>Anlagestiftung</t>
  </si>
  <si>
    <t>Value Added</t>
  </si>
  <si>
    <t>USD (US DOLLAR)</t>
  </si>
  <si>
    <t>Estonia</t>
  </si>
  <si>
    <t>3. Maximum LTV</t>
  </si>
  <si>
    <t xml:space="preserve">&gt; 60% </t>
  </si>
  <si>
    <t xml:space="preserve">&gt; 40% </t>
  </si>
  <si>
    <t>AI</t>
  </si>
  <si>
    <t>AIA</t>
  </si>
  <si>
    <t>Common Investment Fund</t>
  </si>
  <si>
    <t>Data</t>
  </si>
  <si>
    <t>Opportunity</t>
  </si>
  <si>
    <t>Finland</t>
  </si>
  <si>
    <t>Albania</t>
  </si>
  <si>
    <t>AL</t>
  </si>
  <si>
    <t>ALB</t>
  </si>
  <si>
    <t xml:space="preserve">Corporate </t>
  </si>
  <si>
    <t>Preliminary</t>
  </si>
  <si>
    <t>BRL (BRAZIL REAL)</t>
  </si>
  <si>
    <t>France</t>
  </si>
  <si>
    <t>Max value:</t>
  </si>
  <si>
    <t>SCPb</t>
  </si>
  <si>
    <t>Andorra</t>
  </si>
  <si>
    <t>AD</t>
  </si>
  <si>
    <t>AND</t>
  </si>
  <si>
    <t>CV</t>
  </si>
  <si>
    <t>Final</t>
  </si>
  <si>
    <t>CAD (CANADIAN DOLLAR)</t>
  </si>
  <si>
    <t>Germany</t>
  </si>
  <si>
    <t>Netherlands Antilles</t>
  </si>
  <si>
    <t>AN</t>
  </si>
  <si>
    <t>ANT</t>
  </si>
  <si>
    <t>Dutch N.V.</t>
  </si>
  <si>
    <t>Final &amp; Audited</t>
  </si>
  <si>
    <t>CHF (SWISS FRANC)</t>
  </si>
  <si>
    <t>Greece</t>
  </si>
  <si>
    <t>4. Target return derived from income</t>
  </si>
  <si>
    <t>≥ 60%</t>
  </si>
  <si>
    <t xml:space="preserve">&gt; 5 - ≤ 25% </t>
  </si>
  <si>
    <t>United Arab Emirates</t>
  </si>
  <si>
    <t>AE</t>
  </si>
  <si>
    <t>ARE</t>
  </si>
  <si>
    <t>FCP</t>
  </si>
  <si>
    <t>Yes/No</t>
  </si>
  <si>
    <t>CNY (YUAN RENMINBI)</t>
  </si>
  <si>
    <t>Ireland</t>
  </si>
  <si>
    <t xml:space="preserve">&gt; 25% </t>
  </si>
  <si>
    <t>Argentina</t>
  </si>
  <si>
    <t>AR</t>
  </si>
  <si>
    <t>ARG</t>
  </si>
  <si>
    <t>FGR</t>
  </si>
  <si>
    <t>Yes</t>
  </si>
  <si>
    <t>CZK (CZECH KORUNA)</t>
  </si>
  <si>
    <t>Italy</t>
  </si>
  <si>
    <t>Final Style:</t>
  </si>
  <si>
    <t>Armenia</t>
  </si>
  <si>
    <t>AM</t>
  </si>
  <si>
    <t>ARM</t>
  </si>
  <si>
    <t>German KAG</t>
  </si>
  <si>
    <t>No</t>
  </si>
  <si>
    <t>DKK (DANISH KRONE)</t>
  </si>
  <si>
    <t>Luxembourg</t>
  </si>
  <si>
    <t>SCPc</t>
  </si>
  <si>
    <t>American Samoa</t>
  </si>
  <si>
    <t>AS</t>
  </si>
  <si>
    <t>ASM</t>
  </si>
  <si>
    <t>Investment Company</t>
  </si>
  <si>
    <t>EGP (EGYPTIAN POUND)</t>
  </si>
  <si>
    <t>Netherlands</t>
  </si>
  <si>
    <t>Antarctica</t>
  </si>
  <si>
    <t>AQ</t>
  </si>
  <si>
    <t>ATA</t>
  </si>
  <si>
    <t>Investment Fund</t>
  </si>
  <si>
    <t>Net/Gross</t>
  </si>
  <si>
    <t>HKD (HONGKONG DOLLAR)</t>
  </si>
  <si>
    <t>Portugal</t>
  </si>
  <si>
    <t>French Southern Territories</t>
  </si>
  <si>
    <t>TF</t>
  </si>
  <si>
    <t>ATF</t>
  </si>
  <si>
    <t>Irish QIF</t>
  </si>
  <si>
    <t>Net</t>
  </si>
  <si>
    <t>IDR (INDONES. RUPIAH)</t>
  </si>
  <si>
    <t>Slovakia</t>
  </si>
  <si>
    <t>Core</t>
  </si>
  <si>
    <t>Antigua and Barbuda</t>
  </si>
  <si>
    <t>ATG</t>
  </si>
  <si>
    <t>Limited Liability Partnership</t>
  </si>
  <si>
    <t>Gross</t>
  </si>
  <si>
    <t>INR (INDIAN RUPEE)</t>
  </si>
  <si>
    <t>Slovenia</t>
  </si>
  <si>
    <t>Australia</t>
  </si>
  <si>
    <t>AU</t>
  </si>
  <si>
    <t>AUS</t>
  </si>
  <si>
    <t>Limited Partnership</t>
  </si>
  <si>
    <t>JPY (JAPANESE YEN)</t>
  </si>
  <si>
    <t>Spain</t>
  </si>
  <si>
    <t>SCPd</t>
  </si>
  <si>
    <t>AT</t>
  </si>
  <si>
    <t>AUT</t>
  </si>
  <si>
    <t>Luxembourg SICAV</t>
  </si>
  <si>
    <t>KHR (CAMBODIA RIEL)</t>
  </si>
  <si>
    <t>Bulgaria</t>
  </si>
  <si>
    <t>Non Eurozone</t>
  </si>
  <si>
    <t xml:space="preserve">≤ 40% </t>
  </si>
  <si>
    <t>Azerbaijan</t>
  </si>
  <si>
    <t>AZ</t>
  </si>
  <si>
    <t>AZE</t>
  </si>
  <si>
    <t>Luxembourg unregulated vehicle</t>
  </si>
  <si>
    <t>KRW (KOREAN (S) WON)</t>
  </si>
  <si>
    <t>Czech Republic</t>
  </si>
  <si>
    <t>Burundi</t>
  </si>
  <si>
    <t>BI</t>
  </si>
  <si>
    <t>BDI</t>
  </si>
  <si>
    <t>Managed Fund</t>
  </si>
  <si>
    <t>KWD (KUWAITI DINAR)</t>
  </si>
  <si>
    <t>Denmark</t>
  </si>
  <si>
    <t xml:space="preserve">&gt; 40% - ≤ 60% </t>
  </si>
  <si>
    <t>BE</t>
  </si>
  <si>
    <t>BEL</t>
  </si>
  <si>
    <t>Marchandis de Biens</t>
  </si>
  <si>
    <t>MMK (MYANMAR KYAT)</t>
  </si>
  <si>
    <t>Hungary</t>
  </si>
  <si>
    <t>Benin</t>
  </si>
  <si>
    <t>BJ</t>
  </si>
  <si>
    <t>BEN</t>
  </si>
  <si>
    <t>Part II UCI</t>
  </si>
  <si>
    <t>MOP (MACAU PATACA)</t>
  </si>
  <si>
    <t>Latvia</t>
  </si>
  <si>
    <t>Burkina Faso</t>
  </si>
  <si>
    <t>BF</t>
  </si>
  <si>
    <t>BFA</t>
  </si>
  <si>
    <t>Property unit trust</t>
  </si>
  <si>
    <t>MUR (MAURITIUS RUPEE)</t>
  </si>
  <si>
    <t>Lithuania</t>
  </si>
  <si>
    <t>Bangladesh</t>
  </si>
  <si>
    <t>BD</t>
  </si>
  <si>
    <t>BGD</t>
  </si>
  <si>
    <t>Real Estate Collective Investment Products</t>
  </si>
  <si>
    <t>MXN (MEXICAN NEW)</t>
  </si>
  <si>
    <t>Norway</t>
  </si>
  <si>
    <t>BG</t>
  </si>
  <si>
    <t>BGR</t>
  </si>
  <si>
    <t>Real Estate Company</t>
  </si>
  <si>
    <t>MYR (RINGGIT MALAYSIA)</t>
  </si>
  <si>
    <t>Poland</t>
  </si>
  <si>
    <t>Bahrain</t>
  </si>
  <si>
    <t>BH</t>
  </si>
  <si>
    <t>BHR</t>
  </si>
  <si>
    <t>Real Estate Fund</t>
  </si>
  <si>
    <t>NOK (NORWEGIAN KRONE)</t>
  </si>
  <si>
    <t>Romania</t>
  </si>
  <si>
    <t>Bahamas</t>
  </si>
  <si>
    <t>BS</t>
  </si>
  <si>
    <t>BHS</t>
  </si>
  <si>
    <t>REIT</t>
  </si>
  <si>
    <t>NZD (NEW ZEALAND DOLLAR)</t>
  </si>
  <si>
    <t>Russia</t>
  </si>
  <si>
    <t>Bosnia and Herzegovina</t>
  </si>
  <si>
    <t>BA</t>
  </si>
  <si>
    <t>BIH</t>
  </si>
  <si>
    <t>SCI</t>
  </si>
  <si>
    <t>PHP (PHILIPPINE PESO)</t>
  </si>
  <si>
    <t>Sweden</t>
  </si>
  <si>
    <t>Belarus</t>
  </si>
  <si>
    <t>BY</t>
  </si>
  <si>
    <t>BLR</t>
  </si>
  <si>
    <t>SCPI</t>
  </si>
  <si>
    <t>PKR (PAKISTAN RUPEE)</t>
  </si>
  <si>
    <t>Switzerland</t>
  </si>
  <si>
    <t>Belize</t>
  </si>
  <si>
    <t>BZ</t>
  </si>
  <si>
    <t>BLZ</t>
  </si>
  <si>
    <t>SICAV</t>
  </si>
  <si>
    <t>PTE (PORTUGUE ESCUDO)</t>
  </si>
  <si>
    <t>Turkey</t>
  </si>
  <si>
    <t>Bermuda</t>
  </si>
  <si>
    <t>BM</t>
  </si>
  <si>
    <t>BMU</t>
  </si>
  <si>
    <t>SICAV-SIF</t>
  </si>
  <si>
    <t>RUB (RUSSIAN RUBLE)</t>
  </si>
  <si>
    <t>United Kingdom</t>
  </si>
  <si>
    <t>Bolivia</t>
  </si>
  <si>
    <t>BO</t>
  </si>
  <si>
    <t>BOL</t>
  </si>
  <si>
    <t>SICAR</t>
  </si>
  <si>
    <t>SEK (SWEDISH KRONA)</t>
  </si>
  <si>
    <t>Other Europe</t>
  </si>
  <si>
    <t>Brazil</t>
  </si>
  <si>
    <t>BR</t>
  </si>
  <si>
    <t>BRA</t>
  </si>
  <si>
    <t>SIF</t>
  </si>
  <si>
    <t>SGD (SINGAPORE DOLLAR)</t>
  </si>
  <si>
    <t>Asia</t>
  </si>
  <si>
    <t>Barbados</t>
  </si>
  <si>
    <t>BB</t>
  </si>
  <si>
    <t>BRB</t>
  </si>
  <si>
    <t>SOPARFI</t>
  </si>
  <si>
    <t>THB (THAI BAHT)</t>
  </si>
  <si>
    <t>Cambodia</t>
  </si>
  <si>
    <t>Brunei Darussalam</t>
  </si>
  <si>
    <t>BN</t>
  </si>
  <si>
    <t>BRN</t>
  </si>
  <si>
    <t>Societe Anonyme</t>
  </si>
  <si>
    <t>TRL (TURKISH LIRA)</t>
  </si>
  <si>
    <t>China</t>
  </si>
  <si>
    <t>Bhutan</t>
  </si>
  <si>
    <t>BT</t>
  </si>
  <si>
    <t>BTN</t>
  </si>
  <si>
    <t>Special Fund</t>
  </si>
  <si>
    <t>TWD (NEW TAIWAN $)</t>
  </si>
  <si>
    <t>Hong Kong</t>
  </si>
  <si>
    <t>Bouvet Island</t>
  </si>
  <si>
    <t>BV</t>
  </si>
  <si>
    <t>BVT</t>
  </si>
  <si>
    <t>SPPICAV</t>
  </si>
  <si>
    <t>VND (VIETNAMESE DONG)</t>
  </si>
  <si>
    <t>India</t>
  </si>
  <si>
    <t>Botswana</t>
  </si>
  <si>
    <t>BW</t>
  </si>
  <si>
    <t>BWA</t>
  </si>
  <si>
    <t>Unit Trust</t>
  </si>
  <si>
    <t>Indonesia</t>
  </si>
  <si>
    <t>Central African Republic</t>
  </si>
  <si>
    <t>CF</t>
  </si>
  <si>
    <t>CAF</t>
  </si>
  <si>
    <t>Japan</t>
  </si>
  <si>
    <t>Canada</t>
  </si>
  <si>
    <t>CA</t>
  </si>
  <si>
    <t>CAN</t>
  </si>
  <si>
    <t>IFRS-EU</t>
  </si>
  <si>
    <t>Macau</t>
  </si>
  <si>
    <t>Cocos (Keeling) Islands</t>
  </si>
  <si>
    <t>CC</t>
  </si>
  <si>
    <t>CCK</t>
  </si>
  <si>
    <t>Style</t>
  </si>
  <si>
    <t>IFRS-Other</t>
  </si>
  <si>
    <t>Malaysia</t>
  </si>
  <si>
    <t>CH</t>
  </si>
  <si>
    <t>CHE</t>
  </si>
  <si>
    <t>Dutch GAAP</t>
  </si>
  <si>
    <t>New Zealand</t>
  </si>
  <si>
    <t>Chile</t>
  </si>
  <si>
    <t>CL</t>
  </si>
  <si>
    <t>CHL</t>
  </si>
  <si>
    <t>French GAAP</t>
  </si>
  <si>
    <t>Philippines</t>
  </si>
  <si>
    <t>CN</t>
  </si>
  <si>
    <t>CHN</t>
  </si>
  <si>
    <t xml:space="preserve">Opportunity </t>
  </si>
  <si>
    <t>German GAAP</t>
  </si>
  <si>
    <t>Singapore</t>
  </si>
  <si>
    <t>Cote D'Ivoire</t>
  </si>
  <si>
    <t>CI</t>
  </si>
  <si>
    <t>CIV</t>
  </si>
  <si>
    <t>Italian GAAP</t>
  </si>
  <si>
    <t>South Korea</t>
  </si>
  <si>
    <t>Cameroon</t>
  </si>
  <si>
    <t>CM</t>
  </si>
  <si>
    <t>CMR</t>
  </si>
  <si>
    <t>Unit of Area Measurement</t>
  </si>
  <si>
    <t>Jersey GAAP</t>
  </si>
  <si>
    <t>Thailand</t>
  </si>
  <si>
    <t>Congo</t>
  </si>
  <si>
    <t>CD</t>
  </si>
  <si>
    <t>COD</t>
  </si>
  <si>
    <t>Luxembourg GAAP</t>
  </si>
  <si>
    <t>Vietnam</t>
  </si>
  <si>
    <t>CG</t>
  </si>
  <si>
    <t>COG</t>
  </si>
  <si>
    <t>UK GAAP</t>
  </si>
  <si>
    <t>Other Asia</t>
  </si>
  <si>
    <t>Cook Islands</t>
  </si>
  <si>
    <t>CK</t>
  </si>
  <si>
    <t>COK</t>
  </si>
  <si>
    <t>mu</t>
  </si>
  <si>
    <t>US GAAP</t>
  </si>
  <si>
    <t xml:space="preserve">North East </t>
  </si>
  <si>
    <t>Americas</t>
  </si>
  <si>
    <t>Colombia</t>
  </si>
  <si>
    <t>CO</t>
  </si>
  <si>
    <t>COL</t>
  </si>
  <si>
    <t>ping</t>
  </si>
  <si>
    <t>Other (specify in comments)</t>
  </si>
  <si>
    <t>Mid East</t>
  </si>
  <si>
    <t>Comoros, Union of the</t>
  </si>
  <si>
    <t>KM</t>
  </si>
  <si>
    <t>COM</t>
  </si>
  <si>
    <t>pyung</t>
  </si>
  <si>
    <t>Vehicle specific accounting standard</t>
  </si>
  <si>
    <t>South East</t>
  </si>
  <si>
    <t>Cape Verde</t>
  </si>
  <si>
    <t>CPV</t>
  </si>
  <si>
    <t>tsubo</t>
  </si>
  <si>
    <t>South West</t>
  </si>
  <si>
    <t>Costa Rica</t>
  </si>
  <si>
    <t>CR</t>
  </si>
  <si>
    <t>CRI</t>
  </si>
  <si>
    <t>Mountain</t>
  </si>
  <si>
    <t>Cuba</t>
  </si>
  <si>
    <t>CU</t>
  </si>
  <si>
    <t>CUB</t>
  </si>
  <si>
    <t>Pacific</t>
  </si>
  <si>
    <t>Christmas Island</t>
  </si>
  <si>
    <t>CX</t>
  </si>
  <si>
    <t>CXR</t>
  </si>
  <si>
    <t>West North Central</t>
  </si>
  <si>
    <t>Cayman Islands</t>
  </si>
  <si>
    <t>KY</t>
  </si>
  <si>
    <t>CYM</t>
  </si>
  <si>
    <t>East North Central</t>
  </si>
  <si>
    <t>Cyprus</t>
  </si>
  <si>
    <t>CY</t>
  </si>
  <si>
    <t>CYP</t>
  </si>
  <si>
    <t>CZ</t>
  </si>
  <si>
    <t>CZE</t>
  </si>
  <si>
    <t>Mexico</t>
  </si>
  <si>
    <t>DE</t>
  </si>
  <si>
    <t>DEU</t>
  </si>
  <si>
    <t>Central America</t>
  </si>
  <si>
    <t>Djibouti</t>
  </si>
  <si>
    <t>DJ</t>
  </si>
  <si>
    <t>DJI</t>
  </si>
  <si>
    <t>Dominica</t>
  </si>
  <si>
    <t>DM</t>
  </si>
  <si>
    <t>DMA</t>
  </si>
  <si>
    <t>DK</t>
  </si>
  <si>
    <t>DNK</t>
  </si>
  <si>
    <t>Peru</t>
  </si>
  <si>
    <t>Dominican Republic</t>
  </si>
  <si>
    <t>DO</t>
  </si>
  <si>
    <t>DOM</t>
  </si>
  <si>
    <t>Other South America</t>
  </si>
  <si>
    <t>Algeria</t>
  </si>
  <si>
    <t>DZ</t>
  </si>
  <si>
    <t>DZA</t>
  </si>
  <si>
    <t>Ecuador</t>
  </si>
  <si>
    <t>EC</t>
  </si>
  <si>
    <t>ECU</t>
  </si>
  <si>
    <t>Egypt</t>
  </si>
  <si>
    <t>EG</t>
  </si>
  <si>
    <t>EGY</t>
  </si>
  <si>
    <t>Eritrea</t>
  </si>
  <si>
    <t>ER</t>
  </si>
  <si>
    <t>ERI</t>
  </si>
  <si>
    <t>Western Sahara</t>
  </si>
  <si>
    <t>EH</t>
  </si>
  <si>
    <t>ESH</t>
  </si>
  <si>
    <t>ES</t>
  </si>
  <si>
    <t>ESP</t>
  </si>
  <si>
    <t>EE</t>
  </si>
  <si>
    <t>EST</t>
  </si>
  <si>
    <t>Ethiopia</t>
  </si>
  <si>
    <t>ET</t>
  </si>
  <si>
    <t>ETH</t>
  </si>
  <si>
    <t>FI</t>
  </si>
  <si>
    <t>FIN</t>
  </si>
  <si>
    <t>Fiji the Fiji Islands</t>
  </si>
  <si>
    <t>FJ</t>
  </si>
  <si>
    <t>FJI</t>
  </si>
  <si>
    <t>Falkland Islands</t>
  </si>
  <si>
    <t>FK</t>
  </si>
  <si>
    <t>FLK</t>
  </si>
  <si>
    <t>FR</t>
  </si>
  <si>
    <t>FRA</t>
  </si>
  <si>
    <t>Faeroe Islands</t>
  </si>
  <si>
    <t>FO</t>
  </si>
  <si>
    <t>FRO</t>
  </si>
  <si>
    <t>Micronesia</t>
  </si>
  <si>
    <t>FM</t>
  </si>
  <si>
    <t>FSM</t>
  </si>
  <si>
    <t>Gabon</t>
  </si>
  <si>
    <t>GA</t>
  </si>
  <si>
    <t>GAB</t>
  </si>
  <si>
    <t>GB</t>
  </si>
  <si>
    <t>GBR</t>
  </si>
  <si>
    <t>Georgia</t>
  </si>
  <si>
    <t>GE</t>
  </si>
  <si>
    <t>GEO</t>
  </si>
  <si>
    <t>Ghana</t>
  </si>
  <si>
    <t>GH</t>
  </si>
  <si>
    <t>GHA</t>
  </si>
  <si>
    <t>Gibraltar</t>
  </si>
  <si>
    <t>GI</t>
  </si>
  <si>
    <t>GIB</t>
  </si>
  <si>
    <t>Guinea</t>
  </si>
  <si>
    <t>GN</t>
  </si>
  <si>
    <t>GIN</t>
  </si>
  <si>
    <t>Guadaloupe</t>
  </si>
  <si>
    <t>GP</t>
  </si>
  <si>
    <t>GLP</t>
  </si>
  <si>
    <t>Gambia the</t>
  </si>
  <si>
    <t>GM</t>
  </si>
  <si>
    <t>GMB</t>
  </si>
  <si>
    <t>Guinea-Bissau</t>
  </si>
  <si>
    <t>GW</t>
  </si>
  <si>
    <t>GNB</t>
  </si>
  <si>
    <t>Equatorial Guinea</t>
  </si>
  <si>
    <t>GQ</t>
  </si>
  <si>
    <t>GNQ</t>
  </si>
  <si>
    <t>GR</t>
  </si>
  <si>
    <t>GRC</t>
  </si>
  <si>
    <t>Grenada</t>
  </si>
  <si>
    <t>GD</t>
  </si>
  <si>
    <t>GRD</t>
  </si>
  <si>
    <t>Greenland</t>
  </si>
  <si>
    <t>GL</t>
  </si>
  <si>
    <t>GRL</t>
  </si>
  <si>
    <t>Guatemala</t>
  </si>
  <si>
    <t>GT</t>
  </si>
  <si>
    <t>GTM</t>
  </si>
  <si>
    <t>French Guiana</t>
  </si>
  <si>
    <t>GF</t>
  </si>
  <si>
    <t>GUF</t>
  </si>
  <si>
    <t>Guam</t>
  </si>
  <si>
    <t>GU</t>
  </si>
  <si>
    <t>GUM</t>
  </si>
  <si>
    <t>Guyana</t>
  </si>
  <si>
    <t>GY</t>
  </si>
  <si>
    <t>GUY</t>
  </si>
  <si>
    <t>HK</t>
  </si>
  <si>
    <t>HKG</t>
  </si>
  <si>
    <t>Heard and McDonald Islands</t>
  </si>
  <si>
    <t>HM</t>
  </si>
  <si>
    <t>HMD</t>
  </si>
  <si>
    <t>Honduras</t>
  </si>
  <si>
    <t>HN</t>
  </si>
  <si>
    <t>HND</t>
  </si>
  <si>
    <t>Haiti</t>
  </si>
  <si>
    <t>HT</t>
  </si>
  <si>
    <t>HTI</t>
  </si>
  <si>
    <t>HU</t>
  </si>
  <si>
    <t>HUN</t>
  </si>
  <si>
    <t>ID</t>
  </si>
  <si>
    <t>IDN</t>
  </si>
  <si>
    <t>IN</t>
  </si>
  <si>
    <t>IND</t>
  </si>
  <si>
    <t>IE</t>
  </si>
  <si>
    <t>IRL</t>
  </si>
  <si>
    <t>Iran</t>
  </si>
  <si>
    <t>IR</t>
  </si>
  <si>
    <t>IRN</t>
  </si>
  <si>
    <t>Iraq</t>
  </si>
  <si>
    <t>IQ</t>
  </si>
  <si>
    <t>IRQ</t>
  </si>
  <si>
    <t>Iceland</t>
  </si>
  <si>
    <t>IS</t>
  </si>
  <si>
    <t>ISL</t>
  </si>
  <si>
    <t>Israel</t>
  </si>
  <si>
    <t>IL</t>
  </si>
  <si>
    <t>ISR</t>
  </si>
  <si>
    <t>IT</t>
  </si>
  <si>
    <t>ITA</t>
  </si>
  <si>
    <t>Jamaica</t>
  </si>
  <si>
    <t>JM</t>
  </si>
  <si>
    <t>JAM</t>
  </si>
  <si>
    <t>Jersey</t>
  </si>
  <si>
    <t>JE</t>
  </si>
  <si>
    <t>JEY</t>
  </si>
  <si>
    <t>Jordan</t>
  </si>
  <si>
    <t>JO</t>
  </si>
  <si>
    <t>JOR</t>
  </si>
  <si>
    <t>JP</t>
  </si>
  <si>
    <t>JPN</t>
  </si>
  <si>
    <t>Kazakhstan</t>
  </si>
  <si>
    <t>KZ</t>
  </si>
  <si>
    <t>KAZ</t>
  </si>
  <si>
    <t>Kenya</t>
  </si>
  <si>
    <t>KE</t>
  </si>
  <si>
    <t>KEN</t>
  </si>
  <si>
    <t>Kyrgyz Republic</t>
  </si>
  <si>
    <t>KG</t>
  </si>
  <si>
    <t>KGZ</t>
  </si>
  <si>
    <t>KH</t>
  </si>
  <si>
    <t>KHM</t>
  </si>
  <si>
    <t>Kiribati</t>
  </si>
  <si>
    <t>KI</t>
  </si>
  <si>
    <t>KIR</t>
  </si>
  <si>
    <t>St. Kitts and Nevis</t>
  </si>
  <si>
    <t>KN</t>
  </si>
  <si>
    <t>KNA</t>
  </si>
  <si>
    <t>Korea</t>
  </si>
  <si>
    <t>KR</t>
  </si>
  <si>
    <t>KOR</t>
  </si>
  <si>
    <t>Kuwait</t>
  </si>
  <si>
    <t>KW</t>
  </si>
  <si>
    <t>KWT</t>
  </si>
  <si>
    <t>Lao</t>
  </si>
  <si>
    <t>LA</t>
  </si>
  <si>
    <t>LAO</t>
  </si>
  <si>
    <t>Lebanon</t>
  </si>
  <si>
    <t>LB</t>
  </si>
  <si>
    <t>LBN</t>
  </si>
  <si>
    <t>Liberia</t>
  </si>
  <si>
    <t>LR</t>
  </si>
  <si>
    <t>LBR</t>
  </si>
  <si>
    <t>Libyan Arab Jamahiriya</t>
  </si>
  <si>
    <t>LY</t>
  </si>
  <si>
    <t>LBY</t>
  </si>
  <si>
    <t>St. Lucia</t>
  </si>
  <si>
    <t>LC</t>
  </si>
  <si>
    <t>LCA</t>
  </si>
  <si>
    <t>Liechtenstein</t>
  </si>
  <si>
    <t>LI</t>
  </si>
  <si>
    <t>LIE</t>
  </si>
  <si>
    <t>Sri Lanka</t>
  </si>
  <si>
    <t>LK</t>
  </si>
  <si>
    <t>LKA</t>
  </si>
  <si>
    <t>Lesotho</t>
  </si>
  <si>
    <t>LS</t>
  </si>
  <si>
    <t>LSO</t>
  </si>
  <si>
    <t>LT</t>
  </si>
  <si>
    <t>LTU</t>
  </si>
  <si>
    <t>LU</t>
  </si>
  <si>
    <t>LUX</t>
  </si>
  <si>
    <t>LV</t>
  </si>
  <si>
    <t>LVA</t>
  </si>
  <si>
    <t>MO</t>
  </si>
  <si>
    <t>MAC</t>
  </si>
  <si>
    <t>Morocco</t>
  </si>
  <si>
    <t>MA</t>
  </si>
  <si>
    <t>MAR</t>
  </si>
  <si>
    <t>Monaco</t>
  </si>
  <si>
    <t>MC</t>
  </si>
  <si>
    <t>MCO</t>
  </si>
  <si>
    <t>Moldova</t>
  </si>
  <si>
    <t>MD</t>
  </si>
  <si>
    <t>MDA</t>
  </si>
  <si>
    <t>Madagascar</t>
  </si>
  <si>
    <t>MG</t>
  </si>
  <si>
    <t>MDG</t>
  </si>
  <si>
    <t>Maldives</t>
  </si>
  <si>
    <t>MV</t>
  </si>
  <si>
    <t>MDV</t>
  </si>
  <si>
    <t>MX</t>
  </si>
  <si>
    <t>MEX</t>
  </si>
  <si>
    <t>Marshall Islands</t>
  </si>
  <si>
    <t>MH</t>
  </si>
  <si>
    <t>MHL</t>
  </si>
  <si>
    <t>Macedonia</t>
  </si>
  <si>
    <t>MK</t>
  </si>
  <si>
    <t>MKD</t>
  </si>
  <si>
    <t>Mali</t>
  </si>
  <si>
    <t>ML</t>
  </si>
  <si>
    <t>MLI</t>
  </si>
  <si>
    <t>Malta</t>
  </si>
  <si>
    <t>MT</t>
  </si>
  <si>
    <t>MLT</t>
  </si>
  <si>
    <t>Myanmar</t>
  </si>
  <si>
    <t>MM</t>
  </si>
  <si>
    <t>MMR</t>
  </si>
  <si>
    <t>Mongolia</t>
  </si>
  <si>
    <t>MN</t>
  </si>
  <si>
    <t>MNG</t>
  </si>
  <si>
    <t>Northern Mariana Islands</t>
  </si>
  <si>
    <t>MP</t>
  </si>
  <si>
    <t>MNP</t>
  </si>
  <si>
    <t>Mozambique</t>
  </si>
  <si>
    <t>MZ</t>
  </si>
  <si>
    <t>MOZ</t>
  </si>
  <si>
    <t>Mauritania</t>
  </si>
  <si>
    <t>MR</t>
  </si>
  <si>
    <t>MRT</t>
  </si>
  <si>
    <t>Montserrat</t>
  </si>
  <si>
    <t>MS</t>
  </si>
  <si>
    <t>MSR</t>
  </si>
  <si>
    <t>Martinique</t>
  </si>
  <si>
    <t>MQ</t>
  </si>
  <si>
    <t>MTQ</t>
  </si>
  <si>
    <t>Mauritius</t>
  </si>
  <si>
    <t>MU</t>
  </si>
  <si>
    <t>MUS</t>
  </si>
  <si>
    <t>Malawi</t>
  </si>
  <si>
    <t>MW</t>
  </si>
  <si>
    <t>MWI</t>
  </si>
  <si>
    <t>MY</t>
  </si>
  <si>
    <t>MYS</t>
  </si>
  <si>
    <t>Mayotte</t>
  </si>
  <si>
    <t>YT</t>
  </si>
  <si>
    <t>MYT</t>
  </si>
  <si>
    <t>Namibia</t>
  </si>
  <si>
    <t>NA</t>
  </si>
  <si>
    <t>NAM</t>
  </si>
  <si>
    <t>New Caledonia</t>
  </si>
  <si>
    <t>NC</t>
  </si>
  <si>
    <t>NCL</t>
  </si>
  <si>
    <t>Niger the</t>
  </si>
  <si>
    <t>NE</t>
  </si>
  <si>
    <t>NER</t>
  </si>
  <si>
    <t>Norfolk Island</t>
  </si>
  <si>
    <t>NF</t>
  </si>
  <si>
    <t>NFK</t>
  </si>
  <si>
    <t>Nigeria</t>
  </si>
  <si>
    <t>NG</t>
  </si>
  <si>
    <t>NGA</t>
  </si>
  <si>
    <t>Nicaragua</t>
  </si>
  <si>
    <t>NI</t>
  </si>
  <si>
    <t>NIC</t>
  </si>
  <si>
    <t>Niue</t>
  </si>
  <si>
    <t>NU</t>
  </si>
  <si>
    <t>NIU</t>
  </si>
  <si>
    <t>NL</t>
  </si>
  <si>
    <t>NLD</t>
  </si>
  <si>
    <t>NO</t>
  </si>
  <si>
    <t>NOR</t>
  </si>
  <si>
    <t>Nepal</t>
  </si>
  <si>
    <t>NP</t>
  </si>
  <si>
    <t>NPL</t>
  </si>
  <si>
    <t>Nauru</t>
  </si>
  <si>
    <t>NR</t>
  </si>
  <si>
    <t>NRU</t>
  </si>
  <si>
    <t>NZ</t>
  </si>
  <si>
    <t>NZL</t>
  </si>
  <si>
    <t>Oman</t>
  </si>
  <si>
    <t>OM</t>
  </si>
  <si>
    <t>OMN</t>
  </si>
  <si>
    <t>Pakistan</t>
  </si>
  <si>
    <t>PK</t>
  </si>
  <si>
    <t>PAK</t>
  </si>
  <si>
    <t>Panama</t>
  </si>
  <si>
    <t>PA</t>
  </si>
  <si>
    <t>PAN</t>
  </si>
  <si>
    <t>Pitcairn Island</t>
  </si>
  <si>
    <t>PN</t>
  </si>
  <si>
    <t>PCN</t>
  </si>
  <si>
    <t>PE</t>
  </si>
  <si>
    <t>PER</t>
  </si>
  <si>
    <t>Philippines the</t>
  </si>
  <si>
    <t>PH</t>
  </si>
  <si>
    <t>PHL</t>
  </si>
  <si>
    <t>Palau</t>
  </si>
  <si>
    <t>PW</t>
  </si>
  <si>
    <t>PLW</t>
  </si>
  <si>
    <t>Papua New Guinea</t>
  </si>
  <si>
    <t>PG</t>
  </si>
  <si>
    <t>PNG</t>
  </si>
  <si>
    <t>PL</t>
  </si>
  <si>
    <t>POL</t>
  </si>
  <si>
    <t>Puerto Rico</t>
  </si>
  <si>
    <t>PR</t>
  </si>
  <si>
    <t>PRI</t>
  </si>
  <si>
    <t>North Korea</t>
  </si>
  <si>
    <t>KP</t>
  </si>
  <si>
    <t>PRK</t>
  </si>
  <si>
    <t>PT</t>
  </si>
  <si>
    <t>PRT</t>
  </si>
  <si>
    <t>Paraguay</t>
  </si>
  <si>
    <t>PY</t>
  </si>
  <si>
    <t>PRY</t>
  </si>
  <si>
    <t>Palestinian Territory</t>
  </si>
  <si>
    <t>PS</t>
  </si>
  <si>
    <t>PSE</t>
  </si>
  <si>
    <t>French Polynesia</t>
  </si>
  <si>
    <t>PF</t>
  </si>
  <si>
    <t>PYF</t>
  </si>
  <si>
    <t>Qatar</t>
  </si>
  <si>
    <t>QA</t>
  </si>
  <si>
    <t>QAT</t>
  </si>
  <si>
    <t>Reunion</t>
  </si>
  <si>
    <t>RE</t>
  </si>
  <si>
    <t>REU</t>
  </si>
  <si>
    <t>RO</t>
  </si>
  <si>
    <t>ROU</t>
  </si>
  <si>
    <t>RU</t>
  </si>
  <si>
    <t>RUS</t>
  </si>
  <si>
    <t>Rwanda</t>
  </si>
  <si>
    <t>RW</t>
  </si>
  <si>
    <t>RWA</t>
  </si>
  <si>
    <t>Saudi Arabia</t>
  </si>
  <si>
    <t>SA</t>
  </si>
  <si>
    <t>SAU</t>
  </si>
  <si>
    <t>Serbia and Montenegro</t>
  </si>
  <si>
    <t>CS</t>
  </si>
  <si>
    <t>SCG</t>
  </si>
  <si>
    <t>Sudan the</t>
  </si>
  <si>
    <t>SD</t>
  </si>
  <si>
    <t>SDN</t>
  </si>
  <si>
    <t>Senegal</t>
  </si>
  <si>
    <t>SN</t>
  </si>
  <si>
    <t>SEN</t>
  </si>
  <si>
    <t>SG</t>
  </si>
  <si>
    <t>SGP</t>
  </si>
  <si>
    <t>South Georgia and the South Sandwich Islands</t>
  </si>
  <si>
    <t>GS</t>
  </si>
  <si>
    <t>SGS</t>
  </si>
  <si>
    <t>St. Helena</t>
  </si>
  <si>
    <t>SH</t>
  </si>
  <si>
    <t>SHN</t>
  </si>
  <si>
    <t>Svalbard &amp; Jan Mayen Islands</t>
  </si>
  <si>
    <t>SJ</t>
  </si>
  <si>
    <t>SJM</t>
  </si>
  <si>
    <t>Solomon Islands</t>
  </si>
  <si>
    <t>SB</t>
  </si>
  <si>
    <t>SLB</t>
  </si>
  <si>
    <t>Sierra Leone</t>
  </si>
  <si>
    <t>SL</t>
  </si>
  <si>
    <t>SLE</t>
  </si>
  <si>
    <t>El Salvador</t>
  </si>
  <si>
    <t>SV</t>
  </si>
  <si>
    <t>SLV</t>
  </si>
  <si>
    <t>San Marino</t>
  </si>
  <si>
    <t>SM</t>
  </si>
  <si>
    <t>SMR</t>
  </si>
  <si>
    <t>Somalia</t>
  </si>
  <si>
    <t>SO</t>
  </si>
  <si>
    <t>SOM</t>
  </si>
  <si>
    <t>St. Pierre and Miquelon</t>
  </si>
  <si>
    <t>PM</t>
  </si>
  <si>
    <t>SPM</t>
  </si>
  <si>
    <t>Sao Tome and Principe</t>
  </si>
  <si>
    <t>ST</t>
  </si>
  <si>
    <t>STP</t>
  </si>
  <si>
    <t>Suriname</t>
  </si>
  <si>
    <t>SR</t>
  </si>
  <si>
    <t>SUR</t>
  </si>
  <si>
    <t>SK</t>
  </si>
  <si>
    <t>SVK</t>
  </si>
  <si>
    <t>SI</t>
  </si>
  <si>
    <t>SVN</t>
  </si>
  <si>
    <t>SE</t>
  </si>
  <si>
    <t>SWE</t>
  </si>
  <si>
    <t>Swaziland</t>
  </si>
  <si>
    <t>SZ</t>
  </si>
  <si>
    <t>SWZ</t>
  </si>
  <si>
    <t>Seychelles</t>
  </si>
  <si>
    <t>SC</t>
  </si>
  <si>
    <t>SYC</t>
  </si>
  <si>
    <t>Syrian Arab Republic</t>
  </si>
  <si>
    <t>SY</t>
  </si>
  <si>
    <t>SYR</t>
  </si>
  <si>
    <t>Turks and Caicos Islands</t>
  </si>
  <si>
    <t>TC</t>
  </si>
  <si>
    <t>TCA</t>
  </si>
  <si>
    <t>Chad</t>
  </si>
  <si>
    <t>TD</t>
  </si>
  <si>
    <t>TCD</t>
  </si>
  <si>
    <t>Togo</t>
  </si>
  <si>
    <t>TG</t>
  </si>
  <si>
    <t>TGO</t>
  </si>
  <si>
    <t>TH</t>
  </si>
  <si>
    <t>THA</t>
  </si>
  <si>
    <t>Tajikistan</t>
  </si>
  <si>
    <t>TJ</t>
  </si>
  <si>
    <t>TJK</t>
  </si>
  <si>
    <t>Tokelau</t>
  </si>
  <si>
    <t>TK</t>
  </si>
  <si>
    <t>TKL</t>
  </si>
  <si>
    <t>Turkmenistan</t>
  </si>
  <si>
    <t>TM</t>
  </si>
  <si>
    <t>TKM</t>
  </si>
  <si>
    <t>Timor-Leste</t>
  </si>
  <si>
    <t>TL</t>
  </si>
  <si>
    <t>TLS</t>
  </si>
  <si>
    <t>Tonga</t>
  </si>
  <si>
    <t>TO</t>
  </si>
  <si>
    <t>TON</t>
  </si>
  <si>
    <t>Trinidad and Tobago</t>
  </si>
  <si>
    <t>TT</t>
  </si>
  <si>
    <t>TTO</t>
  </si>
  <si>
    <t>Tunisia</t>
  </si>
  <si>
    <t>TN</t>
  </si>
  <si>
    <t>TUN</t>
  </si>
  <si>
    <t>TR</t>
  </si>
  <si>
    <t>TUR</t>
  </si>
  <si>
    <t>Tuvalu</t>
  </si>
  <si>
    <t>TV</t>
  </si>
  <si>
    <t>TUV</t>
  </si>
  <si>
    <t>Taiwan</t>
  </si>
  <si>
    <t>TW</t>
  </si>
  <si>
    <t>TWN</t>
  </si>
  <si>
    <t>Tanzania</t>
  </si>
  <si>
    <t>TZ</t>
  </si>
  <si>
    <t>TZA</t>
  </si>
  <si>
    <t>Uganda</t>
  </si>
  <si>
    <t>UG</t>
  </si>
  <si>
    <t>UGA</t>
  </si>
  <si>
    <t>Ukraine</t>
  </si>
  <si>
    <t>UA</t>
  </si>
  <si>
    <t>UKR</t>
  </si>
  <si>
    <t>United States Minor Outlying Islands</t>
  </si>
  <si>
    <t>UM</t>
  </si>
  <si>
    <t>UMI</t>
  </si>
  <si>
    <t>Uruguay</t>
  </si>
  <si>
    <t>UY</t>
  </si>
  <si>
    <t>URY</t>
  </si>
  <si>
    <t>United States of America</t>
  </si>
  <si>
    <t>US</t>
  </si>
  <si>
    <t>USA</t>
  </si>
  <si>
    <t>Uzbekistan</t>
  </si>
  <si>
    <t>UZ</t>
  </si>
  <si>
    <t>UZB</t>
  </si>
  <si>
    <t>Holy See (Vatican City State)</t>
  </si>
  <si>
    <t>VA</t>
  </si>
  <si>
    <t>VAT</t>
  </si>
  <si>
    <t>St. Vincent and the Grenadines</t>
  </si>
  <si>
    <t>VC</t>
  </si>
  <si>
    <t>VCT</t>
  </si>
  <si>
    <t>Venezuela</t>
  </si>
  <si>
    <t>VE</t>
  </si>
  <si>
    <t>VEN</t>
  </si>
  <si>
    <t>British Virgin Islands</t>
  </si>
  <si>
    <t>VG</t>
  </si>
  <si>
    <t>VGB</t>
  </si>
  <si>
    <t>US Virgin Islands</t>
  </si>
  <si>
    <t>VI</t>
  </si>
  <si>
    <t>VIR</t>
  </si>
  <si>
    <t>VN</t>
  </si>
  <si>
    <t>VNM</t>
  </si>
  <si>
    <t>Vanuatu</t>
  </si>
  <si>
    <t>VU</t>
  </si>
  <si>
    <t>VUT</t>
  </si>
  <si>
    <t>Wallis and Futuna Islands</t>
  </si>
  <si>
    <t>WF</t>
  </si>
  <si>
    <t>WLF</t>
  </si>
  <si>
    <t>Samoa</t>
  </si>
  <si>
    <t>WS</t>
  </si>
  <si>
    <t>WSM</t>
  </si>
  <si>
    <t>Yemen</t>
  </si>
  <si>
    <t>YE</t>
  </si>
  <si>
    <t>YEM</t>
  </si>
  <si>
    <t>South Africa</t>
  </si>
  <si>
    <t>ZA</t>
  </si>
  <si>
    <t>ZAF</t>
  </si>
  <si>
    <t>Zambia</t>
  </si>
  <si>
    <t>ZM</t>
  </si>
  <si>
    <t>ZMB</t>
  </si>
  <si>
    <t>Zimbabwe</t>
  </si>
  <si>
    <t>ZW</t>
  </si>
  <si>
    <t>ZWE</t>
  </si>
  <si>
    <t>Croatia</t>
  </si>
  <si>
    <t>HR</t>
  </si>
  <si>
    <t>HRV</t>
  </si>
  <si>
    <t>Guernsey</t>
  </si>
  <si>
    <t>GGY</t>
  </si>
  <si>
    <t>Comment Box</t>
  </si>
  <si>
    <t xml:space="preserve">Under certain circumstances dividends are recorded as a liability but have not yet been legally distributed. For the determination of INREV NAV, these accrued dividends should be reversed to the NAV. </t>
  </si>
  <si>
    <t>If a real estate vehicle uses the option to account for self-constructed or developed investment property under the cost model, the adjustment represents the impact on NAV of the revaluation of the self-constructed or developed investment property to fair value.</t>
  </si>
  <si>
    <t>Property that is leased to tenants under a finance lease is initially measured on a net investment basis and subsequently re-measured based on an amortisation pattern reflecting a constant rate of return. 
The adjustment represents the impact on NAV of the revaluation of the finance lease receivable to fair value.</t>
  </si>
  <si>
    <t xml:space="preserve">Properties intended for sale are measured at the lower of cost or net realisable value in the financial statements. This adjustment represents the impact on the NAV of the revaluation of such properties to net realisable value (fair value less disposal costs). This adjustment should be included under the caption “revaluation to fair value of real estate held as inventory”.
Where the likely disposal date is more than one year from the date of the NAV computation, disposal costs should not be deducted from fair value in calculating this adjustment. </t>
  </si>
  <si>
    <t>Indirect investments in real estate, such as investments in associations and joint ventures, have different accounting treatments and carrying values under general accounting frameworks. Such investments can be valued at cost, fair value or net asset value.
The adjustment represents the impact on NAV of the revaluation of indirect investments to fair value if not yet accounted for at fair value.</t>
  </si>
  <si>
    <t xml:space="preserve">Financial assets and liabilities such as hedging instruments or debt obligations are generally measured at amortised cost, taking into account any impairment when applicable. The adjustment represents the impact on NAV of the revaluation of financial assets and financial liabilities to fair value as determined in accordance with IVS, if not yet accounted for at fair value.
In addition, vehicles may incur costs for redemption of bank debts as a result from sales of properties. Similar to disposal costs, these costs are generally not accrued. Where the disposal of a property is expected within one year, and therefore, the redemption of the related bank debt is also expected within one year, the bank early redemption costs should be accrued in the NAV.  </t>
  </si>
  <si>
    <t>Construction contracts for third parties are normally accounted for based on the stage of completion. The adjustment represents the impact on NAV of the revaluation of construction contracts for third parties to fair value in accordance with the fair value principles of IVS.</t>
  </si>
  <si>
    <t xml:space="preserve">Under different GAAPs, vehicle set-up costs are charged immediately to income after the inception of a vehicle. Such costs should be capitalised and amortised over the first five years of the term of the vehicle.  
The rationale to capitalise and amortise set-up costs is to better reflect the duration of the economic benefits to the vehicle.  
When capitalising and amortising set-up costs, a possible impairment test should be taken into account every time the adjusted NAV is calculated when market circumstances change and it is not expected that the capitalised set-up costs can be utilised with the sale of units of a vehicle. For instance, when a decision is made to liquidate the vehicle or stakeholders no longer expect to recover the economic benefit of such capitalised expenses, they should be written down. </t>
  </si>
  <si>
    <t xml:space="preserve">Under the fair value model, acquisition expenses of an investment property are effectively charged to income when fair value is calculated at the first subsequent measurement date after acquisition. This results in the fair value of a property on subsequent fair value measurement being lower than the total purchase price of the property, all other things being equal. 
Property acquisition expenses should be capitalised and amortised over the first five years after acquisition of the property. 
The rationale to capitalise and amortise acquisition expenses is to better reflect the duration of the economic benefits to the vehicle of these costs.   
When capitalising and amortising acquisition costs, a possible impairment test should be taken into account every time the adjusted NAV is calculated when market circumstances change and it is not expected that the capitalised acquisition costs can be utilised with the sale of units of a vehicle.  When a property is sold during the amortisation period or is classified as held for sale, the balance of capitalised acquisition expenses of that property should be expensed. </t>
  </si>
  <si>
    <t>A liability represents a present obligation as a result of past events. A fee payable at the end of the life of a vehicle or at any other time during the life of a vehicle may not meet the criteria for recognition as a provision or liability in accordance with the different GAAPs at reporting date. 
Examples of such fees include performance fees, disposal fees, or liquidation fees, representing a present obligation from contractual arrangements.
Most of these fees are normally accrued under different accounting rules. The adjustment represents the impact on the NAV for the amount of the estimated contractual fees payable based on the current NAV of the vehicle if, in rare circumstances, these fees are not already recognised in financial statements produced under different GAAPs and it is probable that they will be incurred. In order to determine the amount of the adjustment, reference should be made to IFRS standards for the measurement (but not necessarily the recognition) of provisions or deferred liabilities. 
A description of the calculation methodology and the terms of the underlying agreement should be disclosed (or reference could be made to the related party disclosures in which such agreements and terms are explained).</t>
  </si>
  <si>
    <t>Transfer taxes and purchaser’s costs which would be incurred by the purchaser when acquiring a property are generally deducted when determining the fair value of investment properties. 
The effect of an intended sale of shares of a property owning vehicle, rather than the property itself, should be taken into account when determining the amount of the deduction of transfer taxes and purchaser’s costs, to the extent this saving is expected to accrue to the seller when the property is sold.
The adjustment therefore represents the positive impact on the NAV of the possible reduction of the transfer taxes and purchaser’s costs for the benefit of the seller based on the expected sale of shares of the property owning investment vehicle. 
Disclosure should be made on how the estimate of the amount the vehicle manager expects to benefit from intended disposal strategies has been made. Reference should be made to both the current structure and prevailing market conditions.</t>
  </si>
  <si>
    <t>At acquisition of an entity which is determined to be a business combination, goodwill may arise as a result of a purchase price allocation exercise. Often  a major component of such goodwill in property vehicles reflects the difference between the full recognition of deferred tax, purchaser’s costs or similar items in the accounts (which does not generally take account of the likely or intended method of subsequent exit), and the economic value attributed to such items in the actual purchase price. Except where such components of goodwill have not already been written off in the NAV as determined under the different GAAPs, they should be written off in the INREV NAV.</t>
  </si>
  <si>
    <t>This adjustment represents the impact on the NAV of the recognition of non-controlling interest on all of the above adjustments.</t>
  </si>
  <si>
    <t>The redemption value of NAV for open end vehicles following vehicle documentation.</t>
  </si>
  <si>
    <t>Any specific calculation of NAV in case it is agreed in the vehicle documentation.</t>
  </si>
  <si>
    <t>Non-recoverable costs incurred during the day-to-day running of a property, such as repairs and maintenance, insurance, property management fee, utilities, supplies, property taxes, non-recoverable service charge, etc. They exclude net finance costs, vehicle-level expenses and fees, capital expenditure, depreciation and income taxes.</t>
  </si>
  <si>
    <t>Non-recurring non-operating profit income, calculated by subtracting related operating expenses from the revenue of development projects and non-rental revenue.</t>
  </si>
  <si>
    <t>Mark to market value of foreign currency hedging instruments.</t>
  </si>
  <si>
    <t>Nominal value of debt (#6.1) maturing within 1 year (not referring to hedging, only to loan terms).</t>
  </si>
  <si>
    <t>Nominal value of debt (#6.1) maturing between 1-2 years (not referring to hedging, only to loan terms).</t>
  </si>
  <si>
    <t>Nominal value of debt (#6.1) maturing over 5 years (not referring to hedging, only to loan terms).</t>
  </si>
  <si>
    <t>Calculated as the Net Investment Income (#7.7) as a percentage of the time-weighted average NAV over the same period.</t>
  </si>
  <si>
    <t>Current number of properties owned by the vehicle. Property represents a real estate asset.</t>
  </si>
  <si>
    <t>Total gross leasable area of vehicle's assets which includes common parts. Applicable to buildings only.</t>
  </si>
  <si>
    <t>Total net leasable area of vehicle's assets that does not include common parts.</t>
  </si>
  <si>
    <t>Contractual rent over contractual rent plus market rent of the vacant space.</t>
  </si>
  <si>
    <t>All costs paid up until and including the reporting period in relation to all assets under development.</t>
  </si>
  <si>
    <t xml:space="preserve">The name of the top 10 exposure to tenants by gross rental income and their share in the vehicle based on gross rental income.
If confidentiality issues prohibit disclosing tenant names, please provide a general description of the business purpose of the tenant.  </t>
  </si>
  <si>
    <t>Fee charged by investment advisors, or managers, for the administration, technical and commercial management of real estate. A property management engagement typically involves the managing of property that is owned by another party or entity. This includes property advisory services.</t>
  </si>
  <si>
    <t>Fee charged by investment advisors, or managers, associated with the closing of a new investment. The fee compensates the real estate investment advisor, or manager, for services rendered in an investment acquisition, including sourcing, negotiating and closing the deal.</t>
  </si>
  <si>
    <t>Fee typically charged by investment advisors, or managers, for services rendered in an investment disposition, including sales marketing, negotiating and closing of the deal.</t>
  </si>
  <si>
    <t xml:space="preserve">A fee charged to the vehicle by the advisor, or manager, for guiding the design, approval, and execution of a renovation project, as well as the construction process of a development project. These costs may be expensed or capitalised at the property level.  </t>
  </si>
  <si>
    <t>Also known as liquidation fee, it is typically found in liquidating trusts, upon termination and dissolution of the vehicle. The sponsor is responsible for liquidating the partnership in an orderly manner.</t>
  </si>
  <si>
    <t>Return of investors' equity holdings.</t>
  </si>
  <si>
    <t>Name or category of investor's units in vehicle</t>
  </si>
  <si>
    <t>Investor share of INREV NAV (# 4.3).</t>
  </si>
  <si>
    <t>Use 00 instead of + to define the country code.</t>
  </si>
  <si>
    <t>Reporting date year of the current submission.</t>
  </si>
  <si>
    <t>Indicate whether the figures provided in the SDDS are preliminary or final.</t>
  </si>
  <si>
    <t>The vehicle's country or other jurisdiction, e.g. Luxembourg.</t>
  </si>
  <si>
    <t>Indicate the legal vehicle structure from the drop down selection.</t>
  </si>
  <si>
    <t>The percentage of overall vehicle target Gross Asset Value (GAV) at any point in the life of the vehicle. Development exposure includes any development or redevelopment activities but excludes refurbishment. (RE)DEVELOPMENT includes all activities to obtain or change building or land use permissions and the financing and construction works for the project(s) with the intention to enhance the value of the property. This also includes improvements to enhance the utility or energy conservation of a property. The threshold for the (re)development is that if ≥15% of GAV of an individual asset is spent on (re)development, the whole GAV of that particular asset will be regarded as (re)development. If &lt;15% of GAV of an individual asset is spent on (re)development, the whole GAV of that particular asset will be regarded as refurbishment.</t>
  </si>
  <si>
    <t>Percentage of target return derived from rental income that a vehicle is able to payout on an annual basis.
This criteria is only applicable for a core vehicle. Please select "n.a." in case of Value Added or Opportunity vehicle.</t>
  </si>
  <si>
    <t>The currency in which all monetary data reported would be denominated.</t>
  </si>
  <si>
    <t>Indicate whether the portfolio valuation complies with the RICS Red Book.</t>
  </si>
  <si>
    <t>Target leverage ratio of the vehicle, if applicable. This may be different from the maximum LTV (#1.10.4).</t>
  </si>
  <si>
    <t>Key Vehicle Terms</t>
  </si>
  <si>
    <t>Vehicle Level Data</t>
  </si>
  <si>
    <t>Investor Level Data</t>
  </si>
  <si>
    <t>Core ≤ 40%</t>
  </si>
  <si>
    <t>16.1</t>
  </si>
  <si>
    <t>16.2</t>
  </si>
  <si>
    <t>16.3</t>
  </si>
  <si>
    <t>17.1</t>
  </si>
  <si>
    <t>17.2</t>
  </si>
  <si>
    <t>17.3</t>
  </si>
  <si>
    <t>17.4</t>
  </si>
  <si>
    <t>17.5</t>
  </si>
  <si>
    <t>18.1</t>
  </si>
  <si>
    <t>18.2</t>
  </si>
  <si>
    <t>18.3</t>
  </si>
  <si>
    <t>18.4</t>
  </si>
  <si>
    <t>18.5</t>
  </si>
  <si>
    <t>18.6</t>
  </si>
  <si>
    <t>18.7</t>
  </si>
  <si>
    <t>18.8</t>
  </si>
  <si>
    <t>18.9</t>
  </si>
  <si>
    <t>18.10</t>
  </si>
  <si>
    <t>18.11</t>
  </si>
  <si>
    <t>18.12</t>
  </si>
  <si>
    <t>19.1</t>
  </si>
  <si>
    <t>19.2</t>
  </si>
  <si>
    <t>19.3</t>
  </si>
  <si>
    <t>20.1</t>
  </si>
  <si>
    <t>20.2</t>
  </si>
  <si>
    <t>20.3</t>
  </si>
  <si>
    <t>20.4</t>
  </si>
  <si>
    <t>20.5</t>
  </si>
  <si>
    <t>20.6</t>
  </si>
  <si>
    <t>20.7</t>
  </si>
  <si>
    <t>20.8</t>
  </si>
  <si>
    <t>21.1</t>
  </si>
  <si>
    <t>21.2</t>
  </si>
  <si>
    <t>21.3</t>
  </si>
  <si>
    <t>21.4</t>
  </si>
  <si>
    <t>21.5</t>
  </si>
  <si>
    <t>21.6</t>
  </si>
  <si>
    <t>Fair Value of Debt</t>
  </si>
  <si>
    <t>15.10</t>
  </si>
  <si>
    <t>15.18</t>
  </si>
  <si>
    <t>15.20</t>
  </si>
  <si>
    <t>15.30</t>
  </si>
  <si>
    <t>Development Industrial /
Logistcis</t>
  </si>
  <si>
    <t>Development
Student Housing</t>
  </si>
  <si>
    <t>Please use 00 instead of + to define the country code.</t>
  </si>
  <si>
    <t>For calculating style</t>
  </si>
  <si>
    <t>For testing</t>
  </si>
  <si>
    <t>N/A</t>
  </si>
  <si>
    <t>GG</t>
  </si>
  <si>
    <t>Country</t>
  </si>
  <si>
    <t>Sub continent</t>
  </si>
  <si>
    <t>Continent</t>
  </si>
  <si>
    <t>Middle East</t>
  </si>
  <si>
    <t>Northern Africa</t>
  </si>
  <si>
    <t>Africa</t>
  </si>
  <si>
    <t>Oceania</t>
  </si>
  <si>
    <t>Sub Saharan Africa</t>
  </si>
  <si>
    <t>Total</t>
  </si>
  <si>
    <t>Ranking</t>
  </si>
  <si>
    <t>True ranking</t>
  </si>
  <si>
    <t>Number</t>
  </si>
  <si>
    <t>Tenants</t>
  </si>
  <si>
    <t>Not yet defined</t>
  </si>
  <si>
    <t>Item</t>
  </si>
  <si>
    <t>Period</t>
  </si>
  <si>
    <t>201501</t>
  </si>
  <si>
    <t>201502</t>
  </si>
  <si>
    <t>201503</t>
  </si>
  <si>
    <t>201504</t>
  </si>
  <si>
    <t>201601</t>
  </si>
  <si>
    <t>201602</t>
  </si>
  <si>
    <t>201603</t>
  </si>
  <si>
    <t>201604</t>
  </si>
  <si>
    <t>201701</t>
  </si>
  <si>
    <t>201702</t>
  </si>
  <si>
    <t>201703</t>
  </si>
  <si>
    <t>201704</t>
  </si>
  <si>
    <t>PeriodNr</t>
  </si>
  <si>
    <t>Overview Data</t>
  </si>
  <si>
    <t>Graph 4</t>
  </si>
  <si>
    <t>Graph 5</t>
  </si>
  <si>
    <t>NOI</t>
  </si>
  <si>
    <t>Occupancy</t>
  </si>
  <si>
    <t>Graph 6</t>
  </si>
  <si>
    <t>Vehicle NAV</t>
  </si>
  <si>
    <t>The target percentage of investments in non-income producing investments with the aim to generate future income after (re)development, refurbishment or re-letting activities.
INCOME PRODUCING INVESTMENTS are investments in assets for which construction work has been completed and which are owned for the purpose of letting, producing a rental income that is negotiated at arm’s length with third parties.
NON-INCOME PRODUCING INVESTMENTS are investments in assets (either properties or land) that at the time of investment are not producing any rental income and for which either (re)development, refurbishment or re-letting activities have to be undertaken before rental income is possible.</t>
  </si>
  <si>
    <t>See INREV Style Classification on INREV website for detailed guidance.</t>
  </si>
  <si>
    <t>4.2.19</t>
  </si>
  <si>
    <t>INREV Net Asset Value of Vehicle (INREV NAV)</t>
  </si>
  <si>
    <t>Same as #3.2 - starting point for calculations of rows below.</t>
  </si>
  <si>
    <t>Other Non-recurring Net Income</t>
  </si>
  <si>
    <t>5.8.1</t>
  </si>
  <si>
    <t>5.8.2</t>
  </si>
  <si>
    <t>5.10.1</t>
  </si>
  <si>
    <t>5.10.2</t>
  </si>
  <si>
    <t xml:space="preserve">Total Net Result </t>
  </si>
  <si>
    <t>Total Comprehensive Income</t>
  </si>
  <si>
    <t xml:space="preserve">Weighted Average Years to Maturity of Debt </t>
  </si>
  <si>
    <t>Management Fees and Expense Metrics during the Reporting Period (according to INREV Guidelines)</t>
  </si>
  <si>
    <t xml:space="preserve">NAV TER before Performance Fees </t>
  </si>
  <si>
    <t xml:space="preserve">GAV TER before Performance Fees </t>
  </si>
  <si>
    <t xml:space="preserve">NAV TER after Performance Fees </t>
  </si>
  <si>
    <t xml:space="preserve">GAV TER after Performance Fees </t>
  </si>
  <si>
    <t>Capital Commitments - During the Reporting Period</t>
  </si>
  <si>
    <t>Total Capital Commitments</t>
  </si>
  <si>
    <t>Remaining Capital Commitments</t>
  </si>
  <si>
    <t>Capital Contributions &amp; Other Payments to Investors</t>
  </si>
  <si>
    <t>13.10</t>
  </si>
  <si>
    <t>13.11</t>
  </si>
  <si>
    <t>13.12</t>
  </si>
  <si>
    <t>13.13</t>
  </si>
  <si>
    <t>13.14</t>
  </si>
  <si>
    <t>13.15</t>
  </si>
  <si>
    <t>13.16</t>
  </si>
  <si>
    <t>Capital Distributions - During Reporting Period</t>
  </si>
  <si>
    <t>Income Distributions - During the Reporting Period</t>
  </si>
  <si>
    <t>Total Distributions - During Reporting Period</t>
  </si>
  <si>
    <t>Total Distributions Recallable - During Reporting Period</t>
  </si>
  <si>
    <t>Capital Distributions - Since inception</t>
  </si>
  <si>
    <t>Income Distributions - Since Inception</t>
  </si>
  <si>
    <t>Total Distributions - Since Inception</t>
  </si>
  <si>
    <t>Total Distributions Recallable - Since Inception</t>
  </si>
  <si>
    <t xml:space="preserve"> Contribution 1 Amount</t>
  </si>
  <si>
    <t xml:space="preserve"> Contribution 1 Date</t>
  </si>
  <si>
    <t xml:space="preserve"> Contribution 2 Amount</t>
  </si>
  <si>
    <t xml:space="preserve"> Contribution 2 Date</t>
  </si>
  <si>
    <t xml:space="preserve"> Contribution 3 Amount</t>
  </si>
  <si>
    <t xml:space="preserve"> Contribution 3 Date</t>
  </si>
  <si>
    <t xml:space="preserve"> Contribution 4 Amount</t>
  </si>
  <si>
    <t xml:space="preserve"> Contribution 4 Date</t>
  </si>
  <si>
    <t xml:space="preserve"> Contribution 5 Amount</t>
  </si>
  <si>
    <t xml:space="preserve"> Contribution 5 Date</t>
  </si>
  <si>
    <t>Income taxes borne by the vehicle. Sum of #5.8.1 and #5.8.2.</t>
  </si>
  <si>
    <t>Sum of #5.12 and #5.13.</t>
  </si>
  <si>
    <t>The appraised market value of investment property as determined by an external or internal valuer plus trading properties intended for sale (properties that are stabilised and in lease-up).</t>
  </si>
  <si>
    <t>Amount which all investors have committed to subscribe to the vehicle during the reporting period as part of an unexpired subscription agreement.</t>
  </si>
  <si>
    <t>Amount of interest paid to investors since inception relating to shareholder loans (does not include repayment of principal).</t>
  </si>
  <si>
    <t xml:space="preserve">Amount of capital returned to investors in accordance with the vehicle documentation (both recallable and non-recallable) during the reporting period. </t>
  </si>
  <si>
    <t>Amount of income distributed to investors in accordance with the vehicle documentation during the reporting period.</t>
  </si>
  <si>
    <t>Total amount of distributions made to investors in accordance with the vehicle documentation during the reporting period that can be recalled by the vehicle, e.g. to meet potential (unexpected) liabilities at the end of vehicle life.</t>
  </si>
  <si>
    <t>Amount of capital returned to investors in accordance with the vehicle documentation (both recallable and non-recallable) since inception.</t>
  </si>
  <si>
    <t>Total amount of income distributed to investors in accordance with the vehicle documentation since inception.</t>
  </si>
  <si>
    <t>Total amount of distributions made to investors in accordance with the vehicle documentation since inception, that is unexpired as at reporting period, and can be recalled by the Vehicle, e.g. to meet potential (unexpected) liabilities at the end of vehicle life.</t>
  </si>
  <si>
    <t>Investor Contributions &amp; Other Receipts</t>
  </si>
  <si>
    <t>20.10</t>
  </si>
  <si>
    <t>20.11</t>
  </si>
  <si>
    <t>20.12</t>
  </si>
  <si>
    <t>20.13</t>
  </si>
  <si>
    <t>20.14</t>
  </si>
  <si>
    <t>20.15</t>
  </si>
  <si>
    <t>20.16</t>
  </si>
  <si>
    <t>5.13</t>
  </si>
  <si>
    <t>5.14</t>
  </si>
  <si>
    <t>13.9</t>
  </si>
  <si>
    <t>20.9</t>
  </si>
  <si>
    <t>INREV NAV</t>
  </si>
  <si>
    <t>Transaction Activity</t>
  </si>
  <si>
    <t>Financial Risk</t>
  </si>
  <si>
    <t>Operational Risk</t>
  </si>
  <si>
    <t>Comment</t>
  </si>
  <si>
    <t>Not specified</t>
  </si>
  <si>
    <t>ALL COUNTRIES</t>
  </si>
  <si>
    <t>Select</t>
  </si>
  <si>
    <t>ALL SECTORS</t>
  </si>
  <si>
    <t>True Ranking</t>
  </si>
  <si>
    <r>
      <t>Instruction and definition (</t>
    </r>
    <r>
      <rPr>
        <u/>
        <sz val="8"/>
        <color theme="0"/>
        <rFont val="Open Sans"/>
        <family val="2"/>
      </rPr>
      <t>click to see Global Definition Database</t>
    </r>
    <r>
      <rPr>
        <sz val="8"/>
        <color theme="0"/>
        <rFont val="Open Sans"/>
        <family val="2"/>
      </rPr>
      <t>)</t>
    </r>
  </si>
  <si>
    <r>
      <rPr>
        <sz val="8"/>
        <color theme="0"/>
        <rFont val="Open Sans"/>
        <family val="2"/>
      </rPr>
      <t xml:space="preserve">Instruction and definition </t>
    </r>
    <r>
      <rPr>
        <u/>
        <sz val="8"/>
        <color theme="0"/>
        <rFont val="Open Sans"/>
        <family val="2"/>
      </rPr>
      <t>(click to see INREV Performance Measurement module)</t>
    </r>
  </si>
  <si>
    <r>
      <rPr>
        <sz val="8"/>
        <color theme="0"/>
        <rFont val="Open Sans"/>
        <family val="2"/>
      </rPr>
      <t xml:space="preserve">Instruction and definition </t>
    </r>
    <r>
      <rPr>
        <u/>
        <sz val="8"/>
        <color theme="0"/>
        <rFont val="Open Sans"/>
        <family val="2"/>
      </rPr>
      <t>(click to see INREV Fee and Expense Metrics module)</t>
    </r>
  </si>
  <si>
    <t>Cash equivalents are held for the purpose of meeting short-term cash commitments rather than for investment or other purposes.</t>
  </si>
  <si>
    <t>Top Tenants (percentage of gross rental income)</t>
  </si>
  <si>
    <t>9.16.1</t>
  </si>
  <si>
    <t>9.16.2</t>
  </si>
  <si>
    <t>9.16.3</t>
  </si>
  <si>
    <t>9.16.4</t>
  </si>
  <si>
    <t>9.16.5</t>
  </si>
  <si>
    <t>9.16.6</t>
  </si>
  <si>
    <t>9.16.7</t>
  </si>
  <si>
    <t>9.16.8</t>
  </si>
  <si>
    <t>9.16.9</t>
  </si>
  <si>
    <t>9.16.10</t>
  </si>
  <si>
    <r>
      <t xml:space="preserve">Instruction and definition </t>
    </r>
    <r>
      <rPr>
        <u/>
        <sz val="8"/>
        <color theme="0"/>
        <rFont val="Open Sans"/>
        <family val="2"/>
      </rPr>
      <t>(click to see INREV NAV Guidelines)</t>
    </r>
  </si>
  <si>
    <t>Sum of #5.3 and #5.4.</t>
  </si>
  <si>
    <t>Sum of #4.1, #4.1.1 and #4.1.2.</t>
  </si>
  <si>
    <t>See instruction and definition of #7.1. Calculated on a rolling four-quarter basis.</t>
  </si>
  <si>
    <t>See instruction and definition of #7.8. Calculated on a rolling four-quarter basis.</t>
  </si>
  <si>
    <t>See instruction and definition of #7.14. Calculated on a rolling four-quarter basis.</t>
  </si>
  <si>
    <t>Time weighted average INREV NAV</t>
  </si>
  <si>
    <t>Time weighted average INREV GAV</t>
  </si>
  <si>
    <t>Total gross amount which all investors have committed to subscribe to the vehicle to date as part of an unexpired subscription agreement. Covers both (equity) capital and shareholder loans commitments.</t>
  </si>
  <si>
    <t>(Equity) Capital Contributed -  During the Reporting period</t>
  </si>
  <si>
    <t xml:space="preserve">(Equity) Capital Redeemed - During the Reporting period </t>
  </si>
  <si>
    <t>(Equity) Capital  Recalled - During the Reporting Period</t>
  </si>
  <si>
    <t xml:space="preserve">Total (Equity) Capital Contributed - Since Inception </t>
  </si>
  <si>
    <t>Total (Equity) Capital Redeemed - Since Inception</t>
  </si>
  <si>
    <t>Total (Equity) Capital  Recalled - Since Inception</t>
  </si>
  <si>
    <t>Net Capital Contributed - During the Reporting Period</t>
  </si>
  <si>
    <t>Total Net Capital Contributed - Since Inception</t>
  </si>
  <si>
    <t>Total amount of distributions made to investors during reporting period. Sum of #14.1 and #14.2.</t>
  </si>
  <si>
    <t xml:space="preserve">Amount of (equity) capital redeemed by investors during the reporting period.  
</t>
  </si>
  <si>
    <t xml:space="preserve">Amount of (equity) capital redeemed by investors since inception.  
</t>
  </si>
  <si>
    <t>Amount of issued shares/units owned directly or indirectly by the investor</t>
  </si>
  <si>
    <t>Percentage interest of investor in vehicle (economic interest based on contributed equity and shareholder loan capital).</t>
  </si>
  <si>
    <t>Total gross amount which the investor committed to subscribe to the vehicle to date as part of an unexpired subscription agreement. Covers both (equity) capital and shareholder loans commitments.</t>
  </si>
  <si>
    <t>Amount which the investor committed to subscribe to the vehicle during the reporting period as part of an unexpired subscription agreement.</t>
  </si>
  <si>
    <t xml:space="preserve">Amount of (equity) capital redeemed by the investor during the reporting period.  
</t>
  </si>
  <si>
    <t xml:space="preserve">Amount of (equity) capital redeemed by the investor since inception.  
</t>
  </si>
  <si>
    <t>Amount of interest paid to the investor since inception relating to shareholder loans (does not include repayment of principal).</t>
  </si>
  <si>
    <t xml:space="preserve">Amount of capital returned to the investor in accordance with the vehicle documentation (both recallable and non-recallable) during the reporting period. </t>
  </si>
  <si>
    <t>Amount of income distributed to the investor in accordance with the vehicle documentation during the reporting period.</t>
  </si>
  <si>
    <t>Total amount of distributions made to the investor in accordance with the vehicle documentation during the reporting period that can be recalled by the vehicle, e.g. to meet potential (unexpected) liabilities at the end of vehicle life.</t>
  </si>
  <si>
    <t>Amount of capital returned to the investor in accordance with the vehicle documentation (both recallable and non-recallable) since inception.</t>
  </si>
  <si>
    <t>Total amount of income distributed to the investor in accordance with the vehicle documentation since inception.</t>
  </si>
  <si>
    <t>Total amount of distributions made to the investor in accordance with the vehicle documentation since inception, that is unexpired as at reporting period, and can be recalled by the Vehicle, e.g. to meet potential (unexpected) liabilities at the end of vehicle life.</t>
  </si>
  <si>
    <t>Total amount of distributions made to the investor during reporting period. Sum of #21.1 and #21.2.</t>
  </si>
  <si>
    <t>Amount of Capital Contributions previously distributed to investors which has been recalled during the reporting period, e.g. to meet potential (unexpected) liabilities at the end of vehicle life or for specific investment purposes.</t>
  </si>
  <si>
    <t xml:space="preserve">Amount of (equity) capital drawn from investors during the reporting period as part of a subscription agreement (gross of redemptions and excluding any recalled capital).  
</t>
  </si>
  <si>
    <t xml:space="preserve">Amount of (equity) capital drawn from investors since inception as part of a subscription agreement (gross of redemptions and excluding any recalled capital).
</t>
  </si>
  <si>
    <t>Placeholder Date</t>
  </si>
  <si>
    <t>Placeholder Amount</t>
  </si>
  <si>
    <t>Placeholder Distribution/Call/Redemption</t>
  </si>
  <si>
    <t>21.3.1</t>
  </si>
  <si>
    <t>21.3.2</t>
  </si>
  <si>
    <t>21.6.1</t>
  </si>
  <si>
    <t>21.6.2</t>
  </si>
  <si>
    <t>14.3.1</t>
  </si>
  <si>
    <t>14.3.2</t>
  </si>
  <si>
    <t>14.6.1</t>
  </si>
  <si>
    <t>14.6.2</t>
  </si>
  <si>
    <t>Dividend/Profit Distributions - During Reporting Period</t>
  </si>
  <si>
    <t>Total amount of dividend payments and profit distributions to investors during the reporting period, made in accordance with the vehicle documentation.</t>
  </si>
  <si>
    <t>Dividend/Profit Distributions - Since Inception</t>
  </si>
  <si>
    <t>Total amount of dividend payments and profit distributions to investors since inception, made in accordance with the vehicle documentation.</t>
  </si>
  <si>
    <t>Total amount of dividend payments and profit distributions to the investor since inception, made in accordance with the vehicle documentation.</t>
  </si>
  <si>
    <t>Total amount of dividend payments and profit distributions to the investor during the reporting period, made in accordance with the vehicle documentation.</t>
  </si>
  <si>
    <t xml:space="preserve">Security Identification Number (SI number)/ISIN code </t>
  </si>
  <si>
    <t xml:space="preserve">Vehicle NAV (#3.2) adjusted for INREV required items and fair value concepts. </t>
  </si>
  <si>
    <t>The organisation responsible for the overall governance and oversight of the real estate investment fund or other type of investment vehicles and may incorporate the investment advisor. The manager is ultimately accountable to investors for the overall management of the fund or vehicle. This can be a formal role as defined by applicable regulation (e.g. the AIFMD), or legally such as the role of the General Partner in a partnership arrangement.</t>
  </si>
  <si>
    <t>Data, Preliminary, Final, Audited</t>
  </si>
  <si>
    <t xml:space="preserve">Specify the appropriate investment structure, including funds, joint ventures, club deals and separate or single accounts. See detailed definitions under Global Definition Database.
</t>
  </si>
  <si>
    <t>Net target IRR indicated at vehicle formation, if applicable.</t>
  </si>
  <si>
    <t>Indicate whether valuations are provided by an internal or external valuer.</t>
  </si>
  <si>
    <t>Current number of investors in the vehicle.</t>
  </si>
  <si>
    <t>Represents total number of shares in issue.</t>
  </si>
  <si>
    <t>Total assets as per vehicle's financial statements under the chosen GAAP before INREV adjustments.</t>
  </si>
  <si>
    <t>Indicates the % of the vehicle's real estate assets that are externally appraised during each valuation cycle (part of the vehicle's valuation policy) by GAV of the accounting framework.</t>
  </si>
  <si>
    <t>Indicates the % of the vehicle's real estate assets that are internally appraised during each valuation cycle (part of the vehicle's valuation policy) by GAV of the accounting framework.</t>
  </si>
  <si>
    <t xml:space="preserve">Other investments in real assets are normally accounted for at cost. 
The adjustment represents the impact on NAV of the revaluation of other investments in real assets to fair value (in accordance with the fair value assumptions under IVS - International Valuation Standards).
</t>
  </si>
  <si>
    <t>Effect of Reclassifying Shareholders' Loans and Hybrid Capital Instruments</t>
  </si>
  <si>
    <t>INREV Sustainability Reporting Self-Assessment score</t>
  </si>
  <si>
    <t xml:space="preserve">Projected % of Current Remaining Capital Commitments to be Invested in Future Development Projects </t>
  </si>
  <si>
    <t>Total amount of distributions made to investors since inception. Sum of #14.4 and #14.5.</t>
  </si>
  <si>
    <t>Total amount of distributions made to the investor since inception. Sum of #21.4 and #21.5.</t>
  </si>
  <si>
    <t>11.23</t>
  </si>
  <si>
    <t>AUS (AUSTRALIAN DOLLAR)</t>
  </si>
  <si>
    <t>11.22</t>
  </si>
  <si>
    <t>15.33</t>
  </si>
  <si>
    <t>15.34</t>
  </si>
  <si>
    <t>15.35</t>
  </si>
  <si>
    <t>15.36</t>
  </si>
  <si>
    <t>15.37</t>
  </si>
  <si>
    <t>15.38</t>
  </si>
  <si>
    <t>Other, please specify in the comment box.</t>
  </si>
  <si>
    <t>10.2</t>
  </si>
  <si>
    <t>Cash</t>
  </si>
  <si>
    <t>% Vehicle GAV</t>
  </si>
  <si>
    <t>Portfolio Allocation - separate tab to be submitted to INREV</t>
  </si>
  <si>
    <t xml:space="preserve">Equity raised by Investor type and country of origin - to be filled in online as part of the INREV INDEX Input Tool validation </t>
  </si>
  <si>
    <t>Quarter, year-to-date or annual reporting time period.</t>
  </si>
  <si>
    <t>Open end vehicle represents an investment vehicle with a variable and unlimited amount of capital which may be accepted and has an infinite life. Investors may purchase or redeem units or shares from the vehicle as outlined in contractual agreements. 
Closed end vehicle represents an investment vehicle with a fixed amount of capital and a finite life. Limited liquidity, with the redemption of units provided for at the end of the life of the vehicle.</t>
  </si>
  <si>
    <t>Indicates the accounting standard used to fill in the SDDS for the underlying vehicle, e.g., Luxembourg GAAP, IFRS-EU, US GAAP. Please provide details in case of vehicle specific accounting standard.</t>
  </si>
  <si>
    <t>List the Security Identification Number (SIN/ISIN), if applicable.</t>
  </si>
  <si>
    <t>As defined in the vehicle documentation, the date of the final closing occurs at the end of the equity raising period set by the manager when the vehicle is closed to new commitments.</t>
  </si>
  <si>
    <t>The beginning of the investment period as defined in the vehicle documentation during which the vehicle can acquire assets.</t>
  </si>
  <si>
    <t>The end of the investment period as defined in the vehicle documentation during which the vehicle can acquire assets.</t>
  </si>
  <si>
    <t>The maximum pre-determined extensions (in years) at the discretion of the vehicle manager or extensions with advisory board or investor vote.</t>
  </si>
  <si>
    <t>The term (in years) agreed in the initial vehicle documentation.</t>
  </si>
  <si>
    <t>The date on which the vehicle has commenced operations.</t>
  </si>
  <si>
    <t>Other specific key dates of the vehicle if agreed in the vehicle documentation.</t>
  </si>
  <si>
    <t>Security Identification Number (SIN/ISIN), if applicable.</t>
  </si>
  <si>
    <t>H</t>
  </si>
  <si>
    <t xml:space="preserve">Reporting Period: </t>
  </si>
  <si>
    <t>EUR</t>
  </si>
  <si>
    <t>GBP</t>
  </si>
  <si>
    <t>USD</t>
  </si>
  <si>
    <t>BRL</t>
  </si>
  <si>
    <t>CAD</t>
  </si>
  <si>
    <t>CHF</t>
  </si>
  <si>
    <t>CNY</t>
  </si>
  <si>
    <t>CZK</t>
  </si>
  <si>
    <t>DKK</t>
  </si>
  <si>
    <t>EGP</t>
  </si>
  <si>
    <t>HKD</t>
  </si>
  <si>
    <t>IDR</t>
  </si>
  <si>
    <t>INR</t>
  </si>
  <si>
    <t>JPY</t>
  </si>
  <si>
    <t>KHR</t>
  </si>
  <si>
    <t>KRW</t>
  </si>
  <si>
    <t>KWD</t>
  </si>
  <si>
    <t>MMK</t>
  </si>
  <si>
    <t>MOP</t>
  </si>
  <si>
    <t>MUR</t>
  </si>
  <si>
    <t>MXN</t>
  </si>
  <si>
    <t>MYR</t>
  </si>
  <si>
    <t>NOK</t>
  </si>
  <si>
    <t>NZD</t>
  </si>
  <si>
    <t>PHP</t>
  </si>
  <si>
    <t>PKR</t>
  </si>
  <si>
    <t>PTE</t>
  </si>
  <si>
    <t>RUB</t>
  </si>
  <si>
    <t>SEK</t>
  </si>
  <si>
    <t>SGD</t>
  </si>
  <si>
    <t>THB</t>
  </si>
  <si>
    <t>TRL</t>
  </si>
  <si>
    <t>TWD</t>
  </si>
  <si>
    <t>VND</t>
  </si>
  <si>
    <t>16.3.1</t>
  </si>
  <si>
    <t>15.39</t>
  </si>
  <si>
    <t>15.40</t>
  </si>
  <si>
    <t>15.41</t>
  </si>
  <si>
    <t>15.42</t>
  </si>
  <si>
    <t>15.43</t>
  </si>
  <si>
    <t>15.44</t>
  </si>
  <si>
    <t>15.45</t>
  </si>
  <si>
    <t>15.46</t>
  </si>
  <si>
    <t>15.47</t>
  </si>
  <si>
    <t>15.48</t>
  </si>
  <si>
    <t>15.49</t>
  </si>
  <si>
    <t>15.50</t>
  </si>
  <si>
    <t>A</t>
  </si>
  <si>
    <t>B</t>
  </si>
  <si>
    <t>C</t>
  </si>
  <si>
    <t>1.4.1</t>
  </si>
  <si>
    <t>Contact Person Email</t>
  </si>
  <si>
    <t>Investor's Economic Share of Vehicle (%)</t>
  </si>
  <si>
    <t>Internal Leasing Commissions</t>
  </si>
  <si>
    <t>Shareholders' Loans Contributed - During Reporting Period</t>
  </si>
  <si>
    <t>Shareholders' Loans Repayments - During Reporting Period</t>
  </si>
  <si>
    <t>Interest paid on Shareholders' Loans - During Reporting Period</t>
  </si>
  <si>
    <t>Total Shareholders' Loans Contributed - Since Inception</t>
  </si>
  <si>
    <t>Total  Shareholders' Loans Repayments - Since inception</t>
  </si>
  <si>
    <t>Total Interest paid on Shareholders' Loans - Since inception</t>
  </si>
  <si>
    <t>Total Distributions Non-Recallable - During Reporting Period</t>
  </si>
  <si>
    <t>Total Distributions Non-Recallable - Since Inception</t>
  </si>
  <si>
    <t>Fair value of investor's stake in vehicle according to INREV reporting guidelines (# 17.3) divided by the number of shares/units owned by the investor (#17.4).</t>
  </si>
  <si>
    <t>Also known as investment management or investment advisory fees, fund management fees are typically charged by investment advisors, or managers, for their services regarding the management of the vehicle. See INREV Fee and Expense Metrics module for detailed services included in the fund management fee.</t>
  </si>
  <si>
    <t>Fee typically charged by investment advisors, or managers, for their services regarding the management of the vehicle’s assets. See INREV Fee and Expense Metrics module for detailed services included in the asset management fee.</t>
  </si>
  <si>
    <t>Also known as incentive fees, promote or carried interest, these are fees charged by investment advisors, or managers, after a predetermined investment performance has been attained. These are fees which have either been paid, accrued, or disclosed as a potential liability. Carried interest represents a re-allocation of equity and should be treated accordingly for accounting, tax or regulatory purposes.</t>
  </si>
  <si>
    <t xml:space="preserve">Undrawn commitments which the investor is still bound to provide according to unexpired subscription agreements either as equity capital or shareholder loans.
</t>
  </si>
  <si>
    <t xml:space="preserve">Amount of (equity) capital drawn from the investor during the reporting period as part of a subscription agreement (gross of redemptions and excluding any recalled capital).  
</t>
  </si>
  <si>
    <t>Amount of Capital Contributions previously distributed to the investor which has been recalled during the reporting period, e.g. to meet potential (unexpected) liabilities at the end of vehicle life or for specific investment purposes.</t>
  </si>
  <si>
    <t xml:space="preserve">Amount of capital in the form of shareholders' loans drawn from the investor during the reporting period. </t>
  </si>
  <si>
    <t xml:space="preserve">Amount of shareholders' loan principal repaid to the investor during the reporting period (does not include payment of interest). </t>
  </si>
  <si>
    <t xml:space="preserve">Net amount of (equity) capital contributed, recalled capital and shareholders' loans drawn from the investor during the reporting period. Sum of #20.1 to #20.5. </t>
  </si>
  <si>
    <t>Amount of interest paid to the investor during the reporting period relating to shareholders' loans (does not include repayment of principal).</t>
  </si>
  <si>
    <t xml:space="preserve">Amount of (equity) capital drawn from the investor since inception as part of a subscription agreement (gross of redemptions and excluding any recalled capital).
</t>
  </si>
  <si>
    <t>Amount of capital contributions previously distributed to the investor which has been recalled since inception, e.g. to meet potential (unexpected) liabilities at the end of vehicle life or for specific investment purposes.</t>
  </si>
  <si>
    <t xml:space="preserve">Amount of capital in the form of shareholders' loans drawn from the investor since inception. </t>
  </si>
  <si>
    <t xml:space="preserve">Amount of shareholders' loan principal repaid to the investor since inception (does not include payment of interest). </t>
  </si>
  <si>
    <t>Net amount of (equity) capital, recalled capital and shareholders' loans drawn from the investor since inception. Sum of #20.9 to #20.13.</t>
  </si>
  <si>
    <t>Total amount of distributions made to the investor in accordance with the vehicle documentation during the reporting period which cannot be recalled by the vehicle. Calculated as #21.3 less #21.3.1.</t>
  </si>
  <si>
    <t>Total amount of distributions made to the investor in accordance with the vehicle documentation since inception which cannot be recalled by the vehicle. Calculated as #21.6 less #21.6.1.</t>
  </si>
  <si>
    <t>% of Real Estate Assets Valued during the Reporting Period, Externally</t>
  </si>
  <si>
    <t>% of Real Estate Assets Valued during the Reporting Period, Internally</t>
  </si>
  <si>
    <t>Effect of Dividends Recorded as a Liability which have not been Distributed</t>
  </si>
  <si>
    <t>NAV after Reclassification of Equity such as Interests and Dividends yet to be Distributed</t>
  </si>
  <si>
    <t>Revaluation to Fair Value of Self-Constructed or Developed Investment Property</t>
  </si>
  <si>
    <t>Revaluation to Fair Value of Property Held for Sale</t>
  </si>
  <si>
    <t>Revaluation to Fair Value of Property that is Leased to Tenants under a Finance Lease</t>
  </si>
  <si>
    <t>Revaluation to Fair Value of Real Estate Asset held as Inventory</t>
  </si>
  <si>
    <t>Revaluation to Fair Value of Other Investments in Real Assets</t>
  </si>
  <si>
    <t>Revaluation to Fair Value of Indirect Investments Not Consolidated</t>
  </si>
  <si>
    <t>Revaluation to Fair Value of Financial Assets and Financial Liabilities</t>
  </si>
  <si>
    <t>Revaluation to Fair Value of Construction Contracts for Third Parties</t>
  </si>
  <si>
    <t>Set-up Costs (amortised over five years)</t>
  </si>
  <si>
    <t>Acquisition Expenses (amortised over five years)</t>
  </si>
  <si>
    <t>Revaluation to Fair Value of Savings of Purchaser's Costs such as Transfer Taxes</t>
  </si>
  <si>
    <t>Revaluation to Fair Value of Deferred Taxes and Tax Effect of INREV NAV Adjustments</t>
  </si>
  <si>
    <t xml:space="preserve">Effect of Subsidiaries having a Negative Equity (non-recourse) </t>
  </si>
  <si>
    <t>Non-Controlling Interest Effects on the Above Adjustments</t>
  </si>
  <si>
    <t>Other Vehicle Specific NAV</t>
  </si>
  <si>
    <t xml:space="preserve">Net Financing Cost </t>
  </si>
  <si>
    <t>Property Level Loan-to-Cost</t>
  </si>
  <si>
    <t>Number of New / Renewed Debt Facilities</t>
  </si>
  <si>
    <t>Amount of New / Renewed Debt Facilities</t>
  </si>
  <si>
    <t>Interest Service Coverage Ratio</t>
  </si>
  <si>
    <t>Debt Service Coverage Ratio</t>
  </si>
  <si>
    <t>Capital Return - Quarter</t>
  </si>
  <si>
    <t xml:space="preserve">Capital Return - One-Year </t>
  </si>
  <si>
    <t>Capital Return - Three-Year Annualised</t>
  </si>
  <si>
    <t>Capital Return - Five-Year Annualised</t>
  </si>
  <si>
    <t>Capital Return - Ten-Year Annualised</t>
  </si>
  <si>
    <t>Capital Return - Since Inception Annualised</t>
  </si>
  <si>
    <t>NAV as per the vehicle's financial statements under the chosen GAAP before INREV adjustments.</t>
  </si>
  <si>
    <t>Investors’ capital can take various forms aside from equity – examples include shareholders' loans and hybrid capital instruments such as convertible bonds. Some vehicles are structured via a combination of equity participations and shareholders' loans.
Shareholder loans and hybrid capital instruments are generally seen as part of the investors’ overall interest in the vehicle. They should be included as a component of equity in the INREV NAV and reclassified as such if they have been classified as liabilities in the financial statements of the vehicle. The amount to be reclassified should reflect the corresponding carrying value of the liabilities in the financial statements.
The existence of such instruments as part of the capital structure of a vehicle at its origination, or investor loans that are pari-passu to their equity stake and at off market loan terms, are indicators, among others, that these items should be reclassified as part of the INREV NAV.
The reclassification should also take account of accrued interest, which is treated in a similar fashion to dividends.</t>
  </si>
  <si>
    <t xml:space="preserve">If a real estate vehicle uses the option to account for investment properties under the cost model, this adjustment represents the impact on NAV of the revaluation of the investment property to fair value.
The effect of straight lining of lease incentives, rent guarantees, insurance claims (for damages, lost rent, etc.) should be taken into account when valuing the property at fair value in accordance with IVS to ensure that any asset is not counted twice in the NAV.
</t>
  </si>
  <si>
    <t xml:space="preserve">Some investment properties may be classified as assets held for sale or as a group of assets held for sale. The carrying value of such investment properties depends on the chosen accounting treatment (either fair value or cost). 
The adjustment represents the impact on NAV of the revaluation of the investment property intended for sale, measured at fair value or cost, to the net realisable value (fair value less disposal costs). </t>
  </si>
  <si>
    <t>In general, under different GAAPs, deferred tax assets and liabilities are measured at the nominal statutory tax rate. The manner in which the vehicle expects to realise deferred tax (for example, for investment properties through share sales rather than direct property sales) is generally not taken into consideration. 
The adjustment represents the impact on the NAV of the difference between the amount determined in accordance with the GAAP and the estimate of deferred tax which takes into account the expected manner of settlement (i.e., when tax structures and the intended method of disposals or settlement of assets and liabilities have been applied to reduce the actual tax liability).
Disclosures should include an overview of the tax structure including, for instance, details of the property ownership structure, key assumptions and broad parameters used for estimating deferred taxes for each country, the maximum deferred tax amount estimated assuming only asset sales (i.e., without taking into account the intended method of disposal) and the approximate tax rates used. 
The estimate of the amount of the adjustment required to bring the deferred tax liability related to property disposals to fair value might have a large impact on the INREV NAV. Since the tax structures may differ from vehicle to vehicle, significant judgement is required and the mechanics of the calculation methodology for this adjustment may vary from vehicle to vehicle. Other components of the overall deferred tax adjustment require less judgement and are more mechanical in nature. 
This adjustment should include a full assessment of the tax impact on NAV of INREV NAV adjustments. 
Deferred tax balances are not discounted to take into account time value of money.</t>
  </si>
  <si>
    <t xml:space="preserve">The NAV of a consolidated group under the different GAAPs may include the net liability position of subsidiary undertakings. In practice, however, the group may have neither a legal nor a constructive obligation to vehicle the accumulated losses in situations where the financing of the subsidiaries is non-recourse to the vehicle.
In this scenario it is appropriate to make an adjustment when calculating the INREV NAV in order to recognise the group’s interest in such subsidiaries at nil or an adjusted negative amount rather than at a full net liability position, to the extent there is no intention or obligation on the vehicle to make good those losses.
The adjustment represents the positive impact on the NAV of the difference between the negative equity of the specific subsidiary and/or an adjusted negative amount. If the vehicle has granted shareholders' loans to the subsidiary, these should be taken into account. </t>
  </si>
  <si>
    <t>See instruction and definition of #5.8.</t>
  </si>
  <si>
    <t>All unrealised capital gains / losses on all vehicle assets and liabilities, accounted for directly through the income statement of the vehicle. Sum of #5.9.1 and #5.9.2.</t>
  </si>
  <si>
    <t>See instruction and definition of #5.9.</t>
  </si>
  <si>
    <t>All realised capital gains (losses) on all vehicle assets and liabilities, accounted for directly through the income statement of the vehicle. Sum of #5.10.1 and #5.10.2.</t>
  </si>
  <si>
    <t>See instruction and definition of #5.10.</t>
  </si>
  <si>
    <t>Sum of #5.5 to #5.11. Reflects the net result in the income statement of the vehicle according to its accounting standards.</t>
  </si>
  <si>
    <t>This includes among others the unrealised revaluation of all assets and liabilities held in a currency other than the vehicle's functional currency (CTA), valuation changes of hedge instruments as well as other revaluation items directly accounted for in equity.</t>
  </si>
  <si>
    <t>Mark to market value of fixed and floating interest rate debt excluding shareholders' loans.</t>
  </si>
  <si>
    <t>Sum of #6.4.1 and #6.4.2.</t>
  </si>
  <si>
    <t>Mark to market value of interest rate in relation to portfolio debt.</t>
  </si>
  <si>
    <t>Gross nominal amount of interest rate hedging instruments in relation to third party portfolio debt.</t>
  </si>
  <si>
    <t>Gross nominal amount of foreign currency hedging instruments in relation to third party portfolio debt.</t>
  </si>
  <si>
    <t>Nominal value of debt (#6.1) over total fair value of investment &amp; development portfolio (#9.1).</t>
  </si>
  <si>
    <t>Nominal value of debt (#6.1) over GAV (#3.1).</t>
  </si>
  <si>
    <t>Nominal value of debt (#6.1) as a percentage of the (historical acquisition) cost of the investment &amp; development portfolio, including purchasers' costs.</t>
  </si>
  <si>
    <t>The maturity of third party debt specified in years weighted by the nominal value of such instruments. This excludes shareholders' loans.</t>
  </si>
  <si>
    <t>Nominal value of debt (#6.1) maturing between 2-3 years (not referring to hedging, only to loan terms).</t>
  </si>
  <si>
    <t>Nominal value of debt (#6.1) maturing between 3-4 years (not referring to hedging, only to loan terms).</t>
  </si>
  <si>
    <t>Nominal value of debt (#6.1) maturing between 4-5 years (not referring to hedging, only to loan terms).</t>
  </si>
  <si>
    <t>Total number of new third party debt facilities (additional borrowing / refinancing) during the reported period. This excludes shareholders' loans.</t>
  </si>
  <si>
    <t>Total value of new third party debt facilities (additional borrowing / refinancing) during the reported period. This excludes shareholders' loans.</t>
  </si>
  <si>
    <t xml:space="preserve">Net investment income represents the net operational income of a vehicle, on an accruals basis, containing the income and cost items described in the INREV Performance Measurement module. This excludes any capital transactions or movements in the reported period, including valuation gains or losses on assets and liabilities, transaction costs, sale proceeds and taxes on capital profits and losses.
</t>
  </si>
  <si>
    <t>Distributed income return, also known as dividend yield, is calculated as distributions (dividends and interest paid during the period) as a percentage of time-weighted average NAV over the same period.</t>
  </si>
  <si>
    <t xml:space="preserve">Applicable to closed end vehicles only. This measure provides information on the level of total commitments drawn down. Calculated as cumulative capital contributed to the vehicle (PIC) over the cumulative capital plus undrawn capital. 
</t>
  </si>
  <si>
    <t>Applicable to closed end vehicles only. This measure provides information on the total net value of the investment as at a certain date (TV), relative to the capital invested. Calculated as the sum of residual vehicle net assets (NAV) plus aggregate vehicle distributions over the cumulative capital contributed to the vehicle (PIC).</t>
  </si>
  <si>
    <t xml:space="preserve">Applicable to closed end vehicles only. This measure provides information on the portion of realised return for investors. Calculated as distributions over the cumulative capital contributed to the vehicle (PIC). 
Distributions retained in the vehicle and not paid to the investors are considered as realised.
</t>
  </si>
  <si>
    <t xml:space="preserve">Applicable to closed end vehicles only. This measure provides information on unrealised returns. Calculated as the NAV of the vehicle (Residual Value) over the cumulative capital contributed to the vehicle (PIC).
</t>
  </si>
  <si>
    <t>Number of completed acquisition deals as per vehicle's financial statements.</t>
  </si>
  <si>
    <t>Total amount of completed acquisition deals including acquisition costs.</t>
  </si>
  <si>
    <t>Number of completed disposition deals as per vehicle's financial statements.</t>
  </si>
  <si>
    <t>Total proceeds, net of disposition costs and fees.</t>
  </si>
  <si>
    <t>Sum of fair value of investment portfolio (#9.2) and fair value of development portfolio (#9.11).</t>
  </si>
  <si>
    <t>Net operating income (NOI) (#5.3) over fair value of investment portfolio (#9.2).</t>
  </si>
  <si>
    <t>Please select from dropdown list the unit of area measurement to indicate the unit measurement for all data fields related to area.</t>
  </si>
  <si>
    <t>Aggregated annual rent of leases that expire (or are subjected to tenant break options) within two years divided by aggregated annual rent of all leases.</t>
  </si>
  <si>
    <t>The appraised market value of property under construction or development for future use as determined by an external or internal valuer.</t>
  </si>
  <si>
    <t>% of Vehicle GAV that is invested in development projects. Calculated as fair value of development portfolio (#9.11) over GAV (#3.1).</t>
  </si>
  <si>
    <t>Based on manager's estimates.</t>
  </si>
  <si>
    <t xml:space="preserve">Net amount of balances denominated in currencies other than the vehicle currency expressed as a percentage of NAV (#3.2). </t>
  </si>
  <si>
    <t>The GRESB score is the result of the Global Real Estate Sustainability Benchmark (GRESB) survey, which is expressed as a percentage of the maximum score (www.gresb.com). 
Note: The GRESB survey does NOT form part of the INREV Reporting Guidelines, unlike the other KPIs in the INREV SDDS</t>
  </si>
  <si>
    <t xml:space="preserve">Undrawn commitments which all investors are still bound to provide according to unexpired subscription agreements either as equity capital or shareholder loans.
</t>
  </si>
  <si>
    <t xml:space="preserve">Amount of capital in the form of shareholders' loans drawn from investors during the reporting period. </t>
  </si>
  <si>
    <t xml:space="preserve">Amount of shareholders' loan principal repaid to investors during the reporting period (does not include payment of interest). </t>
  </si>
  <si>
    <t>Amount of interest paid to investors during the reporting period relating to shareholders' loans (does not include repayment of principal).</t>
  </si>
  <si>
    <t>Amount of capital contributions previously distributed to investors which has been recalled since inception, e.g. to meet potential (unexpected) liabilities at the end of vehicle life or for specific investment purposes.</t>
  </si>
  <si>
    <t xml:space="preserve">Amount of capital in the form of shareholders' loans drawn from investors since inception. </t>
  </si>
  <si>
    <t xml:space="preserve">Amount of shareholders' loan principal repaid to investors since inception (does not include payment of interest). </t>
  </si>
  <si>
    <t>Net amount of (equity) capital, recalled capital and shareholders' loans drawn from investors since inception. Sum of #13.9 to #13.13.</t>
  </si>
  <si>
    <t>Total amount of distributions made to investors in accordance with the vehicle documentation during the reporting period which cannot be recalled by the vehicle. Calculated as #14.3 less #14.3.1.</t>
  </si>
  <si>
    <t>Total amount of distributions made to investors in accordance with the vehicle documentation since inception which cannot be recalled by the vehicle. Calculated as #14.6 less #14.6.1.</t>
  </si>
  <si>
    <t>The exact day of the capital flow should be filled in. For an “as declared” distribution payment the last day of the respective month should be filled in.
If there are more than five specific capital flows in the reported period, use the reserved placeholders. In case this is not sufficient, capital flows should be summarised on a monthly basis putting the date of capital flow at the end of the month.</t>
  </si>
  <si>
    <t xml:space="preserve">Dividends (profit distribution) paid from the vehicle to its shareholder(s). </t>
  </si>
  <si>
    <t xml:space="preserve">Financing </t>
  </si>
  <si>
    <t>Performance (according to INREV Guidelines)</t>
  </si>
  <si>
    <r>
      <t xml:space="preserve">Capital Contributions &amp; Other Payments to Investors
</t>
    </r>
    <r>
      <rPr>
        <b/>
        <sz val="8"/>
        <color theme="0"/>
        <rFont val="Open Sans"/>
        <family val="2"/>
      </rPr>
      <t>Present figures as follows: Vehicle Inflows [+] / Vehicle Outflows [-]</t>
    </r>
  </si>
  <si>
    <t>1.4</t>
  </si>
  <si>
    <t>12.4</t>
  </si>
  <si>
    <t>12.5</t>
  </si>
  <si>
    <t>% of Equity Traded on Secondary Markets - During the Reporting Period</t>
  </si>
  <si>
    <t>12.6</t>
  </si>
  <si>
    <t>Facilitator of Secondary Market Transactions - During the Reporting Period</t>
  </si>
  <si>
    <t>Amount of shares or units as a % of total vehicle equity transferred on the secondary markets during the reporting period. In case no units or shares have been traded on the secondary markets please enter zero.</t>
  </si>
  <si>
    <t>The party who facilitated the secondary market transactions during the reporting period.</t>
  </si>
  <si>
    <t xml:space="preserve"> Capital Commitments &amp; Secondary Market Activity</t>
  </si>
  <si>
    <t>Current Capital Closing Period</t>
  </si>
  <si>
    <t>Current capital closing period based on vehicle documentation.</t>
  </si>
  <si>
    <t>Did this vehicle raise new capital during this reporting period?</t>
  </si>
  <si>
    <t>The date on which the vehicle was legally established and became available for investors.</t>
  </si>
  <si>
    <t>Percentage of the nominal value of debt (#6.1) of which the interest rate risk is hedged through derivatives.</t>
  </si>
  <si>
    <t xml:space="preserve">Total third party debt facilities or credit lines, excluding shareholders' loans. All currencies converted to vehicle currency. Sum of #6.1.1 and #6.1.2. </t>
  </si>
  <si>
    <t>Total third party fixed interest rate debt facilities or credit lines, excluding shareholders' loans.</t>
  </si>
  <si>
    <t>Total third party floating interest rate debt facilities or credit lines, excluding shareholders' loans.</t>
  </si>
  <si>
    <r>
      <t xml:space="preserve">Vehicle costs charged by external service providers classified in line with the INREV Guidelines. </t>
    </r>
    <r>
      <rPr>
        <u/>
        <sz val="8"/>
        <color rgb="FF55585A"/>
        <rFont val="Open Sans"/>
        <family val="2"/>
      </rPr>
      <t>Click to see List of fees and costs for items included and excluded from INREV ratios.</t>
    </r>
  </si>
  <si>
    <r>
      <t xml:space="preserve">INREV NAV calculated on a time weighted basis for INREV expense ratios. </t>
    </r>
    <r>
      <rPr>
        <u/>
        <sz val="8"/>
        <color rgb="FF55585A"/>
        <rFont val="Open Sans"/>
        <family val="2"/>
      </rPr>
      <t>Click here for detailed calculation guidance for INREV fee and expense metrics..</t>
    </r>
  </si>
  <si>
    <r>
      <t xml:space="preserve">Vehicle GAV adjusted for INREV required items and fair value concepts. Calculated on a time weighted basis for INREV expense ratios. </t>
    </r>
    <r>
      <rPr>
        <u/>
        <sz val="8"/>
        <color rgb="FF55585A"/>
        <rFont val="Open Sans"/>
        <family val="2"/>
      </rPr>
      <t>Click here for detailed calculation guidance for INREV fee and expense metrics.</t>
    </r>
  </si>
  <si>
    <r>
      <t xml:space="preserve">Property fees earned by the manager classified in line with the INREV Guidelines. </t>
    </r>
    <r>
      <rPr>
        <u/>
        <sz val="8"/>
        <color rgb="FF55585A"/>
        <rFont val="Open Sans"/>
        <family val="2"/>
      </rPr>
      <t>Click to see List of fees and costs for items included and excluded from INREV ratios.</t>
    </r>
  </si>
  <si>
    <r>
      <t xml:space="preserve">Property costs charged by external service providers classified in line with the INREV Guidelines. </t>
    </r>
    <r>
      <rPr>
        <u/>
        <sz val="8"/>
        <color rgb="FF55585A"/>
        <rFont val="Open Sans"/>
        <family val="2"/>
      </rPr>
      <t>Click to see List of fees and costs for items included and excluded from INREV ratios.</t>
    </r>
  </si>
  <si>
    <t>Net amount of (equity) capital contributed, recalled capital and shareholders' loans drawn from investors during the reporting period. Sum of #13.1 to #13.5.</t>
  </si>
  <si>
    <t>Any capital paid from the investor(s) into the vehicle.</t>
  </si>
  <si>
    <t>Other Related Fees, please specify</t>
  </si>
  <si>
    <t>Commissions charged by investment advisors, or managers, after a new lease or a renewal lease.
is signed. These include marketing of vacant space. Commission ranges vary and may depend on
the market and/or the value of the transaction.</t>
  </si>
  <si>
    <t>Reservations to accommodate any additional capital events during the reporting period.</t>
  </si>
  <si>
    <r>
      <t xml:space="preserve">Result of Vehicle per Accounting Standards
</t>
    </r>
    <r>
      <rPr>
        <b/>
        <sz val="8"/>
        <color theme="0"/>
        <rFont val="Open Sans"/>
        <family val="2"/>
      </rPr>
      <t>Present figures as follows: Income/Gain [+]; Expense/Loss [-]</t>
    </r>
  </si>
  <si>
    <t>Result of Vehicle per Accounting Standards</t>
  </si>
  <si>
    <t xml:space="preserve">Investor's Portion of Fees to the Manager and Affiliates </t>
  </si>
  <si>
    <t>Unrealised Investment Property Gain/(Loss)</t>
  </si>
  <si>
    <t>Unrealised Non-Property Gain/(Loss)</t>
  </si>
  <si>
    <t>Realised Investment Property Gain/(Loss)</t>
  </si>
  <si>
    <t>Realised Non-Property Gain/(Loss)</t>
  </si>
  <si>
    <t>Other Items Not Presented Above</t>
  </si>
  <si>
    <t>Other Gain/(Loss) Directly Accounted for in Equity</t>
  </si>
  <si>
    <t xml:space="preserve">Income Return - One-Year </t>
  </si>
  <si>
    <t>Income Return - Three-Year Annualised</t>
  </si>
  <si>
    <t>Income Return - Five-Year Annualised</t>
  </si>
  <si>
    <t>Income Return - Ten-Year Annualised</t>
  </si>
  <si>
    <t>Income Return - Since Inception Annualised</t>
  </si>
  <si>
    <t>Paid-in Capital Multiple or Paid-in Capital to Committed Capital Multiple - Since Inception</t>
  </si>
  <si>
    <t>Placeholders for INREV Index submission</t>
  </si>
  <si>
    <t>Other Items Required for the INREV Index Input Tool</t>
  </si>
  <si>
    <t>Country and Sector Allocations</t>
  </si>
  <si>
    <t>See Capital Raising Online Section (Investor Type and Country of Origin)</t>
  </si>
  <si>
    <t>Quarters</t>
  </si>
  <si>
    <t>Q1</t>
  </si>
  <si>
    <t>Q2</t>
  </si>
  <si>
    <t>Q3</t>
  </si>
  <si>
    <t>Q4</t>
  </si>
  <si>
    <t>0-1 year</t>
  </si>
  <si>
    <t>1-2 years</t>
  </si>
  <si>
    <t>2-3 years</t>
  </si>
  <si>
    <t>3-4 years</t>
  </si>
  <si>
    <t>4-5 years</t>
  </si>
  <si>
    <t>&gt;5 years</t>
  </si>
  <si>
    <t>Divide</t>
  </si>
  <si>
    <t>1,000</t>
  </si>
  <si>
    <t>1,000,000</t>
  </si>
  <si>
    <t>XX</t>
  </si>
  <si>
    <t>XXX</t>
  </si>
  <si>
    <t>Country (selection countries)</t>
  </si>
  <si>
    <t>Country (selection sectors)</t>
  </si>
  <si>
    <t>Selection sectors</t>
  </si>
  <si>
    <t>Development Student Housing</t>
  </si>
  <si>
    <t>Development Industrial / Logistics</t>
  </si>
  <si>
    <t>Aged Care</t>
  </si>
  <si>
    <t>Graph title:</t>
  </si>
  <si>
    <t>Top:</t>
  </si>
  <si>
    <t>Specified:</t>
  </si>
  <si>
    <t>Not specified:</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</si>
  <si>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</si>
  <si>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</si>
  <si>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</si>
  <si>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</si>
  <si>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</si>
  <si>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</si>
  <si>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</si>
  <si>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</si>
  <si>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</si>
  <si>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</si>
  <si>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</si>
  <si>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</si>
  <si>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</si>
  <si>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</si>
  <si>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</si>
  <si>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</si>
  <si>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</si>
  <si>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</si>
  <si>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</si>
  <si>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</si>
  <si>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</si>
  <si>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</si>
  <si>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</si>
  <si>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</si>
  <si>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200501</t>
  </si>
  <si>
    <t>Q1 2005</t>
  </si>
  <si>
    <t>200502</t>
  </si>
  <si>
    <t>Q2 2005</t>
  </si>
  <si>
    <t>200503</t>
  </si>
  <si>
    <t>Q3 2005</t>
  </si>
  <si>
    <t>200504</t>
  </si>
  <si>
    <t>Q4 2005</t>
  </si>
  <si>
    <t>200601</t>
  </si>
  <si>
    <t>Q1 2006</t>
  </si>
  <si>
    <t>200602</t>
  </si>
  <si>
    <t>Q2 2006</t>
  </si>
  <si>
    <t>200603</t>
  </si>
  <si>
    <t>Q3 2006</t>
  </si>
  <si>
    <t>200604</t>
  </si>
  <si>
    <t>Q4 2006</t>
  </si>
  <si>
    <t>200701</t>
  </si>
  <si>
    <t>Q1 2007</t>
  </si>
  <si>
    <t>200702</t>
  </si>
  <si>
    <t>Q2 2007</t>
  </si>
  <si>
    <t>200703</t>
  </si>
  <si>
    <t>Q3 2007</t>
  </si>
  <si>
    <t>200704</t>
  </si>
  <si>
    <t>Q4 2007</t>
  </si>
  <si>
    <t>200801</t>
  </si>
  <si>
    <t>Q1 2008</t>
  </si>
  <si>
    <t>200802</t>
  </si>
  <si>
    <t>Q2 2008</t>
  </si>
  <si>
    <t>200803</t>
  </si>
  <si>
    <t>Q3 2008</t>
  </si>
  <si>
    <t>200804</t>
  </si>
  <si>
    <t>Q4 2008</t>
  </si>
  <si>
    <t>200901</t>
  </si>
  <si>
    <t>Q1 2009</t>
  </si>
  <si>
    <t>200902</t>
  </si>
  <si>
    <t>Q2 2009</t>
  </si>
  <si>
    <t>200903</t>
  </si>
  <si>
    <t>Q3 2009</t>
  </si>
  <si>
    <t>200904</t>
  </si>
  <si>
    <t>Q4 2009</t>
  </si>
  <si>
    <t>201001</t>
  </si>
  <si>
    <t>Q1 2010</t>
  </si>
  <si>
    <t>201002</t>
  </si>
  <si>
    <t>Q2 2010</t>
  </si>
  <si>
    <t>201003</t>
  </si>
  <si>
    <t>Q3 2010</t>
  </si>
  <si>
    <t>201004</t>
  </si>
  <si>
    <t>Q4 2010</t>
  </si>
  <si>
    <t>201101</t>
  </si>
  <si>
    <t>Q1 2011</t>
  </si>
  <si>
    <t>201102</t>
  </si>
  <si>
    <t>Q2 2011</t>
  </si>
  <si>
    <t>201103</t>
  </si>
  <si>
    <t>Q3 2011</t>
  </si>
  <si>
    <t>201104</t>
  </si>
  <si>
    <t>Q4 2011</t>
  </si>
  <si>
    <t>201201</t>
  </si>
  <si>
    <t>Q1 2012</t>
  </si>
  <si>
    <t>201202</t>
  </si>
  <si>
    <t>Q2 2012</t>
  </si>
  <si>
    <t>201203</t>
  </si>
  <si>
    <t>Q3 2012</t>
  </si>
  <si>
    <t>201204</t>
  </si>
  <si>
    <t>Q4 2012</t>
  </si>
  <si>
    <t>201301</t>
  </si>
  <si>
    <t>Q1 2013</t>
  </si>
  <si>
    <t>201302</t>
  </si>
  <si>
    <t>Q2 2013</t>
  </si>
  <si>
    <t>201303</t>
  </si>
  <si>
    <t>Q3 2013</t>
  </si>
  <si>
    <t>201304</t>
  </si>
  <si>
    <t>Q4 2013</t>
  </si>
  <si>
    <t>201401</t>
  </si>
  <si>
    <t>Q1 2014</t>
  </si>
  <si>
    <t>201402</t>
  </si>
  <si>
    <t>Q2 2014</t>
  </si>
  <si>
    <t>201403</t>
  </si>
  <si>
    <t>Q3 2014</t>
  </si>
  <si>
    <t>201404</t>
  </si>
  <si>
    <t>Q4 2014</t>
  </si>
  <si>
    <t>Total per sector</t>
  </si>
  <si>
    <t>All Portfolio Data</t>
  </si>
  <si>
    <t>Dynamic Dropdown all data</t>
  </si>
  <si>
    <t>Data after selection country</t>
  </si>
  <si>
    <t>All Portfolio Allocation Data</t>
  </si>
  <si>
    <t>Ranking after selection countries</t>
  </si>
  <si>
    <t>Ranking Portfolio Data</t>
  </si>
  <si>
    <t>Selection Sector</t>
  </si>
  <si>
    <t>Selection Country</t>
  </si>
  <si>
    <t>It represents</t>
  </si>
  <si>
    <t>In Cash</t>
  </si>
  <si>
    <t>This document, including but not limited to text, content, graphics and photographs, are protected by copyrights. You agree to abide by all applicable copyright and other laws as well as any additional copyright notices or restrictions contained in this document and to notify INREV in writing promptly upon becoming aware of any unauthorised access or use of this document by any individual or entity or of any claim that this document infringes upon any copyright, trademark or other contractual, statutory or common law rights and you agree to cooperate to remedy any infringement upon any copyright.</t>
  </si>
  <si>
    <t>Gustav Mahlerplein 62</t>
  </si>
  <si>
    <t>1082 MA Amsterdam, The Netherlands</t>
  </si>
  <si>
    <t xml:space="preserve">+31 (0)20 235 8600 | info@inrev.org | www.inrev.org </t>
  </si>
  <si>
    <t xml:space="preserve">
INREV</t>
  </si>
  <si>
    <t xml:space="preserve">© Vereniging INREV
</t>
  </si>
  <si>
    <t>SqF</t>
  </si>
  <si>
    <t>SqM</t>
  </si>
  <si>
    <t>Full Amount</t>
  </si>
  <si>
    <t>Not reported</t>
  </si>
  <si>
    <t>Capital</t>
  </si>
  <si>
    <t>Allocation by Sector</t>
  </si>
  <si>
    <t>Allocation by Country</t>
  </si>
  <si>
    <t>Top Tenants</t>
  </si>
  <si>
    <t>Capex as % of NOI</t>
  </si>
  <si>
    <t>Performance and Fees</t>
  </si>
  <si>
    <t>(Thousands)</t>
  </si>
  <si>
    <t>(Millions)</t>
  </si>
  <si>
    <t>Disclaimer</t>
  </si>
  <si>
    <r>
      <t xml:space="preserve">Indicate total compliance % of the vehicle reporting with the INREV Reporting module. </t>
    </r>
    <r>
      <rPr>
        <u/>
        <sz val="8"/>
        <color rgb="FF55585A"/>
        <rFont val="Open Sans"/>
      </rPr>
      <t>Click to go to INREV Assessment online tool.</t>
    </r>
  </si>
  <si>
    <r>
      <t xml:space="preserve">Reconciliation from Reported Net Assets to Fair Value (according to INREV Guidelines)
</t>
    </r>
    <r>
      <rPr>
        <b/>
        <sz val="8"/>
        <color theme="0"/>
        <rFont val="Open Sans"/>
        <family val="2"/>
      </rPr>
      <t>Present figures as follows: Income/Gain [+]; Expense/Loss [-]</t>
    </r>
  </si>
  <si>
    <t>Capital Flows of the Vehicle (for calculation of the INREV Index)</t>
  </si>
  <si>
    <t>Reconciliation from Reported Net Assets to Fair Value (according to INREV Guidelines)</t>
  </si>
  <si>
    <t xml:space="preserve">Indicate maximum Loan-to-Value (LTV) agreed in the vehicle documentation, if applicable. 
LTV is the consolidated total external leverage at the vehicle level as a percentage of the gross asset value of the vehicle.
</t>
  </si>
  <si>
    <t>FY</t>
  </si>
  <si>
    <t>YTD 2005</t>
  </si>
  <si>
    <t>YTD 2006</t>
  </si>
  <si>
    <t>YTD 2007</t>
  </si>
  <si>
    <t>YTD 2008</t>
  </si>
  <si>
    <t>YTD 2009</t>
  </si>
  <si>
    <t>YTD 2010</t>
  </si>
  <si>
    <t>YTD 2011</t>
  </si>
  <si>
    <t>YTD 2012</t>
  </si>
  <si>
    <t>YTD 2013</t>
  </si>
  <si>
    <t>YTD 2014</t>
  </si>
  <si>
    <t>YTD 2015</t>
  </si>
  <si>
    <t>YTD 2016</t>
  </si>
  <si>
    <t>YTD 2017</t>
  </si>
  <si>
    <t>YTD 2018</t>
  </si>
  <si>
    <t>YTD 2019</t>
  </si>
  <si>
    <t>YTD 2020</t>
  </si>
  <si>
    <t>FY 2005</t>
  </si>
  <si>
    <t>FY 2006</t>
  </si>
  <si>
    <t>FY 2007</t>
  </si>
  <si>
    <t>FY 2008</t>
  </si>
  <si>
    <t>FY 2009</t>
  </si>
  <si>
    <t>FY 2010</t>
  </si>
  <si>
    <t>FY 2011</t>
  </si>
  <si>
    <t>FY 2012</t>
  </si>
  <si>
    <t>FY 2013</t>
  </si>
  <si>
    <t>FY 2014</t>
  </si>
  <si>
    <t>FY 2015</t>
  </si>
  <si>
    <t>FY 2016</t>
  </si>
  <si>
    <t>FY 2017</t>
  </si>
  <si>
    <t>FY 2018</t>
  </si>
  <si>
    <t>FY 2019</t>
  </si>
  <si>
    <t>FY 2020</t>
  </si>
  <si>
    <t>Years</t>
  </si>
  <si>
    <t>YTD</t>
  </si>
  <si>
    <t>Sequence</t>
  </si>
  <si>
    <t>Name</t>
  </si>
  <si>
    <t>Other Specific Adjustments (I)</t>
  </si>
  <si>
    <t>Other Specific Adjustments (II)</t>
  </si>
  <si>
    <t>Property Level LTV</t>
  </si>
  <si>
    <t>Vehicle Level LTV</t>
  </si>
  <si>
    <t>NOI Yield</t>
  </si>
  <si>
    <t>Lease Expiries &lt; 2 years (based on rent)</t>
  </si>
  <si>
    <t>FV of Inv Portfolio</t>
  </si>
  <si>
    <t>Vehicle financial year-end (i.e. fiscal year 31 Mar or 31 Dec of calendar year).</t>
  </si>
  <si>
    <t>Vehicle fees (#11.13) and costs (#11.14), excluding amounts paid out or accrued for performance, expressed as a percentage of time-weighted average INREV NAV (#11.15). Calculated on a rolling four-quarter basis.</t>
  </si>
  <si>
    <t>Vehicle fees (#11.13) and costs (#11.14), excluding amounts paid out or accrued for performance, expressed as a percentage of time-weighted average INREV GAV (#11.16). Calculated on a rolling four-quarter basis.</t>
  </si>
  <si>
    <t>Vehicle fees (#11.13) and costs (#11.14), including amounts paid out or accrued for performance (#11.3), expressed as a percentage of time-weighted average INREV NAV(#11.15). Calculated on a rolling four-quarter basis.</t>
  </si>
  <si>
    <t>Vehicle fees (#11.13) and costs (#11.14), including amounts paid out or accrued for performance (#11.3), expressed as a percentage of time-weighted average INREV GAV(#11.16). Calculated on a rolling four-quarter basis.</t>
  </si>
  <si>
    <t>Property-specific fees (#11.21) and costs (#11.22) as a proportion of INREV time-weighted average INREV GAV (#11.16). Calculated on a rolling four-quarter basis.</t>
  </si>
  <si>
    <t>Investment manager self-declared style, if applicable. Describes the risk profile of the investment strategy adopted by an investment vehicle.</t>
  </si>
  <si>
    <t xml:space="preserve">The specific date, as defined in the vehicle documentation, on which the vehicle is expected to be liquidated and all equity returned to the investors or if such information is not identified within the legal documents, then the anticipated termination date agreed by investor and manager.  </t>
  </si>
  <si>
    <t>Only applicable to local GAAP. Additional adjustments to INREV NAV which cannot be captured in the above fields. Provide explanation in the comment box.</t>
  </si>
  <si>
    <t xml:space="preserve">The gross income of all investment properties before deducting general operating expenses. Gross income includes rental income, and all other income associated with a property (e.g., parking). </t>
  </si>
  <si>
    <t>Gross operating income (#5.1) less operating expenses (#5.2). It relates to the operating portfolio of the vehicle and not (re)development assets which are reported under #5.4.</t>
  </si>
  <si>
    <t>Interest and other costs related to external debt (e.g. interest expense or income, extension fees, prepayment fees, cost of related interest rate swaps, debt arrangement fees), excluding dividend distribution to investors.</t>
  </si>
  <si>
    <t>Non property-related operating expenses of the vehicle. These expenses include costs and fees as accounted for in the financial statements of the vehicle.</t>
  </si>
  <si>
    <t>Items not captured in the lines above due to specific events, e.g. discontinued operations. Provide explanation in the comment box.</t>
  </si>
  <si>
    <t>Interest costs (including debt amortisation and lending fees) of third party debt weighted by the nominal value of such instruments. This excludes shareholders' loans.</t>
  </si>
  <si>
    <t>Projected cash NOI over the following four quarters as a ratio of projected interest payments on bank (not shareholders') loans over the same period. This is a portfolio metric which may not reflect precisely the varying stipulations of each loan facility of the vehicle but aims to give an indication of the vehicle’s general ability to service its debt (ignores cash in bank).</t>
  </si>
  <si>
    <t>Projected cash NOI over the following four quarters as a ratio of projected interest and scheduled amortisation payments on bank (not shareholder) loans over the same period.   This is a portfolio metric which may not reflect precisely the varying stipulations of each loan facility of the vehicle but aims to give an indication of the vehicle’s general ability to service its debt (ignores cash in bank).</t>
  </si>
  <si>
    <t>Represents the amount an investor earns over the stated period after all vehicle level fees and expenses (including taxes and interests) are deducted. Calculated as the change in NAV less any contributions plus any redemptions and distributions over the calculated period, as a percentage of the time-weighted average NAV over the same period. See calculation details in the INREV Performance Measurement module.</t>
  </si>
  <si>
    <t xml:space="preserve">Realised and unrealised capital gain/loss on assets during the period as a percentage of the time-weighted average NAV over the same period, as defined in the INREV Performance Measurement module. </t>
  </si>
  <si>
    <t>Applicable to closed end vehicles only. Since inception IRR is the IRR of the Vehicle after all vehicle-level fees, taxes and carried interest are deducted, as described in the INREV Performance Measurement module. IRR represents the rate of return based on the present value of a capital investment over the holding period expressed as a percentage of the investment.</t>
  </si>
  <si>
    <t>Since Inception Internal Rate of Return (SI-IRR)</t>
  </si>
  <si>
    <t>Investment Multiple or Total Value to Paid-in Capital Multiple (TVPI) - Since Inception</t>
  </si>
  <si>
    <t>Realisation Multiple or Cumulative Distributions to Paid-in Capital multiple (DPI) - Since Inception</t>
  </si>
  <si>
    <t>Unrealised Multiple or Residual Value to Paid-in Capital Multiple (RVPI) - Since Inception</t>
  </si>
  <si>
    <t>Occupancy (based on leasable area)</t>
  </si>
  <si>
    <t>Current passing rent of the portfolio (net of operating costs, recoverable and non recoverable) over the gross property value (including notional acquisition costs).</t>
  </si>
  <si>
    <r>
      <t xml:space="preserve">Indicates total compliance % with the INREV sustainability reporting requirements and recommendations. </t>
    </r>
    <r>
      <rPr>
        <u/>
        <sz val="8"/>
        <color rgb="FF55585A"/>
        <rFont val="Open Sans"/>
      </rPr>
      <t>Click to go to INREV Assessment online tool.</t>
    </r>
  </si>
  <si>
    <t>Also known as debt arrangement fees, these fees are charged by the investment manager for services rendered in arranging debt  financing for asset purchases or financing at  the vehicle or other special purpose entity level of the holding structure. This fee is separate from any arrangement costs paid to the debt provider or external party such as a broker.</t>
  </si>
  <si>
    <t>Any fees earned by the investment manager, not mentioned under previous fee categories. Provide explanation in the comment box.</t>
  </si>
  <si>
    <t>Weighted Average Cost of Debt</t>
  </si>
  <si>
    <t>See instruction and definition of #7.1. Where a track record exists.</t>
  </si>
  <si>
    <t>See instruction and definition of #7.8. Where a track record exists.</t>
  </si>
  <si>
    <t>See instruction and definition of #7.14. Where a track record exists.</t>
  </si>
  <si>
    <t xml:space="preserve">Percentage of total physical space being occupied, based on the actual move-in date of tenants. Occupancy = 1 – % of vacancy.  </t>
  </si>
  <si>
    <t>Average remaining lease term in years where shorter of the first tenant break or lease expiry is used, weighted by current headline rent per annum.</t>
  </si>
  <si>
    <t>Commissions charged by investment advisors, or managers, after a new lease or a renewal lease is signed. These include marketing of vacant space. Commission ranges vary and may depend on
the market and/or the value of the transaction.</t>
  </si>
  <si>
    <t>Sum of all fees mentioned above (#11.1 to #11.11).</t>
  </si>
  <si>
    <r>
      <t xml:space="preserve">Vehicle fees (excluding performance fee) earned by the manager classified in line with the INREV Guidelines. </t>
    </r>
    <r>
      <rPr>
        <u/>
        <sz val="8"/>
        <color rgb="FF55585A"/>
        <rFont val="Open Sans"/>
      </rPr>
      <t>Click to see List of fees and costs for items included and excluded from INREV ratios.</t>
    </r>
  </si>
  <si>
    <t>Sum of all fees mentioned above (#18.1 to #18.11).</t>
  </si>
  <si>
    <t>Number of Properties In Portfolio.</t>
  </si>
  <si>
    <t>Number of Institutional Investors.</t>
  </si>
  <si>
    <t>Official name of the vehicle.</t>
  </si>
  <si>
    <t>Percentage of Equity Transferred On Secondary Market.</t>
  </si>
  <si>
    <t>Secondary Market Facilitator.</t>
  </si>
  <si>
    <t>Closing Period.</t>
  </si>
  <si>
    <t>Total Equity Raised.</t>
  </si>
  <si>
    <t>Total Equity Committed.</t>
  </si>
  <si>
    <t>Are there Distributions?</t>
  </si>
  <si>
    <t>Are there Redemptions?</t>
  </si>
  <si>
    <t>Weighted Average Unexpired Lease Term (WAULT)</t>
  </si>
  <si>
    <t>Costs related to capital improvements other than operating expenses as per vehicle's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</si>
</sst>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 #,##0.00_ ;_ * \-#,##0.00_ ;_ * &quot;-&quot;??_ ;_ @_ "/>
    <numFmt numFmtId="165" formatCode="mmmm\ yyyy"/>
    <numFmt numFmtId="166" formatCode="[$-409]d\-mmm\-yy;@"/>
    <numFmt numFmtId="167" formatCode="_-* #,##0.00_-;_-* #,##0.00\-;_-* &quot;-&quot;??_-;_-@_-"/>
    <numFmt numFmtId="168" formatCode="_-* #,##0_-;_-* #,##0\-;_-* &quot;-&quot;??_-;_-@_-"/>
    <numFmt numFmtId="169" formatCode="0_ ;[Red]\-0\ "/>
    <numFmt numFmtId="170" formatCode="#,##0_ ;[Red]\-#,##0\ "/>
    <numFmt numFmtId="171" formatCode="#,##0_ ;\-#,##0\ "/>
    <numFmt numFmtId="172" formatCode="0.0\x"/>
    <numFmt numFmtId="173" formatCode="#,##0.00_ ;[Red]\-#,##0.00\ "/>
    <numFmt numFmtId="174" formatCode="00###########"/>
    <numFmt numFmtId="175" formatCode="0_ ;\-0\ "/>
    <numFmt numFmtId="176" formatCode="0.0_;&quot;years&quot;"/>
    <numFmt numFmtId="177" formatCode="_ * #,##0_ ;_ * \-#,##0_ ;_ * &quot;-&quot;??_ ;_ @_ "/>
    <numFmt numFmtId="178" formatCode="#,##0_ ;\(#,##0\)"/>
    <numFmt numFmtId="179" formatCode="[$-409]d/mmm/yy"/>
    <numFmt numFmtId="180" formatCode="0_;&quot;years&quot;"/>
    <numFmt numFmtId="181" formatCode="[$-409]d/mmm;@"/>
  </numFmts>
  <fonts count="60">
    <font>
      <sz val="10"/>
      <name val="Arial"/>
    </font>
    <font>
      <sz val="11"/>
      <color theme="1"/>
      <name val="Arial Unicode MS"/>
      <family val="2"/>
      <scheme val="minor"/>
    </font>
    <font>
      <sz val="11"/>
      <color theme="1"/>
      <name val="Arial Unicode MS"/>
      <family val="2"/>
      <scheme val="minor"/>
    </font>
    <font>
      <sz val="11"/>
      <color theme="1"/>
      <name val="Arial Unicode MS"/>
      <family val="2"/>
      <scheme val="minor"/>
    </font>
    <font>
      <sz val="10"/>
      <name val="Arial"/>
      <family val="2"/>
    </font>
    <font>
      <sz val="10"/>
      <name val="Arial"/>
      <family val="2"/>
    </font>
    <font>
      <sz val="8"/>
      <color theme="0"/>
      <name val="Arial Unicode MS"/>
      <family val="2"/>
      <scheme val="minor"/>
    </font>
    <font>
      <sz val="8"/>
      <name val="Arial Unicode MS"/>
      <family val="2"/>
      <scheme val="minor"/>
    </font>
    <font>
      <sz val="8"/>
      <color rgb="FF00B050"/>
      <name val="Arial Unicode MS"/>
      <family val="2"/>
      <scheme val="minor"/>
    </font>
    <font>
      <strike/>
      <sz val="8"/>
      <name val="Arial Unicode MS"/>
      <family val="2"/>
      <scheme val="minor"/>
    </font>
    <font>
      <sz val="20"/>
      <color rgb="FF494B4D"/>
      <name val="Open Sans"/>
      <family val="2"/>
    </font>
    <font>
      <sz val="10"/>
      <color theme="0"/>
      <name val="Arial Unicode MS"/>
      <family val="2"/>
      <scheme val="minor"/>
    </font>
    <font>
      <sz val="10"/>
      <name val="Arial Unicode MS"/>
      <family val="2"/>
      <scheme val="minor"/>
    </font>
    <font>
      <sz val="10"/>
      <color theme="0"/>
      <name val="Arial"/>
      <family val="2"/>
    </font>
    <font>
      <u/>
      <sz val="10"/>
      <color theme="10"/>
      <name val="Arial"/>
      <family val="2"/>
    </font>
    <font>
      <sz val="8"/>
      <name val="Arial"/>
      <family val="2"/>
    </font>
    <font>
      <sz val="22"/>
      <color rgb="FF55585A"/>
      <name val="Open Sans"/>
      <family val="2"/>
    </font>
    <font>
      <sz val="18"/>
      <color rgb="FF494B4D"/>
      <name val="Open Sans"/>
      <family val="2"/>
    </font>
    <font>
      <sz val="10"/>
      <color rgb="FF494B4D"/>
      <name val="Open Sans"/>
      <family val="2"/>
    </font>
    <font>
      <sz val="9"/>
      <color rgb="FF494B4D"/>
      <name val="Open Sans"/>
      <family val="2"/>
    </font>
    <font>
      <sz val="11"/>
      <color rgb="FF494B4D"/>
      <name val="Open Sans"/>
      <family val="2"/>
    </font>
    <font>
      <b/>
      <sz val="12"/>
      <color theme="0"/>
      <name val="Open Sans"/>
      <family val="2"/>
    </font>
    <font>
      <sz val="12"/>
      <color theme="0"/>
      <name val="Open Sans"/>
      <family val="2"/>
    </font>
    <font>
      <sz val="8"/>
      <color theme="0"/>
      <name val="Open Sans"/>
      <family val="2"/>
    </font>
    <font>
      <u/>
      <sz val="8"/>
      <color theme="0"/>
      <name val="Open Sans"/>
      <family val="2"/>
    </font>
    <font>
      <sz val="9"/>
      <color rgb="FF55585A"/>
      <name val="Open Sans"/>
      <family val="2"/>
    </font>
    <font>
      <sz val="12"/>
      <color theme="2" tint="-0.749992370372631"/>
      <name val="Open Sans"/>
      <family val="2"/>
    </font>
    <font>
      <sz val="10"/>
      <color theme="2" tint="-0.749992370372631"/>
      <name val="Open Sans"/>
      <family val="2"/>
    </font>
    <font>
      <sz val="8"/>
      <color rgb="FF55585A"/>
      <name val="Open Sans"/>
      <family val="2"/>
    </font>
    <font>
      <sz val="11"/>
      <color theme="1"/>
      <name val="Open Sans"/>
      <family val="2"/>
    </font>
    <font>
      <sz val="22"/>
      <color rgb="FF494B4D"/>
      <name val="Open Sans"/>
      <family val="2"/>
    </font>
    <font>
      <b/>
      <sz val="10"/>
      <color theme="2" tint="-0.749992370372631"/>
      <name val="Open Sans"/>
      <family val="2"/>
    </font>
    <font>
      <b/>
      <sz val="8"/>
      <color theme="0"/>
      <name val="Open Sans"/>
      <family val="2"/>
    </font>
    <font>
      <sz val="10"/>
      <color rgb="FF55585A"/>
      <name val="Open Sans"/>
      <family val="2"/>
    </font>
    <font>
      <sz val="9"/>
      <color rgb="FF171717"/>
      <name val="Open Sans"/>
      <family val="2"/>
    </font>
    <font>
      <b/>
      <sz val="18"/>
      <color rgb="FF494B4D"/>
      <name val="Open Sans"/>
      <family val="2"/>
    </font>
    <font>
      <sz val="8"/>
      <color rgb="FF494B4D"/>
      <name val="Open Sans"/>
      <family val="2"/>
    </font>
    <font>
      <sz val="10"/>
      <name val="Open Sans"/>
      <family val="2"/>
    </font>
    <font>
      <b/>
      <sz val="10"/>
      <color theme="0"/>
      <name val="Open Sans"/>
      <family val="2"/>
    </font>
    <font>
      <b/>
      <sz val="9"/>
      <color rgb="FF55585A"/>
      <name val="Open Sans"/>
      <family val="2"/>
    </font>
    <font>
      <sz val="11"/>
      <color theme="0" tint="-0.499984740745262"/>
      <name val="Open Sans"/>
      <family val="2"/>
    </font>
    <font>
      <sz val="11"/>
      <color indexed="9"/>
      <name val="Open Sans"/>
      <family val="2"/>
    </font>
    <font>
      <sz val="18"/>
      <color rgb="FF494B4D"/>
      <name val="Open Sans"/>
      <family val="2"/>
    </font>
    <font>
      <sz val="10"/>
      <color rgb="FF494B4D"/>
      <name val="Open Sans"/>
      <family val="2"/>
    </font>
    <font>
      <sz val="8"/>
      <color theme="0"/>
      <name val="Open Sans"/>
      <family val="2"/>
    </font>
    <font>
      <sz val="10"/>
      <color theme="2" tint="-0.749992370372631"/>
      <name val="Open Sans"/>
      <family val="2"/>
    </font>
    <font>
      <sz val="10"/>
      <name val="Arial"/>
      <family val="2"/>
    </font>
    <font>
      <sz val="48"/>
      <color theme="0"/>
      <name val="Open Sans"/>
      <family val="2"/>
    </font>
    <font>
      <sz val="10"/>
      <color theme="0"/>
      <name val="Open Sans"/>
      <family val="2"/>
    </font>
    <font>
      <sz val="18"/>
      <color theme="0"/>
      <name val="Open Sans"/>
      <family val="2"/>
    </font>
    <font>
      <sz val="11"/>
      <color theme="0"/>
      <name val="Open Sans"/>
      <family val="2"/>
    </font>
    <font>
      <sz val="9"/>
      <color theme="0"/>
      <name val="Open Sans"/>
      <family val="2"/>
    </font>
    <font>
      <b/>
      <sz val="18"/>
      <color theme="0"/>
      <name val="Open Sans"/>
      <family val="2"/>
    </font>
    <font>
      <u/>
      <sz val="8"/>
      <color rgb="FF55585A"/>
      <name val="Open Sans"/>
      <family val="2"/>
    </font>
    <font>
      <b/>
      <sz val="11"/>
      <color theme="0"/>
      <name val="Open Sans"/>
      <family val="2"/>
    </font>
    <font>
      <b/>
      <sz val="10"/>
      <color rgb="FF55585A"/>
      <name val="Open Sans"/>
    </font>
    <font>
      <u/>
      <sz val="8"/>
      <color rgb="FF55585A"/>
      <name val="Open Sans"/>
    </font>
    <font>
      <sz val="9"/>
      <name val="Arial"/>
      <family val="2"/>
    </font>
    <font>
      <b/>
      <sz val="9"/>
      <color theme="0"/>
      <name val="Open Sans"/>
      <family val="2"/>
    </font>
    <font>
      <b/>
      <sz val="10"/>
      <color rgb="FF55585A"/>
      <name val="Open Sans"/>
      <family val="2"/>
    </font>
  </fonts>
  <fills count="15">
    <fill>
      <patternFill patternType="none"/>
    </fill>
    <fill>
      <patternFill patternType="gray125"/>
    </fill>
    <fill>
      <patternFill patternType="solid">
        <fgColor rgb="FFF9F9F9"/>
        <bgColor indexed="64"/>
      </patternFill>
    </fill>
    <fill>
      <patternFill patternType="solid">
        <fgColor rgb="FFEBEBEB"/>
        <bgColor indexed="64"/>
      </patternFill>
    </fill>
    <fill>
      <patternFill patternType="solid">
        <fgColor rgb="FF55585A"/>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9FDBF0"/>
        <bgColor indexed="64"/>
      </patternFill>
    </fill>
  </fills>
  <borders count="30">
    <border>
      <left/>
      <right/>
      <top/>
      <bottom/>
      <diagonal/>
    </border>
    <border>
      <left/>
      <right/>
      <top/>
      <bottom style="thin">
        <color theme="2"/>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theme="2" tint="-0.24994659260841701"/>
      </right>
      <top/>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indexed="64"/>
      </right>
      <top style="thin">
        <color indexed="64"/>
      </top>
      <bottom/>
      <diagonal/>
    </border>
  </borders>
  <cellStyleXfs count="19">
    <xf numFmtId="0" fontId="0" fillId="0" borderId="0"/>
    <xf numFmtId="0" fontId="4" fillId="0" borderId="0"/>
    <xf numFmtId="167" fontId="4" fillId="0" borderId="0" applyFont="0" applyFill="0" applyBorder="0" applyAlignment="0" applyProtection="0"/>
    <xf numFmtId="0" fontId="3" fillId="0" borderId="0"/>
    <xf numFmtId="0" fontId="4" fillId="0" borderId="0"/>
    <xf numFmtId="0" fontId="2" fillId="0" borderId="0"/>
    <xf numFmtId="164" fontId="2" fillId="0" borderId="0" applyFont="0" applyFill="0" applyBorder="0" applyAlignment="0" applyProtection="0"/>
    <xf numFmtId="164" fontId="5" fillId="0" borderId="0" applyFont="0" applyFill="0" applyBorder="0" applyAlignment="0" applyProtection="0"/>
    <xf numFmtId="0" fontId="1" fillId="0" borderId="0"/>
    <xf numFmtId="164" fontId="1" fillId="0" borderId="0" applyFont="0" applyFill="0" applyBorder="0" applyAlignment="0" applyProtection="0"/>
    <xf numFmtId="0" fontId="14" fillId="0" borderId="0" applyNumberFormat="0" applyFill="0" applyBorder="0" applyAlignment="0" applyProtection="0"/>
    <xf numFmtId="9" fontId="46" fillId="0" borderId="0" applyFont="0" applyFill="0" applyBorder="0" applyAlignment="0" applyProtection="0"/>
    <xf numFmtId="0" fontId="25" fillId="3" borderId="26" applyFill="0" applyBorder="0">
      <alignment horizontal="right" vertical="center" wrapText="1" indent="1"/>
    </xf>
    <xf numFmtId="0" fontId="25" fillId="3" borderId="26" applyNumberFormat="0">
      <alignment horizontal="right" vertical="center" wrapText="1" indent="1"/>
    </xf>
    <xf numFmtId="0" fontId="25" fillId="3" borderId="26" applyNumberFormat="0" applyFill="0">
      <alignment horizontal="right" vertical="center" wrapText="1" indent="1"/>
    </xf>
    <xf numFmtId="0" fontId="25" fillId="3" borderId="29" applyNumberFormat="0">
      <alignment horizontal="right" vertical="center" wrapText="1" indent="1"/>
    </xf>
    <xf numFmtId="0" fontId="25" fillId="3" borderId="20" applyFill="0" applyBorder="0" applyAlignment="0">
      <alignment horizontal="left" vertical="center" wrapText="1" indent="1"/>
    </xf>
    <xf numFmtId="0" fontId="25" fillId="3" borderId="20" applyNumberFormat="0">
      <alignment horizontal="left" vertical="center" wrapText="1" indent="1"/>
    </xf>
    <xf numFmtId="0" fontId="25" fillId="3" borderId="20" applyNumberFormat="0" applyAlignment="0">
      <alignment horizontal="left" vertical="center" wrapText="1" indent="1"/>
    </xf>
  </cellStyleXfs>
  <cellXfs count="451">
    <xf numFmtId="0" fontId="0" fillId="0" borderId="0" xfId="0"/>
    <xf numFmtId="0" fontId="0" fillId="6" borderId="0" xfId="0" applyFill="1"/>
    <xf numFmtId="0" fontId="6" fillId="7" borderId="6" xfId="0" applyFont="1" applyFill="1" applyBorder="1" applyProtection="1"/>
    <xf numFmtId="0" fontId="6" fillId="7" borderId="7" xfId="0" applyFont="1" applyFill="1" applyBorder="1" applyProtection="1"/>
    <xf numFmtId="0" fontId="6" fillId="7" borderId="8" xfId="0" applyFont="1" applyFill="1" applyBorder="1" applyProtection="1"/>
    <xf numFmtId="0" fontId="6" fillId="7" borderId="3" xfId="0" applyFont="1" applyFill="1" applyBorder="1" applyAlignment="1" applyProtection="1"/>
    <xf numFmtId="0" fontId="6" fillId="7" borderId="9" xfId="0" applyFont="1" applyFill="1" applyBorder="1" applyAlignment="1" applyProtection="1"/>
    <xf numFmtId="0" fontId="6" fillId="7" borderId="5" xfId="0" applyFont="1" applyFill="1" applyBorder="1" applyAlignment="1" applyProtection="1"/>
    <xf numFmtId="0" fontId="6" fillId="7" borderId="8" xfId="0" applyFont="1" applyFill="1" applyBorder="1" applyAlignment="1" applyProtection="1">
      <alignment horizontal="center"/>
    </xf>
    <xf numFmtId="0" fontId="6" fillId="7" borderId="6" xfId="0" applyFont="1" applyFill="1" applyBorder="1" applyAlignment="1" applyProtection="1"/>
    <xf numFmtId="0" fontId="6" fillId="7" borderId="7" xfId="0" applyFont="1" applyFill="1" applyBorder="1" applyAlignment="1" applyProtection="1"/>
    <xf numFmtId="0" fontId="6" fillId="7" borderId="8" xfId="0" applyFont="1" applyFill="1" applyBorder="1" applyAlignment="1" applyProtection="1"/>
    <xf numFmtId="0" fontId="7" fillId="8" borderId="10" xfId="3" applyFont="1" applyFill="1" applyBorder="1" applyProtection="1"/>
    <xf numFmtId="0" fontId="7" fillId="8" borderId="11" xfId="3" applyFont="1" applyFill="1" applyBorder="1" applyProtection="1"/>
    <xf numFmtId="0" fontId="7" fillId="8" borderId="12" xfId="3" applyFont="1" applyFill="1" applyBorder="1" applyAlignment="1" applyProtection="1">
      <alignment horizontal="left"/>
    </xf>
    <xf numFmtId="0" fontId="7" fillId="8" borderId="11" xfId="0" applyFont="1" applyFill="1" applyBorder="1" applyProtection="1"/>
    <xf numFmtId="0" fontId="7" fillId="8" borderId="0" xfId="0" applyFont="1" applyFill="1" applyBorder="1" applyProtection="1"/>
    <xf numFmtId="0" fontId="7" fillId="8" borderId="12" xfId="0" applyFont="1" applyFill="1" applyBorder="1" applyProtection="1"/>
    <xf numFmtId="0" fontId="7" fillId="8" borderId="12" xfId="3" applyFont="1" applyFill="1" applyBorder="1" applyAlignment="1" applyProtection="1">
      <alignment horizontal="center"/>
    </xf>
    <xf numFmtId="0" fontId="7" fillId="8" borderId="13" xfId="3" applyFont="1" applyFill="1" applyBorder="1" applyProtection="1"/>
    <xf numFmtId="0" fontId="7" fillId="8" borderId="14" xfId="3" applyFont="1" applyFill="1" applyBorder="1" applyProtection="1"/>
    <xf numFmtId="0" fontId="7" fillId="8" borderId="15" xfId="3" applyFont="1" applyFill="1" applyBorder="1" applyAlignment="1" applyProtection="1">
      <alignment horizontal="center"/>
    </xf>
    <xf numFmtId="0" fontId="7" fillId="8" borderId="15" xfId="3" applyFont="1" applyFill="1" applyBorder="1" applyAlignment="1" applyProtection="1">
      <alignment horizontal="left"/>
    </xf>
    <xf numFmtId="0" fontId="7" fillId="8" borderId="0" xfId="0" applyFont="1" applyFill="1" applyBorder="1" applyAlignment="1" applyProtection="1">
      <alignment horizontal="center" vertical="center"/>
    </xf>
    <xf numFmtId="0" fontId="7" fillId="8" borderId="16" xfId="3" applyFont="1" applyFill="1" applyBorder="1" applyProtection="1"/>
    <xf numFmtId="0" fontId="7" fillId="8" borderId="14" xfId="0" applyFont="1" applyFill="1" applyBorder="1" applyProtection="1"/>
    <xf numFmtId="0" fontId="7" fillId="8" borderId="17" xfId="0" applyFont="1" applyFill="1" applyBorder="1" applyProtection="1"/>
    <xf numFmtId="0" fontId="7" fillId="8" borderId="17" xfId="0" applyFont="1" applyFill="1" applyBorder="1" applyAlignment="1" applyProtection="1">
      <alignment horizontal="center" vertical="center"/>
    </xf>
    <xf numFmtId="0" fontId="7" fillId="8" borderId="15" xfId="0" applyFont="1" applyFill="1" applyBorder="1" applyProtection="1"/>
    <xf numFmtId="0" fontId="7" fillId="8" borderId="10" xfId="4" applyFont="1" applyFill="1" applyBorder="1" applyAlignment="1" applyProtection="1">
      <alignment vertical="center"/>
    </xf>
    <xf numFmtId="0" fontId="7" fillId="8" borderId="13" xfId="4" applyFont="1" applyFill="1" applyBorder="1" applyAlignment="1" applyProtection="1">
      <alignment vertical="center"/>
    </xf>
    <xf numFmtId="0" fontId="7" fillId="0" borderId="0" xfId="0" applyFont="1" applyProtection="1"/>
    <xf numFmtId="0" fontId="7" fillId="0" borderId="13" xfId="0" applyFont="1" applyFill="1" applyBorder="1" applyAlignment="1" applyProtection="1">
      <alignment horizontal="center" vertical="center"/>
    </xf>
    <xf numFmtId="0" fontId="7" fillId="8" borderId="12" xfId="0" applyFont="1" applyFill="1" applyBorder="1" applyAlignment="1" applyProtection="1">
      <alignment horizontal="left" vertical="center"/>
    </xf>
    <xf numFmtId="0" fontId="7" fillId="8" borderId="4" xfId="0" applyFont="1" applyFill="1" applyBorder="1" applyAlignment="1" applyProtection="1">
      <alignment horizontal="center" vertical="center"/>
    </xf>
    <xf numFmtId="0" fontId="7" fillId="8" borderId="4" xfId="0" applyFont="1" applyFill="1" applyBorder="1" applyAlignment="1" applyProtection="1">
      <alignment horizontal="left" vertical="center"/>
    </xf>
    <xf numFmtId="0" fontId="7" fillId="0" borderId="4" xfId="0" applyFont="1" applyFill="1" applyBorder="1" applyAlignment="1" applyProtection="1">
      <alignment horizontal="center" vertical="center"/>
    </xf>
    <xf numFmtId="0" fontId="7" fillId="8" borderId="11" xfId="0" applyFont="1" applyFill="1" applyBorder="1" applyAlignment="1" applyProtection="1">
      <alignment horizontal="left" vertical="center"/>
    </xf>
    <xf numFmtId="0" fontId="7" fillId="0" borderId="0" xfId="0" applyFont="1" applyAlignment="1" applyProtection="1">
      <alignment horizontal="center" vertical="center"/>
    </xf>
    <xf numFmtId="0" fontId="8" fillId="0" borderId="0" xfId="0" applyFont="1" applyProtection="1"/>
    <xf numFmtId="0" fontId="6" fillId="7" borderId="4" xfId="0" applyFont="1" applyFill="1" applyBorder="1" applyAlignment="1" applyProtection="1"/>
    <xf numFmtId="0" fontId="6" fillId="7" borderId="5" xfId="0" applyFont="1" applyFill="1" applyBorder="1" applyAlignment="1" applyProtection="1">
      <alignment horizontal="center"/>
    </xf>
    <xf numFmtId="0" fontId="6" fillId="7" borderId="3" xfId="0" applyFont="1" applyFill="1" applyBorder="1" applyAlignment="1" applyProtection="1">
      <alignment horizontal="left"/>
    </xf>
    <xf numFmtId="169" fontId="7" fillId="8" borderId="4" xfId="0" applyNumberFormat="1" applyFont="1" applyFill="1" applyBorder="1" applyAlignment="1" applyProtection="1">
      <alignment horizontal="center" vertical="center"/>
    </xf>
    <xf numFmtId="0" fontId="6" fillId="7" borderId="16" xfId="0" applyFont="1" applyFill="1" applyBorder="1" applyAlignment="1" applyProtection="1"/>
    <xf numFmtId="0" fontId="6" fillId="7" borderId="13" xfId="0" applyFont="1" applyFill="1" applyBorder="1" applyAlignment="1" applyProtection="1"/>
    <xf numFmtId="0" fontId="9" fillId="0" borderId="0" xfId="0" applyFont="1" applyProtection="1"/>
    <xf numFmtId="0" fontId="6" fillId="7" borderId="0" xfId="0" applyFont="1" applyFill="1"/>
    <xf numFmtId="9" fontId="0" fillId="0" borderId="0" xfId="0" applyNumberFormat="1"/>
    <xf numFmtId="9" fontId="11" fillId="7" borderId="0" xfId="0" applyNumberFormat="1" applyFont="1" applyFill="1" applyBorder="1"/>
    <xf numFmtId="9" fontId="12" fillId="0" borderId="0" xfId="0" applyNumberFormat="1" applyFont="1"/>
    <xf numFmtId="169" fontId="0" fillId="11" borderId="0" xfId="0" applyNumberFormat="1" applyFill="1"/>
    <xf numFmtId="0" fontId="0" fillId="11" borderId="0" xfId="0" applyFill="1"/>
    <xf numFmtId="170" fontId="0" fillId="6" borderId="0" xfId="0" applyNumberFormat="1" applyFill="1"/>
    <xf numFmtId="0" fontId="7" fillId="8" borderId="6" xfId="0" applyFont="1" applyFill="1" applyBorder="1"/>
    <xf numFmtId="0" fontId="7" fillId="8" borderId="7" xfId="0" applyFont="1" applyFill="1" applyBorder="1"/>
    <xf numFmtId="0" fontId="7" fillId="8" borderId="0" xfId="0" applyFont="1" applyFill="1" applyBorder="1"/>
    <xf numFmtId="0" fontId="7" fillId="8" borderId="8" xfId="0" applyFont="1" applyFill="1" applyBorder="1"/>
    <xf numFmtId="0" fontId="7" fillId="8" borderId="11" xfId="0" applyFont="1" applyFill="1" applyBorder="1"/>
    <xf numFmtId="0" fontId="7" fillId="8" borderId="12" xfId="0" applyFont="1" applyFill="1" applyBorder="1"/>
    <xf numFmtId="0" fontId="7" fillId="8" borderId="14" xfId="0" applyFont="1" applyFill="1" applyBorder="1"/>
    <xf numFmtId="0" fontId="7" fillId="8" borderId="17" xfId="0" applyFont="1" applyFill="1" applyBorder="1"/>
    <xf numFmtId="0" fontId="7" fillId="8" borderId="15" xfId="0" applyFont="1" applyFill="1" applyBorder="1"/>
    <xf numFmtId="169" fontId="11" fillId="7" borderId="0" xfId="0" applyNumberFormat="1" applyFont="1" applyFill="1" applyBorder="1" applyAlignment="1">
      <alignment horizontal="right"/>
    </xf>
    <xf numFmtId="169" fontId="7" fillId="8" borderId="12" xfId="0" applyNumberFormat="1" applyFont="1" applyFill="1" applyBorder="1" applyAlignment="1" applyProtection="1">
      <alignment horizontal="right"/>
    </xf>
    <xf numFmtId="169" fontId="7" fillId="8" borderId="15" xfId="0" applyNumberFormat="1" applyFont="1" applyFill="1" applyBorder="1" applyAlignment="1" applyProtection="1">
      <alignment horizontal="right"/>
    </xf>
    <xf numFmtId="0" fontId="7" fillId="8" borderId="6" xfId="0" applyFont="1" applyFill="1" applyBorder="1" applyProtection="1"/>
    <xf numFmtId="169" fontId="7" fillId="8" borderId="8" xfId="0" applyNumberFormat="1" applyFont="1" applyFill="1" applyBorder="1" applyAlignment="1" applyProtection="1">
      <alignment horizontal="right"/>
    </xf>
    <xf numFmtId="169" fontId="7" fillId="8" borderId="0" xfId="0" applyNumberFormat="1" applyFont="1" applyFill="1" applyBorder="1" applyAlignment="1" applyProtection="1">
      <alignment horizontal="right"/>
    </xf>
    <xf numFmtId="0" fontId="13" fillId="7" borderId="0" xfId="0" applyFont="1" applyFill="1"/>
    <xf numFmtId="9" fontId="0" fillId="6" borderId="0" xfId="0" applyNumberFormat="1" applyFill="1"/>
    <xf numFmtId="169" fontId="7" fillId="8" borderId="7" xfId="0" applyNumberFormat="1" applyFont="1" applyFill="1" applyBorder="1" applyAlignment="1" applyProtection="1">
      <alignment horizontal="right"/>
    </xf>
    <xf numFmtId="169" fontId="7" fillId="8" borderId="17" xfId="0" applyNumberFormat="1" applyFont="1" applyFill="1" applyBorder="1" applyAlignment="1" applyProtection="1">
      <alignment horizontal="right"/>
    </xf>
    <xf numFmtId="169" fontId="11" fillId="11" borderId="0" xfId="0" applyNumberFormat="1" applyFont="1" applyFill="1" applyBorder="1"/>
    <xf numFmtId="169" fontId="11" fillId="11" borderId="0" xfId="0" applyNumberFormat="1" applyFont="1" applyFill="1" applyBorder="1" applyAlignment="1">
      <alignment horizontal="right"/>
    </xf>
    <xf numFmtId="0" fontId="4" fillId="12" borderId="0" xfId="0" applyFont="1" applyFill="1"/>
    <xf numFmtId="0" fontId="0" fillId="13" borderId="0" xfId="0" applyFill="1"/>
    <xf numFmtId="0" fontId="4" fillId="0" borderId="0" xfId="0" applyFont="1"/>
    <xf numFmtId="0" fontId="7" fillId="13" borderId="0" xfId="0" applyFont="1" applyFill="1" applyBorder="1" applyAlignment="1" applyProtection="1">
      <alignment horizontal="left"/>
    </xf>
    <xf numFmtId="0" fontId="15" fillId="13" borderId="0" xfId="0" applyFont="1" applyFill="1" applyAlignment="1">
      <alignment horizontal="left"/>
    </xf>
    <xf numFmtId="169" fontId="12" fillId="0" borderId="0" xfId="0" applyNumberFormat="1" applyFont="1"/>
    <xf numFmtId="9" fontId="0" fillId="8" borderId="0" xfId="0" applyNumberFormat="1" applyFill="1"/>
    <xf numFmtId="0" fontId="18" fillId="2" borderId="0" xfId="8" applyFont="1" applyFill="1" applyBorder="1" applyAlignment="1" applyProtection="1">
      <alignment horizontal="left" vertical="center" wrapText="1" indent="1"/>
    </xf>
    <xf numFmtId="0" fontId="19" fillId="2" borderId="0" xfId="8" applyFont="1" applyFill="1" applyBorder="1" applyAlignment="1" applyProtection="1">
      <alignment horizontal="left" vertical="center" indent="1"/>
    </xf>
    <xf numFmtId="0" fontId="21" fillId="4" borderId="1" xfId="8" applyFont="1" applyFill="1" applyBorder="1" applyAlignment="1" applyProtection="1">
      <alignment horizontal="left" vertical="center" wrapText="1" indent="1"/>
    </xf>
    <xf numFmtId="0" fontId="22" fillId="4" borderId="1" xfId="1" applyFont="1" applyFill="1" applyBorder="1" applyAlignment="1" applyProtection="1">
      <alignment horizontal="center" vertical="center" wrapText="1"/>
    </xf>
    <xf numFmtId="166" fontId="23" fillId="4" borderId="1" xfId="8" applyNumberFormat="1" applyFont="1" applyFill="1" applyBorder="1" applyAlignment="1" applyProtection="1">
      <alignment horizontal="center" vertical="center"/>
    </xf>
    <xf numFmtId="0" fontId="23" fillId="4" borderId="1" xfId="8" applyFont="1" applyFill="1" applyBorder="1" applyAlignment="1" applyProtection="1">
      <alignment horizontal="center" vertical="center" wrapText="1"/>
    </xf>
    <xf numFmtId="0" fontId="23" fillId="4" borderId="1" xfId="0" applyFont="1" applyFill="1" applyBorder="1" applyAlignment="1" applyProtection="1">
      <alignment horizontal="left" vertical="center" wrapText="1" indent="1"/>
    </xf>
    <xf numFmtId="0" fontId="25" fillId="3" borderId="0" xfId="8" quotePrefix="1" applyFont="1" applyFill="1" applyBorder="1" applyAlignment="1" applyProtection="1">
      <alignment horizontal="left" vertical="center" indent="1"/>
    </xf>
    <xf numFmtId="168" fontId="26" fillId="3" borderId="0" xfId="6" applyNumberFormat="1" applyFont="1" applyFill="1" applyBorder="1" applyAlignment="1" applyProtection="1">
      <alignment horizontal="center" vertical="center"/>
    </xf>
    <xf numFmtId="0" fontId="27" fillId="5" borderId="2" xfId="8" applyFont="1" applyFill="1" applyBorder="1" applyAlignment="1" applyProtection="1">
      <alignment horizontal="left" vertical="center" wrapText="1"/>
      <protection locked="0"/>
    </xf>
    <xf numFmtId="0" fontId="28" fillId="3" borderId="0" xfId="8" applyFont="1" applyFill="1" applyBorder="1" applyAlignment="1" applyProtection="1">
      <alignment horizontal="left" vertical="top" wrapText="1" indent="1"/>
    </xf>
    <xf numFmtId="0" fontId="25" fillId="2" borderId="0" xfId="8" quotePrefix="1" applyFont="1" applyFill="1" applyBorder="1" applyAlignment="1" applyProtection="1">
      <alignment horizontal="left" vertical="center" indent="1"/>
    </xf>
    <xf numFmtId="168" fontId="26" fillId="2" borderId="0" xfId="6" applyNumberFormat="1" applyFont="1" applyFill="1" applyBorder="1" applyAlignment="1" applyProtection="1">
      <alignment horizontal="center" vertical="center"/>
    </xf>
    <xf numFmtId="0" fontId="28" fillId="2" borderId="0" xfId="8" applyFont="1" applyFill="1" applyBorder="1" applyAlignment="1" applyProtection="1">
      <alignment horizontal="left" vertical="top" wrapText="1" indent="1"/>
    </xf>
    <xf numFmtId="0" fontId="19" fillId="2" borderId="0" xfId="8" applyFont="1" applyFill="1" applyBorder="1" applyAlignment="1" applyProtection="1">
      <alignment horizontal="left" vertical="center" wrapText="1" indent="1"/>
    </xf>
    <xf numFmtId="0" fontId="18" fillId="2" borderId="0" xfId="8" applyFont="1" applyFill="1" applyBorder="1" applyAlignment="1" applyProtection="1">
      <alignment horizontal="left" vertical="center" wrapText="1"/>
    </xf>
    <xf numFmtId="0" fontId="18" fillId="2" borderId="0" xfId="8" applyFont="1" applyFill="1" applyBorder="1" applyAlignment="1" applyProtection="1">
      <alignment horizontal="left" vertical="top" wrapText="1" indent="1"/>
    </xf>
    <xf numFmtId="0" fontId="21" fillId="4" borderId="1" xfId="8" applyFont="1" applyFill="1" applyBorder="1" applyAlignment="1" applyProtection="1">
      <alignment horizontal="left" vertical="center" wrapText="1"/>
    </xf>
    <xf numFmtId="0" fontId="25" fillId="3" borderId="0" xfId="5" applyFont="1" applyFill="1" applyBorder="1" applyAlignment="1" applyProtection="1">
      <alignment horizontal="left" vertical="center" indent="1"/>
    </xf>
    <xf numFmtId="0" fontId="25" fillId="3" borderId="0" xfId="5" applyFont="1" applyFill="1" applyBorder="1" applyAlignment="1" applyProtection="1">
      <alignment horizontal="left" vertical="center" wrapText="1"/>
    </xf>
    <xf numFmtId="0" fontId="25" fillId="2" borderId="0" xfId="5" quotePrefix="1" applyFont="1" applyFill="1" applyBorder="1" applyAlignment="1" applyProtection="1">
      <alignment horizontal="left" vertical="center" indent="1"/>
    </xf>
    <xf numFmtId="0" fontId="25" fillId="2" borderId="0" xfId="5" applyFont="1" applyFill="1" applyBorder="1" applyAlignment="1" applyProtection="1">
      <alignment horizontal="left" vertical="center" wrapText="1"/>
    </xf>
    <xf numFmtId="0" fontId="25" fillId="2" borderId="0" xfId="5" applyFont="1" applyFill="1" applyBorder="1" applyAlignment="1" applyProtection="1">
      <alignment horizontal="left" vertical="center" indent="1"/>
    </xf>
    <xf numFmtId="0" fontId="25" fillId="3" borderId="0" xfId="5" quotePrefix="1" applyFont="1" applyFill="1" applyBorder="1" applyAlignment="1" applyProtection="1">
      <alignment horizontal="left" vertical="center" indent="1"/>
    </xf>
    <xf numFmtId="168" fontId="26" fillId="0" borderId="0" xfId="6" applyNumberFormat="1" applyFont="1" applyFill="1" applyBorder="1" applyAlignment="1" applyProtection="1">
      <alignment horizontal="center" vertical="center"/>
    </xf>
    <xf numFmtId="0" fontId="19" fillId="2" borderId="0" xfId="5" applyFont="1" applyFill="1" applyBorder="1" applyAlignment="1" applyProtection="1">
      <alignment horizontal="left" vertical="center" indent="1"/>
    </xf>
    <xf numFmtId="0" fontId="19" fillId="2" borderId="0" xfId="5" applyFont="1" applyFill="1" applyBorder="1" applyAlignment="1" applyProtection="1">
      <alignment horizontal="left" vertical="center" wrapText="1"/>
    </xf>
    <xf numFmtId="168" fontId="27" fillId="2" borderId="0" xfId="6" applyNumberFormat="1" applyFont="1" applyFill="1" applyBorder="1" applyAlignment="1" applyProtection="1">
      <alignment horizontal="center" vertical="center"/>
    </xf>
    <xf numFmtId="0" fontId="31" fillId="5" borderId="0" xfId="5" applyFont="1" applyFill="1" applyBorder="1" applyAlignment="1" applyProtection="1">
      <alignment horizontal="center" vertical="center" wrapText="1"/>
    </xf>
    <xf numFmtId="0" fontId="24" fillId="4" borderId="1" xfId="10" applyFont="1" applyFill="1" applyBorder="1" applyAlignment="1" applyProtection="1">
      <alignment horizontal="left" vertical="center" wrapText="1" indent="1"/>
    </xf>
    <xf numFmtId="0" fontId="21" fillId="2" borderId="0" xfId="8" applyFont="1" applyFill="1" applyBorder="1" applyAlignment="1" applyProtection="1">
      <alignment horizontal="left" vertical="center" wrapText="1" indent="1"/>
    </xf>
    <xf numFmtId="0" fontId="21" fillId="2" borderId="0" xfId="8" applyFont="1" applyFill="1" applyBorder="1" applyAlignment="1" applyProtection="1">
      <alignment horizontal="left" vertical="center" wrapText="1"/>
    </xf>
    <xf numFmtId="0" fontId="22" fillId="2" borderId="0" xfId="1" applyFont="1" applyFill="1" applyBorder="1" applyAlignment="1" applyProtection="1">
      <alignment horizontal="center" vertical="center" wrapText="1"/>
    </xf>
    <xf numFmtId="166" fontId="23" fillId="2" borderId="0" xfId="8" applyNumberFormat="1" applyFont="1" applyFill="1" applyBorder="1" applyAlignment="1" applyProtection="1">
      <alignment horizontal="center" vertical="center"/>
    </xf>
    <xf numFmtId="0" fontId="27" fillId="5" borderId="2" xfId="5" applyFont="1" applyFill="1" applyBorder="1" applyAlignment="1" applyProtection="1">
      <alignment horizontal="left" vertical="center" wrapText="1"/>
      <protection locked="0"/>
    </xf>
    <xf numFmtId="0" fontId="36" fillId="3" borderId="0" xfId="5" applyFont="1" applyFill="1" applyBorder="1" applyAlignment="1" applyProtection="1">
      <alignment horizontal="left" vertical="top" wrapText="1" indent="1"/>
    </xf>
    <xf numFmtId="0" fontId="36" fillId="2" borderId="0" xfId="5" applyFont="1" applyFill="1" applyBorder="1" applyAlignment="1" applyProtection="1">
      <alignment horizontal="left" vertical="top" wrapText="1" indent="1"/>
    </xf>
    <xf numFmtId="49" fontId="27" fillId="5" borderId="2" xfId="5" applyNumberFormat="1" applyFont="1" applyFill="1" applyBorder="1" applyAlignment="1" applyProtection="1">
      <alignment horizontal="left" vertical="center" wrapText="1"/>
      <protection locked="0"/>
    </xf>
    <xf numFmtId="0" fontId="28" fillId="3" borderId="0" xfId="5" applyFont="1" applyFill="1" applyBorder="1" applyAlignment="1" applyProtection="1">
      <alignment horizontal="left" vertical="top" wrapText="1" indent="1"/>
    </xf>
    <xf numFmtId="0" fontId="28" fillId="2" borderId="0" xfId="5" applyFont="1" applyFill="1" applyBorder="1" applyAlignment="1" applyProtection="1">
      <alignment horizontal="left" vertical="top" wrapText="1" indent="1"/>
    </xf>
    <xf numFmtId="0" fontId="37" fillId="2" borderId="0" xfId="0" applyFont="1" applyFill="1" applyProtection="1"/>
    <xf numFmtId="0" fontId="38" fillId="4" borderId="1" xfId="8" applyFont="1" applyFill="1" applyBorder="1" applyAlignment="1" applyProtection="1">
      <alignment horizontal="left" vertical="center" wrapText="1" indent="1"/>
    </xf>
    <xf numFmtId="9" fontId="21" fillId="4" borderId="1" xfId="8" applyNumberFormat="1" applyFont="1" applyFill="1" applyBorder="1" applyAlignment="1" applyProtection="1">
      <alignment horizontal="right" vertical="center" wrapText="1"/>
    </xf>
    <xf numFmtId="0" fontId="32" fillId="4" borderId="1" xfId="8" applyFont="1" applyFill="1" applyBorder="1" applyAlignment="1" applyProtection="1">
      <alignment horizontal="left" vertical="top" wrapText="1"/>
    </xf>
    <xf numFmtId="0" fontId="27" fillId="2" borderId="0" xfId="0" applyFont="1" applyFill="1" applyBorder="1" applyAlignment="1" applyProtection="1">
      <alignment horizontal="left" vertical="center"/>
    </xf>
    <xf numFmtId="0" fontId="39" fillId="3" borderId="0" xfId="0" applyFont="1" applyFill="1" applyBorder="1" applyAlignment="1" applyProtection="1">
      <alignment horizontal="left" vertical="center" wrapText="1" indent="1"/>
    </xf>
    <xf numFmtId="0" fontId="25" fillId="3" borderId="0" xfId="0" applyFont="1" applyFill="1" applyBorder="1" applyAlignment="1" applyProtection="1">
      <alignment horizontal="left" vertical="center" wrapText="1" indent="1"/>
      <protection locked="0"/>
    </xf>
    <xf numFmtId="9" fontId="27" fillId="5" borderId="2" xfId="0" applyNumberFormat="1" applyFont="1" applyFill="1" applyBorder="1" applyAlignment="1" applyProtection="1">
      <alignment horizontal="right" vertical="center" wrapText="1" indent="1"/>
      <protection locked="0"/>
    </xf>
    <xf numFmtId="0" fontId="25" fillId="2" borderId="0" xfId="0" applyFont="1" applyFill="1" applyBorder="1" applyAlignment="1" applyProtection="1">
      <alignment horizontal="left" vertical="center" wrapText="1" indent="1"/>
      <protection locked="0"/>
    </xf>
    <xf numFmtId="0" fontId="19" fillId="2" borderId="0" xfId="5" quotePrefix="1" applyFont="1" applyFill="1" applyBorder="1" applyAlignment="1" applyProtection="1">
      <alignment horizontal="left" vertical="center" indent="1"/>
    </xf>
    <xf numFmtId="0" fontId="37" fillId="2" borderId="0" xfId="0" applyFont="1" applyFill="1" applyBorder="1" applyProtection="1"/>
    <xf numFmtId="165" fontId="41" fillId="2" borderId="0" xfId="0" applyNumberFormat="1" applyFont="1" applyFill="1" applyBorder="1" applyAlignment="1" applyProtection="1">
      <alignment vertical="center" wrapText="1"/>
    </xf>
    <xf numFmtId="166" fontId="38" fillId="2" borderId="0" xfId="8" applyNumberFormat="1" applyFont="1" applyFill="1" applyBorder="1" applyAlignment="1" applyProtection="1">
      <alignment horizontal="left" vertical="center" indent="1"/>
    </xf>
    <xf numFmtId="0" fontId="28" fillId="2" borderId="0" xfId="5" applyFont="1" applyFill="1" applyBorder="1" applyAlignment="1" applyProtection="1">
      <alignment horizontal="left" vertical="center" indent="1"/>
    </xf>
    <xf numFmtId="0" fontId="37" fillId="5" borderId="0" xfId="0" applyFont="1" applyFill="1" applyProtection="1"/>
    <xf numFmtId="0" fontId="37" fillId="2" borderId="0" xfId="0" applyNumberFormat="1" applyFont="1" applyFill="1" applyProtection="1"/>
    <xf numFmtId="0" fontId="38" fillId="2" borderId="0" xfId="8" applyFont="1" applyFill="1" applyBorder="1" applyAlignment="1" applyProtection="1">
      <alignment horizontal="left" vertical="center" wrapText="1" indent="1"/>
      <protection locked="0"/>
    </xf>
    <xf numFmtId="0" fontId="43" fillId="2" borderId="0" xfId="8" applyFont="1" applyFill="1" applyBorder="1" applyAlignment="1" applyProtection="1">
      <alignment horizontal="left" vertical="center" wrapText="1" indent="1"/>
    </xf>
    <xf numFmtId="0" fontId="44" fillId="4" borderId="1" xfId="8" applyFont="1" applyFill="1" applyBorder="1" applyAlignment="1" applyProtection="1">
      <alignment horizontal="center" vertical="center" wrapText="1"/>
    </xf>
    <xf numFmtId="0" fontId="45" fillId="5" borderId="2" xfId="5" applyFont="1" applyFill="1" applyBorder="1" applyAlignment="1" applyProtection="1">
      <alignment horizontal="left" vertical="center" wrapText="1"/>
      <protection locked="0"/>
    </xf>
    <xf numFmtId="10" fontId="27" fillId="5" borderId="2" xfId="5" applyNumberFormat="1" applyFont="1" applyFill="1" applyBorder="1" applyAlignment="1" applyProtection="1">
      <alignment horizontal="right" vertical="center" wrapText="1" indent="1"/>
      <protection locked="0"/>
    </xf>
    <xf numFmtId="0" fontId="45" fillId="0" borderId="2" xfId="5" applyFont="1" applyFill="1" applyBorder="1" applyAlignment="1" applyProtection="1">
      <alignment horizontal="left" vertical="center" wrapText="1"/>
      <protection locked="0"/>
    </xf>
    <xf numFmtId="0" fontId="25" fillId="6" borderId="0" xfId="5" quotePrefix="1" applyFont="1" applyFill="1" applyBorder="1" applyAlignment="1" applyProtection="1">
      <alignment horizontal="left" vertical="center" indent="1"/>
    </xf>
    <xf numFmtId="0" fontId="25" fillId="5" borderId="0" xfId="5" quotePrefix="1" applyFont="1" applyFill="1" applyBorder="1" applyAlignment="1" applyProtection="1">
      <alignment horizontal="left" vertical="center" indent="1"/>
    </xf>
    <xf numFmtId="0" fontId="33" fillId="2" borderId="0" xfId="8" applyFont="1" applyFill="1" applyBorder="1" applyAlignment="1" applyProtection="1">
      <alignment horizontal="left" vertical="top" wrapText="1" indent="1"/>
    </xf>
    <xf numFmtId="0" fontId="34" fillId="2" borderId="0" xfId="5" applyFont="1" applyFill="1" applyBorder="1" applyAlignment="1" applyProtection="1">
      <alignment horizontal="left" vertical="top" wrapText="1" indent="1"/>
    </xf>
    <xf numFmtId="0" fontId="23" fillId="2" borderId="0" xfId="0" applyFont="1" applyFill="1" applyBorder="1" applyAlignment="1" applyProtection="1">
      <alignment horizontal="left" vertical="top" wrapText="1" indent="1"/>
    </xf>
    <xf numFmtId="0" fontId="21" fillId="4" borderId="0" xfId="8" applyFont="1" applyFill="1" applyBorder="1" applyAlignment="1" applyProtection="1">
      <alignment horizontal="left" vertical="center" wrapText="1" indent="1"/>
    </xf>
    <xf numFmtId="166" fontId="23" fillId="4" borderId="0" xfId="8" applyNumberFormat="1" applyFont="1" applyFill="1" applyBorder="1" applyAlignment="1" applyProtection="1">
      <alignment horizontal="center" vertical="center"/>
    </xf>
    <xf numFmtId="166" fontId="23" fillId="4" borderId="0" xfId="8" applyNumberFormat="1" applyFont="1" applyFill="1" applyBorder="1" applyAlignment="1" applyProtection="1">
      <alignment horizontal="left" vertical="center" indent="1"/>
    </xf>
    <xf numFmtId="0" fontId="28" fillId="5" borderId="0" xfId="5" applyFont="1" applyFill="1" applyBorder="1" applyAlignment="1" applyProtection="1">
      <alignment horizontal="left" vertical="center" indent="1"/>
    </xf>
    <xf numFmtId="0" fontId="27" fillId="5" borderId="0" xfId="5" applyFont="1" applyFill="1" applyBorder="1" applyAlignment="1" applyProtection="1">
      <alignment horizontal="center" vertical="center" wrapText="1"/>
    </xf>
    <xf numFmtId="0" fontId="23" fillId="2" borderId="0" xfId="8" applyFont="1" applyFill="1" applyBorder="1" applyAlignment="1" applyProtection="1">
      <alignment horizontal="center" vertical="center" wrapText="1"/>
    </xf>
    <xf numFmtId="49" fontId="27" fillId="5" borderId="2" xfId="5" applyNumberFormat="1" applyFont="1" applyFill="1" applyBorder="1" applyAlignment="1" applyProtection="1">
      <alignment horizontal="right" vertical="center" wrapText="1" indent="1"/>
      <protection locked="0"/>
    </xf>
    <xf numFmtId="10" fontId="27" fillId="8" borderId="2" xfId="7" applyNumberFormat="1" applyFont="1" applyFill="1" applyBorder="1" applyAlignment="1" applyProtection="1">
      <alignment horizontal="right" vertical="center" wrapText="1" indent="1"/>
    </xf>
    <xf numFmtId="10" fontId="27" fillId="8" borderId="2" xfId="11" applyNumberFormat="1" applyFont="1" applyFill="1" applyBorder="1" applyAlignment="1" applyProtection="1">
      <alignment horizontal="right" vertical="center" wrapText="1" indent="1"/>
    </xf>
    <xf numFmtId="176" fontId="27" fillId="5" borderId="2" xfId="5" applyNumberFormat="1" applyFont="1" applyFill="1" applyBorder="1" applyAlignment="1" applyProtection="1">
      <alignment horizontal="right" vertical="center" wrapText="1" indent="1"/>
      <protection locked="0"/>
    </xf>
    <xf numFmtId="171" fontId="27" fillId="5" borderId="2" xfId="5" applyNumberFormat="1" applyFont="1" applyFill="1" applyBorder="1" applyAlignment="1" applyProtection="1">
      <alignment horizontal="right" vertical="center" wrapText="1" indent="1"/>
      <protection locked="0"/>
    </xf>
    <xf numFmtId="172" fontId="27" fillId="5" borderId="2" xfId="5" applyNumberFormat="1" applyFont="1" applyFill="1" applyBorder="1" applyAlignment="1" applyProtection="1">
      <alignment horizontal="right" vertical="center" wrapText="1" indent="1"/>
      <protection locked="0"/>
    </xf>
    <xf numFmtId="177" fontId="23" fillId="4" borderId="0" xfId="7" applyNumberFormat="1" applyFont="1" applyFill="1" applyBorder="1" applyAlignment="1" applyProtection="1">
      <alignment horizontal="center" vertical="center"/>
    </xf>
    <xf numFmtId="177" fontId="23" fillId="2" borderId="0" xfId="7" applyNumberFormat="1" applyFont="1" applyFill="1" applyBorder="1" applyAlignment="1" applyProtection="1">
      <alignment horizontal="right" vertical="center"/>
    </xf>
    <xf numFmtId="177" fontId="37" fillId="2" borderId="0" xfId="7" applyNumberFormat="1" applyFont="1" applyFill="1" applyAlignment="1" applyProtection="1">
      <alignment horizontal="right"/>
    </xf>
    <xf numFmtId="0" fontId="7" fillId="8" borderId="12" xfId="3" applyFont="1" applyFill="1" applyBorder="1" applyProtection="1"/>
    <xf numFmtId="0" fontId="7" fillId="8" borderId="15" xfId="3" applyFont="1" applyFill="1" applyBorder="1" applyProtection="1"/>
    <xf numFmtId="0" fontId="7" fillId="8" borderId="3" xfId="3" applyFont="1" applyFill="1" applyBorder="1" applyProtection="1"/>
    <xf numFmtId="0" fontId="7" fillId="9" borderId="5" xfId="3" applyFont="1" applyFill="1" applyBorder="1" applyAlignment="1" applyProtection="1">
      <alignment horizontal="left"/>
    </xf>
    <xf numFmtId="0" fontId="7" fillId="8" borderId="6" xfId="3" applyFont="1" applyFill="1" applyBorder="1" applyProtection="1"/>
    <xf numFmtId="0" fontId="7" fillId="8" borderId="8" xfId="3" applyFont="1" applyFill="1" applyBorder="1" applyProtection="1"/>
    <xf numFmtId="174" fontId="27" fillId="5" borderId="2" xfId="5" applyNumberFormat="1" applyFont="1" applyFill="1" applyBorder="1" applyAlignment="1" applyProtection="1">
      <alignment horizontal="right" vertical="center" wrapText="1" indent="1"/>
      <protection locked="0"/>
    </xf>
    <xf numFmtId="169" fontId="27" fillId="5" borderId="2" xfId="8" applyNumberFormat="1" applyFont="1" applyFill="1" applyBorder="1" applyAlignment="1" applyProtection="1">
      <alignment horizontal="right" vertical="center" wrapText="1" indent="1"/>
      <protection locked="0"/>
    </xf>
    <xf numFmtId="0" fontId="27" fillId="5" borderId="2" xfId="8" applyFont="1" applyFill="1" applyBorder="1" applyAlignment="1" applyProtection="1">
      <alignment horizontal="right" vertical="center" wrapText="1" indent="1"/>
      <protection locked="0"/>
    </xf>
    <xf numFmtId="0" fontId="27" fillId="8" borderId="2" xfId="8" applyFont="1" applyFill="1" applyBorder="1" applyAlignment="1" applyProtection="1">
      <alignment horizontal="right" vertical="center" wrapText="1" indent="1"/>
    </xf>
    <xf numFmtId="175" fontId="27" fillId="5" borderId="2" xfId="5" applyNumberFormat="1" applyFont="1" applyFill="1" applyBorder="1" applyAlignment="1" applyProtection="1">
      <alignment horizontal="right" vertical="center" wrapText="1" indent="1"/>
      <protection locked="0"/>
    </xf>
    <xf numFmtId="176" fontId="27" fillId="5" borderId="2" xfId="8" applyNumberFormat="1" applyFont="1" applyFill="1" applyBorder="1" applyAlignment="1" applyProtection="1">
      <alignment horizontal="right" vertical="center" wrapText="1" indent="1"/>
      <protection locked="0"/>
    </xf>
    <xf numFmtId="0" fontId="27" fillId="5" borderId="2" xfId="5" applyFont="1" applyFill="1" applyBorder="1" applyAlignment="1" applyProtection="1">
      <alignment horizontal="right" vertical="center" wrapText="1" indent="1"/>
      <protection locked="0"/>
    </xf>
    <xf numFmtId="0" fontId="27" fillId="5" borderId="2" xfId="5" applyNumberFormat="1" applyFont="1" applyFill="1" applyBorder="1" applyAlignment="1" applyProtection="1">
      <alignment horizontal="right" vertical="center" wrapText="1" indent="1"/>
      <protection locked="0"/>
    </xf>
    <xf numFmtId="178" fontId="27" fillId="5" borderId="2" xfId="5" applyNumberFormat="1" applyFont="1" applyFill="1" applyBorder="1" applyAlignment="1" applyProtection="1">
      <alignment horizontal="right" vertical="center" wrapText="1" indent="1"/>
      <protection locked="0"/>
    </xf>
    <xf numFmtId="178" fontId="27" fillId="8" borderId="2" xfId="5" applyNumberFormat="1" applyFont="1" applyFill="1" applyBorder="1" applyAlignment="1" applyProtection="1">
      <alignment horizontal="right" vertical="center" wrapText="1" indent="1"/>
    </xf>
    <xf numFmtId="178" fontId="27" fillId="8" borderId="2" xfId="7" applyNumberFormat="1" applyFont="1" applyFill="1" applyBorder="1" applyAlignment="1" applyProtection="1">
      <alignment horizontal="right" vertical="center" wrapText="1" indent="1"/>
    </xf>
    <xf numFmtId="179" fontId="27" fillId="5" borderId="2" xfId="8" applyNumberFormat="1" applyFont="1" applyFill="1" applyBorder="1" applyAlignment="1" applyProtection="1">
      <alignment horizontal="right" vertical="center" wrapText="1" indent="1"/>
      <protection locked="0"/>
    </xf>
    <xf numFmtId="49" fontId="14" fillId="5" borderId="2" xfId="10" applyNumberFormat="1" applyFill="1" applyBorder="1" applyAlignment="1" applyProtection="1">
      <alignment horizontal="right" vertical="center" wrapText="1" indent="1"/>
      <protection locked="0"/>
    </xf>
    <xf numFmtId="0" fontId="14" fillId="5" borderId="2" xfId="10" applyNumberFormat="1" applyFill="1" applyBorder="1" applyAlignment="1" applyProtection="1">
      <alignment horizontal="right" vertical="center" wrapText="1" indent="1"/>
      <protection locked="0"/>
    </xf>
    <xf numFmtId="166" fontId="27" fillId="5" borderId="2" xfId="8" applyNumberFormat="1" applyFont="1" applyFill="1" applyBorder="1" applyAlignment="1" applyProtection="1">
      <alignment horizontal="right" vertical="center" wrapText="1" indent="1"/>
      <protection locked="0"/>
    </xf>
    <xf numFmtId="0" fontId="17" fillId="5" borderId="0" xfId="5" applyFont="1" applyFill="1" applyBorder="1" applyAlignment="1" applyProtection="1">
      <alignment horizontal="left" vertical="center" indent="3"/>
    </xf>
    <xf numFmtId="0" fontId="29" fillId="5" borderId="0" xfId="8" applyFont="1" applyFill="1" applyProtection="1"/>
    <xf numFmtId="0" fontId="19" fillId="5" borderId="0" xfId="8" applyFont="1" applyFill="1" applyBorder="1" applyAlignment="1" applyProtection="1">
      <alignment horizontal="left" vertical="center" wrapText="1" indent="1"/>
    </xf>
    <xf numFmtId="0" fontId="35" fillId="5" borderId="0" xfId="5" applyFont="1" applyFill="1" applyBorder="1" applyAlignment="1" applyProtection="1">
      <alignment horizontal="left" vertical="center" indent="3"/>
    </xf>
    <xf numFmtId="0" fontId="25" fillId="3" borderId="0" xfId="8" applyFont="1" applyFill="1" applyBorder="1" applyAlignment="1" applyProtection="1">
      <alignment horizontal="left" vertical="center" wrapText="1"/>
    </xf>
    <xf numFmtId="0" fontId="25" fillId="2" borderId="0" xfId="8" applyFont="1" applyFill="1" applyBorder="1" applyAlignment="1" applyProtection="1">
      <alignment horizontal="left" vertical="center" wrapText="1"/>
    </xf>
    <xf numFmtId="0" fontId="19" fillId="2" borderId="0" xfId="8" applyFont="1" applyFill="1" applyBorder="1" applyAlignment="1" applyProtection="1">
      <alignment horizontal="left" vertical="center" wrapText="1"/>
    </xf>
    <xf numFmtId="0" fontId="21" fillId="4" borderId="0" xfId="8" applyNumberFormat="1" applyFont="1" applyFill="1" applyBorder="1" applyAlignment="1" applyProtection="1">
      <alignment horizontal="left" vertical="center" wrapText="1"/>
    </xf>
    <xf numFmtId="0" fontId="21" fillId="2" borderId="0" xfId="8" applyNumberFormat="1" applyFont="1" applyFill="1" applyBorder="1" applyAlignment="1" applyProtection="1">
      <alignment horizontal="left" vertical="center" wrapText="1"/>
    </xf>
    <xf numFmtId="0" fontId="25" fillId="3" borderId="0" xfId="5" applyNumberFormat="1" applyFont="1" applyFill="1" applyBorder="1" applyAlignment="1" applyProtection="1">
      <alignment horizontal="left" vertical="center" wrapText="1"/>
    </xf>
    <xf numFmtId="0" fontId="25" fillId="2" borderId="0" xfId="5" applyNumberFormat="1" applyFont="1" applyFill="1" applyBorder="1" applyAlignment="1" applyProtection="1">
      <alignment horizontal="left" vertical="center" wrapText="1"/>
    </xf>
    <xf numFmtId="0" fontId="25" fillId="5" borderId="0" xfId="5" applyNumberFormat="1" applyFont="1" applyFill="1" applyBorder="1" applyAlignment="1" applyProtection="1">
      <alignment horizontal="left" vertical="center" wrapText="1"/>
    </xf>
    <xf numFmtId="0" fontId="21" fillId="4" borderId="0" xfId="8" applyFont="1" applyFill="1" applyBorder="1" applyAlignment="1" applyProtection="1">
      <alignment horizontal="left" vertical="center" wrapText="1"/>
    </xf>
    <xf numFmtId="0" fontId="25" fillId="2" borderId="0" xfId="2" applyNumberFormat="1" applyFont="1" applyFill="1" applyBorder="1" applyAlignment="1" applyProtection="1">
      <alignment horizontal="left" vertical="center"/>
    </xf>
    <xf numFmtId="0" fontId="25" fillId="2" borderId="0" xfId="2" applyNumberFormat="1" applyFont="1" applyFill="1" applyBorder="1" applyAlignment="1" applyProtection="1">
      <alignment horizontal="left" vertical="center" wrapText="1"/>
    </xf>
    <xf numFmtId="0" fontId="30" fillId="5" borderId="0" xfId="5" applyFont="1" applyFill="1" applyBorder="1" applyAlignment="1" applyProtection="1">
      <alignment horizontal="left" vertical="center" indent="7"/>
    </xf>
    <xf numFmtId="0" fontId="17" fillId="5" borderId="0" xfId="5" applyFont="1" applyFill="1" applyAlignment="1" applyProtection="1">
      <alignment horizontal="left" vertical="center"/>
    </xf>
    <xf numFmtId="165" fontId="17" fillId="5" borderId="0" xfId="5" applyNumberFormat="1" applyFont="1" applyFill="1" applyBorder="1" applyAlignment="1" applyProtection="1">
      <alignment horizontal="left" vertical="center" wrapText="1"/>
    </xf>
    <xf numFmtId="165" fontId="17" fillId="5" borderId="0" xfId="5" applyNumberFormat="1" applyFont="1" applyFill="1" applyBorder="1" applyAlignment="1" applyProtection="1">
      <alignment horizontal="left" vertical="top" wrapText="1" indent="1"/>
    </xf>
    <xf numFmtId="0" fontId="19" fillId="5" borderId="18" xfId="8" applyFont="1" applyFill="1" applyBorder="1" applyAlignment="1" applyProtection="1">
      <alignment horizontal="left" vertical="center" indent="1"/>
    </xf>
    <xf numFmtId="0" fontId="18" fillId="5" borderId="18" xfId="8" applyFont="1" applyFill="1" applyBorder="1" applyAlignment="1" applyProtection="1">
      <alignment horizontal="left" vertical="center" wrapText="1"/>
    </xf>
    <xf numFmtId="0" fontId="18" fillId="5" borderId="18" xfId="8" applyFont="1" applyFill="1" applyBorder="1" applyAlignment="1" applyProtection="1">
      <alignment horizontal="left" vertical="top" wrapText="1" indent="1"/>
    </xf>
    <xf numFmtId="165" fontId="30" fillId="5" borderId="0" xfId="5" applyNumberFormat="1" applyFont="1" applyFill="1" applyBorder="1" applyAlignment="1" applyProtection="1">
      <alignment horizontal="left" vertical="center" indent="7"/>
    </xf>
    <xf numFmtId="0" fontId="10" fillId="5" borderId="0" xfId="5" applyNumberFormat="1" applyFont="1" applyFill="1" applyBorder="1" applyAlignment="1" applyProtection="1">
      <alignment horizontal="left" vertical="center" indent="5"/>
    </xf>
    <xf numFmtId="165" fontId="17" fillId="5" borderId="0" xfId="5" applyNumberFormat="1" applyFont="1" applyFill="1" applyBorder="1" applyAlignment="1" applyProtection="1">
      <alignment horizontal="left" vertical="center" wrapText="1" indent="3"/>
    </xf>
    <xf numFmtId="177" fontId="17" fillId="5" borderId="0" xfId="7" applyNumberFormat="1" applyFont="1" applyFill="1" applyAlignment="1" applyProtection="1">
      <alignment horizontal="right" indent="3"/>
    </xf>
    <xf numFmtId="165" fontId="33" fillId="5" borderId="0" xfId="5" applyNumberFormat="1" applyFont="1" applyFill="1" applyBorder="1" applyAlignment="1" applyProtection="1">
      <alignment horizontal="left" vertical="center" wrapText="1"/>
    </xf>
    <xf numFmtId="0" fontId="19" fillId="5" borderId="18" xfId="8" applyNumberFormat="1" applyFont="1" applyFill="1" applyBorder="1" applyAlignment="1" applyProtection="1">
      <alignment horizontal="left" vertical="center" indent="1"/>
    </xf>
    <xf numFmtId="0" fontId="40" fillId="5" borderId="18" xfId="0" applyFont="1" applyFill="1" applyBorder="1" applyAlignment="1" applyProtection="1">
      <alignment horizontal="left" vertical="top"/>
    </xf>
    <xf numFmtId="177" fontId="19" fillId="5" borderId="18" xfId="7" applyNumberFormat="1" applyFont="1" applyFill="1" applyBorder="1" applyAlignment="1" applyProtection="1">
      <alignment horizontal="right" vertical="center" indent="1"/>
    </xf>
    <xf numFmtId="0" fontId="33" fillId="5" borderId="18" xfId="8" applyFont="1" applyFill="1" applyBorder="1" applyAlignment="1" applyProtection="1">
      <alignment horizontal="left" vertical="center" indent="1"/>
    </xf>
    <xf numFmtId="165" fontId="16" fillId="5" borderId="0" xfId="5" applyNumberFormat="1" applyFont="1" applyFill="1" applyBorder="1" applyAlignment="1" applyProtection="1">
      <alignment horizontal="left" vertical="center" indent="7"/>
    </xf>
    <xf numFmtId="0" fontId="10" fillId="5" borderId="0" xfId="5" applyFont="1" applyFill="1" applyBorder="1" applyAlignment="1" applyProtection="1">
      <alignment horizontal="left" vertical="center" indent="1"/>
    </xf>
    <xf numFmtId="0" fontId="17" fillId="5" borderId="0" xfId="5" applyFont="1" applyFill="1" applyAlignment="1" applyProtection="1">
      <alignment horizontal="left" indent="3"/>
    </xf>
    <xf numFmtId="0" fontId="18" fillId="5" borderId="18" xfId="8" applyFont="1" applyFill="1" applyBorder="1" applyAlignment="1" applyProtection="1">
      <alignment horizontal="left" vertical="center" wrapText="1" indent="1"/>
    </xf>
    <xf numFmtId="0" fontId="10" fillId="5" borderId="0" xfId="5" applyFont="1" applyFill="1" applyBorder="1" applyAlignment="1" applyProtection="1">
      <alignment horizontal="left" vertical="center"/>
    </xf>
    <xf numFmtId="165" fontId="42" fillId="5" borderId="0" xfId="5" applyNumberFormat="1" applyFont="1" applyFill="1" applyBorder="1" applyAlignment="1" applyProtection="1">
      <alignment horizontal="left" vertical="center" wrapText="1"/>
    </xf>
    <xf numFmtId="0" fontId="43" fillId="5" borderId="18" xfId="8" applyFont="1" applyFill="1" applyBorder="1" applyAlignment="1" applyProtection="1">
      <alignment horizontal="left" vertical="center" wrapText="1" indent="1"/>
    </xf>
    <xf numFmtId="9" fontId="37" fillId="5" borderId="0" xfId="0" applyNumberFormat="1" applyFont="1" applyFill="1" applyAlignment="1" applyProtection="1">
      <alignment horizontal="right"/>
    </xf>
    <xf numFmtId="0" fontId="49" fillId="5" borderId="0" xfId="5" applyFont="1" applyFill="1" applyBorder="1" applyAlignment="1" applyProtection="1">
      <alignment horizontal="left" vertical="center" indent="3"/>
    </xf>
    <xf numFmtId="0" fontId="47" fillId="5" borderId="0" xfId="5" applyFont="1" applyFill="1" applyBorder="1" applyAlignment="1" applyProtection="1"/>
    <xf numFmtId="0" fontId="48" fillId="5" borderId="0" xfId="8" applyFont="1" applyFill="1" applyBorder="1" applyAlignment="1" applyProtection="1">
      <alignment horizontal="left" vertical="center" wrapText="1" indent="1"/>
    </xf>
    <xf numFmtId="0" fontId="50" fillId="5" borderId="0" xfId="8" applyFont="1" applyFill="1" applyProtection="1"/>
    <xf numFmtId="0" fontId="22" fillId="5" borderId="0" xfId="8" applyFont="1" applyFill="1" applyProtection="1"/>
    <xf numFmtId="0" fontId="51" fillId="5" borderId="0" xfId="8" applyFont="1" applyFill="1" applyBorder="1" applyAlignment="1" applyProtection="1">
      <alignment horizontal="left" vertical="center" wrapText="1" indent="1"/>
    </xf>
    <xf numFmtId="0" fontId="52" fillId="5" borderId="0" xfId="5" applyFont="1" applyFill="1" applyBorder="1" applyAlignment="1" applyProtection="1">
      <alignment horizontal="left" vertical="center" indent="3"/>
    </xf>
    <xf numFmtId="0" fontId="50" fillId="5" borderId="0" xfId="5" applyFont="1" applyFill="1" applyProtection="1"/>
    <xf numFmtId="0" fontId="50" fillId="5" borderId="17" xfId="8" applyFont="1" applyFill="1" applyBorder="1" applyProtection="1"/>
    <xf numFmtId="0" fontId="51" fillId="5" borderId="0" xfId="5" applyFont="1" applyFill="1" applyBorder="1" applyAlignment="1" applyProtection="1">
      <alignment vertical="center"/>
    </xf>
    <xf numFmtId="0" fontId="48" fillId="5" borderId="0" xfId="0" applyFont="1" applyFill="1" applyProtection="1"/>
    <xf numFmtId="9" fontId="30" fillId="5" borderId="0" xfId="5" applyNumberFormat="1" applyFont="1" applyFill="1" applyBorder="1" applyAlignment="1" applyProtection="1">
      <alignment horizontal="right" vertical="center"/>
    </xf>
    <xf numFmtId="165" fontId="17" fillId="5" borderId="0" xfId="5" applyNumberFormat="1" applyFont="1" applyFill="1" applyBorder="1" applyAlignment="1" applyProtection="1">
      <alignment horizontal="center" vertical="center" wrapText="1"/>
    </xf>
    <xf numFmtId="0" fontId="19" fillId="5" borderId="0" xfId="8" applyFont="1" applyFill="1" applyBorder="1" applyAlignment="1" applyProtection="1">
      <alignment horizontal="left" indent="1"/>
    </xf>
    <xf numFmtId="9" fontId="19" fillId="5" borderId="0" xfId="8" applyNumberFormat="1" applyFont="1" applyFill="1" applyBorder="1" applyAlignment="1" applyProtection="1">
      <alignment horizontal="right"/>
    </xf>
    <xf numFmtId="0" fontId="19" fillId="5" borderId="0" xfId="8" applyFont="1" applyFill="1" applyBorder="1" applyAlignment="1" applyProtection="1">
      <alignment wrapText="1"/>
    </xf>
    <xf numFmtId="0" fontId="18" fillId="5" borderId="0" xfId="8" applyFont="1" applyFill="1" applyBorder="1" applyAlignment="1" applyProtection="1">
      <alignment horizontal="left" wrapText="1"/>
    </xf>
    <xf numFmtId="0" fontId="20" fillId="5" borderId="0" xfId="8" applyFont="1" applyFill="1" applyAlignment="1" applyProtection="1"/>
    <xf numFmtId="9" fontId="20" fillId="5" borderId="0" xfId="5" applyNumberFormat="1" applyFont="1" applyFill="1" applyBorder="1" applyAlignment="1" applyProtection="1">
      <alignment horizontal="left"/>
    </xf>
    <xf numFmtId="0" fontId="48" fillId="5" borderId="0" xfId="0" applyFont="1" applyFill="1" applyAlignment="1" applyProtection="1"/>
    <xf numFmtId="0" fontId="33" fillId="5" borderId="2" xfId="5" applyFont="1" applyFill="1" applyBorder="1" applyAlignment="1" applyProtection="1">
      <alignment horizontal="left" vertical="center" wrapText="1"/>
      <protection locked="0"/>
    </xf>
    <xf numFmtId="0" fontId="50" fillId="5" borderId="0" xfId="0" applyFont="1" applyFill="1" applyBorder="1" applyAlignment="1" applyProtection="1">
      <alignment horizontal="left" vertical="top"/>
    </xf>
    <xf numFmtId="0" fontId="49" fillId="5" borderId="0" xfId="5" applyFont="1" applyFill="1" applyBorder="1" applyAlignment="1" applyProtection="1"/>
    <xf numFmtId="0" fontId="54" fillId="5" borderId="0" xfId="0" applyFont="1" applyFill="1" applyProtection="1"/>
    <xf numFmtId="0" fontId="38" fillId="5" borderId="0" xfId="0" applyFont="1" applyFill="1" applyProtection="1"/>
    <xf numFmtId="0" fontId="48" fillId="5" borderId="0" xfId="0" applyNumberFormat="1" applyFont="1" applyFill="1" applyProtection="1"/>
    <xf numFmtId="177" fontId="48" fillId="5" borderId="0" xfId="7" applyNumberFormat="1" applyFont="1" applyFill="1" applyAlignment="1" applyProtection="1">
      <alignment horizontal="right"/>
    </xf>
    <xf numFmtId="0" fontId="48" fillId="5" borderId="0" xfId="0" applyFont="1" applyFill="1" applyAlignment="1" applyProtection="1">
      <alignment horizontal="left" indent="1"/>
    </xf>
    <xf numFmtId="0" fontId="50" fillId="5" borderId="0" xfId="5" applyFont="1" applyFill="1" applyAlignment="1" applyProtection="1">
      <alignment vertical="center"/>
    </xf>
    <xf numFmtId="0" fontId="50" fillId="5" borderId="0" xfId="5" applyFont="1" applyFill="1" applyAlignment="1" applyProtection="1">
      <alignment horizontal="left" vertical="top" wrapText="1" indent="1"/>
    </xf>
    <xf numFmtId="0" fontId="48" fillId="5" borderId="0" xfId="0" applyFont="1" applyFill="1" applyAlignment="1" applyProtection="1">
      <alignment horizontal="left" vertical="top" indent="1"/>
    </xf>
    <xf numFmtId="0" fontId="50" fillId="5" borderId="0" xfId="8" applyFont="1" applyFill="1" applyBorder="1" applyProtection="1"/>
    <xf numFmtId="0" fontId="51" fillId="5" borderId="0" xfId="5" applyFont="1" applyFill="1" applyBorder="1" applyAlignment="1" applyProtection="1">
      <alignment horizontal="left" vertical="center" wrapText="1" indent="1"/>
    </xf>
    <xf numFmtId="0" fontId="48" fillId="5" borderId="0" xfId="0" applyFont="1" applyFill="1" applyBorder="1" applyProtection="1"/>
    <xf numFmtId="0" fontId="21" fillId="5" borderId="0" xfId="8" applyFont="1" applyFill="1" applyBorder="1" applyAlignment="1" applyProtection="1">
      <alignment horizontal="left" vertical="center" wrapText="1"/>
    </xf>
    <xf numFmtId="0" fontId="22" fillId="5" borderId="0" xfId="8" applyFont="1" applyFill="1" applyAlignment="1" applyProtection="1">
      <alignment vertical="center"/>
    </xf>
    <xf numFmtId="0" fontId="6" fillId="7" borderId="4" xfId="0" applyFont="1" applyFill="1" applyBorder="1" applyProtection="1"/>
    <xf numFmtId="0" fontId="7" fillId="8" borderId="16" xfId="0" applyFont="1" applyFill="1" applyBorder="1" applyProtection="1"/>
    <xf numFmtId="0" fontId="7" fillId="8" borderId="10" xfId="0" applyFont="1" applyFill="1" applyBorder="1" applyProtection="1"/>
    <xf numFmtId="0" fontId="7" fillId="8" borderId="13" xfId="0" applyFont="1" applyFill="1" applyBorder="1" applyProtection="1"/>
    <xf numFmtId="173" fontId="27" fillId="3" borderId="19" xfId="5" applyNumberFormat="1" applyFont="1" applyFill="1" applyBorder="1" applyAlignment="1" applyProtection="1">
      <alignment horizontal="right" vertical="center" wrapText="1" indent="1"/>
    </xf>
    <xf numFmtId="178" fontId="27" fillId="3" borderId="19" xfId="5" applyNumberFormat="1" applyFont="1" applyFill="1" applyBorder="1" applyAlignment="1" applyProtection="1">
      <alignment horizontal="right" vertical="center" wrapText="1" indent="1"/>
    </xf>
    <xf numFmtId="178" fontId="27" fillId="2" borderId="19" xfId="5" applyNumberFormat="1" applyFont="1" applyFill="1" applyBorder="1" applyAlignment="1" applyProtection="1">
      <alignment horizontal="right" vertical="center" wrapText="1" indent="1"/>
    </xf>
    <xf numFmtId="10" fontId="27" fillId="2" borderId="19" xfId="5" applyNumberFormat="1" applyFont="1" applyFill="1" applyBorder="1" applyAlignment="1" applyProtection="1">
      <alignment horizontal="right" vertical="center" wrapText="1" indent="1"/>
    </xf>
    <xf numFmtId="0" fontId="27" fillId="3" borderId="19" xfId="5" applyNumberFormat="1" applyFont="1" applyFill="1" applyBorder="1" applyAlignment="1" applyProtection="1">
      <alignment horizontal="right" vertical="center" wrapText="1" indent="1"/>
    </xf>
    <xf numFmtId="9" fontId="31" fillId="3" borderId="2" xfId="0" applyNumberFormat="1" applyFont="1" applyFill="1" applyBorder="1" applyAlignment="1" applyProtection="1">
      <alignment horizontal="right" vertical="center" wrapText="1" indent="1"/>
    </xf>
    <xf numFmtId="10" fontId="27" fillId="8" borderId="2" xfId="5" applyNumberFormat="1" applyFont="1" applyFill="1" applyBorder="1" applyAlignment="1" applyProtection="1">
      <alignment horizontal="right" vertical="center" wrapText="1" indent="1"/>
    </xf>
    <xf numFmtId="178" fontId="27" fillId="5" borderId="2" xfId="7" applyNumberFormat="1" applyFont="1" applyFill="1" applyBorder="1" applyAlignment="1" applyProtection="1">
      <alignment horizontal="right" vertical="center" wrapText="1" indent="1"/>
      <protection locked="0"/>
    </xf>
    <xf numFmtId="176" fontId="27" fillId="5" borderId="2" xfId="7" applyNumberFormat="1" applyFont="1" applyFill="1" applyBorder="1" applyAlignment="1" applyProtection="1">
      <alignment horizontal="right" vertical="center" wrapText="1" indent="1"/>
      <protection locked="0"/>
    </xf>
    <xf numFmtId="172" fontId="27" fillId="5" borderId="2" xfId="7" applyNumberFormat="1" applyFont="1" applyFill="1" applyBorder="1" applyAlignment="1" applyProtection="1">
      <alignment horizontal="right" vertical="center" wrapText="1" indent="1"/>
      <protection locked="0"/>
    </xf>
    <xf numFmtId="10" fontId="27" fillId="0" borderId="2" xfId="7" applyNumberFormat="1" applyFont="1" applyFill="1" applyBorder="1" applyAlignment="1" applyProtection="1">
      <alignment horizontal="right" vertical="center" wrapText="1" indent="1"/>
      <protection locked="0"/>
    </xf>
    <xf numFmtId="178" fontId="27" fillId="0" borderId="2" xfId="5" applyNumberFormat="1" applyFont="1" applyFill="1" applyBorder="1" applyAlignment="1" applyProtection="1">
      <alignment horizontal="right" vertical="center" wrapText="1" indent="1"/>
      <protection locked="0"/>
    </xf>
    <xf numFmtId="0" fontId="25" fillId="3" borderId="0" xfId="0" applyFont="1" applyFill="1" applyBorder="1" applyAlignment="1" applyProtection="1">
      <alignment horizontal="left" vertical="center" wrapText="1" indent="1"/>
    </xf>
    <xf numFmtId="49" fontId="27" fillId="3" borderId="19" xfId="5" applyNumberFormat="1" applyFont="1" applyFill="1" applyBorder="1" applyAlignment="1" applyProtection="1">
      <alignment horizontal="right" vertical="center" wrapText="1" indent="1"/>
    </xf>
    <xf numFmtId="174" fontId="27" fillId="3" borderId="19" xfId="5" applyNumberFormat="1" applyFont="1" applyFill="1" applyBorder="1" applyAlignment="1" applyProtection="1">
      <alignment horizontal="right" vertical="center" wrapText="1" indent="1"/>
    </xf>
    <xf numFmtId="10" fontId="27" fillId="3" borderId="19" xfId="5" applyNumberFormat="1" applyFont="1" applyFill="1" applyBorder="1" applyAlignment="1" applyProtection="1">
      <alignment horizontal="right" vertical="center" wrapText="1" indent="1"/>
    </xf>
    <xf numFmtId="176" fontId="27" fillId="3" borderId="19" xfId="5" applyNumberFormat="1" applyFont="1" applyFill="1" applyBorder="1" applyAlignment="1" applyProtection="1">
      <alignment horizontal="right" vertical="center" wrapText="1" indent="1"/>
    </xf>
    <xf numFmtId="166" fontId="27" fillId="3" borderId="19" xfId="8" applyNumberFormat="1" applyFont="1" applyFill="1" applyBorder="1" applyAlignment="1" applyProtection="1">
      <alignment horizontal="right" vertical="center" wrapText="1" indent="1"/>
    </xf>
    <xf numFmtId="172" fontId="27" fillId="3" borderId="19" xfId="5" applyNumberFormat="1" applyFont="1" applyFill="1" applyBorder="1" applyAlignment="1" applyProtection="1">
      <alignment horizontal="right" vertical="center" wrapText="1" indent="1"/>
    </xf>
    <xf numFmtId="171" fontId="27" fillId="3" borderId="19" xfId="5" applyNumberFormat="1" applyFont="1" applyFill="1" applyBorder="1" applyAlignment="1" applyProtection="1">
      <alignment horizontal="right" vertical="center" wrapText="1" indent="1"/>
    </xf>
    <xf numFmtId="0" fontId="38" fillId="2" borderId="0" xfId="8" applyFont="1" applyFill="1" applyBorder="1" applyAlignment="1" applyProtection="1">
      <alignment horizontal="left" vertical="center" wrapText="1" indent="1"/>
    </xf>
    <xf numFmtId="165" fontId="17" fillId="5" borderId="0" xfId="5" applyNumberFormat="1" applyFont="1" applyFill="1" applyBorder="1" applyAlignment="1" applyProtection="1">
      <alignment horizontal="left" vertical="center" wrapText="1" indent="3"/>
      <protection locked="0"/>
    </xf>
    <xf numFmtId="165" fontId="17" fillId="5" borderId="18" xfId="5" applyNumberFormat="1" applyFont="1" applyFill="1" applyBorder="1" applyAlignment="1" applyProtection="1">
      <alignment horizontal="left" vertical="center" wrapText="1" indent="3"/>
      <protection locked="0"/>
    </xf>
    <xf numFmtId="166" fontId="23" fillId="4" borderId="0" xfId="8" applyNumberFormat="1" applyFont="1" applyFill="1" applyBorder="1" applyAlignment="1" applyProtection="1">
      <alignment horizontal="center" vertical="center"/>
      <protection locked="0"/>
    </xf>
    <xf numFmtId="0" fontId="21" fillId="2" borderId="0" xfId="8" applyFont="1" applyFill="1" applyBorder="1" applyAlignment="1" applyProtection="1">
      <alignment horizontal="left" vertical="center" wrapText="1" indent="1"/>
      <protection locked="0"/>
    </xf>
    <xf numFmtId="173" fontId="27" fillId="5" borderId="2" xfId="5" applyNumberFormat="1" applyFont="1" applyFill="1" applyBorder="1" applyAlignment="1" applyProtection="1">
      <alignment horizontal="right" vertical="center" wrapText="1" indent="1"/>
      <protection locked="0"/>
    </xf>
    <xf numFmtId="0" fontId="19" fillId="2" borderId="0" xfId="5" applyFont="1" applyFill="1" applyBorder="1" applyAlignment="1" applyProtection="1">
      <alignment horizontal="left" vertical="center" wrapText="1" indent="1"/>
      <protection locked="0"/>
    </xf>
    <xf numFmtId="0" fontId="21" fillId="2" borderId="0" xfId="8" applyFont="1" applyFill="1" applyBorder="1" applyAlignment="1" applyProtection="1">
      <alignment horizontal="left" vertical="center" wrapText="1"/>
      <protection locked="0"/>
    </xf>
    <xf numFmtId="0" fontId="18" fillId="2" borderId="0" xfId="8" applyFont="1" applyFill="1" applyBorder="1" applyAlignment="1" applyProtection="1">
      <alignment horizontal="left" vertical="center" wrapText="1" indent="1"/>
      <protection locked="0"/>
    </xf>
    <xf numFmtId="0" fontId="21" fillId="5" borderId="0" xfId="8" applyFont="1" applyFill="1" applyBorder="1" applyAlignment="1" applyProtection="1">
      <alignment horizontal="left" vertical="center" wrapText="1"/>
      <protection locked="0"/>
    </xf>
    <xf numFmtId="0" fontId="48" fillId="5" borderId="0" xfId="0" applyFont="1" applyFill="1" applyBorder="1" applyProtection="1">
      <protection locked="0"/>
    </xf>
    <xf numFmtId="177" fontId="27" fillId="5" borderId="0" xfId="7" applyNumberFormat="1" applyFont="1" applyFill="1" applyBorder="1" applyAlignment="1" applyProtection="1">
      <alignment horizontal="left" vertical="center" wrapText="1"/>
    </xf>
    <xf numFmtId="49" fontId="27" fillId="5" borderId="0" xfId="5" applyNumberFormat="1" applyFont="1" applyFill="1" applyBorder="1" applyAlignment="1" applyProtection="1">
      <alignment horizontal="left" vertical="center" wrapText="1"/>
    </xf>
    <xf numFmtId="0" fontId="0" fillId="8" borderId="0" xfId="0" applyFill="1"/>
    <xf numFmtId="49" fontId="0" fillId="8" borderId="0" xfId="0" applyNumberFormat="1" applyFill="1"/>
    <xf numFmtId="49" fontId="4" fillId="8" borderId="0" xfId="0" applyNumberFormat="1" applyFont="1" applyFill="1"/>
    <xf numFmtId="0" fontId="4" fillId="0" borderId="0" xfId="0" applyFont="1" applyFill="1"/>
    <xf numFmtId="0" fontId="0" fillId="2" borderId="0" xfId="0" applyFill="1" applyBorder="1" applyProtection="1"/>
    <xf numFmtId="9" fontId="31" fillId="0" borderId="2" xfId="0" applyNumberFormat="1" applyFont="1" applyFill="1" applyBorder="1" applyAlignment="1" applyProtection="1">
      <alignment horizontal="right" vertical="center" wrapText="1" indent="1"/>
      <protection locked="0"/>
    </xf>
    <xf numFmtId="169" fontId="15" fillId="11" borderId="0" xfId="0" applyNumberFormat="1" applyFont="1" applyFill="1"/>
    <xf numFmtId="0" fontId="15" fillId="0" borderId="0" xfId="0" applyFont="1"/>
    <xf numFmtId="9" fontId="15" fillId="10" borderId="0" xfId="0" applyNumberFormat="1" applyFont="1" applyFill="1"/>
    <xf numFmtId="0" fontId="15" fillId="0" borderId="0" xfId="0" applyFont="1" applyFill="1"/>
    <xf numFmtId="0" fontId="0" fillId="0" borderId="0" xfId="0" applyFill="1"/>
    <xf numFmtId="169" fontId="0" fillId="0" borderId="0" xfId="0" applyNumberFormat="1"/>
    <xf numFmtId="0" fontId="15" fillId="8" borderId="0" xfId="0" applyFont="1" applyFill="1"/>
    <xf numFmtId="169" fontId="15" fillId="11" borderId="0" xfId="0" applyNumberFormat="1" applyFont="1" applyFill="1" applyAlignment="1">
      <alignment horizontal="center"/>
    </xf>
    <xf numFmtId="0" fontId="15" fillId="0" borderId="0" xfId="0" applyFont="1" applyAlignment="1">
      <alignment horizontal="center"/>
    </xf>
    <xf numFmtId="9" fontId="4" fillId="0" borderId="0" xfId="0" applyNumberFormat="1" applyFont="1"/>
    <xf numFmtId="175" fontId="0" fillId="0" borderId="0" xfId="0" applyNumberFormat="1"/>
    <xf numFmtId="0" fontId="0" fillId="0" borderId="0" xfId="0" applyAlignment="1"/>
    <xf numFmtId="9" fontId="11" fillId="0" borderId="0" xfId="0" applyNumberFormat="1" applyFont="1" applyFill="1" applyBorder="1" applyAlignment="1">
      <alignment vertical="top" wrapText="1"/>
    </xf>
    <xf numFmtId="0" fontId="6" fillId="11" borderId="0" xfId="0" applyFont="1" applyFill="1" applyBorder="1" applyAlignment="1">
      <alignment vertical="top" wrapText="1"/>
    </xf>
    <xf numFmtId="9" fontId="6" fillId="11" borderId="0" xfId="0" applyNumberFormat="1" applyFont="1" applyFill="1" applyBorder="1" applyAlignment="1">
      <alignment vertical="top" wrapText="1"/>
    </xf>
    <xf numFmtId="0" fontId="6" fillId="11" borderId="0" xfId="0" applyFont="1" applyFill="1" applyBorder="1" applyAlignment="1">
      <alignment horizontal="center" vertical="top" wrapText="1"/>
    </xf>
    <xf numFmtId="9" fontId="6" fillId="0" borderId="0" xfId="0" applyNumberFormat="1" applyFont="1" applyFill="1" applyBorder="1" applyAlignment="1">
      <alignment vertical="top" wrapText="1"/>
    </xf>
    <xf numFmtId="0" fontId="0" fillId="0" borderId="0" xfId="0" applyFill="1" applyAlignment="1">
      <alignment vertical="top" wrapText="1"/>
    </xf>
    <xf numFmtId="9" fontId="11" fillId="11" borderId="0" xfId="0" applyNumberFormat="1" applyFont="1" applyFill="1" applyBorder="1" applyAlignment="1">
      <alignment vertical="top" wrapText="1"/>
    </xf>
    <xf numFmtId="0" fontId="0" fillId="11" borderId="0" xfId="0" applyFill="1" applyAlignment="1">
      <alignment vertical="top" wrapText="1"/>
    </xf>
    <xf numFmtId="0" fontId="13" fillId="11" borderId="0" xfId="0" applyFont="1" applyFill="1" applyAlignment="1">
      <alignment vertical="top" wrapText="1"/>
    </xf>
    <xf numFmtId="169" fontId="11" fillId="11" borderId="0" xfId="0" applyNumberFormat="1" applyFont="1" applyFill="1" applyBorder="1" applyAlignment="1">
      <alignment vertical="top" wrapText="1"/>
    </xf>
    <xf numFmtId="0" fontId="0" fillId="11" borderId="0" xfId="0" applyFill="1" applyAlignment="1">
      <alignment horizontal="center"/>
    </xf>
    <xf numFmtId="0" fontId="0" fillId="0" borderId="0" xfId="0" applyAlignment="1">
      <alignment horizontal="center"/>
    </xf>
    <xf numFmtId="9" fontId="11" fillId="11" borderId="0" xfId="0" applyNumberFormat="1" applyFont="1" applyFill="1" applyBorder="1" applyAlignment="1">
      <alignment horizontal="left" vertical="top" wrapText="1"/>
    </xf>
    <xf numFmtId="0" fontId="4" fillId="0" borderId="0" xfId="0" applyFont="1" applyAlignment="1">
      <alignment horizontal="left"/>
    </xf>
    <xf numFmtId="0" fontId="33" fillId="5" borderId="0" xfId="2" applyNumberFormat="1" applyFont="1" applyFill="1" applyBorder="1" applyAlignment="1" applyProtection="1">
      <alignment horizontal="left" vertical="center" wrapText="1" indent="1"/>
    </xf>
    <xf numFmtId="0" fontId="33" fillId="5" borderId="0" xfId="2" applyNumberFormat="1" applyFont="1" applyFill="1" applyBorder="1" applyAlignment="1" applyProtection="1">
      <alignment horizontal="left" vertical="center" indent="1"/>
    </xf>
    <xf numFmtId="0" fontId="55" fillId="5" borderId="0" xfId="2" applyNumberFormat="1" applyFont="1" applyFill="1" applyBorder="1" applyAlignment="1" applyProtection="1">
      <alignment horizontal="left" vertical="center" wrapText="1" indent="1"/>
    </xf>
    <xf numFmtId="165" fontId="30" fillId="5" borderId="0" xfId="5" applyNumberFormat="1" applyFont="1" applyFill="1" applyBorder="1" applyAlignment="1" applyProtection="1">
      <alignment horizontal="left" vertical="center" wrapText="1" indent="1"/>
    </xf>
    <xf numFmtId="0" fontId="7" fillId="7" borderId="0" xfId="0" applyFont="1" applyFill="1" applyProtection="1"/>
    <xf numFmtId="10" fontId="0" fillId="6" borderId="0" xfId="0" applyNumberFormat="1" applyFill="1"/>
    <xf numFmtId="0" fontId="4" fillId="8" borderId="0" xfId="0" applyFont="1" applyFill="1"/>
    <xf numFmtId="49" fontId="27" fillId="2" borderId="19" xfId="5" applyNumberFormat="1" applyFont="1" applyFill="1" applyBorder="1" applyAlignment="1" applyProtection="1">
      <alignment horizontal="right" vertical="center" wrapText="1" indent="1"/>
    </xf>
    <xf numFmtId="176" fontId="27" fillId="2" borderId="19" xfId="5" applyNumberFormat="1" applyFont="1" applyFill="1" applyBorder="1" applyAlignment="1" applyProtection="1">
      <alignment horizontal="right" vertical="center" wrapText="1" indent="1"/>
    </xf>
    <xf numFmtId="166" fontId="27" fillId="2" borderId="19" xfId="8" applyNumberFormat="1" applyFont="1" applyFill="1" applyBorder="1" applyAlignment="1" applyProtection="1">
      <alignment horizontal="right" vertical="center" wrapText="1" indent="1"/>
    </xf>
    <xf numFmtId="171" fontId="27" fillId="2" borderId="19" xfId="5" applyNumberFormat="1" applyFont="1" applyFill="1" applyBorder="1" applyAlignment="1" applyProtection="1">
      <alignment horizontal="right" vertical="center" wrapText="1" indent="1"/>
    </xf>
    <xf numFmtId="172" fontId="27" fillId="2" borderId="19" xfId="5" applyNumberFormat="1" applyFont="1" applyFill="1" applyBorder="1" applyAlignment="1" applyProtection="1">
      <alignment horizontal="right" vertical="center" wrapText="1" indent="1"/>
    </xf>
    <xf numFmtId="9" fontId="27" fillId="2" borderId="19" xfId="11" applyFont="1" applyFill="1" applyBorder="1" applyAlignment="1" applyProtection="1">
      <alignment horizontal="right" vertical="center" wrapText="1" indent="1"/>
    </xf>
    <xf numFmtId="0" fontId="10" fillId="5" borderId="0" xfId="5" applyFont="1" applyFill="1" applyBorder="1" applyAlignment="1" applyProtection="1">
      <alignment horizontal="left" vertical="center" indent="5"/>
    </xf>
    <xf numFmtId="165" fontId="30" fillId="5" borderId="0" xfId="5" applyNumberFormat="1" applyFont="1" applyFill="1" applyBorder="1" applyAlignment="1" applyProtection="1">
      <alignment horizontal="left" vertical="center" indent="8"/>
    </xf>
    <xf numFmtId="0" fontId="25" fillId="2" borderId="22" xfId="5" applyFont="1" applyFill="1" applyBorder="1" applyAlignment="1" applyProtection="1">
      <alignment horizontal="left" vertical="center" wrapText="1" indent="1"/>
    </xf>
    <xf numFmtId="0" fontId="25" fillId="3" borderId="22" xfId="5" applyFont="1" applyFill="1" applyBorder="1" applyAlignment="1" applyProtection="1">
      <alignment horizontal="left" vertical="center" wrapText="1" indent="1"/>
    </xf>
    <xf numFmtId="0" fontId="25" fillId="2" borderId="24" xfId="5" applyFont="1" applyFill="1" applyBorder="1" applyAlignment="1" applyProtection="1">
      <alignment horizontal="left" vertical="center" wrapText="1" indent="1"/>
    </xf>
    <xf numFmtId="0" fontId="0" fillId="5" borderId="0" xfId="0" applyFill="1" applyProtection="1"/>
    <xf numFmtId="0" fontId="0" fillId="5" borderId="0" xfId="0" applyFill="1" applyBorder="1" applyProtection="1"/>
    <xf numFmtId="0" fontId="16" fillId="5" borderId="0" xfId="5" applyFont="1" applyFill="1" applyBorder="1" applyAlignment="1" applyProtection="1">
      <alignment horizontal="left" vertical="center" indent="6"/>
    </xf>
    <xf numFmtId="0" fontId="10" fillId="5" borderId="0" xfId="5" applyFont="1" applyFill="1" applyBorder="1" applyAlignment="1" applyProtection="1">
      <alignment horizontal="left" vertical="center" indent="2"/>
    </xf>
    <xf numFmtId="0" fontId="18" fillId="5" borderId="0" xfId="8" applyFont="1" applyFill="1" applyBorder="1" applyAlignment="1" applyProtection="1">
      <alignment horizontal="left" vertical="center" wrapText="1"/>
    </xf>
    <xf numFmtId="0" fontId="33" fillId="5" borderId="0" xfId="0" applyFont="1" applyFill="1" applyBorder="1" applyProtection="1"/>
    <xf numFmtId="170" fontId="0" fillId="5" borderId="0" xfId="0" applyNumberFormat="1" applyFill="1" applyBorder="1" applyProtection="1"/>
    <xf numFmtId="0" fontId="16" fillId="5" borderId="0" xfId="5" applyFont="1" applyFill="1" applyBorder="1" applyAlignment="1" applyProtection="1">
      <alignment horizontal="left" vertical="center" indent="7"/>
    </xf>
    <xf numFmtId="0" fontId="37" fillId="5" borderId="0" xfId="0" applyFont="1" applyFill="1" applyAlignment="1" applyProtection="1">
      <alignment vertical="center"/>
    </xf>
    <xf numFmtId="0" fontId="0" fillId="5" borderId="0" xfId="0" applyFill="1" applyAlignment="1" applyProtection="1">
      <alignment vertical="center"/>
    </xf>
    <xf numFmtId="0" fontId="37" fillId="5" borderId="0" xfId="0" applyFont="1" applyFill="1" applyAlignment="1" applyProtection="1">
      <alignment horizontal="left" indent="6"/>
    </xf>
    <xf numFmtId="170" fontId="37" fillId="5" borderId="0" xfId="0" applyNumberFormat="1" applyFont="1" applyFill="1" applyProtection="1"/>
    <xf numFmtId="169" fontId="37" fillId="5" borderId="0" xfId="0" applyNumberFormat="1" applyFont="1" applyFill="1" applyProtection="1"/>
    <xf numFmtId="0" fontId="4" fillId="5" borderId="0" xfId="0" applyFont="1" applyFill="1" applyProtection="1"/>
    <xf numFmtId="169" fontId="0" fillId="5" borderId="0" xfId="0" applyNumberFormat="1" applyFill="1" applyProtection="1"/>
    <xf numFmtId="0" fontId="37" fillId="5" borderId="0" xfId="0" applyFont="1" applyFill="1" applyBorder="1" applyProtection="1"/>
    <xf numFmtId="0" fontId="37" fillId="5" borderId="12" xfId="0" applyFont="1" applyFill="1" applyBorder="1" applyProtection="1"/>
    <xf numFmtId="169" fontId="37" fillId="5" borderId="12" xfId="0" applyNumberFormat="1" applyFont="1" applyFill="1" applyBorder="1" applyProtection="1"/>
    <xf numFmtId="169" fontId="0" fillId="5" borderId="12" xfId="0" applyNumberFormat="1" applyFill="1" applyBorder="1" applyProtection="1"/>
    <xf numFmtId="0" fontId="4" fillId="5" borderId="0" xfId="0" applyFont="1" applyFill="1" applyBorder="1" applyProtection="1"/>
    <xf numFmtId="0" fontId="0" fillId="5" borderId="12" xfId="0" applyFill="1" applyBorder="1" applyProtection="1"/>
    <xf numFmtId="0" fontId="18" fillId="5" borderId="0" xfId="8" applyFont="1" applyFill="1" applyBorder="1" applyAlignment="1" applyProtection="1">
      <alignment horizontal="left" vertical="center" indent="1"/>
    </xf>
    <xf numFmtId="0" fontId="18" fillId="5" borderId="0" xfId="8" applyFont="1" applyFill="1" applyBorder="1" applyAlignment="1" applyProtection="1">
      <alignment horizontal="left" vertical="center" wrapText="1" indent="1"/>
    </xf>
    <xf numFmtId="0" fontId="25" fillId="2" borderId="23" xfId="5" applyFont="1" applyFill="1" applyBorder="1" applyAlignment="1" applyProtection="1">
      <alignment horizontal="right" vertical="center" wrapText="1" indent="1"/>
    </xf>
    <xf numFmtId="0" fontId="19" fillId="5" borderId="0" xfId="8" applyFont="1" applyFill="1" applyBorder="1" applyAlignment="1" applyProtection="1">
      <alignment horizontal="left" vertical="center" indent="1"/>
    </xf>
    <xf numFmtId="176" fontId="25" fillId="2" borderId="23" xfId="17" applyNumberFormat="1" applyFill="1" applyBorder="1" applyAlignment="1">
      <alignment horizontal="right" vertical="center" wrapText="1" indent="1"/>
    </xf>
    <xf numFmtId="10" fontId="25" fillId="3" borderId="23" xfId="17" applyNumberFormat="1" applyBorder="1" applyAlignment="1">
      <alignment horizontal="right" vertical="center" wrapText="1" indent="1"/>
    </xf>
    <xf numFmtId="10" fontId="25" fillId="2" borderId="25" xfId="17" applyNumberFormat="1" applyFill="1" applyBorder="1" applyAlignment="1">
      <alignment horizontal="right" vertical="center" wrapText="1" indent="1"/>
    </xf>
    <xf numFmtId="178" fontId="25" fillId="2" borderId="23" xfId="17" applyNumberFormat="1" applyFill="1" applyBorder="1" applyAlignment="1">
      <alignment horizontal="right" vertical="center" wrapText="1" indent="1"/>
    </xf>
    <xf numFmtId="178" fontId="25" fillId="3" borderId="23" xfId="17" applyNumberFormat="1" applyBorder="1" applyAlignment="1">
      <alignment horizontal="right" vertical="center" wrapText="1" indent="1"/>
    </xf>
    <xf numFmtId="178" fontId="25" fillId="2" borderId="25" xfId="17" applyNumberFormat="1" applyFill="1" applyBorder="1" applyAlignment="1">
      <alignment horizontal="right" vertical="center" wrapText="1" indent="1"/>
    </xf>
    <xf numFmtId="0" fontId="25" fillId="3" borderId="22" xfId="17" applyBorder="1">
      <alignment horizontal="left" vertical="center" wrapText="1" indent="1"/>
    </xf>
    <xf numFmtId="180" fontId="25" fillId="3" borderId="23" xfId="17" applyNumberFormat="1" applyBorder="1" applyAlignment="1">
      <alignment horizontal="right" vertical="center" wrapText="1" indent="1"/>
    </xf>
    <xf numFmtId="0" fontId="25" fillId="2" borderId="22" xfId="17" applyFill="1" applyBorder="1">
      <alignment horizontal="left" vertical="center" wrapText="1" indent="1"/>
    </xf>
    <xf numFmtId="166" fontId="25" fillId="2" borderId="23" xfId="17" applyNumberFormat="1" applyFill="1" applyBorder="1" applyAlignment="1">
      <alignment horizontal="right" vertical="center" wrapText="1" indent="1"/>
    </xf>
    <xf numFmtId="177" fontId="25" fillId="3" borderId="23" xfId="17" applyNumberFormat="1" applyBorder="1" applyAlignment="1">
      <alignment horizontal="right" vertical="center" wrapText="1" indent="1"/>
    </xf>
    <xf numFmtId="0" fontId="25" fillId="2" borderId="24" xfId="17" applyFill="1" applyBorder="1">
      <alignment horizontal="left" vertical="center" wrapText="1" indent="1"/>
    </xf>
    <xf numFmtId="177" fontId="25" fillId="2" borderId="25" xfId="17" applyNumberFormat="1" applyFill="1" applyBorder="1" applyAlignment="1">
      <alignment horizontal="right" vertical="center" wrapText="1" indent="1"/>
    </xf>
    <xf numFmtId="10" fontId="25" fillId="2" borderId="23" xfId="17" applyNumberFormat="1" applyFill="1" applyBorder="1" applyAlignment="1">
      <alignment horizontal="right" vertical="center" wrapText="1" indent="1"/>
    </xf>
    <xf numFmtId="0" fontId="25" fillId="3" borderId="24" xfId="17" applyBorder="1">
      <alignment horizontal="left" vertical="center" wrapText="1" indent="1"/>
    </xf>
    <xf numFmtId="10" fontId="25" fillId="3" borderId="25" xfId="17" applyNumberFormat="1" applyBorder="1" applyAlignment="1">
      <alignment horizontal="right" vertical="center" wrapText="1" indent="1"/>
    </xf>
    <xf numFmtId="0" fontId="38" fillId="4" borderId="0" xfId="8" applyFont="1" applyFill="1" applyBorder="1" applyAlignment="1" applyProtection="1">
      <alignment horizontal="left" vertical="center" wrapText="1" indent="1"/>
    </xf>
    <xf numFmtId="0" fontId="0" fillId="5" borderId="0" xfId="0" applyFill="1" applyBorder="1" applyAlignment="1" applyProtection="1">
      <alignment horizontal="right"/>
    </xf>
    <xf numFmtId="0" fontId="38" fillId="4" borderId="0" xfId="8" applyFont="1" applyFill="1" applyBorder="1" applyAlignment="1" applyProtection="1">
      <alignment horizontal="left" vertical="center" wrapText="1" indent="6"/>
    </xf>
    <xf numFmtId="0" fontId="0" fillId="5" borderId="0" xfId="0" applyFill="1" applyBorder="1" applyAlignment="1" applyProtection="1">
      <alignment horizontal="left"/>
    </xf>
    <xf numFmtId="0" fontId="38" fillId="4" borderId="20" xfId="8" applyFont="1" applyFill="1" applyBorder="1" applyAlignment="1" applyProtection="1">
      <alignment horizontal="left" vertical="center" wrapText="1" indent="1"/>
    </xf>
    <xf numFmtId="0" fontId="38" fillId="4" borderId="21" xfId="8" applyFont="1" applyFill="1" applyBorder="1" applyAlignment="1" applyProtection="1">
      <alignment horizontal="left" vertical="center" wrapText="1" indent="1"/>
    </xf>
    <xf numFmtId="0" fontId="25" fillId="3" borderId="23" xfId="5" applyFont="1" applyFill="1" applyBorder="1" applyAlignment="1" applyProtection="1">
      <alignment horizontal="right" vertical="center" wrapText="1" indent="1"/>
    </xf>
    <xf numFmtId="0" fontId="38" fillId="4" borderId="21" xfId="8" applyFont="1" applyFill="1" applyBorder="1" applyAlignment="1" applyProtection="1">
      <alignment horizontal="left" vertical="center" wrapText="1" indent="2"/>
    </xf>
    <xf numFmtId="0" fontId="38" fillId="4" borderId="21" xfId="8" applyFont="1" applyFill="1" applyBorder="1" applyAlignment="1" applyProtection="1">
      <alignment horizontal="right" vertical="center" wrapText="1" indent="1"/>
    </xf>
    <xf numFmtId="172" fontId="25" fillId="3" borderId="23" xfId="17" applyNumberFormat="1" applyBorder="1" applyAlignment="1">
      <alignment horizontal="right" vertical="center" wrapText="1" indent="1"/>
    </xf>
    <xf numFmtId="172" fontId="25" fillId="2" borderId="25" xfId="17" applyNumberFormat="1" applyFill="1" applyBorder="1" applyAlignment="1">
      <alignment horizontal="right" vertical="center" wrapText="1" indent="1"/>
    </xf>
    <xf numFmtId="0" fontId="37" fillId="5" borderId="0" xfId="0" applyFont="1" applyFill="1" applyBorder="1" applyAlignment="1" applyProtection="1">
      <alignment vertical="center"/>
    </xf>
    <xf numFmtId="165" fontId="17" fillId="5" borderId="0" xfId="5" applyNumberFormat="1" applyFont="1" applyFill="1" applyBorder="1" applyAlignment="1" applyProtection="1">
      <alignment horizontal="right" vertical="center" wrapText="1" indent="3"/>
    </xf>
    <xf numFmtId="165" fontId="17" fillId="5" borderId="18" xfId="5" applyNumberFormat="1" applyFont="1" applyFill="1" applyBorder="1" applyAlignment="1" applyProtection="1">
      <alignment horizontal="right" vertical="center" wrapText="1" indent="3"/>
    </xf>
    <xf numFmtId="166" fontId="23" fillId="4" borderId="0" xfId="8" applyNumberFormat="1" applyFont="1" applyFill="1" applyBorder="1" applyAlignment="1" applyProtection="1">
      <alignment horizontal="right" vertical="center"/>
    </xf>
    <xf numFmtId="0" fontId="21" fillId="2" borderId="0" xfId="8" applyFont="1" applyFill="1" applyBorder="1" applyAlignment="1" applyProtection="1">
      <alignment horizontal="right" vertical="center" wrapText="1" indent="1"/>
    </xf>
    <xf numFmtId="0" fontId="19" fillId="2" borderId="0" xfId="5" applyFont="1" applyFill="1" applyBorder="1" applyAlignment="1" applyProtection="1">
      <alignment horizontal="right" vertical="center" wrapText="1" indent="1"/>
    </xf>
    <xf numFmtId="0" fontId="38" fillId="2" borderId="0" xfId="8" applyFont="1" applyFill="1" applyBorder="1" applyAlignment="1" applyProtection="1">
      <alignment horizontal="right" vertical="center" wrapText="1" indent="1"/>
    </xf>
    <xf numFmtId="0" fontId="21" fillId="2" borderId="0" xfId="8" applyFont="1" applyFill="1" applyBorder="1" applyAlignment="1" applyProtection="1">
      <alignment horizontal="right" vertical="center" wrapText="1"/>
    </xf>
    <xf numFmtId="0" fontId="18" fillId="2" borderId="0" xfId="8" applyFont="1" applyFill="1" applyBorder="1" applyAlignment="1" applyProtection="1">
      <alignment horizontal="right" vertical="center" wrapText="1" indent="1"/>
    </xf>
    <xf numFmtId="0" fontId="21" fillId="5" borderId="0" xfId="8" applyFont="1" applyFill="1" applyBorder="1" applyAlignment="1" applyProtection="1">
      <alignment horizontal="right" vertical="center" wrapText="1"/>
    </xf>
    <xf numFmtId="0" fontId="48" fillId="5" borderId="0" xfId="0" applyFont="1" applyFill="1" applyBorder="1" applyAlignment="1" applyProtection="1">
      <alignment horizontal="right"/>
    </xf>
    <xf numFmtId="0" fontId="57" fillId="5" borderId="0" xfId="0" applyFont="1" applyFill="1" applyBorder="1" applyProtection="1"/>
    <xf numFmtId="0" fontId="57" fillId="5" borderId="0" xfId="0" applyFont="1" applyFill="1" applyProtection="1"/>
    <xf numFmtId="0" fontId="38" fillId="4" borderId="21" xfId="8" applyFont="1" applyFill="1" applyBorder="1" applyAlignment="1" applyProtection="1">
      <alignment vertical="center" wrapText="1"/>
    </xf>
    <xf numFmtId="0" fontId="38" fillId="4" borderId="0" xfId="8" applyFont="1" applyFill="1" applyBorder="1" applyAlignment="1" applyProtection="1">
      <alignment vertical="center" wrapText="1"/>
    </xf>
    <xf numFmtId="169" fontId="6" fillId="7" borderId="7" xfId="0" applyNumberFormat="1" applyFont="1" applyFill="1" applyBorder="1" applyProtection="1"/>
    <xf numFmtId="169" fontId="7" fillId="0" borderId="0" xfId="0" applyNumberFormat="1" applyFont="1" applyProtection="1"/>
    <xf numFmtId="0" fontId="25" fillId="2" borderId="22" xfId="5" applyFont="1" applyFill="1" applyBorder="1" applyAlignment="1" applyProtection="1">
      <alignment horizontal="right" vertical="center" wrapText="1" indent="1"/>
    </xf>
    <xf numFmtId="0" fontId="25" fillId="2" borderId="22" xfId="17" applyFont="1" applyFill="1" applyBorder="1" applyAlignment="1">
      <alignment horizontal="right" vertical="center" wrapText="1" indent="1"/>
    </xf>
    <xf numFmtId="0" fontId="25" fillId="2" borderId="24" xfId="17" applyFont="1" applyFill="1" applyBorder="1" applyAlignment="1">
      <alignment horizontal="right" vertical="center" wrapText="1" indent="1"/>
    </xf>
    <xf numFmtId="0" fontId="57" fillId="2" borderId="0" xfId="0" applyFont="1" applyFill="1" applyBorder="1" applyAlignment="1" applyProtection="1">
      <alignment horizontal="left"/>
    </xf>
    <xf numFmtId="0" fontId="57" fillId="2" borderId="0" xfId="0" applyFont="1" applyFill="1" applyBorder="1" applyProtection="1"/>
    <xf numFmtId="0" fontId="58" fillId="4" borderId="20" xfId="8" applyFont="1" applyFill="1" applyBorder="1" applyAlignment="1" applyProtection="1">
      <alignment horizontal="left" vertical="center" wrapText="1" indent="2"/>
    </xf>
    <xf numFmtId="0" fontId="58" fillId="4" borderId="20" xfId="8" applyFont="1" applyFill="1" applyBorder="1" applyAlignment="1" applyProtection="1">
      <alignment horizontal="left" vertical="center" wrapText="1" indent="1"/>
    </xf>
    <xf numFmtId="0" fontId="25" fillId="2" borderId="27" xfId="5" applyFont="1" applyFill="1" applyBorder="1" applyAlignment="1" applyProtection="1">
      <alignment horizontal="right" vertical="center" wrapText="1" indent="1"/>
    </xf>
    <xf numFmtId="0" fontId="25" fillId="2" borderId="28" xfId="5" applyFont="1" applyFill="1" applyBorder="1" applyAlignment="1" applyProtection="1">
      <alignment horizontal="right" vertical="center" wrapText="1" indent="1"/>
    </xf>
    <xf numFmtId="0" fontId="25" fillId="2" borderId="24" xfId="5" applyFont="1" applyFill="1" applyBorder="1" applyAlignment="1" applyProtection="1">
      <alignment horizontal="right" vertical="center" wrapText="1" indent="1"/>
    </xf>
    <xf numFmtId="0" fontId="38" fillId="4" borderId="20" xfId="8" applyFont="1" applyFill="1" applyBorder="1" applyAlignment="1" applyProtection="1">
      <alignment vertical="center" wrapText="1"/>
    </xf>
    <xf numFmtId="0" fontId="59" fillId="4" borderId="26" xfId="8" applyFont="1" applyFill="1" applyBorder="1" applyAlignment="1" applyProtection="1">
      <alignment vertical="center" wrapText="1"/>
    </xf>
    <xf numFmtId="0" fontId="16" fillId="5" borderId="0" xfId="5" applyFont="1" applyFill="1" applyBorder="1" applyAlignment="1" applyProtection="1">
      <alignment horizontal="left" vertical="center" indent="5"/>
    </xf>
    <xf numFmtId="170" fontId="27" fillId="2" borderId="19" xfId="5" applyNumberFormat="1" applyFont="1" applyFill="1" applyBorder="1" applyAlignment="1" applyProtection="1">
      <alignment horizontal="right" vertical="center" wrapText="1" indent="1"/>
    </xf>
    <xf numFmtId="170" fontId="27" fillId="3" borderId="19" xfId="5" applyNumberFormat="1" applyFont="1" applyFill="1" applyBorder="1" applyAlignment="1" applyProtection="1">
      <alignment horizontal="right" vertical="center" wrapText="1" indent="1"/>
    </xf>
    <xf numFmtId="174" fontId="27" fillId="2" borderId="19" xfId="5" applyNumberFormat="1" applyFont="1" applyFill="1" applyBorder="1" applyAlignment="1" applyProtection="1">
      <alignment horizontal="right" vertical="center" wrapText="1" indent="1"/>
    </xf>
    <xf numFmtId="49" fontId="27" fillId="0" borderId="2" xfId="5" applyNumberFormat="1" applyFont="1" applyFill="1" applyBorder="1" applyAlignment="1" applyProtection="1">
      <alignment horizontal="right" vertical="center" wrapText="1" indent="1"/>
      <protection locked="0"/>
    </xf>
    <xf numFmtId="10" fontId="27" fillId="0" borderId="2" xfId="5" applyNumberFormat="1" applyFont="1" applyFill="1" applyBorder="1" applyAlignment="1" applyProtection="1">
      <alignment horizontal="right" vertical="center" wrapText="1" indent="1"/>
      <protection locked="0"/>
    </xf>
    <xf numFmtId="170" fontId="0" fillId="8" borderId="0" xfId="0" applyNumberFormat="1" applyFill="1"/>
    <xf numFmtId="10" fontId="0" fillId="8" borderId="0" xfId="0" applyNumberFormat="1" applyFill="1"/>
    <xf numFmtId="181" fontId="27" fillId="5" borderId="2" xfId="8" applyNumberFormat="1" applyFont="1" applyFill="1" applyBorder="1" applyAlignment="1" applyProtection="1">
      <alignment horizontal="right" vertical="center" wrapText="1" indent="1"/>
      <protection locked="0"/>
    </xf>
    <xf numFmtId="166" fontId="23" fillId="4" borderId="0" xfId="8" applyNumberFormat="1" applyFont="1" applyFill="1" applyBorder="1" applyAlignment="1" applyProtection="1">
      <alignment horizontal="right" vertical="center" indent="1"/>
    </xf>
    <xf numFmtId="9" fontId="20" fillId="5" borderId="0" xfId="5" applyNumberFormat="1" applyFont="1" applyFill="1" applyBorder="1" applyAlignment="1" applyProtection="1">
      <alignment horizontal="right"/>
    </xf>
    <xf numFmtId="0" fontId="49" fillId="14" borderId="0" xfId="5" applyFont="1" applyFill="1" applyBorder="1" applyAlignment="1" applyProtection="1"/>
    <xf numFmtId="178" fontId="27" fillId="8" borderId="2" xfId="5" applyNumberFormat="1" applyFont="1" applyFill="1" applyBorder="1" applyAlignment="1" applyProtection="1">
      <alignment horizontal="right" vertical="center" wrapText="1" indent="1"/>
      <protection locked="0"/>
    </xf>
    <xf numFmtId="181" fontId="27" fillId="3" borderId="19" xfId="8" applyNumberFormat="1" applyFont="1" applyFill="1" applyBorder="1" applyAlignment="1" applyProtection="1">
      <alignment horizontal="right" vertical="center" wrapText="1" indent="1"/>
    </xf>
    <xf numFmtId="166" fontId="23" fillId="4" borderId="0" xfId="8" applyNumberFormat="1" applyFont="1" applyFill="1" applyBorder="1" applyAlignment="1" applyProtection="1">
      <alignment horizontal="right" vertical="center" indent="1"/>
      <protection locked="0"/>
    </xf>
    <xf numFmtId="166" fontId="23" fillId="4" borderId="0" xfId="8" applyNumberFormat="1" applyFont="1" applyFill="1" applyBorder="1" applyAlignment="1" applyProtection="1">
      <alignment horizontal="right" vertical="center"/>
      <protection locked="0"/>
    </xf>
    <xf numFmtId="0" fontId="11" fillId="11" borderId="0" xfId="0" applyFont="1" applyFill="1" applyBorder="1" applyAlignment="1">
      <alignment vertical="top" wrapText="1"/>
    </xf>
    <xf numFmtId="169" fontId="15" fillId="10" borderId="0" xfId="0" applyNumberFormat="1" applyFont="1" applyFill="1"/>
    <xf numFmtId="169" fontId="15" fillId="8" borderId="0" xfId="0" applyNumberFormat="1" applyFont="1" applyFill="1"/>
    <xf numFmtId="0" fontId="7" fillId="6" borderId="0" xfId="0" applyFont="1" applyFill="1" applyBorder="1"/>
    <xf numFmtId="9" fontId="12" fillId="6" borderId="0" xfId="0" applyNumberFormat="1" applyFont="1" applyFill="1" applyBorder="1"/>
    <xf numFmtId="9" fontId="20" fillId="5" borderId="0" xfId="5" applyNumberFormat="1" applyFont="1" applyFill="1" applyBorder="1" applyAlignment="1" applyProtection="1">
      <alignment horizontal="right"/>
    </xf>
    <xf numFmtId="0" fontId="19" fillId="5" borderId="0" xfId="8" applyFont="1" applyFill="1" applyBorder="1" applyAlignment="1" applyProtection="1">
      <alignment horizontal="left" wrapText="1"/>
    </xf>
  </cellXfs>
  <cellStyles count="19">
    <cellStyle name="Comma" xfId="7" builtinId="3"/>
    <cellStyle name="Comma 2" xfId="2"/>
    <cellStyle name="Comma 3" xfId="6"/>
    <cellStyle name="Comma 4" xfId="9"/>
    <cellStyle name="Hyperlink" xfId="10" builtinId="8"/>
    <cellStyle name="INREV" xfId="12"/>
    <cellStyle name="INREV 2" xfId="14"/>
    <cellStyle name="INREV1" xfId="13"/>
    <cellStyle name="inrev3" xfId="15"/>
    <cellStyle name="inrev7" xfId="16"/>
    <cellStyle name="inrev8" xfId="17"/>
    <cellStyle name="inrev9" xfId="18"/>
    <cellStyle name="Normal" xfId="0" builtinId="0"/>
    <cellStyle name="Normal 2" xfId="5"/>
    <cellStyle name="Normal 2 2" xfId="3"/>
    <cellStyle name="Normal 2 2 2" xfId="1"/>
    <cellStyle name="Normal 3" xfId="8"/>
    <cellStyle name="Percent" xfId="11" builtinId="5"/>
    <cellStyle name="표준_Prime TML(Sep-01-2003)" xfId="4"/>
  </cellStyles>
  <dxfs count="281">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4.9989318521683403E-2"/>
      </font>
      <fill>
        <patternFill>
          <bgColor rgb="FFFC4C02"/>
        </patternFill>
      </fill>
    </dxf>
    <dxf>
      <font>
        <color theme="0" tint="-0.24994659260841701"/>
      </font>
    </dxf>
    <dxf>
      <font>
        <color theme="0" tint="-4.9989318521683403E-2"/>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font>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colors>
    <mruColors>
      <color rgb="FFF9F9F9"/>
      <color rgb="FFFC4C02"/>
      <color rgb="FFCFEDF7"/>
      <color rgb="FFEBEBEB"/>
      <color rgb="FF55585A"/>
      <color rgb="FF9FDBF0"/>
      <color rgb="FF0033A0"/>
      <color rgb="FF494B4D"/>
      <color rgb="FF3A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12465887851648"/>
          <c:y val="0.13231934268379034"/>
          <c:w val="0.85627451711867109"/>
          <c:h val="0.77341783842800871"/>
        </c:manualLayout>
      </c:layout>
      <c:barChart>
        <c:barDir val="col"/>
        <c:grouping val="clustered"/>
        <c:varyColors val="0"/>
        <c:ser>
          <c:idx val="0"/>
          <c:order val="0"/>
          <c:spPr>
            <a:solidFill>
              <a:schemeClr val="accent1"/>
            </a:solidFill>
            <a:ln>
              <a:noFill/>
            </a:ln>
            <a:effectLst/>
          </c:spPr>
          <c:invertIfNegative val="0"/>
          <c:dLbls>
            <c:spPr>
              <a:solidFill>
                <a:srgbClr val="F9F9F9"/>
              </a:solid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Tables'!$FE$3:$FE$8</c:f>
              <c:strCache>
                <c:ptCount val="6"/>
                <c:pt idx="0">
                  <c:v>0-1 year</c:v>
                </c:pt>
                <c:pt idx="1">
                  <c:v>1-2 years</c:v>
                </c:pt>
                <c:pt idx="2">
                  <c:v>2-3 years</c:v>
                </c:pt>
                <c:pt idx="3">
                  <c:v>3-4 years</c:v>
                </c:pt>
                <c:pt idx="4">
                  <c:v>4-5 years</c:v>
                </c:pt>
                <c:pt idx="5">
                  <c:v>&gt;5 years</c:v>
                </c:pt>
              </c:strCache>
            </c:strRef>
          </c:cat>
          <c:val>
            <c:numRef>
              <c:f>'Graph Tables'!$FF$3:$FF$8</c:f>
              <c:numCache>
                <c:formatCode>#,##0_ ;[Red]\-#,##0\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900-410F-8C1B-C60431573C4C}"/>
            </c:ext>
          </c:extLst>
        </c:ser>
        <c:dLbls>
          <c:showLegendKey val="0"/>
          <c:showVal val="0"/>
          <c:showCatName val="0"/>
          <c:showSerName val="0"/>
          <c:showPercent val="0"/>
          <c:showBubbleSize val="0"/>
        </c:dLbls>
        <c:gapWidth val="96"/>
        <c:overlap val="-27"/>
        <c:axId val="646913536"/>
        <c:axId val="650797632"/>
      </c:barChart>
      <c:catAx>
        <c:axId val="646913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650797632"/>
        <c:crosses val="autoZero"/>
        <c:auto val="1"/>
        <c:lblAlgn val="ctr"/>
        <c:lblOffset val="100"/>
        <c:noMultiLvlLbl val="0"/>
      </c:catAx>
      <c:valAx>
        <c:axId val="650797632"/>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646913536"/>
        <c:crosses val="autoZero"/>
        <c:crossBetween val="between"/>
      </c:valAx>
      <c:spPr>
        <a:noFill/>
        <a:ln>
          <a:noFill/>
        </a:ln>
        <a:effectLst/>
      </c:spPr>
    </c:plotArea>
    <c:plotVisOnly val="1"/>
    <c:dispBlanksAs val="gap"/>
    <c:showDLblsOverMax val="0"/>
  </c:chart>
  <c:spPr>
    <a:solidFill>
      <a:srgbClr val="F9F9F9"/>
    </a:solidFill>
    <a:ln w="6350" cap="flat" cmpd="sng" algn="ctr">
      <a:solidFill>
        <a:schemeClr val="bg1">
          <a:lumMod val="85000"/>
        </a:schemeClr>
      </a:solidFill>
      <a:round/>
    </a:ln>
    <a:effectLst/>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306512937696152"/>
          <c:y val="0.12855394763131589"/>
          <c:w val="0.78521101387163761"/>
          <c:h val="0.67196073504197995"/>
        </c:manualLayout>
      </c:layout>
      <c:barChart>
        <c:barDir val="col"/>
        <c:grouping val="clustered"/>
        <c:varyColors val="0"/>
        <c:ser>
          <c:idx val="0"/>
          <c:order val="0"/>
          <c:tx>
            <c:strRef>
              <c:f>'Graph Tables'!$FE$23</c:f>
              <c:strCache>
                <c:ptCount val="1"/>
                <c:pt idx="0">
                  <c:v>FV of Inv Portfolio</c:v>
                </c:pt>
              </c:strCache>
            </c:strRef>
          </c:tx>
          <c:spPr>
            <a:solidFill>
              <a:schemeClr val="accent1"/>
            </a:solidFill>
            <a:ln>
              <a:noFill/>
            </a:ln>
            <a:effectLst/>
          </c:spPr>
          <c:invertIfNegative val="0"/>
          <c:cat>
            <c:strRef>
              <c:f>'Graph Tables'!$FF$22:$FI$22</c:f>
              <c:strCache>
                <c:ptCount val="4"/>
                <c:pt idx="0">
                  <c:v>Not reported</c:v>
                </c:pt>
                <c:pt idx="1">
                  <c:v>Not reported</c:v>
                </c:pt>
                <c:pt idx="2">
                  <c:v>Not reported</c:v>
                </c:pt>
                <c:pt idx="3">
                  <c:v>Not reported</c:v>
                </c:pt>
              </c:strCache>
            </c:strRef>
          </c:cat>
          <c:val>
            <c:numRef>
              <c:f>'Graph Tables'!$FF$23:$FI$23</c:f>
              <c:numCache>
                <c:formatCode>#,##0_ ;[Red]\-#,##0\ </c:formatCode>
                <c:ptCount val="4"/>
                <c:pt idx="0">
                  <c:v>#N/A</c:v>
                </c:pt>
                <c:pt idx="1">
                  <c:v>#N/A</c:v>
                </c:pt>
                <c:pt idx="2">
                  <c:v>#N/A</c:v>
                </c:pt>
                <c:pt idx="3">
                  <c:v>#N/A</c:v>
                </c:pt>
              </c:numCache>
            </c:numRef>
          </c:val>
          <c:extLst>
            <c:ext xmlns:c16="http://schemas.microsoft.com/office/drawing/2014/chart" uri="{C3380CC4-5D6E-409C-BE32-E72D297353CC}">
              <c16:uniqueId val="{00000000-7231-4A1C-B144-59E11EB8A80A}"/>
            </c:ext>
          </c:extLst>
        </c:ser>
        <c:dLbls>
          <c:showLegendKey val="0"/>
          <c:showVal val="0"/>
          <c:showCatName val="0"/>
          <c:showSerName val="0"/>
          <c:showPercent val="0"/>
          <c:showBubbleSize val="0"/>
        </c:dLbls>
        <c:gapWidth val="150"/>
        <c:axId val="651002368"/>
        <c:axId val="650799360"/>
      </c:barChart>
      <c:lineChart>
        <c:grouping val="standard"/>
        <c:varyColors val="0"/>
        <c:ser>
          <c:idx val="1"/>
          <c:order val="1"/>
          <c:tx>
            <c:strRef>
              <c:f>'Graph Tables'!$FE$24</c:f>
              <c:strCache>
                <c:ptCount val="1"/>
                <c:pt idx="0">
                  <c:v>Vehicle NAV</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'Graph Tables'!$FF$22:$FI$22</c:f>
              <c:strCache>
                <c:ptCount val="4"/>
                <c:pt idx="0">
                  <c:v>Not reported</c:v>
                </c:pt>
                <c:pt idx="1">
                  <c:v>Not reported</c:v>
                </c:pt>
                <c:pt idx="2">
                  <c:v>Not reported</c:v>
                </c:pt>
                <c:pt idx="3">
                  <c:v>Not reported</c:v>
                </c:pt>
              </c:strCache>
            </c:strRef>
          </c:cat>
          <c:val>
            <c:numRef>
              <c:f>'Graph Tables'!$FF$24:$FI$24</c:f>
              <c:numCache>
                <c:formatCode>#,##0_ ;[Red]\-#,##0\ </c:formatCode>
                <c:ptCount val="4"/>
                <c:pt idx="0">
                  <c:v>#N/A</c:v>
                </c:pt>
                <c:pt idx="1">
                  <c:v>#N/A</c:v>
                </c:pt>
                <c:pt idx="2">
                  <c:v>#N/A</c:v>
                </c:pt>
                <c:pt idx="3">
                  <c:v>#N/A</c:v>
                </c:pt>
              </c:numCache>
            </c:numRef>
          </c:val>
          <c:smooth val="0"/>
          <c:extLst>
            <c:ext xmlns:c16="http://schemas.microsoft.com/office/drawing/2014/chart" uri="{C3380CC4-5D6E-409C-BE32-E72D297353CC}">
              <c16:uniqueId val="{00000001-7231-4A1C-B144-59E11EB8A80A}"/>
            </c:ext>
          </c:extLst>
        </c:ser>
        <c:ser>
          <c:idx val="2"/>
          <c:order val="2"/>
          <c:tx>
            <c:strRef>
              <c:f>'Graph Tables'!$FE$25</c:f>
              <c:strCache>
                <c:ptCount val="1"/>
                <c:pt idx="0">
                  <c:v>INREV NAV</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'Graph Tables'!$FF$22:$FI$22</c:f>
              <c:strCache>
                <c:ptCount val="4"/>
                <c:pt idx="0">
                  <c:v>Not reported</c:v>
                </c:pt>
                <c:pt idx="1">
                  <c:v>Not reported</c:v>
                </c:pt>
                <c:pt idx="2">
                  <c:v>Not reported</c:v>
                </c:pt>
                <c:pt idx="3">
                  <c:v>Not reported</c:v>
                </c:pt>
              </c:strCache>
            </c:strRef>
          </c:cat>
          <c:val>
            <c:numRef>
              <c:f>'Graph Tables'!$FF$25:$FI$25</c:f>
              <c:numCache>
                <c:formatCode>#,##0_ ;[Red]\-#,##0\ </c:formatCode>
                <c:ptCount val="4"/>
                <c:pt idx="0">
                  <c:v>#N/A</c:v>
                </c:pt>
                <c:pt idx="1">
                  <c:v>#N/A</c:v>
                </c:pt>
                <c:pt idx="2">
                  <c:v>#N/A</c:v>
                </c:pt>
                <c:pt idx="3">
                  <c:v>#N/A</c:v>
                </c:pt>
              </c:numCache>
            </c:numRef>
          </c:val>
          <c:smooth val="0"/>
          <c:extLst>
            <c:ext xmlns:c16="http://schemas.microsoft.com/office/drawing/2014/chart" uri="{C3380CC4-5D6E-409C-BE32-E72D297353CC}">
              <c16:uniqueId val="{00000002-7231-4A1C-B144-59E11EB8A80A}"/>
            </c:ext>
          </c:extLst>
        </c:ser>
        <c:dLbls>
          <c:showLegendKey val="0"/>
          <c:showVal val="0"/>
          <c:showCatName val="0"/>
          <c:showSerName val="0"/>
          <c:showPercent val="0"/>
          <c:showBubbleSize val="0"/>
        </c:dLbls>
        <c:marker val="1"/>
        <c:smooth val="0"/>
        <c:axId val="651002368"/>
        <c:axId val="650799360"/>
      </c:lineChart>
      <c:catAx>
        <c:axId val="651002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650799360"/>
        <c:crosses val="autoZero"/>
        <c:auto val="1"/>
        <c:lblAlgn val="ctr"/>
        <c:lblOffset val="100"/>
        <c:noMultiLvlLbl val="0"/>
      </c:catAx>
      <c:valAx>
        <c:axId val="650799360"/>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651002368"/>
        <c:crosses val="autoZero"/>
        <c:crossBetween val="between"/>
      </c:valAx>
      <c:dTable>
        <c:showHorzBorder val="1"/>
        <c:showVertBorder val="1"/>
        <c:showOutline val="1"/>
        <c:showKeys val="1"/>
        <c:spPr>
          <a:noFill/>
          <a:ln w="9525" cap="flat" cmpd="sng" algn="ctr">
            <a:no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dTable>
      <c:spPr>
        <a:noFill/>
        <a:ln>
          <a:noFill/>
        </a:ln>
        <a:effectLst/>
      </c:spPr>
    </c:plotArea>
    <c:plotVisOnly val="0"/>
    <c:dispBlanksAs val="gap"/>
    <c:showDLblsOverMax val="0"/>
  </c:chart>
  <c:spPr>
    <a:solidFill>
      <a:srgbClr val="F9F9F9"/>
    </a:solidFill>
    <a:ln w="6350" cap="flat" cmpd="sng" algn="ctr">
      <a:solidFill>
        <a:schemeClr val="bg1">
          <a:lumMod val="85000"/>
        </a:schemeClr>
      </a:solidFill>
      <a:round/>
    </a:ln>
    <a:effectLst/>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'Portfolio Dashboard'!$C$93</c:f>
          <c:strCache>
            <c:ptCount val="1"/>
            <c:pt idx="0">
              <c:v>Data invalid: Check Portfolio Allocation for 100% specification.</c:v>
            </c:pt>
          </c:strCache>
        </c:strRef>
      </c:tx>
      <c:layout>
        <c:manualLayout>
          <c:xMode val="edge"/>
          <c:yMode val="edge"/>
          <c:x val="2.0251528662165993E-2"/>
          <c:y val="3.3607586925901205E-2"/>
        </c:manualLayout>
      </c:layout>
      <c:overlay val="0"/>
      <c:spPr>
        <a:noFill/>
        <a:ln>
          <a:noFill/>
        </a:ln>
        <a:effectLst/>
      </c:spPr>
      <c:txPr>
        <a:bodyPr rot="0" spcFirstLastPara="1" vertOverflow="ellipsis" vert="horz" wrap="square" anchor="b" anchorCtr="0"/>
        <a:lstStyle/>
        <a:p>
          <a:pPr>
            <a:defRPr sz="900" b="0" i="0" u="none" strike="noStrike" kern="1200" spc="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0.22326108239028575"/>
          <c:y val="0.12361598241600681"/>
          <c:w val="0.74340465555985757"/>
          <c:h val="0.80447515613759513"/>
        </c:manualLayout>
      </c:layout>
      <c:barChart>
        <c:barDir val="bar"/>
        <c:grouping val="clustered"/>
        <c:varyColors val="0"/>
        <c:ser>
          <c:idx val="0"/>
          <c:order val="0"/>
          <c:spPr>
            <a:solidFill>
              <a:schemeClr val="accent1"/>
            </a:solidFill>
            <a:ln>
              <a:noFill/>
            </a:ln>
            <a:effectLst/>
          </c:spPr>
          <c:invertIfNegative val="0"/>
          <c:dLbls>
            <c:spPr>
              <a:solidFill>
                <a:srgbClr val="F9F9F9"/>
              </a:solidFill>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[0]!Country</c:f>
              <c:strCache>
                <c:ptCount val="100"/>
                <c:pt idx="0">
                  <c:v>To be specified</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strCache>
            </c:strRef>
          </c:cat>
          <c:val>
            <c:numRef>
              <c:f>[0]!CountryTot</c:f>
              <c:numCache>
                <c:formatCode>0%</c:formatCode>
                <c:ptCount val="1"/>
                <c:pt idx="0">
                  <c:v>1</c:v>
                </c:pt>
              </c:numCache>
            </c:numRef>
          </c:val>
          <c:extLst>
            <c:ext xmlns:c16="http://schemas.microsoft.com/office/drawing/2014/chart" uri="{C3380CC4-5D6E-409C-BE32-E72D297353CC}">
              <c16:uniqueId val="{00000000-BD4A-459D-8C4E-8C566CB83CBC}"/>
            </c:ext>
          </c:extLst>
        </c:ser>
        <c:dLbls>
          <c:showLegendKey val="0"/>
          <c:showVal val="0"/>
          <c:showCatName val="0"/>
          <c:showSerName val="0"/>
          <c:showPercent val="0"/>
          <c:showBubbleSize val="0"/>
        </c:dLbls>
        <c:gapWidth val="150"/>
        <c:axId val="649602048"/>
        <c:axId val="650803392"/>
      </c:barChart>
      <c:catAx>
        <c:axId val="6496020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650803392"/>
        <c:crosses val="autoZero"/>
        <c:auto val="1"/>
        <c:lblAlgn val="ctr"/>
        <c:lblOffset val="100"/>
        <c:noMultiLvlLbl val="0"/>
      </c:catAx>
      <c:valAx>
        <c:axId val="650803392"/>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649602048"/>
        <c:crosses val="autoZero"/>
        <c:crossBetween val="between"/>
      </c:valAx>
      <c:spPr>
        <a:noFill/>
        <a:ln>
          <a:noFill/>
        </a:ln>
        <a:effectLst/>
      </c:spPr>
    </c:plotArea>
    <c:plotVisOnly val="1"/>
    <c:dispBlanksAs val="gap"/>
    <c:showDLblsOverMax val="0"/>
  </c:chart>
  <c:spPr>
    <a:solidFill>
      <a:srgbClr val="F9F9F9"/>
    </a:solidFill>
    <a:ln w="6350" cap="flat" cmpd="sng" algn="ctr">
      <a:solidFill>
        <a:schemeClr val="bg1">
          <a:lumMod val="85000"/>
        </a:schemeClr>
      </a:solidFill>
      <a:round/>
    </a:ln>
    <a:effectLst/>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'Portfolio Dashboard'!$J$93</c:f>
          <c:strCache>
            <c:ptCount val="1"/>
            <c:pt idx="0">
              <c:v>Data invalid: Check Portfolio Allocation for 100% specification.</c:v>
            </c:pt>
          </c:strCache>
        </c:strRef>
      </c:tx>
      <c:layout>
        <c:manualLayout>
          <c:xMode val="edge"/>
          <c:yMode val="edge"/>
          <c:x val="1.1689176171305379E-2"/>
          <c:y val="3.1428658380178512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manualLayout>
          <c:layoutTarget val="inner"/>
          <c:xMode val="edge"/>
          <c:yMode val="edge"/>
          <c:x val="0.22387565474293517"/>
          <c:y val="0.1237017038167408"/>
          <c:w val="0.74281590133368713"/>
          <c:h val="0.80185064074018175"/>
        </c:manualLayout>
      </c:layout>
      <c:barChart>
        <c:barDir val="bar"/>
        <c:grouping val="clustered"/>
        <c:varyColors val="0"/>
        <c:ser>
          <c:idx val="0"/>
          <c:order val="0"/>
          <c:tx>
            <c:strRef>
              <c:f>'Graph Tables'!$EQ$1</c:f>
              <c:strCache>
                <c:ptCount val="1"/>
                <c:pt idx="0">
                  <c:v>Total</c:v>
                </c:pt>
              </c:strCache>
            </c:strRef>
          </c:tx>
          <c:spPr>
            <a:solidFill>
              <a:schemeClr val="accent1"/>
            </a:solidFill>
            <a:ln>
              <a:noFill/>
            </a:ln>
            <a:effectLst/>
          </c:spPr>
          <c:invertIfNegative val="0"/>
          <c:dLbls>
            <c:spPr>
              <a:solidFill>
                <a:srgbClr val="F9F9F9"/>
              </a:solidFill>
            </c:spPr>
            <c:txPr>
              <a:bodyPr/>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[0]!SectorSel</c:f>
              <c:strCache>
                <c:ptCount val="1"/>
                <c:pt idx="0">
                  <c:v>To be specified</c:v>
                </c:pt>
              </c:strCache>
            </c:strRef>
          </c:cat>
          <c:val>
            <c:numRef>
              <c:f>[0]!SectorTot</c:f>
              <c:numCache>
                <c:formatCode>0%</c:formatCode>
                <c:ptCount val="1"/>
                <c:pt idx="0">
                  <c:v>1</c:v>
                </c:pt>
              </c:numCache>
            </c:numRef>
          </c:val>
          <c:extLst>
            <c:ext xmlns:c16="http://schemas.microsoft.com/office/drawing/2014/chart" uri="{C3380CC4-5D6E-409C-BE32-E72D297353CC}">
              <c16:uniqueId val="{00000000-EB77-4187-BE18-AF3B3F882A06}"/>
            </c:ext>
          </c:extLst>
        </c:ser>
        <c:dLbls>
          <c:showLegendKey val="0"/>
          <c:showVal val="0"/>
          <c:showCatName val="0"/>
          <c:showSerName val="0"/>
          <c:showPercent val="0"/>
          <c:showBubbleSize val="0"/>
        </c:dLbls>
        <c:gapWidth val="150"/>
        <c:axId val="649602560"/>
        <c:axId val="650804544"/>
      </c:barChart>
      <c:catAx>
        <c:axId val="649602560"/>
        <c:scaling>
          <c:orientation val="minMax"/>
        </c:scaling>
        <c:delete val="0"/>
        <c:axPos val="l"/>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650804544"/>
        <c:crosses val="autoZero"/>
        <c:auto val="1"/>
        <c:lblAlgn val="ctr"/>
        <c:lblOffset val="100"/>
        <c:noMultiLvlLbl val="0"/>
      </c:catAx>
      <c:valAx>
        <c:axId val="650804544"/>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649602560"/>
        <c:crosses val="autoZero"/>
        <c:crossBetween val="between"/>
      </c:valAx>
      <c:spPr>
        <a:noFill/>
        <a:ln>
          <a:noFill/>
        </a:ln>
        <a:effectLst/>
      </c:spPr>
    </c:plotArea>
    <c:plotVisOnly val="1"/>
    <c:dispBlanksAs val="zero"/>
    <c:showDLblsOverMax val="0"/>
  </c:chart>
  <c:spPr>
    <a:solidFill>
      <a:srgbClr val="F9F9F9"/>
    </a:solidFill>
    <a:ln w="6350" cap="flat" cmpd="sng" algn="ctr">
      <a:solidFill>
        <a:schemeClr val="bg1">
          <a:lumMod val="85000"/>
        </a:schemeClr>
      </a:solidFill>
      <a:round/>
    </a:ln>
    <a:effectLst/>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16224908506156"/>
          <c:y val="0.15171942921855056"/>
          <c:w val="0.75513437580865772"/>
          <c:h val="0.63646681299227614"/>
        </c:manualLayout>
      </c:layout>
      <c:barChart>
        <c:barDir val="col"/>
        <c:grouping val="clustered"/>
        <c:varyColors val="0"/>
        <c:ser>
          <c:idx val="0"/>
          <c:order val="0"/>
          <c:tx>
            <c:strRef>
              <c:f>'Graph Tables'!$FE$15</c:f>
              <c:strCache>
                <c:ptCount val="1"/>
                <c:pt idx="0">
                  <c:v>NOI</c:v>
                </c:pt>
              </c:strCache>
            </c:strRef>
          </c:tx>
          <c:spPr>
            <a:solidFill>
              <a:schemeClr val="accent1"/>
            </a:solidFill>
            <a:ln>
              <a:noFill/>
            </a:ln>
            <a:effectLst/>
          </c:spPr>
          <c:invertIfNegative val="0"/>
          <c:cat>
            <c:strRef>
              <c:f>'Graph Tables'!$FF$14:$FI$14</c:f>
              <c:strCache>
                <c:ptCount val="4"/>
                <c:pt idx="0">
                  <c:v>Not reported</c:v>
                </c:pt>
                <c:pt idx="1">
                  <c:v>Not reported</c:v>
                </c:pt>
                <c:pt idx="2">
                  <c:v>Not reported</c:v>
                </c:pt>
                <c:pt idx="3">
                  <c:v>Not reported</c:v>
                </c:pt>
              </c:strCache>
            </c:strRef>
          </c:cat>
          <c:val>
            <c:numRef>
              <c:f>'Graph Tables'!$FF$15:$FI$15</c:f>
              <c:numCache>
                <c:formatCode>#,##0_ ;[Red]\-#,##0\ </c:formatCode>
                <c:ptCount val="4"/>
                <c:pt idx="0">
                  <c:v>#N/A</c:v>
                </c:pt>
                <c:pt idx="1">
                  <c:v>#N/A</c:v>
                </c:pt>
                <c:pt idx="2">
                  <c:v>#N/A</c:v>
                </c:pt>
                <c:pt idx="3">
                  <c:v>#N/A</c:v>
                </c:pt>
              </c:numCache>
            </c:numRef>
          </c:val>
          <c:extLst>
            <c:ext xmlns:c16="http://schemas.microsoft.com/office/drawing/2014/chart" uri="{C3380CC4-5D6E-409C-BE32-E72D297353CC}">
              <c16:uniqueId val="{00000000-56F6-4670-9018-338B33188157}"/>
            </c:ext>
          </c:extLst>
        </c:ser>
        <c:dLbls>
          <c:showLegendKey val="0"/>
          <c:showVal val="0"/>
          <c:showCatName val="0"/>
          <c:showSerName val="0"/>
          <c:showPercent val="0"/>
          <c:showBubbleSize val="0"/>
        </c:dLbls>
        <c:gapWidth val="144"/>
        <c:axId val="649604096"/>
        <c:axId val="651822208"/>
      </c:barChart>
      <c:lineChart>
        <c:grouping val="standard"/>
        <c:varyColors val="0"/>
        <c:ser>
          <c:idx val="2"/>
          <c:order val="1"/>
          <c:tx>
            <c:strRef>
              <c:f>'Graph Tables'!$FE$16</c:f>
              <c:strCache>
                <c:ptCount val="1"/>
                <c:pt idx="0">
                  <c:v>Occupancy</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'Graph Tables'!$FF$14:$FI$14</c:f>
              <c:strCache>
                <c:ptCount val="4"/>
                <c:pt idx="0">
                  <c:v>Not reported</c:v>
                </c:pt>
                <c:pt idx="1">
                  <c:v>Not reported</c:v>
                </c:pt>
                <c:pt idx="2">
                  <c:v>Not reported</c:v>
                </c:pt>
                <c:pt idx="3">
                  <c:v>Not reported</c:v>
                </c:pt>
              </c:strCache>
            </c:strRef>
          </c:cat>
          <c:val>
            <c:numRef>
              <c:f>'Graph Tables'!$FF$16:$FI$16</c:f>
              <c:numCache>
                <c:formatCode>0%</c:formatCode>
                <c:ptCount val="4"/>
                <c:pt idx="0">
                  <c:v>#N/A</c:v>
                </c:pt>
                <c:pt idx="1">
                  <c:v>#N/A</c:v>
                </c:pt>
                <c:pt idx="2">
                  <c:v>#N/A</c:v>
                </c:pt>
                <c:pt idx="3">
                  <c:v>#N/A</c:v>
                </c:pt>
              </c:numCache>
            </c:numRef>
          </c:val>
          <c:smooth val="0"/>
          <c:extLst>
            <c:ext xmlns:c16="http://schemas.microsoft.com/office/drawing/2014/chart" uri="{C3380CC4-5D6E-409C-BE32-E72D297353CC}">
              <c16:uniqueId val="{00000002-56F6-4670-9018-338B33188157}"/>
            </c:ext>
          </c:extLst>
        </c:ser>
        <c:dLbls>
          <c:showLegendKey val="0"/>
          <c:showVal val="0"/>
          <c:showCatName val="0"/>
          <c:showSerName val="0"/>
          <c:showPercent val="0"/>
          <c:showBubbleSize val="0"/>
        </c:dLbls>
        <c:marker val="1"/>
        <c:smooth val="0"/>
        <c:axId val="649604608"/>
        <c:axId val="651822784"/>
      </c:lineChart>
      <c:catAx>
        <c:axId val="64960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651822208"/>
        <c:crosses val="autoZero"/>
        <c:auto val="1"/>
        <c:lblAlgn val="ctr"/>
        <c:lblOffset val="100"/>
        <c:noMultiLvlLbl val="0"/>
      </c:catAx>
      <c:valAx>
        <c:axId val="651822208"/>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649604096"/>
        <c:crosses val="autoZero"/>
        <c:crossBetween val="between"/>
      </c:valAx>
      <c:valAx>
        <c:axId val="651822784"/>
        <c:scaling>
          <c:orientation val="minMax"/>
          <c:max val="1"/>
        </c:scaling>
        <c:delete val="0"/>
        <c:axPos val="r"/>
        <c:numFmt formatCode="0%" sourceLinked="0"/>
        <c:majorTickMark val="none"/>
        <c:minorTickMark val="none"/>
        <c:tickLblPos val="nextTo"/>
        <c:spPr>
          <a:solidFill>
            <a:sysClr val="window" lastClr="FFFFFF"/>
          </a:solidFill>
          <a:ln>
            <a:noFill/>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649604608"/>
        <c:crosses val="max"/>
        <c:crossBetween val="between"/>
      </c:valAx>
      <c:catAx>
        <c:axId val="649604608"/>
        <c:scaling>
          <c:orientation val="minMax"/>
        </c:scaling>
        <c:delete val="1"/>
        <c:axPos val="b"/>
        <c:numFmt formatCode="General" sourceLinked="1"/>
        <c:majorTickMark val="none"/>
        <c:minorTickMark val="none"/>
        <c:tickLblPos val="nextTo"/>
        <c:crossAx val="651822784"/>
        <c:crosses val="autoZero"/>
        <c:auto val="1"/>
        <c:lblAlgn val="ctr"/>
        <c:lblOffset val="100"/>
        <c:noMultiLvlLbl val="0"/>
      </c:catAx>
      <c:dTable>
        <c:showHorzBorder val="0"/>
        <c:showVertBorder val="0"/>
        <c:showOutline val="0"/>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dTable>
      <c:spPr>
        <a:noFill/>
        <a:ln>
          <a:noFill/>
        </a:ln>
        <a:effectLst/>
      </c:spPr>
    </c:plotArea>
    <c:plotVisOnly val="1"/>
    <c:dispBlanksAs val="gap"/>
    <c:showDLblsOverMax val="0"/>
  </c:chart>
  <c:spPr>
    <a:solidFill>
      <a:srgbClr val="F9F9F9"/>
    </a:solidFill>
    <a:ln w="6350" cap="flat" cmpd="sng" algn="ctr">
      <a:solidFill>
        <a:schemeClr val="bg1">
          <a:lumMod val="85000"/>
        </a:schemeClr>
      </a:solidFill>
      <a:round/>
    </a:ln>
    <a:effectLst/>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Tables'!$ET$16</c:f>
          <c:strCache>
            <c:ptCount val="1"/>
            <c:pt idx="0">
              <c:v>Top tenants and percentages have not been specified yet.</c:v>
            </c:pt>
          </c:strCache>
        </c:strRef>
      </c:tx>
      <c:layout>
        <c:manualLayout>
          <c:xMode val="edge"/>
          <c:yMode val="edge"/>
          <c:x val="2.3648440621905794E-2"/>
          <c:y val="4.4849609349565007E-2"/>
        </c:manualLayout>
      </c:layout>
      <c:overlay val="0"/>
      <c:spPr>
        <a:noFill/>
        <a:ln>
          <a:noFill/>
        </a:ln>
        <a:effectLst/>
      </c:spPr>
      <c:txPr>
        <a:bodyPr rot="0" spcFirstLastPara="1" vertOverflow="ellipsis" vert="horz" wrap="square" anchor="ctr" anchorCtr="1"/>
        <a:lstStyle/>
        <a:p>
          <a:pPr algn="l">
            <a:defRPr sz="900" b="0" i="0" u="none" strike="noStrike" kern="1200" spc="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pieChart>
        <c:varyColors val="1"/>
        <c:ser>
          <c:idx val="0"/>
          <c:order val="0"/>
          <c:dPt>
            <c:idx val="0"/>
            <c:bubble3D val="0"/>
            <c:spPr>
              <a:solidFill>
                <a:schemeClr val="accent1"/>
              </a:solidFill>
              <a:ln>
                <a:noFill/>
              </a:ln>
              <a:effectLst/>
            </c:spPr>
            <c:extLst>
              <c:ext xmlns:c16="http://schemas.microsoft.com/office/drawing/2014/chart" uri="{C3380CC4-5D6E-409C-BE32-E72D297353CC}">
                <c16:uniqueId val="{00000000-EE76-4767-9CD5-5C7849C3A986}"/>
              </c:ext>
            </c:extLst>
          </c:dPt>
          <c:dPt>
            <c:idx val="1"/>
            <c:bubble3D val="0"/>
            <c:spPr>
              <a:solidFill>
                <a:schemeClr val="accent2"/>
              </a:solidFill>
              <a:ln>
                <a:noFill/>
              </a:ln>
              <a:effectLst/>
            </c:spPr>
            <c:extLst>
              <c:ext xmlns:c16="http://schemas.microsoft.com/office/drawing/2014/chart" uri="{C3380CC4-5D6E-409C-BE32-E72D297353CC}">
                <c16:uniqueId val="{00000003-FBAD-4318-8890-DA532DB80D85}"/>
              </c:ext>
            </c:extLst>
          </c:dPt>
          <c:dPt>
            <c:idx val="2"/>
            <c:bubble3D val="0"/>
            <c:spPr>
              <a:solidFill>
                <a:schemeClr val="accent3"/>
              </a:solidFill>
              <a:ln>
                <a:noFill/>
              </a:ln>
              <a:effectLst/>
            </c:spPr>
            <c:extLst>
              <c:ext xmlns:c16="http://schemas.microsoft.com/office/drawing/2014/chart" uri="{C3380CC4-5D6E-409C-BE32-E72D297353CC}">
                <c16:uniqueId val="{00000005-FBAD-4318-8890-DA532DB80D85}"/>
              </c:ext>
            </c:extLst>
          </c:dPt>
          <c:dPt>
            <c:idx val="3"/>
            <c:bubble3D val="0"/>
            <c:spPr>
              <a:solidFill>
                <a:schemeClr val="accent4"/>
              </a:solidFill>
              <a:ln>
                <a:noFill/>
              </a:ln>
              <a:effectLst/>
            </c:spPr>
            <c:extLst>
              <c:ext xmlns:c16="http://schemas.microsoft.com/office/drawing/2014/chart" uri="{C3380CC4-5D6E-409C-BE32-E72D297353CC}">
                <c16:uniqueId val="{00000007-FBAD-4318-8890-DA532DB80D85}"/>
              </c:ext>
            </c:extLst>
          </c:dPt>
          <c:dPt>
            <c:idx val="4"/>
            <c:bubble3D val="0"/>
            <c:spPr>
              <a:solidFill>
                <a:schemeClr val="accent5"/>
              </a:solidFill>
              <a:ln>
                <a:noFill/>
              </a:ln>
              <a:effectLst/>
            </c:spPr>
            <c:extLst>
              <c:ext xmlns:c16="http://schemas.microsoft.com/office/drawing/2014/chart" uri="{C3380CC4-5D6E-409C-BE32-E72D297353CC}">
                <c16:uniqueId val="{00000009-FBAD-4318-8890-DA532DB80D85}"/>
              </c:ext>
            </c:extLst>
          </c:dPt>
          <c:dPt>
            <c:idx val="5"/>
            <c:bubble3D val="0"/>
            <c:spPr>
              <a:solidFill>
                <a:schemeClr val="accent6"/>
              </a:solidFill>
              <a:ln>
                <a:noFill/>
              </a:ln>
              <a:effectLst/>
            </c:spPr>
            <c:extLst>
              <c:ext xmlns:c16="http://schemas.microsoft.com/office/drawing/2014/chart" uri="{C3380CC4-5D6E-409C-BE32-E72D297353CC}">
                <c16:uniqueId val="{00000002-870B-4696-B8FC-4C5F8F403946}"/>
              </c:ext>
            </c:extLst>
          </c:dPt>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outEnd"/>
            <c:showLegendKey val="1"/>
            <c:showVal val="1"/>
            <c:showCatName val="1"/>
            <c:showSerName val="0"/>
            <c:showPercent val="0"/>
            <c:showBubbleSize val="0"/>
            <c:separator>; </c:separator>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'Graph Tables'!$ET$2:$ET$11</c:f>
              <c:strCache>
                <c:ptCount val="10"/>
                <c:pt idx="0">
                  <c:v>To be specified in item 9.16</c:v>
                </c:pt>
                <c:pt idx="1">
                  <c:v> </c:v>
                </c:pt>
                <c:pt idx="2">
                  <c:v> </c:v>
                </c:pt>
                <c:pt idx="3">
                  <c:v> </c:v>
                </c:pt>
                <c:pt idx="4">
                  <c:v> </c:v>
                </c:pt>
                <c:pt idx="5">
                  <c:v> </c:v>
                </c:pt>
                <c:pt idx="6">
                  <c:v> </c:v>
                </c:pt>
                <c:pt idx="7">
                  <c:v> </c:v>
                </c:pt>
                <c:pt idx="8">
                  <c:v> </c:v>
                </c:pt>
                <c:pt idx="9">
                  <c:v> </c:v>
                </c:pt>
              </c:strCache>
            </c:strRef>
          </c:cat>
          <c:val>
            <c:numRef>
              <c:f>[0]!TenantsTot</c:f>
              <c:numCache>
                <c:formatCode>0%</c:formatCode>
                <c:ptCount val="1"/>
                <c:pt idx="0">
                  <c:v>1</c:v>
                </c:pt>
              </c:numCache>
            </c:numRef>
          </c:val>
          <c:extLst>
            <c:ext xmlns:c16="http://schemas.microsoft.com/office/drawing/2014/chart" uri="{C3380CC4-5D6E-409C-BE32-E72D297353CC}">
              <c16:uniqueId val="{00000000-55FF-4CA7-B5C3-650688AF145E}"/>
            </c:ext>
          </c:extLst>
        </c:ser>
        <c:dLbls>
          <c:showLegendKey val="0"/>
          <c:showVal val="0"/>
          <c:showCatName val="1"/>
          <c:showSerName val="0"/>
          <c:showPercent val="1"/>
          <c:showBubbleSize val="0"/>
          <c:showLeaderLines val="1"/>
        </c:dLbls>
        <c:firstSliceAng val="143"/>
      </c:pieChart>
      <c:spPr>
        <a:noFill/>
        <a:ln>
          <a:noFill/>
        </a:ln>
        <a:effectLst/>
      </c:spPr>
    </c:plotArea>
    <c:plotVisOnly val="1"/>
    <c:dispBlanksAs val="gap"/>
    <c:showDLblsOverMax val="0"/>
  </c:chart>
  <c:spPr>
    <a:solidFill>
      <a:srgbClr val="F9F9F9"/>
    </a:solidFill>
    <a:ln w="6350" cap="flat" cmpd="sng" algn="ctr">
      <a:solidFill>
        <a:schemeClr val="bg1">
          <a:lumMod val="85000"/>
        </a:schemeClr>
      </a:solidFill>
      <a:prstDash val="solid"/>
      <a:round/>
    </a:ln>
    <a:effectLst/>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Drop" dropLines="3" dropStyle="combo" dx="16" fmlaLink="'Graph Tables'!$FC$10" fmlaRange="'Graph Tables'!$FP$2:$FP$4" sel="1" val="0"/>
</file>

<file path=xl/ctrlProps/ctrlProp10.xml><?xml version="1.0" encoding="utf-8"?>
<formControlPr xmlns="http://schemas.microsoft.com/office/spreadsheetml/2009/9/main" objectType="Drop" dropLines="50" dropStyle="combo" dx="16" fmlaLink="$EP$28" fmlaRange="Countrydropdown" noThreeD="1" sel="2" val="0"/>
</file>

<file path=xl/ctrlProps/ctrlProp2.xml><?xml version="1.0" encoding="utf-8"?>
<formControlPr xmlns="http://schemas.microsoft.com/office/spreadsheetml/2009/9/main" objectType="Drop" dropLines="3" dropStyle="combo" dx="16" fmlaLink="'Graph Tables'!$FC$26" fmlaRange="'Graph Tables'!$FP$2:$FP$4" sel="1" val="0"/>
</file>

<file path=xl/ctrlProps/ctrlProp3.xml><?xml version="1.0" encoding="utf-8"?>
<formControlPr xmlns="http://schemas.microsoft.com/office/spreadsheetml/2009/9/main" objectType="Drop" dropLines="50" dropStyle="combo" dx="16" fmlaLink="'Graph Tables'!$EP$28" fmlaRange="Countrydropdown" noThreeD="1" sel="2" val="0"/>
</file>

<file path=xl/ctrlProps/ctrlProp4.xml><?xml version="1.0" encoding="utf-8"?>
<formControlPr xmlns="http://schemas.microsoft.com/office/spreadsheetml/2009/9/main" objectType="Drop" dropLines="50" dropStyle="combo" dx="16" fmlaLink="'Graph Tables'!$EE$28" fmlaRange="Sectordropdown" noThreeD="1" sel="2" val="0"/>
</file>

<file path=xl/ctrlProps/ctrlProp5.xml><?xml version="1.0" encoding="utf-8"?>
<formControlPr xmlns="http://schemas.microsoft.com/office/spreadsheetml/2009/9/main" objectType="Drop" dropLines="3" dropStyle="combo" dx="16" fmlaLink="'Graph Tables'!$FC$18" fmlaRange="'Graph Tables'!$FP$2:$FP$4" noThreeD="1" sel="1" val="0"/>
</file>

<file path=xl/ctrlProps/ctrlProp6.xml><?xml version="1.0" encoding="utf-8"?>
<formControlPr xmlns="http://schemas.microsoft.com/office/spreadsheetml/2009/9/main" objectType="Drop" dropLines="3" dropStyle="combo" dx="16" fmlaLink="$FC$10" fmlaRange="$FP$2:$FP$4" noThreeD="1" sel="1" val="0"/>
</file>

<file path=xl/ctrlProps/ctrlProp7.xml><?xml version="1.0" encoding="utf-8"?>
<formControlPr xmlns="http://schemas.microsoft.com/office/spreadsheetml/2009/9/main" objectType="Drop" dropLines="3" dropStyle="combo" dx="16" fmlaLink="$FC$18" fmlaRange="$FP$2:$FP$4" noThreeD="1" sel="1" val="0"/>
</file>

<file path=xl/ctrlProps/ctrlProp8.xml><?xml version="1.0" encoding="utf-8"?>
<formControlPr xmlns="http://schemas.microsoft.com/office/spreadsheetml/2009/9/main" objectType="Drop" dropLines="3" dropStyle="combo" dx="16" fmlaLink="$FC$26" fmlaRange="$FP$2:$FP$4" noThreeD="1" sel="1" val="0"/>
</file>

<file path=xl/ctrlProps/ctrlProp9.xml><?xml version="1.0" encoding="utf-8"?>
<formControlPr xmlns="http://schemas.microsoft.com/office/spreadsheetml/2009/9/main" objectType="Drop" dropLines="50" dropStyle="combo" dx="16" fmlaLink="$EE$28" fmlaRange="Sectordropdown"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3.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1.png"/><Relationship Id="rId5" Type="http://schemas.openxmlformats.org/officeDocument/2006/relationships/customXml" Target="../ink/ink1.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5715000</xdr:colOff>
      <xdr:row>0</xdr:row>
      <xdr:rowOff>104775</xdr:rowOff>
    </xdr:from>
    <xdr:to>
      <xdr:col>0</xdr:col>
      <xdr:colOff>7165445</xdr:colOff>
      <xdr:row>0</xdr:row>
      <xdr:rowOff>714375</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0" y="104775"/>
          <a:ext cx="1450445" cy="609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159</xdr:col>
          <xdr:colOff>0</xdr:colOff>
          <xdr:row>9</xdr:row>
          <xdr:rowOff>0</xdr:rowOff>
        </xdr:from>
        <xdr:to>
          <xdr:col>160</xdr:col>
          <xdr:colOff>0</xdr:colOff>
          <xdr:row>10</xdr:row>
          <xdr:rowOff>9525</xdr:rowOff>
        </xdr:to>
        <xdr:sp macro="" textlink="">
          <xdr:nvSpPr>
            <xdr:cNvPr id="15395" name="Drop Down 35" hidden="1">
              <a:extLst>
                <a:ext uri="{63B3BB69-23CF-44E3-9099-C40C66FF867C}">
                  <a14:compatExt spid="_x0000_s153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159</xdr:col>
          <xdr:colOff>0</xdr:colOff>
          <xdr:row>17</xdr:row>
          <xdr:rowOff>0</xdr:rowOff>
        </xdr:from>
        <xdr:to>
          <xdr:col>160</xdr:col>
          <xdr:colOff>0</xdr:colOff>
          <xdr:row>18</xdr:row>
          <xdr:rowOff>9525</xdr:rowOff>
        </xdr:to>
        <xdr:sp macro="" textlink="">
          <xdr:nvSpPr>
            <xdr:cNvPr id="15396" name="Drop Down 36" hidden="1">
              <a:extLst>
                <a:ext uri="{63B3BB69-23CF-44E3-9099-C40C66FF867C}">
                  <a14:compatExt spid="_x0000_s153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159</xdr:col>
          <xdr:colOff>0</xdr:colOff>
          <xdr:row>25</xdr:row>
          <xdr:rowOff>0</xdr:rowOff>
        </xdr:from>
        <xdr:to>
          <xdr:col>160</xdr:col>
          <xdr:colOff>0</xdr:colOff>
          <xdr:row>26</xdr:row>
          <xdr:rowOff>0</xdr:rowOff>
        </xdr:to>
        <xdr:sp macro="" textlink="">
          <xdr:nvSpPr>
            <xdr:cNvPr id="15397" name="Drop Down 37" hidden="1">
              <a:extLst>
                <a:ext uri="{63B3BB69-23CF-44E3-9099-C40C66FF867C}">
                  <a14:compatExt spid="_x0000_s153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134</xdr:col>
          <xdr:colOff>9525</xdr:colOff>
          <xdr:row>29</xdr:row>
          <xdr:rowOff>19050</xdr:rowOff>
        </xdr:from>
        <xdr:to>
          <xdr:col>137</xdr:col>
          <xdr:colOff>333375</xdr:colOff>
          <xdr:row>30</xdr:row>
          <xdr:rowOff>38100</xdr:rowOff>
        </xdr:to>
        <xdr:sp macro="" textlink="">
          <xdr:nvSpPr>
            <xdr:cNvPr id="15888" name="Drop Down 528" hidden="1">
              <a:extLst>
                <a:ext uri="{63B3BB69-23CF-44E3-9099-C40C66FF867C}">
                  <a14:compatExt spid="_x0000_s158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145</xdr:col>
          <xdr:colOff>9525</xdr:colOff>
          <xdr:row>29</xdr:row>
          <xdr:rowOff>19050</xdr:rowOff>
        </xdr:from>
        <xdr:to>
          <xdr:col>146</xdr:col>
          <xdr:colOff>66675</xdr:colOff>
          <xdr:row>30</xdr:row>
          <xdr:rowOff>57150</xdr:rowOff>
        </xdr:to>
        <xdr:sp macro="" textlink="">
          <xdr:nvSpPr>
            <xdr:cNvPr id="15889" name="Drop Down 529" hidden="1">
              <a:extLst>
                <a:ext uri="{63B3BB69-23CF-44E3-9099-C40C66FF867C}">
                  <a14:compatExt spid="_x0000_s158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2646</xdr:colOff>
      <xdr:row>23</xdr:row>
      <xdr:rowOff>13232</xdr:rowOff>
    </xdr:from>
    <xdr:to>
      <xdr:col>2</xdr:col>
      <xdr:colOff>4</xdr:colOff>
      <xdr:row>39</xdr:row>
      <xdr:rowOff>180975</xdr:rowOff>
    </xdr:to>
    <xdr:graphicFrame macro="">
      <xdr:nvGraphicFramePr>
        <xdr:cNvPr id="27" name="Grafiek 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814</xdr:colOff>
      <xdr:row>3</xdr:row>
      <xdr:rowOff>10583</xdr:rowOff>
    </xdr:from>
    <xdr:to>
      <xdr:col>2</xdr:col>
      <xdr:colOff>0</xdr:colOff>
      <xdr:row>21</xdr:row>
      <xdr:rowOff>0</xdr:rowOff>
    </xdr:to>
    <xdr:graphicFrame macro="">
      <xdr:nvGraphicFramePr>
        <xdr:cNvPr id="28" name="Grafiek 1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5019675</xdr:colOff>
          <xdr:row>23</xdr:row>
          <xdr:rowOff>76200</xdr:rowOff>
        </xdr:from>
        <xdr:to>
          <xdr:col>1</xdr:col>
          <xdr:colOff>6181725</xdr:colOff>
          <xdr:row>24</xdr:row>
          <xdr:rowOff>104775</xdr:rowOff>
        </xdr:to>
        <xdr:sp macro="" textlink="">
          <xdr:nvSpPr>
            <xdr:cNvPr id="13339" name="Drop Down 27" hidden="1">
              <a:extLst>
                <a:ext uri="{63B3BB69-23CF-44E3-9099-C40C66FF867C}">
                  <a14:compatExt spid="_x0000_s13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5019675</xdr:colOff>
          <xdr:row>3</xdr:row>
          <xdr:rowOff>85725</xdr:rowOff>
        </xdr:from>
        <xdr:to>
          <xdr:col>1</xdr:col>
          <xdr:colOff>6181725</xdr:colOff>
          <xdr:row>4</xdr:row>
          <xdr:rowOff>123825</xdr:rowOff>
        </xdr:to>
        <xdr:sp macro="" textlink="">
          <xdr:nvSpPr>
            <xdr:cNvPr id="13340" name="Drop Down 28" hidden="1">
              <a:extLst>
                <a:ext uri="{63B3BB69-23CF-44E3-9099-C40C66FF867C}">
                  <a14:compatExt spid="_x0000_s13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editAs="oneCell">
    <xdr:from>
      <xdr:col>4</xdr:col>
      <xdr:colOff>3095095</xdr:colOff>
      <xdr:row>0</xdr:row>
      <xdr:rowOff>120650</xdr:rowOff>
    </xdr:from>
    <xdr:to>
      <xdr:col>5</xdr:col>
      <xdr:colOff>1307040</xdr:colOff>
      <xdr:row>0</xdr:row>
      <xdr:rowOff>730250</xdr:rowOff>
    </xdr:to>
    <xdr:pic>
      <xdr:nvPicPr>
        <xdr:cNvPr id="3" name="Picture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688512" y="120650"/>
          <a:ext cx="1450445" cy="609600"/>
        </a:xfrm>
        <a:prstGeom prst="rect">
          <a:avLst/>
        </a:prstGeom>
      </xdr:spPr>
    </xdr:pic>
    <xdr:clientData/>
  </xdr:twoCellAnchor>
  <xdr:twoCellAnchor editAs="oneCell">
    <xdr:from>
      <xdr:col>0</xdr:col>
      <xdr:colOff>88901</xdr:colOff>
      <xdr:row>0</xdr:row>
      <xdr:rowOff>50801</xdr:rowOff>
    </xdr:from>
    <xdr:to>
      <xdr:col>1</xdr:col>
      <xdr:colOff>626142</xdr:colOff>
      <xdr:row>0</xdr:row>
      <xdr:rowOff>749301</xdr:rowOff>
    </xdr:to>
    <xdr:pic>
      <xdr:nvPicPr>
        <xdr:cNvPr id="4" name="Picture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8901" y="50801"/>
          <a:ext cx="717158" cy="698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28</xdr:row>
      <xdr:rowOff>11968</xdr:rowOff>
    </xdr:from>
    <xdr:to>
      <xdr:col>8</xdr:col>
      <xdr:colOff>2761</xdr:colOff>
      <xdr:row>44</xdr:row>
      <xdr:rowOff>177800</xdr:rowOff>
    </xdr:to>
    <xdr:graphicFrame macro="">
      <xdr:nvGraphicFramePr>
        <xdr:cNvPr id="2" name="Grafiek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178214</xdr:colOff>
      <xdr:row>28</xdr:row>
      <xdr:rowOff>10756</xdr:rowOff>
    </xdr:from>
    <xdr:to>
      <xdr:col>4</xdr:col>
      <xdr:colOff>2761</xdr:colOff>
      <xdr:row>44</xdr:row>
      <xdr:rowOff>182938</xdr:rowOff>
    </xdr:to>
    <xdr:graphicFrame macro="">
      <xdr:nvGraphicFramePr>
        <xdr:cNvPr id="3" name="Grafiek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absolute">
        <xdr:from>
          <xdr:col>3</xdr:col>
          <xdr:colOff>447675</xdr:colOff>
          <xdr:row>28</xdr:row>
          <xdr:rowOff>85725</xdr:rowOff>
        </xdr:from>
        <xdr:to>
          <xdr:col>3</xdr:col>
          <xdr:colOff>1609725</xdr:colOff>
          <xdr:row>29</xdr:row>
          <xdr:rowOff>114300</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466725</xdr:colOff>
          <xdr:row>28</xdr:row>
          <xdr:rowOff>85725</xdr:rowOff>
        </xdr:from>
        <xdr:to>
          <xdr:col>7</xdr:col>
          <xdr:colOff>1619250</xdr:colOff>
          <xdr:row>29</xdr:row>
          <xdr:rowOff>95250</xdr:rowOff>
        </xdr:to>
        <xdr:sp macro="" textlink="">
          <xdr:nvSpPr>
            <xdr:cNvPr id="2052" name="Drop Down 4"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xdr:from>
      <xdr:col>1</xdr:col>
      <xdr:colOff>0</xdr:colOff>
      <xdr:row>9</xdr:row>
      <xdr:rowOff>8284</xdr:rowOff>
    </xdr:from>
    <xdr:to>
      <xdr:col>3</xdr:col>
      <xdr:colOff>1695450</xdr:colOff>
      <xdr:row>25</xdr:row>
      <xdr:rowOff>186878</xdr:rowOff>
    </xdr:to>
    <xdr:graphicFrame macro="">
      <xdr:nvGraphicFramePr>
        <xdr:cNvPr id="8" name="Grafiek 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absolute">
        <xdr:from>
          <xdr:col>3</xdr:col>
          <xdr:colOff>457200</xdr:colOff>
          <xdr:row>9</xdr:row>
          <xdr:rowOff>85725</xdr:rowOff>
        </xdr:from>
        <xdr:to>
          <xdr:col>3</xdr:col>
          <xdr:colOff>1619250</xdr:colOff>
          <xdr:row>10</xdr:row>
          <xdr:rowOff>114300</xdr:rowOff>
        </xdr:to>
        <xdr:sp macro="" textlink="">
          <xdr:nvSpPr>
            <xdr:cNvPr id="2053" name="Drop Down 5"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xdr:from>
      <xdr:col>5</xdr:col>
      <xdr:colOff>4060</xdr:colOff>
      <xdr:row>9</xdr:row>
      <xdr:rowOff>10608</xdr:rowOff>
    </xdr:from>
    <xdr:to>
      <xdr:col>8</xdr:col>
      <xdr:colOff>3279</xdr:colOff>
      <xdr:row>25</xdr:row>
      <xdr:rowOff>187742</xdr:rowOff>
    </xdr:to>
    <xdr:graphicFrame macro="">
      <xdr:nvGraphicFramePr>
        <xdr:cNvPr id="11" name="Grafiek 1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1535861</xdr:colOff>
      <xdr:row>21</xdr:row>
      <xdr:rowOff>178462</xdr:rowOff>
    </xdr:from>
    <xdr:to>
      <xdr:col>9</xdr:col>
      <xdr:colOff>1536221</xdr:colOff>
      <xdr:row>21</xdr:row>
      <xdr:rowOff>178822</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6" name="Ink 5"/>
            <xdr14:cNvContentPartPr/>
          </xdr14:nvContentPartPr>
          <xdr14:nvPr macro=""/>
          <xdr14:xfrm>
            <a:off x="12430080" y="4631400"/>
            <a:ext cx="360" cy="360"/>
          </xdr14:xfrm>
        </xdr:contentPart>
      </mc:Choice>
      <mc:Fallback xmlns="">
        <xdr:pic>
          <xdr:nvPicPr>
            <xdr:cNvPr id="6" name="Ink 5"/>
            <xdr:cNvPicPr/>
          </xdr:nvPicPr>
          <xdr:blipFill/>
          <xdr:spPr/>
        </xdr:pic>
      </mc:Fallback>
    </mc:AlternateContent>
    <xdr:clientData/>
  </xdr:twoCellAnchor>
  <xdr:twoCellAnchor editAs="oneCell">
    <xdr:from>
      <xdr:col>7</xdr:col>
      <xdr:colOff>179917</xdr:colOff>
      <xdr:row>0</xdr:row>
      <xdr:rowOff>97368</xdr:rowOff>
    </xdr:from>
    <xdr:to>
      <xdr:col>7</xdr:col>
      <xdr:colOff>1637772</xdr:colOff>
      <xdr:row>0</xdr:row>
      <xdr:rowOff>703793</xdr:rowOff>
    </xdr:to>
    <xdr:pic>
      <xdr:nvPicPr>
        <xdr:cNvPr id="14" name="Picture 13"/>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577917" y="97368"/>
          <a:ext cx="1457855" cy="606425"/>
        </a:xfrm>
        <a:prstGeom prst="rect">
          <a:avLst/>
        </a:prstGeom>
      </xdr:spPr>
    </xdr:pic>
    <xdr:clientData/>
  </xdr:twoCellAnchor>
  <xdr:twoCellAnchor editAs="oneCell">
    <xdr:from>
      <xdr:col>0</xdr:col>
      <xdr:colOff>171450</xdr:colOff>
      <xdr:row>0</xdr:row>
      <xdr:rowOff>14817</xdr:rowOff>
    </xdr:from>
    <xdr:to>
      <xdr:col>2</xdr:col>
      <xdr:colOff>675883</xdr:colOff>
      <xdr:row>0</xdr:row>
      <xdr:rowOff>710142</xdr:rowOff>
    </xdr:to>
    <xdr:pic>
      <xdr:nvPicPr>
        <xdr:cNvPr id="15" name="Picture 1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71450" y="14817"/>
          <a:ext cx="684350" cy="695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3048000</xdr:colOff>
      <xdr:row>0</xdr:row>
      <xdr:rowOff>190501</xdr:rowOff>
    </xdr:from>
    <xdr:to>
      <xdr:col>5</xdr:col>
      <xdr:colOff>4452938</xdr:colOff>
      <xdr:row>0</xdr:row>
      <xdr:rowOff>800101</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97000" y="190501"/>
          <a:ext cx="1614488" cy="609600"/>
        </a:xfrm>
        <a:prstGeom prst="rect">
          <a:avLst/>
        </a:prstGeom>
      </xdr:spPr>
    </xdr:pic>
    <xdr:clientData/>
  </xdr:twoCellAnchor>
  <xdr:twoCellAnchor editAs="oneCell">
    <xdr:from>
      <xdr:col>0</xdr:col>
      <xdr:colOff>19051</xdr:colOff>
      <xdr:row>0</xdr:row>
      <xdr:rowOff>57151</xdr:rowOff>
    </xdr:from>
    <xdr:to>
      <xdr:col>1</xdr:col>
      <xdr:colOff>63447</xdr:colOff>
      <xdr:row>0</xdr:row>
      <xdr:rowOff>768350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1" y="57151"/>
          <a:ext cx="730196" cy="7111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3092450</xdr:colOff>
      <xdr:row>0</xdr:row>
      <xdr:rowOff>114300</xdr:rowOff>
    </xdr:from>
    <xdr:to>
      <xdr:col>6</xdr:col>
      <xdr:colOff>39688</xdr:colOff>
      <xdr:row>0</xdr:row>
      <xdr:rowOff>723900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41450" y="114300"/>
          <a:ext cx="1614488" cy="609600"/>
        </a:xfrm>
        <a:prstGeom prst="rect">
          <a:avLst/>
        </a:prstGeom>
      </xdr:spPr>
    </xdr:pic>
    <xdr:clientData/>
  </xdr:twoCellAnchor>
  <xdr:twoCellAnchor editAs="oneCell">
    <xdr:from>
      <xdr:col>0</xdr:col>
      <xdr:colOff>44451</xdr:colOff>
      <xdr:row>0</xdr:row>
      <xdr:rowOff>82551</xdr:rowOff>
    </xdr:from>
    <xdr:to>
      <xdr:col>1</xdr:col>
      <xdr:colOff>36690</xdr:colOff>
      <xdr:row>0</xdr:row>
      <xdr:rowOff>742950</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451" y="82551"/>
          <a:ext cx="678039" cy="6603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146050</xdr:colOff>
      <xdr:row>0</xdr:row>
      <xdr:rowOff>171450</xdr:rowOff>
    </xdr:from>
    <xdr:to>
      <xdr:col>0</xdr:col>
      <xdr:colOff>630682</xdr:colOff>
      <xdr:row>0</xdr:row>
      <xdr:rowOff>656082</xdr:rowOff>
    </xdr:to>
    <xdr:pic>
      <xdr:nvPicPr>
        <xdr:cNvPr id="2" name="Picture 1">
          <a:extLst>
            <a:ext uri="{FF2B5EF4-FFF2-40B4-BE49-F238E27FC236}">
              <a16:creationId xmlns:a16="http://schemas.microsoft.com/office/drawing/2014/main" id="{971D05C7-4DA5-4DE1-8105-51E42E6413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050" y="171450"/>
          <a:ext cx="484632" cy="484632"/>
        </a:xfrm>
        <a:prstGeom prst="rect">
          <a:avLst/>
        </a:prstGeom>
      </xdr:spPr>
    </xdr:pic>
    <xdr:clientData/>
  </xdr:twoCellAnchor>
  <xdr:twoCellAnchor editAs="oneCell">
    <xdr:from>
      <xdr:col>5</xdr:col>
      <xdr:colOff>3155950</xdr:colOff>
      <xdr:row>0</xdr:row>
      <xdr:rowOff>88900</xdr:rowOff>
    </xdr:from>
    <xdr:to>
      <xdr:col>6</xdr:col>
      <xdr:colOff>103188</xdr:colOff>
      <xdr:row>0</xdr:row>
      <xdr:rowOff>698500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04950" y="88900"/>
          <a:ext cx="1614488" cy="609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771071</xdr:colOff>
      <xdr:row>0</xdr:row>
      <xdr:rowOff>199572</xdr:rowOff>
    </xdr:from>
    <xdr:to>
      <xdr:col>6</xdr:col>
      <xdr:colOff>99559</xdr:colOff>
      <xdr:row>0</xdr:row>
      <xdr:rowOff>796472</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26571" y="199572"/>
          <a:ext cx="1605417" cy="596900"/>
        </a:xfrm>
        <a:prstGeom prst="rect">
          <a:avLst/>
        </a:prstGeom>
      </xdr:spPr>
    </xdr:pic>
    <xdr:clientData/>
  </xdr:twoCellAnchor>
  <xdr:twoCellAnchor editAs="oneCell">
    <xdr:from>
      <xdr:col>0</xdr:col>
      <xdr:colOff>84667</xdr:colOff>
      <xdr:row>0</xdr:row>
      <xdr:rowOff>70555</xdr:rowOff>
    </xdr:from>
    <xdr:to>
      <xdr:col>1</xdr:col>
      <xdr:colOff>66729</xdr:colOff>
      <xdr:row>0</xdr:row>
      <xdr:rowOff>719667</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667" y="70555"/>
          <a:ext cx="666451" cy="6491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24</xdr:col>
      <xdr:colOff>95250</xdr:colOff>
      <xdr:row>0</xdr:row>
      <xdr:rowOff>120650</xdr:rowOff>
    </xdr:from>
    <xdr:to>
      <xdr:col>26</xdr:col>
      <xdr:colOff>71438</xdr:colOff>
      <xdr:row>0</xdr:row>
      <xdr:rowOff>730250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50400" y="120650"/>
          <a:ext cx="1614488" cy="609600"/>
        </a:xfrm>
        <a:prstGeom prst="rect">
          <a:avLst/>
        </a:prstGeom>
      </xdr:spPr>
    </xdr:pic>
    <xdr:clientData/>
  </xdr:twoCellAnchor>
  <xdr:twoCellAnchor editAs="oneCell">
    <xdr:from>
      <xdr:col>0</xdr:col>
      <xdr:colOff>50800</xdr:colOff>
      <xdr:row>0</xdr:row>
      <xdr:rowOff>133350</xdr:rowOff>
    </xdr:from>
    <xdr:to>
      <xdr:col>0</xdr:col>
      <xdr:colOff>673100</xdr:colOff>
      <xdr:row>0</xdr:row>
      <xdr:rowOff>739460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800" y="133350"/>
          <a:ext cx="622300" cy="60611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2984500</xdr:colOff>
      <xdr:row>0</xdr:row>
      <xdr:rowOff>222250</xdr:rowOff>
    </xdr:from>
    <xdr:to>
      <xdr:col>5</xdr:col>
      <xdr:colOff>1492</xdr:colOff>
      <xdr:row>1</xdr:row>
      <xdr:rowOff>6350</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84250" y="222250"/>
          <a:ext cx="1614488" cy="609600"/>
        </a:xfrm>
        <a:prstGeom prst="rect">
          <a:avLst/>
        </a:prstGeom>
      </xdr:spPr>
    </xdr:pic>
    <xdr:clientData/>
  </xdr:twoCellAnchor>
  <xdr:twoCellAnchor editAs="oneCell">
    <xdr:from>
      <xdr:col>0</xdr:col>
      <xdr:colOff>0</xdr:colOff>
      <xdr:row>0</xdr:row>
      <xdr:rowOff>51313</xdr:rowOff>
    </xdr:from>
    <xdr:to>
      <xdr:col>1</xdr:col>
      <xdr:colOff>2072</xdr:colOff>
      <xdr:row>0</xdr:row>
      <xdr:rowOff>718384</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1313"/>
          <a:ext cx="684889" cy="667071"/>
        </a:xfrm>
        <a:prstGeom prst="rect">
          <a:avLst/>
        </a:prstGeom>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7-01-09T15:49:03.366"/>
    </inkml:context>
    <inkml:brush xml:id="br0">
      <inkml:brushProperty name="width" value="0.04667" units="cm"/>
      <inkml:brushProperty name="height" value="0.04667" units="cm"/>
      <inkml:brushProperty name="color" value="#ED1C24"/>
      <inkml:brushProperty name="ignorePressure" value="1"/>
    </inkml:brush>
  </inkml:definitions>
  <inkml:traceGroup>
    <inkml:annotationXML>
      <emma:emma xmlns:emma="http://www.w3.org/2003/04/emma" version="1.0">
        <emma:interpretation id="{9A5EBF5B-CD47-46D4-864A-B33666B3D31F}" emma:medium="tactile" emma:mode="ink">
          <msink:context xmlns:msink="http://schemas.microsoft.com/ink/2010/main" type="writingRegion" rotatedBoundingBox="34528,12865 34543,12865 34543,12880 34528,12880"/>
        </emma:interpretation>
      </emma:emma>
    </inkml:annotationXML>
    <inkml:traceGroup>
      <inkml:annotationXML>
        <emma:emma xmlns:emma="http://www.w3.org/2003/04/emma" version="1.0">
          <emma:interpretation id="{04A36326-CFD8-4F54-8181-22586B017382}" emma:medium="tactile" emma:mode="ink">
            <msink:context xmlns:msink="http://schemas.microsoft.com/ink/2010/main" type="paragraph" rotatedBoundingBox="34528,12865 34543,12865 34543,12880 34528,12880" alignmentLevel="1"/>
          </emma:interpretation>
        </emma:emma>
      </inkml:annotationXML>
      <inkml:traceGroup>
        <inkml:annotationXML>
          <emma:emma xmlns:emma="http://www.w3.org/2003/04/emma" version="1.0">
            <emma:interpretation id="{9824F657-898C-47E7-AA3F-F28DFE3F63A4}" emma:medium="tactile" emma:mode="ink">
              <msink:context xmlns:msink="http://schemas.microsoft.com/ink/2010/main" type="line" rotatedBoundingBox="34528,12865 34543,12865 34543,12880 34528,12880"/>
            </emma:interpretation>
          </emma:emma>
        </inkml:annotationXML>
        <inkml:traceGroup>
          <inkml:annotationXML>
            <emma:emma xmlns:emma="http://www.w3.org/2003/04/emma" version="1.0">
              <emma:interpretation id="{4A196906-4CEA-4345-925D-2A245E90C2F4}" emma:medium="tactile" emma:mode="ink">
                <msink:context xmlns:msink="http://schemas.microsoft.com/ink/2010/main" type="inkWord" rotatedBoundingBox="34528,12865 34543,12865 34543,12880 34528,12880"/>
              </emma:interpretation>
              <emma:one-of disjunction-type="recognition" id="oneOf0">
                <emma:interpretation id="interp0" emma:lang="en-US" emma:confidence="0">
                  <emma:literal>.</emma:literal>
                </emma:interpretation>
                <emma:interpretation id="interp1" emma:lang="en-US" emma:confidence="0">
                  <emma:literal>v</emma:literal>
                </emma:interpretation>
                <emma:interpretation id="interp2" emma:lang="en-US" emma:confidence="0">
                  <emma:literal>}</emma:literal>
                </emma:interpretation>
                <emma:interpretation id="interp3" emma:lang="en-US" emma:confidence="0">
                  <emma:literal>w</emma:literal>
                </emma:interpretation>
                <emma:interpretation id="interp4" emma:lang="en-US" emma:confidence="0">
                  <emma:literal>3</emma:literal>
                </emma:interpretation>
              </emma:one-of>
            </emma:emma>
          </inkml:annotationXML>
          <inkml:trace contextRef="#ctx0" brushRef="#br0">0 0</inkml:trace>
        </inkml:traceGroup>
      </inkml:traceGroup>
    </inkml:traceGroup>
  </inkml:traceGroup>
</inkml:ink>
</file>

<file path=xl/theme/theme1.xml><?xml version="1.0" encoding="utf-8"?>
<a:theme xmlns:a="http://schemas.openxmlformats.org/drawingml/2006/main" name="Office Theme">
  <a:themeElements>
    <a:clrScheme name="INREV">
      <a:dk1>
        <a:sysClr val="windowText" lastClr="000000"/>
      </a:dk1>
      <a:lt1>
        <a:sysClr val="window" lastClr="FFFFFF"/>
      </a:lt1>
      <a:dk2>
        <a:srgbClr val="44546A"/>
      </a:dk2>
      <a:lt2>
        <a:srgbClr val="E7E6E6"/>
      </a:lt2>
      <a:accent1>
        <a:srgbClr val="0033A0"/>
      </a:accent1>
      <a:accent2>
        <a:srgbClr val="59CBE8"/>
      </a:accent2>
      <a:accent3>
        <a:srgbClr val="6CC24A"/>
      </a:accent3>
      <a:accent4>
        <a:srgbClr val="008675"/>
      </a:accent4>
      <a:accent5>
        <a:srgbClr val="91D6AC"/>
      </a:accent5>
      <a:accent6>
        <a:srgbClr val="009CA6"/>
      </a:accent6>
      <a:hlink>
        <a:srgbClr val="0563C1"/>
      </a:hlink>
      <a:folHlink>
        <a:srgbClr val="954F72"/>
      </a:folHlink>
    </a:clrScheme>
    <a:fontScheme name="INREV SDDS">
      <a:majorFont>
        <a:latin typeface="Arial"/>
        <a:ea typeface=""/>
        <a:cs typeface=""/>
      </a:majorFont>
      <a:minorFont>
        <a:latin typeface="Arial Unicode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9.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inrev.org/guidelines/assessments/" TargetMode="External"/><Relationship Id="rId2" Type="http://schemas.openxmlformats.org/officeDocument/2006/relationships/hyperlink" Target="https://www.inrev.org/definitions/" TargetMode="External"/><Relationship Id="rId1" Type="http://schemas.openxmlformats.org/officeDocument/2006/relationships/hyperlink" Target="https://www.inrev.org/definitions/"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inrev.org/definitions/" TargetMode="External"/><Relationship Id="rId13" Type="http://schemas.openxmlformats.org/officeDocument/2006/relationships/hyperlink" Target="https://www.inrev.org/guidelines/" TargetMode="External"/><Relationship Id="rId18" Type="http://schemas.openxmlformats.org/officeDocument/2006/relationships/hyperlink" Target="https://www.inrev.org/guidelines/module/fee-and-expense-metrics" TargetMode="External"/><Relationship Id="rId3" Type="http://schemas.openxmlformats.org/officeDocument/2006/relationships/hyperlink" Target="https://www.inrev.org/definitions/" TargetMode="External"/><Relationship Id="rId21" Type="http://schemas.openxmlformats.org/officeDocument/2006/relationships/printerSettings" Target="../printerSettings/printerSettings5.bin"/><Relationship Id="rId7" Type="http://schemas.openxmlformats.org/officeDocument/2006/relationships/hyperlink" Target="https://www.inrev.org/definitions/" TargetMode="External"/><Relationship Id="rId12" Type="http://schemas.openxmlformats.org/officeDocument/2006/relationships/hyperlink" Target="https://www.inrev.org/guidelines/" TargetMode="External"/><Relationship Id="rId17" Type="http://schemas.openxmlformats.org/officeDocument/2006/relationships/hyperlink" Target="https://www.inrev.org/guidelines/module/fee-and-expense-metrics" TargetMode="External"/><Relationship Id="rId2" Type="http://schemas.openxmlformats.org/officeDocument/2006/relationships/hyperlink" Target="https://www.inrev.org/definitions/" TargetMode="External"/><Relationship Id="rId16" Type="http://schemas.openxmlformats.org/officeDocument/2006/relationships/hyperlink" Target="https://www.inrev.org/guidelines/module/fee-and-expense-metrics" TargetMode="External"/><Relationship Id="rId20" Type="http://schemas.openxmlformats.org/officeDocument/2006/relationships/hyperlink" Target="https://www.inrev.org/guidelines/module/fee-and-expense-metrics" TargetMode="External"/><Relationship Id="rId1" Type="http://schemas.openxmlformats.org/officeDocument/2006/relationships/hyperlink" Target="https://www.inrev.org/definitions/" TargetMode="External"/><Relationship Id="rId6" Type="http://schemas.openxmlformats.org/officeDocument/2006/relationships/hyperlink" Target="https://www.inrev.org/definitions/" TargetMode="External"/><Relationship Id="rId11" Type="http://schemas.openxmlformats.org/officeDocument/2006/relationships/hyperlink" Target="https://www.inrev.org/guidelines/module/inrev-nav" TargetMode="External"/><Relationship Id="rId5" Type="http://schemas.openxmlformats.org/officeDocument/2006/relationships/hyperlink" Target="https://www.inrev.org/definitions/" TargetMode="External"/><Relationship Id="rId15" Type="http://schemas.openxmlformats.org/officeDocument/2006/relationships/hyperlink" Target="https://www.inrev.org/guidelines/module/fee-and-expense-metrics" TargetMode="External"/><Relationship Id="rId10" Type="http://schemas.openxmlformats.org/officeDocument/2006/relationships/hyperlink" Target="https://www.inrev.org/definitions/" TargetMode="External"/><Relationship Id="rId19" Type="http://schemas.openxmlformats.org/officeDocument/2006/relationships/hyperlink" Target="https://www.inrev.org/guidelines/module/fee-and-expense-metrics" TargetMode="External"/><Relationship Id="rId4" Type="http://schemas.openxmlformats.org/officeDocument/2006/relationships/hyperlink" Target="https://www.inrev.org/definitions/" TargetMode="External"/><Relationship Id="rId9" Type="http://schemas.openxmlformats.org/officeDocument/2006/relationships/hyperlink" Target="https://www.inrev.org/definitions/" TargetMode="External"/><Relationship Id="rId14" Type="http://schemas.openxmlformats.org/officeDocument/2006/relationships/hyperlink" Target="https://www.inrev.org/guidelines/assessments/" TargetMode="External"/><Relationship Id="rId2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www.inrev.org/definitions/" TargetMode="External"/><Relationship Id="rId7" Type="http://schemas.openxmlformats.org/officeDocument/2006/relationships/printerSettings" Target="../printerSettings/printerSettings6.bin"/><Relationship Id="rId2" Type="http://schemas.openxmlformats.org/officeDocument/2006/relationships/hyperlink" Target="https://www.inrev.org/definitions/" TargetMode="External"/><Relationship Id="rId1" Type="http://schemas.openxmlformats.org/officeDocument/2006/relationships/hyperlink" Target="https://www.inrev.org/definitions/" TargetMode="External"/><Relationship Id="rId6" Type="http://schemas.openxmlformats.org/officeDocument/2006/relationships/hyperlink" Target="https://www.inrev.org/definitions/" TargetMode="External"/><Relationship Id="rId5" Type="http://schemas.openxmlformats.org/officeDocument/2006/relationships/hyperlink" Target="https://www.inrev.org/definitions/" TargetMode="External"/><Relationship Id="rId4" Type="http://schemas.openxmlformats.org/officeDocument/2006/relationships/hyperlink" Target="https://www.inrev.org/definitions/"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theme="0"/>
  </sheetPr>
  <dimension ref="A1:A7"/>
  <sheetViews>
    <sheetView showGridLines="0" showRowColHeaders="0" workbookViewId="0">
      <selection activeCell="K62" sqref="K62"/>
    </sheetView>
  </sheetViews>
  <sheetFormatPr defaultColWidth="30.140625" defaultRowHeight="12.75"/>
  <cols>
    <col min="1" max="1" width="109.140625" customWidth="1"/>
  </cols>
  <sheetData>
    <row r="1" spans="1:1" ht="65.25" customHeight="1">
      <c r="A1" s="332" t="s">
        <v>2014</v>
      </c>
    </row>
    <row r="2" spans="1:1" ht="25.5">
      <c r="A2" s="331" t="s">
        <v>2001</v>
      </c>
    </row>
    <row r="3" spans="1:1" ht="63.75">
      <c r="A3" s="329" t="s">
        <v>1996</v>
      </c>
    </row>
    <row r="4" spans="1:1" ht="25.5">
      <c r="A4" s="331" t="s">
        <v>2000</v>
      </c>
    </row>
    <row r="5" spans="1:1">
      <c r="A5" s="330" t="s">
        <v>1997</v>
      </c>
    </row>
    <row r="6" spans="1:1">
      <c r="A6" s="330" t="s">
        <v>1998</v>
      </c>
    </row>
    <row r="7" spans="1:1">
      <c r="A7" s="330" t="s">
        <v>1999</v>
      </c>
    </row>
  </sheetData>
  <sheetProtection password="C85D" sheet="1" objects="1" scenarios="1" selectLockedCells="1" selectUnlockedCells="1"/>
  <conditionalFormatting sqref="A3">
    <cfRule type="iconSet" priority="3">
      <iconSet iconSet="3Symbols2" showValue="0">
        <cfvo type="percent" val="0"/>
        <cfvo type="num" val="1"/>
        <cfvo type="num" val="2"/>
      </iconSet>
    </cfRule>
  </conditionalFormatting>
  <conditionalFormatting sqref="A2">
    <cfRule type="iconSet" priority="2">
      <iconSet iconSet="3Symbols2" showValue="0">
        <cfvo type="percent" val="0"/>
        <cfvo type="num" val="1"/>
        <cfvo type="num" val="2"/>
      </iconSet>
    </cfRule>
  </conditionalFormatting>
  <conditionalFormatting sqref="A4:A7">
    <cfRule type="iconSet" priority="1">
      <iconSet iconSet="3Symbols2" showValue="0">
        <cfvo type="percent" val="0"/>
        <cfvo type="num" val="1"/>
        <cfvo type="num" val="2"/>
      </iconSet>
    </cfRule>
  </conditionalFormatting>
  <pageMargins left="0.70866141732283472" right="0.70866141732283472" top="0.74803149606299213" bottom="0.74803149606299213" header="0.31496062992125984" footer="0.31496062992125984"/>
  <pageSetup paperSize="9" orientation="portrait" verticalDpi="0" r:id="rId1"/>
  <headerFooter>
    <oddHeader>&amp;R&amp;G</oddHeader>
    <oddFooter>&amp;LINREV SDDS 3.1&amp;RDate: &amp;D</oddFoot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tabColor theme="1"/>
  </sheetPr>
  <dimension ref="A1:FR248"/>
  <sheetViews>
    <sheetView showZeros="0" zoomScale="80" zoomScaleNormal="80" workbookViewId="0">
      <pane ySplit="1" topLeftCell="A2" activePane="bottomLeft" state="frozen"/>
      <selection activeCell="FP10" sqref="FP10"/>
      <selection pane="bottomLeft" activeCell="A2" sqref="A2"/>
    </sheetView>
  </sheetViews>
  <sheetFormatPr defaultRowHeight="12.75"/>
  <cols>
    <col min="4" max="4" width="34.42578125" bestFit="1" customWidth="1"/>
    <col min="6" max="29" width="7.7109375" customWidth="1"/>
    <col min="30" max="30" width="4.5703125" customWidth="1"/>
    <col min="31" max="31" width="8.85546875" customWidth="1"/>
    <col min="32" max="32" width="19.140625" customWidth="1"/>
    <col min="33" max="33" width="11.42578125" customWidth="1"/>
    <col min="34" max="34" width="4.5703125" customWidth="1"/>
    <col min="35" max="35" width="7.28515625" style="304" bestFit="1" customWidth="1"/>
    <col min="36" max="36" width="6.85546875" style="304" customWidth="1"/>
    <col min="37" max="37" width="34.42578125" style="304" bestFit="1" customWidth="1"/>
    <col min="38" max="38" width="6.42578125" customWidth="1"/>
    <col min="39" max="62" width="7.7109375" customWidth="1"/>
    <col min="63" max="63" width="4.7109375" customWidth="1"/>
    <col min="65" max="65" width="19.140625" customWidth="1"/>
    <col min="66" max="66" width="11.42578125" customWidth="1"/>
    <col min="67" max="69" width="7.7109375" customWidth="1"/>
    <col min="70" max="90" width="7.7109375" hidden="1" customWidth="1"/>
    <col min="91" max="91" width="4.5703125" customWidth="1"/>
    <col min="92" max="93" width="6.7109375" style="311" customWidth="1"/>
    <col min="94" max="94" width="7.28515625" style="304" bestFit="1" customWidth="1"/>
    <col min="95" max="95" width="11" style="304" bestFit="1" customWidth="1"/>
    <col min="96" max="96" width="34.42578125" style="304" bestFit="1" customWidth="1"/>
    <col min="97" max="97" width="6.42578125" customWidth="1"/>
    <col min="98" max="121" width="7.7109375" customWidth="1"/>
    <col min="122" max="122" width="9.140625" customWidth="1"/>
    <col min="123" max="123" width="9.7109375" customWidth="1"/>
    <col min="124" max="124" width="7.7109375" bestFit="1" customWidth="1"/>
    <col min="125" max="125" width="7.5703125" customWidth="1"/>
    <col min="126" max="126" width="29.28515625" bestFit="1" customWidth="1"/>
    <col min="127" max="127" width="7.28515625" customWidth="1"/>
    <col min="128" max="128" width="5" customWidth="1"/>
    <col min="129" max="129" width="7.7109375" bestFit="1" customWidth="1"/>
    <col min="130" max="130" width="7.5703125" customWidth="1"/>
    <col min="131" max="131" width="9.140625" customWidth="1"/>
    <col min="132" max="132" width="27.85546875" customWidth="1"/>
    <col min="133" max="133" width="6.7109375" customWidth="1"/>
    <col min="134" max="134" width="4.5703125" customWidth="1"/>
    <col min="135" max="135" width="6.28515625" style="326" bestFit="1" customWidth="1"/>
    <col min="136" max="136" width="4.5703125" customWidth="1"/>
    <col min="137" max="137" width="8.5703125" customWidth="1"/>
    <col min="138" max="138" width="7.7109375" bestFit="1" customWidth="1"/>
    <col min="139" max="139" width="7.5703125" customWidth="1"/>
    <col min="140" max="140" width="29.28515625" bestFit="1" customWidth="1"/>
    <col min="141" max="141" width="6.42578125" customWidth="1"/>
    <col min="142" max="142" width="4.5703125" customWidth="1"/>
    <col min="143" max="143" width="7.7109375" bestFit="1" customWidth="1"/>
    <col min="144" max="144" width="7.5703125" customWidth="1"/>
    <col min="145" max="145" width="9.140625" customWidth="1"/>
    <col min="146" max="146" width="20.85546875" customWidth="1"/>
    <col min="147" max="147" width="6.7109375" customWidth="1"/>
    <col min="148" max="148" width="4.5703125" customWidth="1"/>
    <col min="149" max="149" width="20.7109375" bestFit="1" customWidth="1"/>
    <col min="150" max="150" width="29.7109375" customWidth="1"/>
    <col min="153" max="153" width="11.42578125" customWidth="1"/>
    <col min="154" max="154" width="11.28515625" bestFit="1" customWidth="1"/>
    <col min="155" max="155" width="10.140625" bestFit="1" customWidth="1"/>
    <col min="156" max="156" width="24.7109375" customWidth="1"/>
    <col min="157" max="157" width="10.7109375" bestFit="1" customWidth="1"/>
    <col min="160" max="160" width="42.28515625" bestFit="1" customWidth="1"/>
    <col min="161" max="161" width="36.5703125" bestFit="1" customWidth="1"/>
    <col min="162" max="162" width="17" customWidth="1"/>
    <col min="163" max="163" width="17.85546875" customWidth="1"/>
    <col min="164" max="164" width="16.140625" customWidth="1"/>
    <col min="165" max="165" width="14.85546875" customWidth="1"/>
    <col min="166" max="169" width="15.7109375" customWidth="1"/>
    <col min="171" max="171" width="5.85546875" bestFit="1" customWidth="1"/>
    <col min="172" max="172" width="12.28515625" bestFit="1" customWidth="1"/>
    <col min="173" max="173" width="9.7109375" bestFit="1" customWidth="1"/>
  </cols>
  <sheetData>
    <row r="1" spans="1:174" s="322" customFormat="1" ht="92.25" customHeight="1">
      <c r="A1" s="316" t="s">
        <v>1080</v>
      </c>
      <c r="B1" s="316" t="s">
        <v>1414</v>
      </c>
      <c r="C1" s="316" t="s">
        <v>1520</v>
      </c>
      <c r="D1" s="316" t="s">
        <v>1986</v>
      </c>
      <c r="E1" s="444" t="s">
        <v>1413</v>
      </c>
      <c r="F1" s="321" t="s">
        <v>373</v>
      </c>
      <c r="G1" s="321" t="s">
        <v>374</v>
      </c>
      <c r="H1" s="321" t="s">
        <v>375</v>
      </c>
      <c r="I1" s="321" t="s">
        <v>376</v>
      </c>
      <c r="J1" s="321" t="s">
        <v>377</v>
      </c>
      <c r="K1" s="321" t="s">
        <v>378</v>
      </c>
      <c r="L1" s="321" t="s">
        <v>379</v>
      </c>
      <c r="M1" s="321" t="s">
        <v>380</v>
      </c>
      <c r="N1" s="321" t="s">
        <v>381</v>
      </c>
      <c r="O1" s="321" t="s">
        <v>382</v>
      </c>
      <c r="P1" s="321" t="s">
        <v>383</v>
      </c>
      <c r="Q1" s="321" t="s">
        <v>384</v>
      </c>
      <c r="R1" s="321" t="s">
        <v>385</v>
      </c>
      <c r="S1" s="321" t="s">
        <v>386</v>
      </c>
      <c r="T1" s="321" t="s">
        <v>1875</v>
      </c>
      <c r="U1" s="321" t="s">
        <v>387</v>
      </c>
      <c r="V1" s="321" t="s">
        <v>388</v>
      </c>
      <c r="W1" s="321" t="s">
        <v>389</v>
      </c>
      <c r="X1" s="321" t="s">
        <v>1399</v>
      </c>
      <c r="Y1" s="321" t="s">
        <v>390</v>
      </c>
      <c r="Z1" s="321" t="s">
        <v>391</v>
      </c>
      <c r="AA1" s="321" t="s">
        <v>392</v>
      </c>
      <c r="AB1" s="321" t="s">
        <v>393</v>
      </c>
      <c r="AC1" s="321" t="s">
        <v>394</v>
      </c>
      <c r="AD1" s="315"/>
      <c r="AE1" s="316" t="s">
        <v>1987</v>
      </c>
      <c r="AF1" s="316" t="s">
        <v>1517</v>
      </c>
      <c r="AG1" s="316" t="s">
        <v>1413</v>
      </c>
      <c r="AH1" s="315"/>
      <c r="AI1" s="317" t="s">
        <v>1414</v>
      </c>
      <c r="AJ1" s="317" t="s">
        <v>1520</v>
      </c>
      <c r="AK1" s="317" t="s">
        <v>1872</v>
      </c>
      <c r="AL1" s="317" t="s">
        <v>1413</v>
      </c>
      <c r="AM1" s="317" t="str">
        <f t="shared" ref="AM1:BJ1" si="0">F1</f>
        <v>Office</v>
      </c>
      <c r="AN1" s="317" t="str">
        <f t="shared" si="0"/>
        <v>Retail</v>
      </c>
      <c r="AO1" s="317" t="str">
        <f t="shared" si="0"/>
        <v>Industrial / Logistics</v>
      </c>
      <c r="AP1" s="317" t="str">
        <f t="shared" si="0"/>
        <v>Residential</v>
      </c>
      <c r="AQ1" s="317" t="str">
        <f t="shared" si="0"/>
        <v>Mixed</v>
      </c>
      <c r="AR1" s="317" t="str">
        <f t="shared" si="0"/>
        <v>Parking</v>
      </c>
      <c r="AS1" s="317" t="str">
        <f t="shared" si="0"/>
        <v>Student Housing</v>
      </c>
      <c r="AT1" s="317" t="str">
        <f t="shared" si="0"/>
        <v>Hotel</v>
      </c>
      <c r="AU1" s="317" t="str">
        <f t="shared" si="0"/>
        <v>Leisure</v>
      </c>
      <c r="AV1" s="317" t="str">
        <f t="shared" si="0"/>
        <v>Health Care</v>
      </c>
      <c r="AW1" s="317" t="str">
        <f t="shared" si="0"/>
        <v>Aged care</v>
      </c>
      <c r="AX1" s="317" t="str">
        <f t="shared" si="0"/>
        <v>Development</v>
      </c>
      <c r="AY1" s="317" t="str">
        <f t="shared" si="0"/>
        <v>Development Office</v>
      </c>
      <c r="AZ1" s="317" t="str">
        <f t="shared" si="0"/>
        <v>Development Retail</v>
      </c>
      <c r="BA1" s="317" t="str">
        <f t="shared" si="0"/>
        <v>Development Industrial / Logistics</v>
      </c>
      <c r="BB1" s="317" t="str">
        <f t="shared" si="0"/>
        <v>Development Residential</v>
      </c>
      <c r="BC1" s="317" t="str">
        <f t="shared" si="0"/>
        <v>Development Mixed</v>
      </c>
      <c r="BD1" s="317" t="str">
        <f t="shared" si="0"/>
        <v>Development Parking</v>
      </c>
      <c r="BE1" s="317" t="str">
        <f t="shared" si="0"/>
        <v>Development
Student Housing</v>
      </c>
      <c r="BF1" s="317" t="str">
        <f t="shared" si="0"/>
        <v>Development Hotel</v>
      </c>
      <c r="BG1" s="317" t="str">
        <f t="shared" si="0"/>
        <v>Development Leisure</v>
      </c>
      <c r="BH1" s="317" t="str">
        <f t="shared" si="0"/>
        <v>Development Healthcare</v>
      </c>
      <c r="BI1" s="317" t="str">
        <f t="shared" si="0"/>
        <v>Development Aged care</v>
      </c>
      <c r="BJ1" s="317" t="str">
        <f t="shared" si="0"/>
        <v>Other</v>
      </c>
      <c r="BK1" s="315"/>
      <c r="BL1" s="316" t="s">
        <v>1414</v>
      </c>
      <c r="BM1" s="316" t="s">
        <v>1517</v>
      </c>
      <c r="BN1" s="316" t="s">
        <v>1413</v>
      </c>
      <c r="BO1" s="317" t="s">
        <v>373</v>
      </c>
      <c r="BP1" s="317" t="s">
        <v>374</v>
      </c>
      <c r="BQ1" s="317" t="s">
        <v>375</v>
      </c>
      <c r="BR1" s="317" t="s">
        <v>376</v>
      </c>
      <c r="BS1" s="317" t="s">
        <v>377</v>
      </c>
      <c r="BT1" s="317" t="s">
        <v>378</v>
      </c>
      <c r="BU1" s="317" t="s">
        <v>379</v>
      </c>
      <c r="BV1" s="317" t="s">
        <v>380</v>
      </c>
      <c r="BW1" s="317" t="s">
        <v>381</v>
      </c>
      <c r="BX1" s="317" t="s">
        <v>382</v>
      </c>
      <c r="BY1" s="317" t="s">
        <v>383</v>
      </c>
      <c r="BZ1" s="317" t="s">
        <v>384</v>
      </c>
      <c r="CA1" s="317" t="s">
        <v>385</v>
      </c>
      <c r="CB1" s="317" t="s">
        <v>386</v>
      </c>
      <c r="CC1" s="317" t="s">
        <v>1398</v>
      </c>
      <c r="CD1" s="317" t="s">
        <v>387</v>
      </c>
      <c r="CE1" s="317" t="s">
        <v>388</v>
      </c>
      <c r="CF1" s="317" t="s">
        <v>389</v>
      </c>
      <c r="CG1" s="317" t="s">
        <v>1399</v>
      </c>
      <c r="CH1" s="317" t="s">
        <v>390</v>
      </c>
      <c r="CI1" s="317" t="s">
        <v>391</v>
      </c>
      <c r="CJ1" s="317" t="s">
        <v>392</v>
      </c>
      <c r="CK1" s="317" t="s">
        <v>393</v>
      </c>
      <c r="CL1" s="317" t="s">
        <v>394</v>
      </c>
      <c r="CM1" s="319"/>
      <c r="CN1" s="318" t="s">
        <v>1518</v>
      </c>
      <c r="CO1" s="318" t="s">
        <v>1080</v>
      </c>
      <c r="CP1" s="317" t="s">
        <v>1414</v>
      </c>
      <c r="CQ1" s="317" t="s">
        <v>1520</v>
      </c>
      <c r="CR1" s="317" t="s">
        <v>1871</v>
      </c>
      <c r="CS1" s="317" t="s">
        <v>1413</v>
      </c>
      <c r="CT1" s="317" t="str">
        <f t="shared" ref="CT1:DQ1" si="1">F1</f>
        <v>Office</v>
      </c>
      <c r="CU1" s="317" t="str">
        <f t="shared" si="1"/>
        <v>Retail</v>
      </c>
      <c r="CV1" s="317" t="str">
        <f t="shared" si="1"/>
        <v>Industrial / Logistics</v>
      </c>
      <c r="CW1" s="317" t="str">
        <f t="shared" si="1"/>
        <v>Residential</v>
      </c>
      <c r="CX1" s="317" t="str">
        <f t="shared" si="1"/>
        <v>Mixed</v>
      </c>
      <c r="CY1" s="317" t="str">
        <f t="shared" si="1"/>
        <v>Parking</v>
      </c>
      <c r="CZ1" s="317" t="str">
        <f t="shared" si="1"/>
        <v>Student Housing</v>
      </c>
      <c r="DA1" s="317" t="str">
        <f t="shared" si="1"/>
        <v>Hotel</v>
      </c>
      <c r="DB1" s="317" t="str">
        <f t="shared" si="1"/>
        <v>Leisure</v>
      </c>
      <c r="DC1" s="317" t="str">
        <f t="shared" si="1"/>
        <v>Health Care</v>
      </c>
      <c r="DD1" s="317" t="str">
        <f t="shared" si="1"/>
        <v>Aged care</v>
      </c>
      <c r="DE1" s="317" t="str">
        <f t="shared" si="1"/>
        <v>Development</v>
      </c>
      <c r="DF1" s="317" t="str">
        <f t="shared" si="1"/>
        <v>Development Office</v>
      </c>
      <c r="DG1" s="317" t="str">
        <f t="shared" si="1"/>
        <v>Development Retail</v>
      </c>
      <c r="DH1" s="317" t="str">
        <f t="shared" si="1"/>
        <v>Development Industrial / Logistics</v>
      </c>
      <c r="DI1" s="317" t="str">
        <f t="shared" si="1"/>
        <v>Development Residential</v>
      </c>
      <c r="DJ1" s="317" t="str">
        <f t="shared" si="1"/>
        <v>Development Mixed</v>
      </c>
      <c r="DK1" s="317" t="str">
        <f t="shared" si="1"/>
        <v>Development Parking</v>
      </c>
      <c r="DL1" s="317" t="str">
        <f t="shared" si="1"/>
        <v>Development
Student Housing</v>
      </c>
      <c r="DM1" s="317" t="str">
        <f t="shared" si="1"/>
        <v>Development Hotel</v>
      </c>
      <c r="DN1" s="317" t="str">
        <f t="shared" si="1"/>
        <v>Development Leisure</v>
      </c>
      <c r="DO1" s="317" t="str">
        <f t="shared" si="1"/>
        <v>Development Healthcare</v>
      </c>
      <c r="DP1" s="317" t="str">
        <f t="shared" si="1"/>
        <v>Development Aged care</v>
      </c>
      <c r="DQ1" s="317" t="str">
        <f t="shared" si="1"/>
        <v>Other</v>
      </c>
      <c r="DR1" s="320"/>
      <c r="DS1" s="321" t="s">
        <v>1989</v>
      </c>
      <c r="DT1" s="321" t="s">
        <v>1414</v>
      </c>
      <c r="DU1" s="321" t="s">
        <v>1415</v>
      </c>
      <c r="DV1" s="321" t="s">
        <v>1413</v>
      </c>
      <c r="DW1" s="321" t="s">
        <v>1413</v>
      </c>
      <c r="DX1" s="320"/>
      <c r="DY1" s="321" t="s">
        <v>1991</v>
      </c>
      <c r="DZ1" s="321" t="s">
        <v>1415</v>
      </c>
      <c r="EA1" s="321" t="s">
        <v>1987</v>
      </c>
      <c r="EB1" s="321" t="s">
        <v>1519</v>
      </c>
      <c r="EC1" s="321" t="s">
        <v>1413</v>
      </c>
      <c r="ED1" s="320"/>
      <c r="EE1" s="327" t="s">
        <v>1518</v>
      </c>
      <c r="EF1" s="320"/>
      <c r="EG1" s="321" t="s">
        <v>1988</v>
      </c>
      <c r="EH1" s="321" t="s">
        <v>1414</v>
      </c>
      <c r="EI1" s="321" t="s">
        <v>1415</v>
      </c>
      <c r="EJ1" s="321" t="s">
        <v>1413</v>
      </c>
      <c r="EK1" s="321" t="s">
        <v>1413</v>
      </c>
      <c r="EL1" s="320"/>
      <c r="EM1" s="321" t="s">
        <v>1414</v>
      </c>
      <c r="EN1" s="321" t="s">
        <v>1415</v>
      </c>
      <c r="EO1" s="321" t="s">
        <v>1990</v>
      </c>
      <c r="EP1" s="321" t="s">
        <v>1519</v>
      </c>
      <c r="EQ1" s="321" t="s">
        <v>1413</v>
      </c>
      <c r="ER1" s="320"/>
      <c r="ES1" s="321" t="s">
        <v>1414</v>
      </c>
      <c r="ET1" s="321" t="s">
        <v>1417</v>
      </c>
      <c r="EU1" s="321" t="s">
        <v>1413</v>
      </c>
      <c r="EW1" s="321" t="s">
        <v>1414</v>
      </c>
      <c r="EX1" s="321" t="s">
        <v>1415</v>
      </c>
      <c r="EY1" s="321" t="s">
        <v>1416</v>
      </c>
      <c r="EZ1" s="321" t="s">
        <v>1417</v>
      </c>
      <c r="FA1" s="321" t="s">
        <v>1413</v>
      </c>
      <c r="FC1" s="323" t="s">
        <v>1434</v>
      </c>
      <c r="FD1" s="321"/>
      <c r="FE1" s="321"/>
      <c r="FF1" s="324"/>
      <c r="FG1" s="52"/>
      <c r="FH1" s="52"/>
      <c r="FI1" s="52"/>
      <c r="FJ1" s="52"/>
      <c r="FK1" s="52"/>
      <c r="FL1" s="52"/>
      <c r="FM1" s="52"/>
      <c r="FO1" s="323" t="s">
        <v>1866</v>
      </c>
    </row>
    <row r="2" spans="1:174" ht="15">
      <c r="A2" s="303">
        <v>1</v>
      </c>
      <c r="B2" s="445">
        <f>RANK(E2,E:E)</f>
        <v>1</v>
      </c>
      <c r="C2" s="446">
        <f>B2+COUNTIF(B$2:$B2,B2)-1</f>
        <v>1</v>
      </c>
      <c r="D2" s="447" t="str">
        <f>Tables!AI2</f>
        <v>Not specified</v>
      </c>
      <c r="E2" s="448">
        <f>SUM(F2:AC2)</f>
        <v>0</v>
      </c>
      <c r="F2" s="50">
        <f>SUMIFS('Portfolio Allocation'!C$10:C$109,'Portfolio Allocation'!$A$10:$A$109,'Graph Tables'!$D2)</f>
        <v>0</v>
      </c>
      <c r="G2" s="50">
        <f>SUMIFS('Portfolio Allocation'!D$10:D$109,'Portfolio Allocation'!$A$10:$A$109,'Graph Tables'!$D2)</f>
        <v>0</v>
      </c>
      <c r="H2" s="50">
        <f>SUMIFS('Portfolio Allocation'!E$10:E$109,'Portfolio Allocation'!$A$10:$A$109,'Graph Tables'!$D2)</f>
        <v>0</v>
      </c>
      <c r="I2" s="50">
        <f>SUMIFS('Portfolio Allocation'!F$10:F$109,'Portfolio Allocation'!$A$10:$A$109,'Graph Tables'!$D2)</f>
        <v>0</v>
      </c>
      <c r="J2" s="50">
        <f>SUMIFS('Portfolio Allocation'!G$10:G$109,'Portfolio Allocation'!$A$10:$A$109,'Graph Tables'!$D2)</f>
        <v>0</v>
      </c>
      <c r="K2" s="50">
        <f>SUMIFS('Portfolio Allocation'!H$10:H$109,'Portfolio Allocation'!$A$10:$A$109,'Graph Tables'!$D2)</f>
        <v>0</v>
      </c>
      <c r="L2" s="50">
        <f>SUMIFS('Portfolio Allocation'!I$10:I$109,'Portfolio Allocation'!$A$10:$A$109,'Graph Tables'!$D2)</f>
        <v>0</v>
      </c>
      <c r="M2" s="50">
        <f>SUMIFS('Portfolio Allocation'!J$10:J$109,'Portfolio Allocation'!$A$10:$A$109,'Graph Tables'!$D2)</f>
        <v>0</v>
      </c>
      <c r="N2" s="50">
        <f>SUMIFS('Portfolio Allocation'!K$10:K$109,'Portfolio Allocation'!$A$10:$A$109,'Graph Tables'!$D2)</f>
        <v>0</v>
      </c>
      <c r="O2" s="50">
        <f>SUMIFS('Portfolio Allocation'!L$10:L$109,'Portfolio Allocation'!$A$10:$A$109,'Graph Tables'!$D2)</f>
        <v>0</v>
      </c>
      <c r="P2" s="50">
        <f>SUMIFS('Portfolio Allocation'!M$10:M$109,'Portfolio Allocation'!$A$10:$A$109,'Graph Tables'!$D2)</f>
        <v>0</v>
      </c>
      <c r="Q2" s="50">
        <f>SUMIFS('Portfolio Allocation'!N$10:N$109,'Portfolio Allocation'!$A$10:$A$109,'Graph Tables'!$D2)</f>
        <v>0</v>
      </c>
      <c r="R2" s="50">
        <f>SUMIFS('Portfolio Allocation'!O$10:O$109,'Portfolio Allocation'!$A$10:$A$109,'Graph Tables'!$D2)</f>
        <v>0</v>
      </c>
      <c r="S2" s="50">
        <f>SUMIFS('Portfolio Allocation'!P$10:P$109,'Portfolio Allocation'!$A$10:$A$109,'Graph Tables'!$D2)</f>
        <v>0</v>
      </c>
      <c r="T2" s="50">
        <f>SUMIFS('Portfolio Allocation'!Q$10:Q$109,'Portfolio Allocation'!$A$10:$A$109,'Graph Tables'!$D2)</f>
        <v>0</v>
      </c>
      <c r="U2" s="50">
        <f>SUMIFS('Portfolio Allocation'!R$10:R$109,'Portfolio Allocation'!$A$10:$A$109,'Graph Tables'!$D2)</f>
        <v>0</v>
      </c>
      <c r="V2" s="50">
        <f>SUMIFS('Portfolio Allocation'!S$10:S$109,'Portfolio Allocation'!$A$10:$A$109,'Graph Tables'!$D2)</f>
        <v>0</v>
      </c>
      <c r="W2" s="50">
        <f>SUMIFS('Portfolio Allocation'!T$10:T$109,'Portfolio Allocation'!$A$10:$A$109,'Graph Tables'!$D2)</f>
        <v>0</v>
      </c>
      <c r="X2" s="50">
        <f>SUMIFS('Portfolio Allocation'!U$10:U$109,'Portfolio Allocation'!$A$10:$A$109,'Graph Tables'!$D2)</f>
        <v>0</v>
      </c>
      <c r="Y2" s="50">
        <f>SUMIFS('Portfolio Allocation'!V$10:V$109,'Portfolio Allocation'!$A$10:$A$109,'Graph Tables'!$D2)</f>
        <v>0</v>
      </c>
      <c r="Z2" s="50">
        <f>SUMIFS('Portfolio Allocation'!W$10:W$109,'Portfolio Allocation'!$A$10:$A$109,'Graph Tables'!$D2)</f>
        <v>0</v>
      </c>
      <c r="AA2" s="50">
        <f>SUMIFS('Portfolio Allocation'!X$10:X$109,'Portfolio Allocation'!$A$10:$A$109,'Graph Tables'!$D2)</f>
        <v>0</v>
      </c>
      <c r="AB2" s="50">
        <f>SUMIFS('Portfolio Allocation'!Y$10:Y$109,'Portfolio Allocation'!$A$10:$A$109,'Graph Tables'!$D2)</f>
        <v>0</v>
      </c>
      <c r="AC2" s="50">
        <f>SUMIFS('Portfolio Allocation'!Z$10:Z$109,'Portfolio Allocation'!$A$10:$A$109,'Graph Tables'!$D2)</f>
        <v>0</v>
      </c>
      <c r="AD2" s="50"/>
      <c r="AE2" s="52">
        <v>1</v>
      </c>
      <c r="AF2" t="str">
        <f>IF($EF$35=1,"To be specified",IF(AG2&lt;&gt;0,VLOOKUP(AE2,Ranking7,2,FALSE)," "))</f>
        <v>To be specified</v>
      </c>
      <c r="AG2" s="48">
        <f>IF($EF$35=1,100%,LARGE($E:$E,AE2))</f>
        <v>1</v>
      </c>
      <c r="AH2" s="50"/>
      <c r="AI2" s="303">
        <f>RANK(AL2,$AL$2:$AL$241)</f>
        <v>1</v>
      </c>
      <c r="AJ2" s="303">
        <f>AI2+COUNTIF(AI$2:$AI2,AI2)-1</f>
        <v>1</v>
      </c>
      <c r="AK2" s="305" t="str">
        <f t="shared" ref="AK2:AK65" si="2">D2</f>
        <v>Not specified</v>
      </c>
      <c r="AL2" s="81">
        <f>SUM(AM2:BI2)</f>
        <v>0</v>
      </c>
      <c r="AM2" s="48">
        <f t="shared" ref="AM2:AM65" si="3">F2*BO$103</f>
        <v>0</v>
      </c>
      <c r="AN2" s="48">
        <f t="shared" ref="AN2:AN65" si="4">G2*BP$103</f>
        <v>0</v>
      </c>
      <c r="AO2" s="48">
        <f t="shared" ref="AO2:AO65" si="5">H2*BQ$103</f>
        <v>0</v>
      </c>
      <c r="AP2" s="48">
        <f t="shared" ref="AP2:AP65" si="6">I2*BR$103</f>
        <v>0</v>
      </c>
      <c r="AQ2" s="48">
        <f t="shared" ref="AQ2:AQ65" si="7">J2*BS$103</f>
        <v>0</v>
      </c>
      <c r="AR2" s="48">
        <f t="shared" ref="AR2:AR65" si="8">K2*BT$103</f>
        <v>0</v>
      </c>
      <c r="AS2" s="48">
        <f t="shared" ref="AS2:AS65" si="9">L2*BU$103</f>
        <v>0</v>
      </c>
      <c r="AT2" s="48">
        <f t="shared" ref="AT2:AT65" si="10">M2*BV$103</f>
        <v>0</v>
      </c>
      <c r="AU2" s="48">
        <f t="shared" ref="AU2:AU65" si="11">N2*BW$103</f>
        <v>0</v>
      </c>
      <c r="AV2" s="48">
        <f t="shared" ref="AV2:AV65" si="12">O2*BX$103</f>
        <v>0</v>
      </c>
      <c r="AW2" s="48">
        <f t="shared" ref="AW2:AW65" si="13">P2*BY$103</f>
        <v>0</v>
      </c>
      <c r="AX2" s="48">
        <f t="shared" ref="AX2:AX65" si="14">Q2*BZ$103</f>
        <v>0</v>
      </c>
      <c r="AY2" s="48">
        <f t="shared" ref="AY2:AY65" si="15">R2*CA$103</f>
        <v>0</v>
      </c>
      <c r="AZ2" s="48">
        <f t="shared" ref="AZ2:AZ65" si="16">S2*CB$103</f>
        <v>0</v>
      </c>
      <c r="BA2" s="48">
        <f t="shared" ref="BA2:BA65" si="17">T2*CC$103</f>
        <v>0</v>
      </c>
      <c r="BB2" s="48">
        <f t="shared" ref="BB2:BB65" si="18">U2*CD$103</f>
        <v>0</v>
      </c>
      <c r="BC2" s="48">
        <f t="shared" ref="BC2:BC65" si="19">V2*CE$103</f>
        <v>0</v>
      </c>
      <c r="BD2" s="48">
        <f t="shared" ref="BD2:BD65" si="20">W2*CF$103</f>
        <v>0</v>
      </c>
      <c r="BE2" s="48">
        <f t="shared" ref="BE2:BE65" si="21">X2*CG$103</f>
        <v>0</v>
      </c>
      <c r="BF2" s="48">
        <f t="shared" ref="BF2:BF65" si="22">Y2*CH$103</f>
        <v>0</v>
      </c>
      <c r="BG2" s="48">
        <f t="shared" ref="BG2:BG65" si="23">Z2*CI$103</f>
        <v>0</v>
      </c>
      <c r="BH2" s="48">
        <f t="shared" ref="BH2:BH65" si="24">AA2*CJ$103</f>
        <v>0</v>
      </c>
      <c r="BI2" s="48">
        <f t="shared" ref="BI2:BI65" si="25">AB2*CK$103</f>
        <v>0</v>
      </c>
      <c r="BJ2" s="48">
        <f t="shared" ref="BJ2:BJ65" si="26">AC2*CL$103</f>
        <v>0</v>
      </c>
      <c r="BK2" s="48"/>
      <c r="BL2" s="52">
        <v>1</v>
      </c>
      <c r="BM2" t="str">
        <f>IF($EF$35=1,"To be specified",IF(BN2&lt;&gt;0,VLOOKUP(BL2,Ranking1,2,FALSE)," "))</f>
        <v>To be specified</v>
      </c>
      <c r="BN2" s="48">
        <f>IF($EF$35=1,100%,LARGE($AL:$AL,BL2))</f>
        <v>1</v>
      </c>
      <c r="BO2" s="48">
        <f t="shared" ref="BO2:BO33" si="27">SUMIFS(AM:AM,$AK:$AK,$BM2)</f>
        <v>0</v>
      </c>
      <c r="BP2" s="48">
        <f t="shared" ref="BP2:BP33" si="28">SUMIFS(AN:AN,$AK:$AK,$BM2)</f>
        <v>0</v>
      </c>
      <c r="BQ2" s="48">
        <f t="shared" ref="BQ2:BQ33" si="29">SUMIFS(AO:AO,$AK:$AK,$BM2)</f>
        <v>0</v>
      </c>
      <c r="BR2" s="48">
        <f t="shared" ref="BR2:BR33" si="30">SUMIFS(AP:AP,$AK:$AK,$BM2)</f>
        <v>0</v>
      </c>
      <c r="BS2" s="48">
        <f t="shared" ref="BS2:BS33" si="31">SUMIFS(AQ:AQ,$AK:$AK,$BM2)</f>
        <v>0</v>
      </c>
      <c r="BT2" s="48">
        <f t="shared" ref="BT2:BT33" si="32">SUMIFS(AR:AR,$AK:$AK,$BM2)</f>
        <v>0</v>
      </c>
      <c r="BU2" s="48">
        <f t="shared" ref="BU2:BU33" si="33">SUMIFS(AS:AS,$AK:$AK,$BM2)</f>
        <v>0</v>
      </c>
      <c r="BV2" s="48">
        <f t="shared" ref="BV2:BV33" si="34">SUMIFS(AT:AT,$AK:$AK,$BM2)</f>
        <v>0</v>
      </c>
      <c r="BW2" s="48">
        <f t="shared" ref="BW2:BW33" si="35">SUMIFS(AU:AU,$AK:$AK,$BM2)</f>
        <v>0</v>
      </c>
      <c r="BX2" s="48">
        <f t="shared" ref="BX2:BX33" si="36">SUMIFS(AV:AV,$AK:$AK,$BM2)</f>
        <v>0</v>
      </c>
      <c r="BY2" s="48">
        <f t="shared" ref="BY2:BY33" si="37">SUMIFS(AW:AW,$AK:$AK,$BM2)</f>
        <v>0</v>
      </c>
      <c r="BZ2" s="48">
        <f t="shared" ref="BZ2:BZ33" si="38">SUMIFS(AX:AX,$AK:$AK,$BM2)</f>
        <v>0</v>
      </c>
      <c r="CA2" s="48">
        <f t="shared" ref="CA2:CA33" si="39">SUMIFS(AY:AY,$AK:$AK,$BM2)</f>
        <v>0</v>
      </c>
      <c r="CB2" s="48">
        <f t="shared" ref="CB2:CB33" si="40">SUMIFS(AZ:AZ,$AK:$AK,$BM2)</f>
        <v>0</v>
      </c>
      <c r="CC2" s="48">
        <f t="shared" ref="CC2:CC33" si="41">SUMIFS(BA:BA,$AK:$AK,$BM2)</f>
        <v>0</v>
      </c>
      <c r="CD2" s="48">
        <f t="shared" ref="CD2:CD33" si="42">SUMIFS(BB:BB,$AK:$AK,$BM2)</f>
        <v>0</v>
      </c>
      <c r="CE2" s="48">
        <f t="shared" ref="CE2:CE33" si="43">SUMIFS(BC:BC,$AK:$AK,$BM2)</f>
        <v>0</v>
      </c>
      <c r="CF2" s="48">
        <f t="shared" ref="CF2:CF33" si="44">SUMIFS(BD:BD,$AK:$AK,$BM2)</f>
        <v>0</v>
      </c>
      <c r="CG2" s="48">
        <f t="shared" ref="CG2:CG33" si="45">SUMIFS(BE:BE,$AK:$AK,$BM2)</f>
        <v>0</v>
      </c>
      <c r="CH2" s="48">
        <f t="shared" ref="CH2:CH33" si="46">SUMIFS(BF:BF,$AK:$AK,$BM2)</f>
        <v>0</v>
      </c>
      <c r="CI2" s="48">
        <f t="shared" ref="CI2:CI33" si="47">SUMIFS(BG:BG,$AK:$AK,$BM2)</f>
        <v>0</v>
      </c>
      <c r="CJ2" s="48">
        <f t="shared" ref="CJ2:CJ33" si="48">SUMIFS(BH:BH,$AK:$AK,$BM2)</f>
        <v>0</v>
      </c>
      <c r="CK2" s="48">
        <f t="shared" ref="CK2:CK33" si="49">SUMIFS(BI:BI,$AK:$AK,$BM2)</f>
        <v>0</v>
      </c>
      <c r="CL2" s="48">
        <f t="shared" ref="CL2:CL33" si="50">SUMIFS(BJ:BJ,$AK:$AK,$BM2)</f>
        <v>0</v>
      </c>
      <c r="CM2" s="48"/>
      <c r="CN2" s="310">
        <f>IF($EP$29=999,1,IF(CQ2=$EP$29,1,0))</f>
        <v>1</v>
      </c>
      <c r="CO2" s="310">
        <v>1</v>
      </c>
      <c r="CP2" s="303">
        <f>RANK(E2,$E$2:$E$241)</f>
        <v>1</v>
      </c>
      <c r="CQ2" s="303">
        <f>CP2+COUNTIF($CP$2:CP2,CP2)-1</f>
        <v>1</v>
      </c>
      <c r="CR2" s="305" t="str">
        <f t="shared" ref="CR2:CR65" si="51">D2</f>
        <v>Not specified</v>
      </c>
      <c r="CS2" s="81">
        <f>SUM(CT2:DQ2)</f>
        <v>0</v>
      </c>
      <c r="CT2" s="48">
        <f t="shared" ref="CT2:CT65" si="52">F2*$CN2</f>
        <v>0</v>
      </c>
      <c r="CU2" s="48">
        <f t="shared" ref="CU2:CU65" si="53">G2*$CN2</f>
        <v>0</v>
      </c>
      <c r="CV2" s="48">
        <f t="shared" ref="CV2:CV65" si="54">H2*$CN2</f>
        <v>0</v>
      </c>
      <c r="CW2" s="48">
        <f t="shared" ref="CW2:CW65" si="55">I2*$CN2</f>
        <v>0</v>
      </c>
      <c r="CX2" s="48">
        <f t="shared" ref="CX2:CX65" si="56">J2*$CN2</f>
        <v>0</v>
      </c>
      <c r="CY2" s="48">
        <f t="shared" ref="CY2:CY65" si="57">K2*$CN2</f>
        <v>0</v>
      </c>
      <c r="CZ2" s="48">
        <f t="shared" ref="CZ2:CZ65" si="58">L2*$CN2</f>
        <v>0</v>
      </c>
      <c r="DA2" s="48">
        <f t="shared" ref="DA2:DA65" si="59">M2*$CN2</f>
        <v>0</v>
      </c>
      <c r="DB2" s="48">
        <f t="shared" ref="DB2:DB65" si="60">N2*$CN2</f>
        <v>0</v>
      </c>
      <c r="DC2" s="48">
        <f t="shared" ref="DC2:DC65" si="61">O2*$CN2</f>
        <v>0</v>
      </c>
      <c r="DD2" s="48">
        <f t="shared" ref="DD2:DD65" si="62">P2*$CN2</f>
        <v>0</v>
      </c>
      <c r="DE2" s="48">
        <f t="shared" ref="DE2:DE65" si="63">Q2*$CN2</f>
        <v>0</v>
      </c>
      <c r="DF2" s="48">
        <f t="shared" ref="DF2:DF65" si="64">R2*$CN2</f>
        <v>0</v>
      </c>
      <c r="DG2" s="48">
        <f t="shared" ref="DG2:DG65" si="65">S2*$CN2</f>
        <v>0</v>
      </c>
      <c r="DH2" s="48">
        <f t="shared" ref="DH2:DH65" si="66">T2*$CN2</f>
        <v>0</v>
      </c>
      <c r="DI2" s="48">
        <f t="shared" ref="DI2:DI65" si="67">U2*$CN2</f>
        <v>0</v>
      </c>
      <c r="DJ2" s="48">
        <f t="shared" ref="DJ2:DJ65" si="68">V2*$CN2</f>
        <v>0</v>
      </c>
      <c r="DK2" s="48">
        <f t="shared" ref="DK2:DK65" si="69">W2*$CN2</f>
        <v>0</v>
      </c>
      <c r="DL2" s="48">
        <f t="shared" ref="DL2:DL65" si="70">X2*$CN2</f>
        <v>0</v>
      </c>
      <c r="DM2" s="48">
        <f t="shared" ref="DM2:DM65" si="71">Y2*$CN2</f>
        <v>0</v>
      </c>
      <c r="DN2" s="48">
        <f t="shared" ref="DN2:DN65" si="72">Z2*$CN2</f>
        <v>0</v>
      </c>
      <c r="DO2" s="48">
        <f t="shared" ref="DO2:DO65" si="73">AA2*$CN2</f>
        <v>0</v>
      </c>
      <c r="DP2" s="48">
        <f t="shared" ref="DP2:DP65" si="74">AB2*$CN2</f>
        <v>0</v>
      </c>
      <c r="DQ2" s="48">
        <f t="shared" ref="DQ2:DQ65" si="75">AC2*$CN2</f>
        <v>0</v>
      </c>
      <c r="DS2" s="51">
        <v>1</v>
      </c>
      <c r="DT2" s="52">
        <f>RANK(DW2,$DW$2:$DW$25)</f>
        <v>1</v>
      </c>
      <c r="DU2" s="51">
        <f>DT2+COUNTIF(DT$2:$DT2,DT2)-1</f>
        <v>1</v>
      </c>
      <c r="DV2" s="48" t="s">
        <v>373</v>
      </c>
      <c r="DW2" s="48">
        <f>F243</f>
        <v>0</v>
      </c>
      <c r="DY2" s="52">
        <f>RANK(DW2,$DW$2:$DW$25)</f>
        <v>1</v>
      </c>
      <c r="DZ2" s="51">
        <f>DY2+COUNTIF(DY$2:$DY2,DY2)-1</f>
        <v>1</v>
      </c>
      <c r="EA2" s="52">
        <v>1</v>
      </c>
      <c r="EB2" t="str">
        <f>IF($EF$35=1,"To be specified",IF(EC2&lt;&gt;0,VLOOKUP(EA2,Ranking5,2,FALSE)," "))</f>
        <v>To be specified</v>
      </c>
      <c r="EC2" s="48">
        <f>IF(EF35=1,100%,LARGE($DW$2:$DW$25,EA2))</f>
        <v>1</v>
      </c>
      <c r="EE2" s="325">
        <f t="shared" ref="EE2:EE25" si="76">IF($EE$29=999,1,IF(DZ2=$EE$29,1,0))</f>
        <v>0</v>
      </c>
      <c r="EG2" s="51">
        <v>1</v>
      </c>
      <c r="EH2" s="52">
        <f>RANK(EK2,$EK$2:$EK$25)</f>
        <v>1</v>
      </c>
      <c r="EI2" s="51">
        <f>EH2+COUNTIF($EH$2:EH2,EH2)-1</f>
        <v>1</v>
      </c>
      <c r="EJ2" s="48" t="s">
        <v>373</v>
      </c>
      <c r="EK2" s="48">
        <f>$CT$243</f>
        <v>0</v>
      </c>
      <c r="EM2" s="52">
        <f>RANK(EQ2,$EQ$2:$EQ$25)</f>
        <v>1</v>
      </c>
      <c r="EN2" s="51">
        <f>EM2+COUNTIF($EM$2:EM2,EM2)-1</f>
        <v>1</v>
      </c>
      <c r="EO2" s="52">
        <v>1</v>
      </c>
      <c r="EP2" t="str">
        <f>IF($EF$35=1,"To be specified",IF(EQ2&lt;&gt;0,VLOOKUP(EN2,Ranking6,2,FALSE)," "))</f>
        <v>To be specified</v>
      </c>
      <c r="EQ2" s="48">
        <f>IF(EF35=1,100%,LARGE($EK$2:$EK$25,EO2))</f>
        <v>1</v>
      </c>
      <c r="ES2" s="52">
        <v>1</v>
      </c>
      <c r="ET2" t="str">
        <f t="shared" ref="ET2:ET11" si="77">IF(EU2&lt;&gt;0,VLOOKUP(ES2,Ranking4,3,FALSE)," ")</f>
        <v>To be specified in item 9.16</v>
      </c>
      <c r="EU2" s="48">
        <f>LARGE($FA$2:$FA$11,ES2)</f>
        <v>1</v>
      </c>
      <c r="EW2" s="51">
        <f>RANK($FA2,$FA$2:$FA$11)</f>
        <v>1</v>
      </c>
      <c r="EX2" s="51">
        <f>EW2+COUNTIF($EW$2:EW2,EW2)-1</f>
        <v>1</v>
      </c>
      <c r="EY2" s="51">
        <v>1</v>
      </c>
      <c r="EZ2" s="48" t="str">
        <f>IF('Vehicle Level Data'!D147=0,"To be specified in item 9.16",'Vehicle Level Data'!B148)</f>
        <v>To be specified in item 9.16</v>
      </c>
      <c r="FA2" s="48">
        <f>IF(SUM('Vehicle Level Data'!D148:D157)=0,100%,'Vehicle Level Data'!D148)</f>
        <v>1</v>
      </c>
      <c r="FC2" s="49" t="s">
        <v>1435</v>
      </c>
      <c r="FD2" s="49" t="s">
        <v>1419</v>
      </c>
      <c r="FE2" s="49"/>
      <c r="FF2" s="63" t="str">
        <f>CONCATENATE(Overview!C$11," ",Overview!C$10)</f>
        <v xml:space="preserve"> </v>
      </c>
      <c r="FO2" s="297">
        <v>1</v>
      </c>
      <c r="FP2" s="335" t="s">
        <v>2004</v>
      </c>
      <c r="FQ2" s="298">
        <v>1</v>
      </c>
      <c r="FR2" s="297">
        <v>1</v>
      </c>
    </row>
    <row r="3" spans="1:174" ht="15">
      <c r="A3" s="303">
        <v>2</v>
      </c>
      <c r="B3" s="445">
        <f t="shared" ref="B3:B66" si="78">RANK(E3,E:E)</f>
        <v>1</v>
      </c>
      <c r="C3" s="446">
        <f>B3+COUNTIF(B$2:$B3,B3)-1</f>
        <v>2</v>
      </c>
      <c r="D3" s="447" t="str">
        <f>Tables!AI3</f>
        <v>Albania</v>
      </c>
      <c r="E3" s="448">
        <f t="shared" ref="E3:E66" si="79">SUM(F3:AC3)</f>
        <v>0</v>
      </c>
      <c r="F3" s="50">
        <f>SUMIFS('Portfolio Allocation'!C$10:C$109,'Portfolio Allocation'!$A$10:$A$109,'Graph Tables'!$D3)</f>
        <v>0</v>
      </c>
      <c r="G3" s="50">
        <f>SUMIFS('Portfolio Allocation'!D$10:D$109,'Portfolio Allocation'!$A$10:$A$109,'Graph Tables'!$D3)</f>
        <v>0</v>
      </c>
      <c r="H3" s="50">
        <f>SUMIFS('Portfolio Allocation'!E$10:E$109,'Portfolio Allocation'!$A$10:$A$109,'Graph Tables'!$D3)</f>
        <v>0</v>
      </c>
      <c r="I3" s="50">
        <f>SUMIFS('Portfolio Allocation'!F$10:F$109,'Portfolio Allocation'!$A$10:$A$109,'Graph Tables'!$D3)</f>
        <v>0</v>
      </c>
      <c r="J3" s="50">
        <f>SUMIFS('Portfolio Allocation'!G$10:G$109,'Portfolio Allocation'!$A$10:$A$109,'Graph Tables'!$D3)</f>
        <v>0</v>
      </c>
      <c r="K3" s="50">
        <f>SUMIFS('Portfolio Allocation'!H$10:H$109,'Portfolio Allocation'!$A$10:$A$109,'Graph Tables'!$D3)</f>
        <v>0</v>
      </c>
      <c r="L3" s="50">
        <f>SUMIFS('Portfolio Allocation'!I$10:I$109,'Portfolio Allocation'!$A$10:$A$109,'Graph Tables'!$D3)</f>
        <v>0</v>
      </c>
      <c r="M3" s="50">
        <f>SUMIFS('Portfolio Allocation'!J$10:J$109,'Portfolio Allocation'!$A$10:$A$109,'Graph Tables'!$D3)</f>
        <v>0</v>
      </c>
      <c r="N3" s="50">
        <f>SUMIFS('Portfolio Allocation'!K$10:K$109,'Portfolio Allocation'!$A$10:$A$109,'Graph Tables'!$D3)</f>
        <v>0</v>
      </c>
      <c r="O3" s="50">
        <f>SUMIFS('Portfolio Allocation'!L$10:L$109,'Portfolio Allocation'!$A$10:$A$109,'Graph Tables'!$D3)</f>
        <v>0</v>
      </c>
      <c r="P3" s="50">
        <f>SUMIFS('Portfolio Allocation'!M$10:M$109,'Portfolio Allocation'!$A$10:$A$109,'Graph Tables'!$D3)</f>
        <v>0</v>
      </c>
      <c r="Q3" s="50">
        <f>SUMIFS('Portfolio Allocation'!N$10:N$109,'Portfolio Allocation'!$A$10:$A$109,'Graph Tables'!$D3)</f>
        <v>0</v>
      </c>
      <c r="R3" s="50">
        <f>SUMIFS('Portfolio Allocation'!O$10:O$109,'Portfolio Allocation'!$A$10:$A$109,'Graph Tables'!$D3)</f>
        <v>0</v>
      </c>
      <c r="S3" s="50">
        <f>SUMIFS('Portfolio Allocation'!P$10:P$109,'Portfolio Allocation'!$A$10:$A$109,'Graph Tables'!$D3)</f>
        <v>0</v>
      </c>
      <c r="T3" s="50">
        <f>SUMIFS('Portfolio Allocation'!Q$10:Q$109,'Portfolio Allocation'!$A$10:$A$109,'Graph Tables'!$D3)</f>
        <v>0</v>
      </c>
      <c r="U3" s="50">
        <f>SUMIFS('Portfolio Allocation'!R$10:R$109,'Portfolio Allocation'!$A$10:$A$109,'Graph Tables'!$D3)</f>
        <v>0</v>
      </c>
      <c r="V3" s="50">
        <f>SUMIFS('Portfolio Allocation'!S$10:S$109,'Portfolio Allocation'!$A$10:$A$109,'Graph Tables'!$D3)</f>
        <v>0</v>
      </c>
      <c r="W3" s="50">
        <f>SUMIFS('Portfolio Allocation'!T$10:T$109,'Portfolio Allocation'!$A$10:$A$109,'Graph Tables'!$D3)</f>
        <v>0</v>
      </c>
      <c r="X3" s="50">
        <f>SUMIFS('Portfolio Allocation'!U$10:U$109,'Portfolio Allocation'!$A$10:$A$109,'Graph Tables'!$D3)</f>
        <v>0</v>
      </c>
      <c r="Y3" s="50">
        <f>SUMIFS('Portfolio Allocation'!V$10:V$109,'Portfolio Allocation'!$A$10:$A$109,'Graph Tables'!$D3)</f>
        <v>0</v>
      </c>
      <c r="Z3" s="50">
        <f>SUMIFS('Portfolio Allocation'!W$10:W$109,'Portfolio Allocation'!$A$10:$A$109,'Graph Tables'!$D3)</f>
        <v>0</v>
      </c>
      <c r="AA3" s="50">
        <f>SUMIFS('Portfolio Allocation'!X$10:X$109,'Portfolio Allocation'!$A$10:$A$109,'Graph Tables'!$D3)</f>
        <v>0</v>
      </c>
      <c r="AB3" s="50">
        <f>SUMIFS('Portfolio Allocation'!Y$10:Y$109,'Portfolio Allocation'!$A$10:$A$109,'Graph Tables'!$D3)</f>
        <v>0</v>
      </c>
      <c r="AC3" s="50">
        <f>SUMIFS('Portfolio Allocation'!Z$10:Z$109,'Portfolio Allocation'!$A$10:$A$109,'Graph Tables'!$D3)</f>
        <v>0</v>
      </c>
      <c r="AD3" s="50"/>
      <c r="AE3" s="52">
        <v>2</v>
      </c>
      <c r="AF3" t="str">
        <f t="shared" ref="AF3:AF34" si="80">IF(AG3&lt;&gt;0,VLOOKUP(AE3,Ranking7,2,FALSE)," ")</f>
        <v xml:space="preserve"> </v>
      </c>
      <c r="AG3" s="48">
        <f>LARGE($E:$E,AE3)</f>
        <v>0</v>
      </c>
      <c r="AH3" s="50"/>
      <c r="AI3" s="303">
        <f t="shared" ref="AI3:AI66" si="81">RANK(AL3,$AL$2:$AL$241)</f>
        <v>1</v>
      </c>
      <c r="AJ3" s="303">
        <f>AI3+COUNTIF(AI$2:$AI3,AI3)-1</f>
        <v>2</v>
      </c>
      <c r="AK3" s="305" t="str">
        <f t="shared" si="2"/>
        <v>Albania</v>
      </c>
      <c r="AL3" s="81">
        <f t="shared" ref="AL3:AL66" si="82">SUM(AM3:BI3)</f>
        <v>0</v>
      </c>
      <c r="AM3" s="48">
        <f t="shared" si="3"/>
        <v>0</v>
      </c>
      <c r="AN3" s="48">
        <f t="shared" si="4"/>
        <v>0</v>
      </c>
      <c r="AO3" s="48">
        <f t="shared" si="5"/>
        <v>0</v>
      </c>
      <c r="AP3" s="48">
        <f t="shared" si="6"/>
        <v>0</v>
      </c>
      <c r="AQ3" s="48">
        <f t="shared" si="7"/>
        <v>0</v>
      </c>
      <c r="AR3" s="48">
        <f t="shared" si="8"/>
        <v>0</v>
      </c>
      <c r="AS3" s="48">
        <f t="shared" si="9"/>
        <v>0</v>
      </c>
      <c r="AT3" s="48">
        <f t="shared" si="10"/>
        <v>0</v>
      </c>
      <c r="AU3" s="48">
        <f t="shared" si="11"/>
        <v>0</v>
      </c>
      <c r="AV3" s="48">
        <f t="shared" si="12"/>
        <v>0</v>
      </c>
      <c r="AW3" s="48">
        <f t="shared" si="13"/>
        <v>0</v>
      </c>
      <c r="AX3" s="48">
        <f t="shared" si="14"/>
        <v>0</v>
      </c>
      <c r="AY3" s="48">
        <f t="shared" si="15"/>
        <v>0</v>
      </c>
      <c r="AZ3" s="48">
        <f t="shared" si="16"/>
        <v>0</v>
      </c>
      <c r="BA3" s="48">
        <f t="shared" si="17"/>
        <v>0</v>
      </c>
      <c r="BB3" s="48">
        <f t="shared" si="18"/>
        <v>0</v>
      </c>
      <c r="BC3" s="48">
        <f t="shared" si="19"/>
        <v>0</v>
      </c>
      <c r="BD3" s="48">
        <f t="shared" si="20"/>
        <v>0</v>
      </c>
      <c r="BE3" s="48">
        <f t="shared" si="21"/>
        <v>0</v>
      </c>
      <c r="BF3" s="48">
        <f t="shared" si="22"/>
        <v>0</v>
      </c>
      <c r="BG3" s="48">
        <f t="shared" si="23"/>
        <v>0</v>
      </c>
      <c r="BH3" s="48">
        <f t="shared" si="24"/>
        <v>0</v>
      </c>
      <c r="BI3" s="48">
        <f t="shared" si="25"/>
        <v>0</v>
      </c>
      <c r="BJ3" s="48">
        <f t="shared" si="26"/>
        <v>0</v>
      </c>
      <c r="BK3" s="48"/>
      <c r="BL3" s="52">
        <v>2</v>
      </c>
      <c r="BM3">
        <f t="shared" ref="BM3:BM34" si="83">IF(BN3&lt;&gt;0,VLOOKUP(BL3,Ranking1,2,FALSE),0)</f>
        <v>0</v>
      </c>
      <c r="BN3" s="48">
        <f>LARGE($AL:$AL,BL3)</f>
        <v>0</v>
      </c>
      <c r="BO3" s="48">
        <f t="shared" si="27"/>
        <v>0</v>
      </c>
      <c r="BP3" s="48">
        <f t="shared" si="28"/>
        <v>0</v>
      </c>
      <c r="BQ3" s="48">
        <f t="shared" si="29"/>
        <v>0</v>
      </c>
      <c r="BR3" s="48">
        <f t="shared" si="30"/>
        <v>0</v>
      </c>
      <c r="BS3" s="48">
        <f t="shared" si="31"/>
        <v>0</v>
      </c>
      <c r="BT3" s="48">
        <f t="shared" si="32"/>
        <v>0</v>
      </c>
      <c r="BU3" s="48">
        <f t="shared" si="33"/>
        <v>0</v>
      </c>
      <c r="BV3" s="48">
        <f t="shared" si="34"/>
        <v>0</v>
      </c>
      <c r="BW3" s="48">
        <f t="shared" si="35"/>
        <v>0</v>
      </c>
      <c r="BX3" s="48">
        <f t="shared" si="36"/>
        <v>0</v>
      </c>
      <c r="BY3" s="48">
        <f t="shared" si="37"/>
        <v>0</v>
      </c>
      <c r="BZ3" s="48">
        <f t="shared" si="38"/>
        <v>0</v>
      </c>
      <c r="CA3" s="48">
        <f t="shared" si="39"/>
        <v>0</v>
      </c>
      <c r="CB3" s="48">
        <f t="shared" si="40"/>
        <v>0</v>
      </c>
      <c r="CC3" s="48">
        <f t="shared" si="41"/>
        <v>0</v>
      </c>
      <c r="CD3" s="48">
        <f t="shared" si="42"/>
        <v>0</v>
      </c>
      <c r="CE3" s="48">
        <f t="shared" si="43"/>
        <v>0</v>
      </c>
      <c r="CF3" s="48">
        <f t="shared" si="44"/>
        <v>0</v>
      </c>
      <c r="CG3" s="48">
        <f t="shared" si="45"/>
        <v>0</v>
      </c>
      <c r="CH3" s="48">
        <f t="shared" si="46"/>
        <v>0</v>
      </c>
      <c r="CI3" s="48">
        <f t="shared" si="47"/>
        <v>0</v>
      </c>
      <c r="CJ3" s="48">
        <f t="shared" si="48"/>
        <v>0</v>
      </c>
      <c r="CK3" s="48">
        <f t="shared" si="49"/>
        <v>0</v>
      </c>
      <c r="CL3" s="48">
        <f t="shared" si="50"/>
        <v>0</v>
      </c>
      <c r="CM3" s="48"/>
      <c r="CN3" s="310">
        <f t="shared" ref="CN3:CN66" si="84">IF($EP$29=999,1,IF(CQ3=$EP$29,1,0))</f>
        <v>0</v>
      </c>
      <c r="CO3" s="310">
        <v>2</v>
      </c>
      <c r="CP3" s="303">
        <f t="shared" ref="CP3:CP66" si="85">RANK(E3,$E$2:$E$241)</f>
        <v>1</v>
      </c>
      <c r="CQ3" s="303">
        <f>CP3+COUNTIF($CP$2:CP3,CP3)-1</f>
        <v>2</v>
      </c>
      <c r="CR3" s="305" t="str">
        <f t="shared" si="51"/>
        <v>Albania</v>
      </c>
      <c r="CS3" s="81">
        <f t="shared" ref="CS3:CS66" si="86">SUM(CT3:DQ3)</f>
        <v>0</v>
      </c>
      <c r="CT3" s="48">
        <f t="shared" si="52"/>
        <v>0</v>
      </c>
      <c r="CU3" s="48">
        <f t="shared" si="53"/>
        <v>0</v>
      </c>
      <c r="CV3" s="48">
        <f t="shared" si="54"/>
        <v>0</v>
      </c>
      <c r="CW3" s="48">
        <f t="shared" si="55"/>
        <v>0</v>
      </c>
      <c r="CX3" s="48">
        <f t="shared" si="56"/>
        <v>0</v>
      </c>
      <c r="CY3" s="48">
        <f t="shared" si="57"/>
        <v>0</v>
      </c>
      <c r="CZ3" s="48">
        <f t="shared" si="58"/>
        <v>0</v>
      </c>
      <c r="DA3" s="48">
        <f t="shared" si="59"/>
        <v>0</v>
      </c>
      <c r="DB3" s="48">
        <f t="shared" si="60"/>
        <v>0</v>
      </c>
      <c r="DC3" s="48">
        <f t="shared" si="61"/>
        <v>0</v>
      </c>
      <c r="DD3" s="48">
        <f t="shared" si="62"/>
        <v>0</v>
      </c>
      <c r="DE3" s="48">
        <f t="shared" si="63"/>
        <v>0</v>
      </c>
      <c r="DF3" s="48">
        <f t="shared" si="64"/>
        <v>0</v>
      </c>
      <c r="DG3" s="48">
        <f t="shared" si="65"/>
        <v>0</v>
      </c>
      <c r="DH3" s="48">
        <f t="shared" si="66"/>
        <v>0</v>
      </c>
      <c r="DI3" s="48">
        <f t="shared" si="67"/>
        <v>0</v>
      </c>
      <c r="DJ3" s="48">
        <f t="shared" si="68"/>
        <v>0</v>
      </c>
      <c r="DK3" s="48">
        <f t="shared" si="69"/>
        <v>0</v>
      </c>
      <c r="DL3" s="48">
        <f t="shared" si="70"/>
        <v>0</v>
      </c>
      <c r="DM3" s="48">
        <f t="shared" si="71"/>
        <v>0</v>
      </c>
      <c r="DN3" s="48">
        <f t="shared" si="72"/>
        <v>0</v>
      </c>
      <c r="DO3" s="48">
        <f t="shared" si="73"/>
        <v>0</v>
      </c>
      <c r="DP3" s="48">
        <f t="shared" si="74"/>
        <v>0</v>
      </c>
      <c r="DQ3" s="48">
        <f t="shared" si="75"/>
        <v>0</v>
      </c>
      <c r="DS3" s="51">
        <v>2</v>
      </c>
      <c r="DT3" s="52">
        <f t="shared" ref="DT3:DT25" si="87">RANK(DW3,$DW$2:$DW$25)</f>
        <v>1</v>
      </c>
      <c r="DU3" s="51">
        <f>DT3+COUNTIF(DT$2:$DT3,DT3)-1</f>
        <v>2</v>
      </c>
      <c r="DV3" s="48" t="s">
        <v>374</v>
      </c>
      <c r="DW3" s="48">
        <f>G243</f>
        <v>0</v>
      </c>
      <c r="DY3" s="52">
        <f t="shared" ref="DY3:DY25" si="88">RANK(DW3,$DW$2:$DW$25)</f>
        <v>1</v>
      </c>
      <c r="DZ3" s="51">
        <f>DY3+COUNTIF(DY$2:$DY3,DY3)-1</f>
        <v>2</v>
      </c>
      <c r="EA3" s="52">
        <v>2</v>
      </c>
      <c r="EB3" s="300" t="str">
        <f t="shared" ref="EB3:EB25" si="89">IF(EC3&lt;&gt;0,VLOOKUP(EA3,Ranking5,2,FALSE)," ")</f>
        <v xml:space="preserve"> </v>
      </c>
      <c r="EC3" s="48">
        <f t="shared" ref="EC3:EC25" si="90">LARGE($DW$2:$DW$25,EA3)</f>
        <v>0</v>
      </c>
      <c r="EE3" s="325">
        <f t="shared" si="76"/>
        <v>0</v>
      </c>
      <c r="EG3" s="51">
        <v>2</v>
      </c>
      <c r="EH3" s="52">
        <f t="shared" ref="EH3:EH25" si="91">RANK(EK3,$EK$2:$EK$25)</f>
        <v>1</v>
      </c>
      <c r="EI3" s="51">
        <f>EH3+COUNTIF($EH$2:EH3,EH3)-1</f>
        <v>2</v>
      </c>
      <c r="EJ3" s="48" t="s">
        <v>374</v>
      </c>
      <c r="EK3" s="48">
        <f>$CU$243</f>
        <v>0</v>
      </c>
      <c r="EM3" s="52">
        <f t="shared" ref="EM3:EM25" si="92">RANK(EQ3,$EQ$2:$EQ$25)</f>
        <v>2</v>
      </c>
      <c r="EN3" s="51">
        <f>EM3+COUNTIF($EM$2:EM3,EM3)-1</f>
        <v>2</v>
      </c>
      <c r="EO3" s="52">
        <v>2</v>
      </c>
      <c r="EP3" t="str">
        <f t="shared" ref="EP3:EP25" si="93">IF(EQ3&lt;&gt;0,VLOOKUP(EN3,Ranking6,2,FALSE)," ")</f>
        <v xml:space="preserve"> </v>
      </c>
      <c r="EQ3" s="48">
        <f>LARGE($EK$2:$EK$25,EO3)</f>
        <v>0</v>
      </c>
      <c r="ES3" s="52">
        <v>2</v>
      </c>
      <c r="ET3" t="str">
        <f t="shared" si="77"/>
        <v xml:space="preserve"> </v>
      </c>
      <c r="EU3" s="48">
        <f t="shared" ref="EU3:EU11" si="94">LARGE($FA$2:$FA$11,ES3)</f>
        <v>0</v>
      </c>
      <c r="EW3" s="51">
        <f t="shared" ref="EW3:EW11" si="95">RANK($FA3,$FA$2:$FA$11)</f>
        <v>2</v>
      </c>
      <c r="EX3" s="51">
        <f>EW3+COUNTIF($EW$2:EW3,EW3)-1</f>
        <v>2</v>
      </c>
      <c r="EY3" s="51">
        <v>2</v>
      </c>
      <c r="EZ3" s="48">
        <f>'Vehicle Level Data'!B149</f>
        <v>0</v>
      </c>
      <c r="FA3" s="48">
        <f>'Vehicle Level Data'!D149</f>
        <v>0</v>
      </c>
      <c r="FC3" s="75" t="s">
        <v>164</v>
      </c>
      <c r="FD3" s="1" t="str">
        <f>INDEX(Overview!$B:$B,MATCH($FC3,Overview!$A:$A,0))</f>
        <v>Total Debt Maturities in 1 year</v>
      </c>
      <c r="FE3" s="75" t="s">
        <v>1860</v>
      </c>
      <c r="FF3" s="53" t="e">
        <f>INDEX(Overview!C:C,MATCH($FC3,Overview!$A:$A,0))/VLOOKUP($FC$10,Divide,4,FALSE)</f>
        <v>#VALUE!</v>
      </c>
      <c r="FO3" s="297">
        <v>2</v>
      </c>
      <c r="FP3" s="335" t="s">
        <v>2012</v>
      </c>
      <c r="FQ3" s="299" t="s">
        <v>1867</v>
      </c>
      <c r="FR3" s="297">
        <v>1000</v>
      </c>
    </row>
    <row r="4" spans="1:174" ht="15">
      <c r="A4" s="303">
        <v>3</v>
      </c>
      <c r="B4" s="445">
        <f t="shared" si="78"/>
        <v>1</v>
      </c>
      <c r="C4" s="446">
        <f>B4+COUNTIF(B$2:$B4,B4)-1</f>
        <v>3</v>
      </c>
      <c r="D4" s="447" t="str">
        <f>Tables!AI4</f>
        <v>Algeria</v>
      </c>
      <c r="E4" s="448">
        <f t="shared" si="79"/>
        <v>0</v>
      </c>
      <c r="F4" s="50">
        <f>SUMIFS('Portfolio Allocation'!C$10:C$109,'Portfolio Allocation'!$A$10:$A$109,'Graph Tables'!$D4)</f>
        <v>0</v>
      </c>
      <c r="G4" s="50">
        <f>SUMIFS('Portfolio Allocation'!D$10:D$109,'Portfolio Allocation'!$A$10:$A$109,'Graph Tables'!$D4)</f>
        <v>0</v>
      </c>
      <c r="H4" s="50">
        <f>SUMIFS('Portfolio Allocation'!E$10:E$109,'Portfolio Allocation'!$A$10:$A$109,'Graph Tables'!$D4)</f>
        <v>0</v>
      </c>
      <c r="I4" s="50">
        <f>SUMIFS('Portfolio Allocation'!F$10:F$109,'Portfolio Allocation'!$A$10:$A$109,'Graph Tables'!$D4)</f>
        <v>0</v>
      </c>
      <c r="J4" s="50">
        <f>SUMIFS('Portfolio Allocation'!G$10:G$109,'Portfolio Allocation'!$A$10:$A$109,'Graph Tables'!$D4)</f>
        <v>0</v>
      </c>
      <c r="K4" s="50">
        <f>SUMIFS('Portfolio Allocation'!H$10:H$109,'Portfolio Allocation'!$A$10:$A$109,'Graph Tables'!$D4)</f>
        <v>0</v>
      </c>
      <c r="L4" s="50">
        <f>SUMIFS('Portfolio Allocation'!I$10:I$109,'Portfolio Allocation'!$A$10:$A$109,'Graph Tables'!$D4)</f>
        <v>0</v>
      </c>
      <c r="M4" s="50">
        <f>SUMIFS('Portfolio Allocation'!J$10:J$109,'Portfolio Allocation'!$A$10:$A$109,'Graph Tables'!$D4)</f>
        <v>0</v>
      </c>
      <c r="N4" s="50">
        <f>SUMIFS('Portfolio Allocation'!K$10:K$109,'Portfolio Allocation'!$A$10:$A$109,'Graph Tables'!$D4)</f>
        <v>0</v>
      </c>
      <c r="O4" s="50">
        <f>SUMIFS('Portfolio Allocation'!L$10:L$109,'Portfolio Allocation'!$A$10:$A$109,'Graph Tables'!$D4)</f>
        <v>0</v>
      </c>
      <c r="P4" s="50">
        <f>SUMIFS('Portfolio Allocation'!M$10:M$109,'Portfolio Allocation'!$A$10:$A$109,'Graph Tables'!$D4)</f>
        <v>0</v>
      </c>
      <c r="Q4" s="50">
        <f>SUMIFS('Portfolio Allocation'!N$10:N$109,'Portfolio Allocation'!$A$10:$A$109,'Graph Tables'!$D4)</f>
        <v>0</v>
      </c>
      <c r="R4" s="50">
        <f>SUMIFS('Portfolio Allocation'!O$10:O$109,'Portfolio Allocation'!$A$10:$A$109,'Graph Tables'!$D4)</f>
        <v>0</v>
      </c>
      <c r="S4" s="50">
        <f>SUMIFS('Portfolio Allocation'!P$10:P$109,'Portfolio Allocation'!$A$10:$A$109,'Graph Tables'!$D4)</f>
        <v>0</v>
      </c>
      <c r="T4" s="50">
        <f>SUMIFS('Portfolio Allocation'!Q$10:Q$109,'Portfolio Allocation'!$A$10:$A$109,'Graph Tables'!$D4)</f>
        <v>0</v>
      </c>
      <c r="U4" s="50">
        <f>SUMIFS('Portfolio Allocation'!R$10:R$109,'Portfolio Allocation'!$A$10:$A$109,'Graph Tables'!$D4)</f>
        <v>0</v>
      </c>
      <c r="V4" s="50">
        <f>SUMIFS('Portfolio Allocation'!S$10:S$109,'Portfolio Allocation'!$A$10:$A$109,'Graph Tables'!$D4)</f>
        <v>0</v>
      </c>
      <c r="W4" s="50">
        <f>SUMIFS('Portfolio Allocation'!T$10:T$109,'Portfolio Allocation'!$A$10:$A$109,'Graph Tables'!$D4)</f>
        <v>0</v>
      </c>
      <c r="X4" s="50">
        <f>SUMIFS('Portfolio Allocation'!U$10:U$109,'Portfolio Allocation'!$A$10:$A$109,'Graph Tables'!$D4)</f>
        <v>0</v>
      </c>
      <c r="Y4" s="50">
        <f>SUMIFS('Portfolio Allocation'!V$10:V$109,'Portfolio Allocation'!$A$10:$A$109,'Graph Tables'!$D4)</f>
        <v>0</v>
      </c>
      <c r="Z4" s="50">
        <f>SUMIFS('Portfolio Allocation'!W$10:W$109,'Portfolio Allocation'!$A$10:$A$109,'Graph Tables'!$D4)</f>
        <v>0</v>
      </c>
      <c r="AA4" s="50">
        <f>SUMIFS('Portfolio Allocation'!X$10:X$109,'Portfolio Allocation'!$A$10:$A$109,'Graph Tables'!$D4)</f>
        <v>0</v>
      </c>
      <c r="AB4" s="50">
        <f>SUMIFS('Portfolio Allocation'!Y$10:Y$109,'Portfolio Allocation'!$A$10:$A$109,'Graph Tables'!$D4)</f>
        <v>0</v>
      </c>
      <c r="AC4" s="50">
        <f>SUMIFS('Portfolio Allocation'!Z$10:Z$109,'Portfolio Allocation'!$A$10:$A$109,'Graph Tables'!$D4)</f>
        <v>0</v>
      </c>
      <c r="AD4" s="50"/>
      <c r="AE4" s="52">
        <v>3</v>
      </c>
      <c r="AF4" t="str">
        <f t="shared" si="80"/>
        <v xml:space="preserve"> </v>
      </c>
      <c r="AG4" s="48">
        <f t="shared" ref="AG4:AG67" si="96">LARGE($E:$E,AE4)</f>
        <v>0</v>
      </c>
      <c r="AH4" s="50"/>
      <c r="AI4" s="303">
        <f t="shared" si="81"/>
        <v>1</v>
      </c>
      <c r="AJ4" s="303">
        <f>AI4+COUNTIF(AI$2:$AI4,AI4)-1</f>
        <v>3</v>
      </c>
      <c r="AK4" s="305" t="str">
        <f t="shared" si="2"/>
        <v>Algeria</v>
      </c>
      <c r="AL4" s="81">
        <f t="shared" si="82"/>
        <v>0</v>
      </c>
      <c r="AM4" s="48">
        <f t="shared" si="3"/>
        <v>0</v>
      </c>
      <c r="AN4" s="48">
        <f t="shared" si="4"/>
        <v>0</v>
      </c>
      <c r="AO4" s="48">
        <f t="shared" si="5"/>
        <v>0</v>
      </c>
      <c r="AP4" s="48">
        <f t="shared" si="6"/>
        <v>0</v>
      </c>
      <c r="AQ4" s="48">
        <f t="shared" si="7"/>
        <v>0</v>
      </c>
      <c r="AR4" s="48">
        <f t="shared" si="8"/>
        <v>0</v>
      </c>
      <c r="AS4" s="48">
        <f t="shared" si="9"/>
        <v>0</v>
      </c>
      <c r="AT4" s="48">
        <f t="shared" si="10"/>
        <v>0</v>
      </c>
      <c r="AU4" s="48">
        <f t="shared" si="11"/>
        <v>0</v>
      </c>
      <c r="AV4" s="48">
        <f t="shared" si="12"/>
        <v>0</v>
      </c>
      <c r="AW4" s="48">
        <f t="shared" si="13"/>
        <v>0</v>
      </c>
      <c r="AX4" s="48">
        <f t="shared" si="14"/>
        <v>0</v>
      </c>
      <c r="AY4" s="48">
        <f t="shared" si="15"/>
        <v>0</v>
      </c>
      <c r="AZ4" s="48">
        <f t="shared" si="16"/>
        <v>0</v>
      </c>
      <c r="BA4" s="48">
        <f t="shared" si="17"/>
        <v>0</v>
      </c>
      <c r="BB4" s="48">
        <f t="shared" si="18"/>
        <v>0</v>
      </c>
      <c r="BC4" s="48">
        <f t="shared" si="19"/>
        <v>0</v>
      </c>
      <c r="BD4" s="48">
        <f t="shared" si="20"/>
        <v>0</v>
      </c>
      <c r="BE4" s="48">
        <f t="shared" si="21"/>
        <v>0</v>
      </c>
      <c r="BF4" s="48">
        <f t="shared" si="22"/>
        <v>0</v>
      </c>
      <c r="BG4" s="48">
        <f t="shared" si="23"/>
        <v>0</v>
      </c>
      <c r="BH4" s="48">
        <f t="shared" si="24"/>
        <v>0</v>
      </c>
      <c r="BI4" s="48">
        <f t="shared" si="25"/>
        <v>0</v>
      </c>
      <c r="BJ4" s="48">
        <f t="shared" si="26"/>
        <v>0</v>
      </c>
      <c r="BK4" s="48"/>
      <c r="BL4" s="52">
        <v>3</v>
      </c>
      <c r="BM4">
        <f t="shared" si="83"/>
        <v>0</v>
      </c>
      <c r="BN4" s="48">
        <f t="shared" ref="BN4:BN67" si="97">LARGE($AL:$AL,BL4)</f>
        <v>0</v>
      </c>
      <c r="BO4" s="48">
        <f t="shared" si="27"/>
        <v>0</v>
      </c>
      <c r="BP4" s="48">
        <f t="shared" si="28"/>
        <v>0</v>
      </c>
      <c r="BQ4" s="48">
        <f t="shared" si="29"/>
        <v>0</v>
      </c>
      <c r="BR4" s="48">
        <f t="shared" si="30"/>
        <v>0</v>
      </c>
      <c r="BS4" s="48">
        <f t="shared" si="31"/>
        <v>0</v>
      </c>
      <c r="BT4" s="48">
        <f t="shared" si="32"/>
        <v>0</v>
      </c>
      <c r="BU4" s="48">
        <f t="shared" si="33"/>
        <v>0</v>
      </c>
      <c r="BV4" s="48">
        <f t="shared" si="34"/>
        <v>0</v>
      </c>
      <c r="BW4" s="48">
        <f t="shared" si="35"/>
        <v>0</v>
      </c>
      <c r="BX4" s="48">
        <f t="shared" si="36"/>
        <v>0</v>
      </c>
      <c r="BY4" s="48">
        <f t="shared" si="37"/>
        <v>0</v>
      </c>
      <c r="BZ4" s="48">
        <f t="shared" si="38"/>
        <v>0</v>
      </c>
      <c r="CA4" s="48">
        <f t="shared" si="39"/>
        <v>0</v>
      </c>
      <c r="CB4" s="48">
        <f t="shared" si="40"/>
        <v>0</v>
      </c>
      <c r="CC4" s="48">
        <f t="shared" si="41"/>
        <v>0</v>
      </c>
      <c r="CD4" s="48">
        <f t="shared" si="42"/>
        <v>0</v>
      </c>
      <c r="CE4" s="48">
        <f t="shared" si="43"/>
        <v>0</v>
      </c>
      <c r="CF4" s="48">
        <f t="shared" si="44"/>
        <v>0</v>
      </c>
      <c r="CG4" s="48">
        <f t="shared" si="45"/>
        <v>0</v>
      </c>
      <c r="CH4" s="48">
        <f t="shared" si="46"/>
        <v>0</v>
      </c>
      <c r="CI4" s="48">
        <f t="shared" si="47"/>
        <v>0</v>
      </c>
      <c r="CJ4" s="48">
        <f t="shared" si="48"/>
        <v>0</v>
      </c>
      <c r="CK4" s="48">
        <f t="shared" si="49"/>
        <v>0</v>
      </c>
      <c r="CL4" s="48">
        <f t="shared" si="50"/>
        <v>0</v>
      </c>
      <c r="CM4" s="48"/>
      <c r="CN4" s="310">
        <f t="shared" si="84"/>
        <v>0</v>
      </c>
      <c r="CO4" s="310">
        <v>3</v>
      </c>
      <c r="CP4" s="303">
        <f t="shared" si="85"/>
        <v>1</v>
      </c>
      <c r="CQ4" s="303">
        <f>CP4+COUNTIF($CP$2:CP4,CP4)-1</f>
        <v>3</v>
      </c>
      <c r="CR4" s="305" t="str">
        <f t="shared" si="51"/>
        <v>Algeria</v>
      </c>
      <c r="CS4" s="81">
        <f t="shared" si="86"/>
        <v>0</v>
      </c>
      <c r="CT4" s="48">
        <f t="shared" si="52"/>
        <v>0</v>
      </c>
      <c r="CU4" s="48">
        <f t="shared" si="53"/>
        <v>0</v>
      </c>
      <c r="CV4" s="48">
        <f t="shared" si="54"/>
        <v>0</v>
      </c>
      <c r="CW4" s="48">
        <f t="shared" si="55"/>
        <v>0</v>
      </c>
      <c r="CX4" s="48">
        <f t="shared" si="56"/>
        <v>0</v>
      </c>
      <c r="CY4" s="48">
        <f t="shared" si="57"/>
        <v>0</v>
      </c>
      <c r="CZ4" s="48">
        <f t="shared" si="58"/>
        <v>0</v>
      </c>
      <c r="DA4" s="48">
        <f t="shared" si="59"/>
        <v>0</v>
      </c>
      <c r="DB4" s="48">
        <f t="shared" si="60"/>
        <v>0</v>
      </c>
      <c r="DC4" s="48">
        <f t="shared" si="61"/>
        <v>0</v>
      </c>
      <c r="DD4" s="48">
        <f t="shared" si="62"/>
        <v>0</v>
      </c>
      <c r="DE4" s="48">
        <f t="shared" si="63"/>
        <v>0</v>
      </c>
      <c r="DF4" s="48">
        <f t="shared" si="64"/>
        <v>0</v>
      </c>
      <c r="DG4" s="48">
        <f t="shared" si="65"/>
        <v>0</v>
      </c>
      <c r="DH4" s="48">
        <f t="shared" si="66"/>
        <v>0</v>
      </c>
      <c r="DI4" s="48">
        <f t="shared" si="67"/>
        <v>0</v>
      </c>
      <c r="DJ4" s="48">
        <f t="shared" si="68"/>
        <v>0</v>
      </c>
      <c r="DK4" s="48">
        <f t="shared" si="69"/>
        <v>0</v>
      </c>
      <c r="DL4" s="48">
        <f t="shared" si="70"/>
        <v>0</v>
      </c>
      <c r="DM4" s="48">
        <f t="shared" si="71"/>
        <v>0</v>
      </c>
      <c r="DN4" s="48">
        <f t="shared" si="72"/>
        <v>0</v>
      </c>
      <c r="DO4" s="48">
        <f t="shared" si="73"/>
        <v>0</v>
      </c>
      <c r="DP4" s="48">
        <f t="shared" si="74"/>
        <v>0</v>
      </c>
      <c r="DQ4" s="48">
        <f t="shared" si="75"/>
        <v>0</v>
      </c>
      <c r="DS4" s="51">
        <v>3</v>
      </c>
      <c r="DT4" s="52">
        <f t="shared" si="87"/>
        <v>1</v>
      </c>
      <c r="DU4" s="51">
        <f>DT4+COUNTIF(DT$2:$DT4,DT4)-1</f>
        <v>3</v>
      </c>
      <c r="DV4" s="48" t="s">
        <v>375</v>
      </c>
      <c r="DW4" s="48">
        <f>H243</f>
        <v>0</v>
      </c>
      <c r="DY4" s="52">
        <f t="shared" si="88"/>
        <v>1</v>
      </c>
      <c r="DZ4" s="51">
        <f>DY4+COUNTIF(DY$2:$DY4,DY4)-1</f>
        <v>3</v>
      </c>
      <c r="EA4" s="52">
        <v>3</v>
      </c>
      <c r="EB4" t="str">
        <f t="shared" si="89"/>
        <v xml:space="preserve"> </v>
      </c>
      <c r="EC4" s="48">
        <f t="shared" si="90"/>
        <v>0</v>
      </c>
      <c r="EE4" s="325">
        <f t="shared" si="76"/>
        <v>0</v>
      </c>
      <c r="EG4" s="51">
        <v>3</v>
      </c>
      <c r="EH4" s="52">
        <f t="shared" si="91"/>
        <v>1</v>
      </c>
      <c r="EI4" s="51">
        <f>EH4+COUNTIF($EH$2:EH4,EH4)-1</f>
        <v>3</v>
      </c>
      <c r="EJ4" s="48" t="s">
        <v>375</v>
      </c>
      <c r="EK4" s="48">
        <f>$CV$243</f>
        <v>0</v>
      </c>
      <c r="EM4" s="52">
        <f t="shared" si="92"/>
        <v>2</v>
      </c>
      <c r="EN4" s="51">
        <f>EM4+COUNTIF($EM$2:EM4,EM4)-1</f>
        <v>3</v>
      </c>
      <c r="EO4" s="52">
        <v>3</v>
      </c>
      <c r="EP4" t="str">
        <f t="shared" si="93"/>
        <v xml:space="preserve"> </v>
      </c>
      <c r="EQ4" s="48">
        <f t="shared" ref="EQ4:EQ25" si="98">LARGE($EK$2:$EK$25,EO4)</f>
        <v>0</v>
      </c>
      <c r="ES4" s="52">
        <v>3</v>
      </c>
      <c r="ET4" t="str">
        <f t="shared" si="77"/>
        <v xml:space="preserve"> </v>
      </c>
      <c r="EU4" s="48">
        <f t="shared" si="94"/>
        <v>0</v>
      </c>
      <c r="EW4" s="51">
        <f t="shared" si="95"/>
        <v>2</v>
      </c>
      <c r="EX4" s="51">
        <f>EW4+COUNTIF($EW$2:EW4,EW4)-1</f>
        <v>3</v>
      </c>
      <c r="EY4" s="51">
        <v>3</v>
      </c>
      <c r="EZ4" s="48">
        <f>'Vehicle Level Data'!B150</f>
        <v>0</v>
      </c>
      <c r="FA4" s="48">
        <f>'Vehicle Level Data'!D150</f>
        <v>0</v>
      </c>
      <c r="FC4" s="75" t="s">
        <v>166</v>
      </c>
      <c r="FD4" s="1" t="str">
        <f>INDEX(Overview!$B:$B,MATCH($FC4,Overview!$A:$A,0))</f>
        <v>Total Debt Maturities in 1-2 year</v>
      </c>
      <c r="FE4" s="75" t="s">
        <v>1861</v>
      </c>
      <c r="FF4" s="53" t="e">
        <f>INDEX(Overview!C:C,MATCH($FC4,Overview!$A:$A,0))/VLOOKUP($FC$10,Divide,4,FALSE)</f>
        <v>#VALUE!</v>
      </c>
      <c r="FO4" s="297">
        <v>3</v>
      </c>
      <c r="FP4" s="335" t="s">
        <v>2013</v>
      </c>
      <c r="FQ4" s="299" t="s">
        <v>1868</v>
      </c>
      <c r="FR4" s="297">
        <v>1000000</v>
      </c>
    </row>
    <row r="5" spans="1:174" ht="15">
      <c r="A5" s="303">
        <v>4</v>
      </c>
      <c r="B5" s="445">
        <f t="shared" si="78"/>
        <v>1</v>
      </c>
      <c r="C5" s="446">
        <f>B5+COUNTIF(B$2:$B5,B5)-1</f>
        <v>4</v>
      </c>
      <c r="D5" s="447" t="str">
        <f>Tables!AI5</f>
        <v>American Samoa</v>
      </c>
      <c r="E5" s="448">
        <f t="shared" si="79"/>
        <v>0</v>
      </c>
      <c r="F5" s="50">
        <f>SUMIFS('Portfolio Allocation'!C$10:C$109,'Portfolio Allocation'!$A$10:$A$109,'Graph Tables'!$D5)</f>
        <v>0</v>
      </c>
      <c r="G5" s="50">
        <f>SUMIFS('Portfolio Allocation'!D$10:D$109,'Portfolio Allocation'!$A$10:$A$109,'Graph Tables'!$D5)</f>
        <v>0</v>
      </c>
      <c r="H5" s="50">
        <f>SUMIFS('Portfolio Allocation'!E$10:E$109,'Portfolio Allocation'!$A$10:$A$109,'Graph Tables'!$D5)</f>
        <v>0</v>
      </c>
      <c r="I5" s="50">
        <f>SUMIFS('Portfolio Allocation'!F$10:F$109,'Portfolio Allocation'!$A$10:$A$109,'Graph Tables'!$D5)</f>
        <v>0</v>
      </c>
      <c r="J5" s="50">
        <f>SUMIFS('Portfolio Allocation'!G$10:G$109,'Portfolio Allocation'!$A$10:$A$109,'Graph Tables'!$D5)</f>
        <v>0</v>
      </c>
      <c r="K5" s="50">
        <f>SUMIFS('Portfolio Allocation'!H$10:H$109,'Portfolio Allocation'!$A$10:$A$109,'Graph Tables'!$D5)</f>
        <v>0</v>
      </c>
      <c r="L5" s="50">
        <f>SUMIFS('Portfolio Allocation'!I$10:I$109,'Portfolio Allocation'!$A$10:$A$109,'Graph Tables'!$D5)</f>
        <v>0</v>
      </c>
      <c r="M5" s="50">
        <f>SUMIFS('Portfolio Allocation'!J$10:J$109,'Portfolio Allocation'!$A$10:$A$109,'Graph Tables'!$D5)</f>
        <v>0</v>
      </c>
      <c r="N5" s="50">
        <f>SUMIFS('Portfolio Allocation'!K$10:K$109,'Portfolio Allocation'!$A$10:$A$109,'Graph Tables'!$D5)</f>
        <v>0</v>
      </c>
      <c r="O5" s="50">
        <f>SUMIFS('Portfolio Allocation'!L$10:L$109,'Portfolio Allocation'!$A$10:$A$109,'Graph Tables'!$D5)</f>
        <v>0</v>
      </c>
      <c r="P5" s="50">
        <f>SUMIFS('Portfolio Allocation'!M$10:M$109,'Portfolio Allocation'!$A$10:$A$109,'Graph Tables'!$D5)</f>
        <v>0</v>
      </c>
      <c r="Q5" s="50">
        <f>SUMIFS('Portfolio Allocation'!N$10:N$109,'Portfolio Allocation'!$A$10:$A$109,'Graph Tables'!$D5)</f>
        <v>0</v>
      </c>
      <c r="R5" s="50">
        <f>SUMIFS('Portfolio Allocation'!O$10:O$109,'Portfolio Allocation'!$A$10:$A$109,'Graph Tables'!$D5)</f>
        <v>0</v>
      </c>
      <c r="S5" s="50">
        <f>SUMIFS('Portfolio Allocation'!P$10:P$109,'Portfolio Allocation'!$A$10:$A$109,'Graph Tables'!$D5)</f>
        <v>0</v>
      </c>
      <c r="T5" s="50">
        <f>SUMIFS('Portfolio Allocation'!Q$10:Q$109,'Portfolio Allocation'!$A$10:$A$109,'Graph Tables'!$D5)</f>
        <v>0</v>
      </c>
      <c r="U5" s="50">
        <f>SUMIFS('Portfolio Allocation'!R$10:R$109,'Portfolio Allocation'!$A$10:$A$109,'Graph Tables'!$D5)</f>
        <v>0</v>
      </c>
      <c r="V5" s="50">
        <f>SUMIFS('Portfolio Allocation'!S$10:S$109,'Portfolio Allocation'!$A$10:$A$109,'Graph Tables'!$D5)</f>
        <v>0</v>
      </c>
      <c r="W5" s="50">
        <f>SUMIFS('Portfolio Allocation'!T$10:T$109,'Portfolio Allocation'!$A$10:$A$109,'Graph Tables'!$D5)</f>
        <v>0</v>
      </c>
      <c r="X5" s="50">
        <f>SUMIFS('Portfolio Allocation'!U$10:U$109,'Portfolio Allocation'!$A$10:$A$109,'Graph Tables'!$D5)</f>
        <v>0</v>
      </c>
      <c r="Y5" s="50">
        <f>SUMIFS('Portfolio Allocation'!V$10:V$109,'Portfolio Allocation'!$A$10:$A$109,'Graph Tables'!$D5)</f>
        <v>0</v>
      </c>
      <c r="Z5" s="50">
        <f>SUMIFS('Portfolio Allocation'!W$10:W$109,'Portfolio Allocation'!$A$10:$A$109,'Graph Tables'!$D5)</f>
        <v>0</v>
      </c>
      <c r="AA5" s="50">
        <f>SUMIFS('Portfolio Allocation'!X$10:X$109,'Portfolio Allocation'!$A$10:$A$109,'Graph Tables'!$D5)</f>
        <v>0</v>
      </c>
      <c r="AB5" s="50">
        <f>SUMIFS('Portfolio Allocation'!Y$10:Y$109,'Portfolio Allocation'!$A$10:$A$109,'Graph Tables'!$D5)</f>
        <v>0</v>
      </c>
      <c r="AC5" s="50">
        <f>SUMIFS('Portfolio Allocation'!Z$10:Z$109,'Portfolio Allocation'!$A$10:$A$109,'Graph Tables'!$D5)</f>
        <v>0</v>
      </c>
      <c r="AD5" s="50"/>
      <c r="AE5" s="52">
        <v>4</v>
      </c>
      <c r="AF5" t="str">
        <f t="shared" si="80"/>
        <v xml:space="preserve"> </v>
      </c>
      <c r="AG5" s="48">
        <f t="shared" si="96"/>
        <v>0</v>
      </c>
      <c r="AH5" s="50"/>
      <c r="AI5" s="303">
        <f t="shared" si="81"/>
        <v>1</v>
      </c>
      <c r="AJ5" s="303">
        <f>AI5+COUNTIF(AI$2:$AI5,AI5)-1</f>
        <v>4</v>
      </c>
      <c r="AK5" s="305" t="str">
        <f t="shared" si="2"/>
        <v>American Samoa</v>
      </c>
      <c r="AL5" s="81">
        <f t="shared" si="82"/>
        <v>0</v>
      </c>
      <c r="AM5" s="48">
        <f t="shared" si="3"/>
        <v>0</v>
      </c>
      <c r="AN5" s="48">
        <f t="shared" si="4"/>
        <v>0</v>
      </c>
      <c r="AO5" s="48">
        <f t="shared" si="5"/>
        <v>0</v>
      </c>
      <c r="AP5" s="48">
        <f t="shared" si="6"/>
        <v>0</v>
      </c>
      <c r="AQ5" s="48">
        <f t="shared" si="7"/>
        <v>0</v>
      </c>
      <c r="AR5" s="48">
        <f t="shared" si="8"/>
        <v>0</v>
      </c>
      <c r="AS5" s="48">
        <f t="shared" si="9"/>
        <v>0</v>
      </c>
      <c r="AT5" s="48">
        <f t="shared" si="10"/>
        <v>0</v>
      </c>
      <c r="AU5" s="48">
        <f t="shared" si="11"/>
        <v>0</v>
      </c>
      <c r="AV5" s="48">
        <f t="shared" si="12"/>
        <v>0</v>
      </c>
      <c r="AW5" s="48">
        <f t="shared" si="13"/>
        <v>0</v>
      </c>
      <c r="AX5" s="48">
        <f t="shared" si="14"/>
        <v>0</v>
      </c>
      <c r="AY5" s="48">
        <f t="shared" si="15"/>
        <v>0</v>
      </c>
      <c r="AZ5" s="48">
        <f t="shared" si="16"/>
        <v>0</v>
      </c>
      <c r="BA5" s="48">
        <f t="shared" si="17"/>
        <v>0</v>
      </c>
      <c r="BB5" s="48">
        <f t="shared" si="18"/>
        <v>0</v>
      </c>
      <c r="BC5" s="48">
        <f t="shared" si="19"/>
        <v>0</v>
      </c>
      <c r="BD5" s="48">
        <f t="shared" si="20"/>
        <v>0</v>
      </c>
      <c r="BE5" s="48">
        <f t="shared" si="21"/>
        <v>0</v>
      </c>
      <c r="BF5" s="48">
        <f t="shared" si="22"/>
        <v>0</v>
      </c>
      <c r="BG5" s="48">
        <f t="shared" si="23"/>
        <v>0</v>
      </c>
      <c r="BH5" s="48">
        <f t="shared" si="24"/>
        <v>0</v>
      </c>
      <c r="BI5" s="48">
        <f t="shared" si="25"/>
        <v>0</v>
      </c>
      <c r="BJ5" s="48">
        <f t="shared" si="26"/>
        <v>0</v>
      </c>
      <c r="BK5" s="48"/>
      <c r="BL5" s="52">
        <v>4</v>
      </c>
      <c r="BM5">
        <f t="shared" si="83"/>
        <v>0</v>
      </c>
      <c r="BN5" s="48">
        <f t="shared" si="97"/>
        <v>0</v>
      </c>
      <c r="BO5" s="48">
        <f t="shared" si="27"/>
        <v>0</v>
      </c>
      <c r="BP5" s="48">
        <f t="shared" si="28"/>
        <v>0</v>
      </c>
      <c r="BQ5" s="48">
        <f t="shared" si="29"/>
        <v>0</v>
      </c>
      <c r="BR5" s="48">
        <f t="shared" si="30"/>
        <v>0</v>
      </c>
      <c r="BS5" s="48">
        <f t="shared" si="31"/>
        <v>0</v>
      </c>
      <c r="BT5" s="48">
        <f t="shared" si="32"/>
        <v>0</v>
      </c>
      <c r="BU5" s="48">
        <f t="shared" si="33"/>
        <v>0</v>
      </c>
      <c r="BV5" s="48">
        <f t="shared" si="34"/>
        <v>0</v>
      </c>
      <c r="BW5" s="48">
        <f t="shared" si="35"/>
        <v>0</v>
      </c>
      <c r="BX5" s="48">
        <f t="shared" si="36"/>
        <v>0</v>
      </c>
      <c r="BY5" s="48">
        <f t="shared" si="37"/>
        <v>0</v>
      </c>
      <c r="BZ5" s="48">
        <f t="shared" si="38"/>
        <v>0</v>
      </c>
      <c r="CA5" s="48">
        <f t="shared" si="39"/>
        <v>0</v>
      </c>
      <c r="CB5" s="48">
        <f t="shared" si="40"/>
        <v>0</v>
      </c>
      <c r="CC5" s="48">
        <f t="shared" si="41"/>
        <v>0</v>
      </c>
      <c r="CD5" s="48">
        <f t="shared" si="42"/>
        <v>0</v>
      </c>
      <c r="CE5" s="48">
        <f t="shared" si="43"/>
        <v>0</v>
      </c>
      <c r="CF5" s="48">
        <f t="shared" si="44"/>
        <v>0</v>
      </c>
      <c r="CG5" s="48">
        <f t="shared" si="45"/>
        <v>0</v>
      </c>
      <c r="CH5" s="48">
        <f t="shared" si="46"/>
        <v>0</v>
      </c>
      <c r="CI5" s="48">
        <f t="shared" si="47"/>
        <v>0</v>
      </c>
      <c r="CJ5" s="48">
        <f t="shared" si="48"/>
        <v>0</v>
      </c>
      <c r="CK5" s="48">
        <f t="shared" si="49"/>
        <v>0</v>
      </c>
      <c r="CL5" s="48">
        <f t="shared" si="50"/>
        <v>0</v>
      </c>
      <c r="CM5" s="48"/>
      <c r="CN5" s="310">
        <f t="shared" si="84"/>
        <v>0</v>
      </c>
      <c r="CO5" s="310">
        <v>4</v>
      </c>
      <c r="CP5" s="303">
        <f t="shared" si="85"/>
        <v>1</v>
      </c>
      <c r="CQ5" s="303">
        <f>CP5+COUNTIF($CP$2:CP5,CP5)-1</f>
        <v>4</v>
      </c>
      <c r="CR5" s="305" t="str">
        <f t="shared" si="51"/>
        <v>American Samoa</v>
      </c>
      <c r="CS5" s="81">
        <f t="shared" si="86"/>
        <v>0</v>
      </c>
      <c r="CT5" s="48">
        <f t="shared" si="52"/>
        <v>0</v>
      </c>
      <c r="CU5" s="48">
        <f t="shared" si="53"/>
        <v>0</v>
      </c>
      <c r="CV5" s="48">
        <f t="shared" si="54"/>
        <v>0</v>
      </c>
      <c r="CW5" s="48">
        <f t="shared" si="55"/>
        <v>0</v>
      </c>
      <c r="CX5" s="48">
        <f t="shared" si="56"/>
        <v>0</v>
      </c>
      <c r="CY5" s="48">
        <f t="shared" si="57"/>
        <v>0</v>
      </c>
      <c r="CZ5" s="48">
        <f t="shared" si="58"/>
        <v>0</v>
      </c>
      <c r="DA5" s="48">
        <f t="shared" si="59"/>
        <v>0</v>
      </c>
      <c r="DB5" s="48">
        <f t="shared" si="60"/>
        <v>0</v>
      </c>
      <c r="DC5" s="48">
        <f t="shared" si="61"/>
        <v>0</v>
      </c>
      <c r="DD5" s="48">
        <f t="shared" si="62"/>
        <v>0</v>
      </c>
      <c r="DE5" s="48">
        <f t="shared" si="63"/>
        <v>0</v>
      </c>
      <c r="DF5" s="48">
        <f t="shared" si="64"/>
        <v>0</v>
      </c>
      <c r="DG5" s="48">
        <f t="shared" si="65"/>
        <v>0</v>
      </c>
      <c r="DH5" s="48">
        <f t="shared" si="66"/>
        <v>0</v>
      </c>
      <c r="DI5" s="48">
        <f t="shared" si="67"/>
        <v>0</v>
      </c>
      <c r="DJ5" s="48">
        <f t="shared" si="68"/>
        <v>0</v>
      </c>
      <c r="DK5" s="48">
        <f t="shared" si="69"/>
        <v>0</v>
      </c>
      <c r="DL5" s="48">
        <f t="shared" si="70"/>
        <v>0</v>
      </c>
      <c r="DM5" s="48">
        <f t="shared" si="71"/>
        <v>0</v>
      </c>
      <c r="DN5" s="48">
        <f t="shared" si="72"/>
        <v>0</v>
      </c>
      <c r="DO5" s="48">
        <f t="shared" si="73"/>
        <v>0</v>
      </c>
      <c r="DP5" s="48">
        <f t="shared" si="74"/>
        <v>0</v>
      </c>
      <c r="DQ5" s="48">
        <f t="shared" si="75"/>
        <v>0</v>
      </c>
      <c r="DS5" s="51">
        <v>4</v>
      </c>
      <c r="DT5" s="52">
        <f t="shared" si="87"/>
        <v>1</v>
      </c>
      <c r="DU5" s="51">
        <f>DT5+COUNTIF(DT$2:$DT5,DT5)-1</f>
        <v>4</v>
      </c>
      <c r="DV5" s="48" t="s">
        <v>376</v>
      </c>
      <c r="DW5" s="48">
        <f>I243</f>
        <v>0</v>
      </c>
      <c r="DY5" s="52">
        <f t="shared" si="88"/>
        <v>1</v>
      </c>
      <c r="DZ5" s="51">
        <f>DY5+COUNTIF(DY$2:$DY5,DY5)-1</f>
        <v>4</v>
      </c>
      <c r="EA5" s="52">
        <v>4</v>
      </c>
      <c r="EB5" t="str">
        <f t="shared" si="89"/>
        <v xml:space="preserve"> </v>
      </c>
      <c r="EC5" s="48">
        <f t="shared" si="90"/>
        <v>0</v>
      </c>
      <c r="EE5" s="325">
        <f t="shared" si="76"/>
        <v>0</v>
      </c>
      <c r="EG5" s="51">
        <v>4</v>
      </c>
      <c r="EH5" s="52">
        <f t="shared" si="91"/>
        <v>1</v>
      </c>
      <c r="EI5" s="51">
        <f>EH5+COUNTIF($EH$2:EH5,EH5)-1</f>
        <v>4</v>
      </c>
      <c r="EJ5" s="48" t="s">
        <v>376</v>
      </c>
      <c r="EK5" s="48">
        <f>$CW$243</f>
        <v>0</v>
      </c>
      <c r="EM5" s="52">
        <f t="shared" si="92"/>
        <v>2</v>
      </c>
      <c r="EN5" s="51">
        <f>EM5+COUNTIF($EM$2:EM5,EM5)-1</f>
        <v>4</v>
      </c>
      <c r="EO5" s="52">
        <v>4</v>
      </c>
      <c r="EP5" t="str">
        <f t="shared" si="93"/>
        <v xml:space="preserve"> </v>
      </c>
      <c r="EQ5" s="48">
        <f t="shared" si="98"/>
        <v>0</v>
      </c>
      <c r="ES5" s="52">
        <v>4</v>
      </c>
      <c r="ET5" t="str">
        <f t="shared" si="77"/>
        <v xml:space="preserve"> </v>
      </c>
      <c r="EU5" s="48">
        <f t="shared" si="94"/>
        <v>0</v>
      </c>
      <c r="EW5" s="51">
        <f t="shared" si="95"/>
        <v>2</v>
      </c>
      <c r="EX5" s="51">
        <f>EW5+COUNTIF($EW$2:EW5,EW5)-1</f>
        <v>4</v>
      </c>
      <c r="EY5" s="51">
        <v>4</v>
      </c>
      <c r="EZ5" s="48">
        <f>'Vehicle Level Data'!B151</f>
        <v>0</v>
      </c>
      <c r="FA5" s="48">
        <f>'Vehicle Level Data'!D151</f>
        <v>0</v>
      </c>
      <c r="FC5" s="75" t="s">
        <v>168</v>
      </c>
      <c r="FD5" s="1" t="str">
        <f>INDEX(Overview!$B:$B,MATCH($FC5,Overview!$A:$A,0))</f>
        <v>Total Debt Maturities in 2-3 years</v>
      </c>
      <c r="FE5" s="75" t="s">
        <v>1862</v>
      </c>
      <c r="FF5" s="53" t="e">
        <f>INDEX(Overview!C:C,MATCH($FC5,Overview!$A:$A,0))/VLOOKUP($FC$10,Divide,4,FALSE)</f>
        <v>#VALUE!</v>
      </c>
    </row>
    <row r="6" spans="1:174" ht="15">
      <c r="A6" s="303">
        <v>5</v>
      </c>
      <c r="B6" s="445">
        <f t="shared" si="78"/>
        <v>1</v>
      </c>
      <c r="C6" s="446">
        <f>B6+COUNTIF(B$2:$B6,B6)-1</f>
        <v>5</v>
      </c>
      <c r="D6" s="447" t="str">
        <f>Tables!AI6</f>
        <v>Andorra</v>
      </c>
      <c r="E6" s="448">
        <f t="shared" si="79"/>
        <v>0</v>
      </c>
      <c r="F6" s="50">
        <f>SUMIFS('Portfolio Allocation'!C$10:C$109,'Portfolio Allocation'!$A$10:$A$109,'Graph Tables'!$D6)</f>
        <v>0</v>
      </c>
      <c r="G6" s="50">
        <f>SUMIFS('Portfolio Allocation'!D$10:D$109,'Portfolio Allocation'!$A$10:$A$109,'Graph Tables'!$D6)</f>
        <v>0</v>
      </c>
      <c r="H6" s="50">
        <f>SUMIFS('Portfolio Allocation'!E$10:E$109,'Portfolio Allocation'!$A$10:$A$109,'Graph Tables'!$D6)</f>
        <v>0</v>
      </c>
      <c r="I6" s="50">
        <f>SUMIFS('Portfolio Allocation'!F$10:F$109,'Portfolio Allocation'!$A$10:$A$109,'Graph Tables'!$D6)</f>
        <v>0</v>
      </c>
      <c r="J6" s="50">
        <f>SUMIFS('Portfolio Allocation'!G$10:G$109,'Portfolio Allocation'!$A$10:$A$109,'Graph Tables'!$D6)</f>
        <v>0</v>
      </c>
      <c r="K6" s="50">
        <f>SUMIFS('Portfolio Allocation'!H$10:H$109,'Portfolio Allocation'!$A$10:$A$109,'Graph Tables'!$D6)</f>
        <v>0</v>
      </c>
      <c r="L6" s="50">
        <f>SUMIFS('Portfolio Allocation'!I$10:I$109,'Portfolio Allocation'!$A$10:$A$109,'Graph Tables'!$D6)</f>
        <v>0</v>
      </c>
      <c r="M6" s="50">
        <f>SUMIFS('Portfolio Allocation'!J$10:J$109,'Portfolio Allocation'!$A$10:$A$109,'Graph Tables'!$D6)</f>
        <v>0</v>
      </c>
      <c r="N6" s="50">
        <f>SUMIFS('Portfolio Allocation'!K$10:K$109,'Portfolio Allocation'!$A$10:$A$109,'Graph Tables'!$D6)</f>
        <v>0</v>
      </c>
      <c r="O6" s="50">
        <f>SUMIFS('Portfolio Allocation'!L$10:L$109,'Portfolio Allocation'!$A$10:$A$109,'Graph Tables'!$D6)</f>
        <v>0</v>
      </c>
      <c r="P6" s="50">
        <f>SUMIFS('Portfolio Allocation'!M$10:M$109,'Portfolio Allocation'!$A$10:$A$109,'Graph Tables'!$D6)</f>
        <v>0</v>
      </c>
      <c r="Q6" s="50">
        <f>SUMIFS('Portfolio Allocation'!N$10:N$109,'Portfolio Allocation'!$A$10:$A$109,'Graph Tables'!$D6)</f>
        <v>0</v>
      </c>
      <c r="R6" s="50">
        <f>SUMIFS('Portfolio Allocation'!O$10:O$109,'Portfolio Allocation'!$A$10:$A$109,'Graph Tables'!$D6)</f>
        <v>0</v>
      </c>
      <c r="S6" s="50">
        <f>SUMIFS('Portfolio Allocation'!P$10:P$109,'Portfolio Allocation'!$A$10:$A$109,'Graph Tables'!$D6)</f>
        <v>0</v>
      </c>
      <c r="T6" s="50">
        <f>SUMIFS('Portfolio Allocation'!Q$10:Q$109,'Portfolio Allocation'!$A$10:$A$109,'Graph Tables'!$D6)</f>
        <v>0</v>
      </c>
      <c r="U6" s="50">
        <f>SUMIFS('Portfolio Allocation'!R$10:R$109,'Portfolio Allocation'!$A$10:$A$109,'Graph Tables'!$D6)</f>
        <v>0</v>
      </c>
      <c r="V6" s="50">
        <f>SUMIFS('Portfolio Allocation'!S$10:S$109,'Portfolio Allocation'!$A$10:$A$109,'Graph Tables'!$D6)</f>
        <v>0</v>
      </c>
      <c r="W6" s="50">
        <f>SUMIFS('Portfolio Allocation'!T$10:T$109,'Portfolio Allocation'!$A$10:$A$109,'Graph Tables'!$D6)</f>
        <v>0</v>
      </c>
      <c r="X6" s="50">
        <f>SUMIFS('Portfolio Allocation'!U$10:U$109,'Portfolio Allocation'!$A$10:$A$109,'Graph Tables'!$D6)</f>
        <v>0</v>
      </c>
      <c r="Y6" s="50">
        <f>SUMIFS('Portfolio Allocation'!V$10:V$109,'Portfolio Allocation'!$A$10:$A$109,'Graph Tables'!$D6)</f>
        <v>0</v>
      </c>
      <c r="Z6" s="50">
        <f>SUMIFS('Portfolio Allocation'!W$10:W$109,'Portfolio Allocation'!$A$10:$A$109,'Graph Tables'!$D6)</f>
        <v>0</v>
      </c>
      <c r="AA6" s="50">
        <f>SUMIFS('Portfolio Allocation'!X$10:X$109,'Portfolio Allocation'!$A$10:$A$109,'Graph Tables'!$D6)</f>
        <v>0</v>
      </c>
      <c r="AB6" s="50">
        <f>SUMIFS('Portfolio Allocation'!Y$10:Y$109,'Portfolio Allocation'!$A$10:$A$109,'Graph Tables'!$D6)</f>
        <v>0</v>
      </c>
      <c r="AC6" s="50">
        <f>SUMIFS('Portfolio Allocation'!Z$10:Z$109,'Portfolio Allocation'!$A$10:$A$109,'Graph Tables'!$D6)</f>
        <v>0</v>
      </c>
      <c r="AD6" s="50"/>
      <c r="AE6" s="52">
        <v>5</v>
      </c>
      <c r="AF6" t="str">
        <f t="shared" si="80"/>
        <v xml:space="preserve"> </v>
      </c>
      <c r="AG6" s="48">
        <f t="shared" si="96"/>
        <v>0</v>
      </c>
      <c r="AH6" s="50"/>
      <c r="AI6" s="303">
        <f t="shared" si="81"/>
        <v>1</v>
      </c>
      <c r="AJ6" s="303">
        <f>AI6+COUNTIF(AI$2:$AI6,AI6)-1</f>
        <v>5</v>
      </c>
      <c r="AK6" s="305" t="str">
        <f t="shared" si="2"/>
        <v>Andorra</v>
      </c>
      <c r="AL6" s="81">
        <f t="shared" si="82"/>
        <v>0</v>
      </c>
      <c r="AM6" s="48">
        <f t="shared" si="3"/>
        <v>0</v>
      </c>
      <c r="AN6" s="48">
        <f t="shared" si="4"/>
        <v>0</v>
      </c>
      <c r="AO6" s="48">
        <f t="shared" si="5"/>
        <v>0</v>
      </c>
      <c r="AP6" s="48">
        <f t="shared" si="6"/>
        <v>0</v>
      </c>
      <c r="AQ6" s="48">
        <f t="shared" si="7"/>
        <v>0</v>
      </c>
      <c r="AR6" s="48">
        <f t="shared" si="8"/>
        <v>0</v>
      </c>
      <c r="AS6" s="48">
        <f t="shared" si="9"/>
        <v>0</v>
      </c>
      <c r="AT6" s="48">
        <f t="shared" si="10"/>
        <v>0</v>
      </c>
      <c r="AU6" s="48">
        <f t="shared" si="11"/>
        <v>0</v>
      </c>
      <c r="AV6" s="48">
        <f t="shared" si="12"/>
        <v>0</v>
      </c>
      <c r="AW6" s="48">
        <f t="shared" si="13"/>
        <v>0</v>
      </c>
      <c r="AX6" s="48">
        <f t="shared" si="14"/>
        <v>0</v>
      </c>
      <c r="AY6" s="48">
        <f t="shared" si="15"/>
        <v>0</v>
      </c>
      <c r="AZ6" s="48">
        <f t="shared" si="16"/>
        <v>0</v>
      </c>
      <c r="BA6" s="48">
        <f t="shared" si="17"/>
        <v>0</v>
      </c>
      <c r="BB6" s="48">
        <f t="shared" si="18"/>
        <v>0</v>
      </c>
      <c r="BC6" s="48">
        <f t="shared" si="19"/>
        <v>0</v>
      </c>
      <c r="BD6" s="48">
        <f t="shared" si="20"/>
        <v>0</v>
      </c>
      <c r="BE6" s="48">
        <f t="shared" si="21"/>
        <v>0</v>
      </c>
      <c r="BF6" s="48">
        <f t="shared" si="22"/>
        <v>0</v>
      </c>
      <c r="BG6" s="48">
        <f t="shared" si="23"/>
        <v>0</v>
      </c>
      <c r="BH6" s="48">
        <f t="shared" si="24"/>
        <v>0</v>
      </c>
      <c r="BI6" s="48">
        <f t="shared" si="25"/>
        <v>0</v>
      </c>
      <c r="BJ6" s="48">
        <f t="shared" si="26"/>
        <v>0</v>
      </c>
      <c r="BK6" s="48"/>
      <c r="BL6" s="52">
        <v>5</v>
      </c>
      <c r="BM6">
        <f t="shared" si="83"/>
        <v>0</v>
      </c>
      <c r="BN6" s="48">
        <f t="shared" si="97"/>
        <v>0</v>
      </c>
      <c r="BO6" s="48">
        <f t="shared" si="27"/>
        <v>0</v>
      </c>
      <c r="BP6" s="48">
        <f t="shared" si="28"/>
        <v>0</v>
      </c>
      <c r="BQ6" s="48">
        <f t="shared" si="29"/>
        <v>0</v>
      </c>
      <c r="BR6" s="48">
        <f t="shared" si="30"/>
        <v>0</v>
      </c>
      <c r="BS6" s="48">
        <f t="shared" si="31"/>
        <v>0</v>
      </c>
      <c r="BT6" s="48">
        <f t="shared" si="32"/>
        <v>0</v>
      </c>
      <c r="BU6" s="48">
        <f t="shared" si="33"/>
        <v>0</v>
      </c>
      <c r="BV6" s="48">
        <f t="shared" si="34"/>
        <v>0</v>
      </c>
      <c r="BW6" s="48">
        <f t="shared" si="35"/>
        <v>0</v>
      </c>
      <c r="BX6" s="48">
        <f t="shared" si="36"/>
        <v>0</v>
      </c>
      <c r="BY6" s="48">
        <f t="shared" si="37"/>
        <v>0</v>
      </c>
      <c r="BZ6" s="48">
        <f t="shared" si="38"/>
        <v>0</v>
      </c>
      <c r="CA6" s="48">
        <f t="shared" si="39"/>
        <v>0</v>
      </c>
      <c r="CB6" s="48">
        <f t="shared" si="40"/>
        <v>0</v>
      </c>
      <c r="CC6" s="48">
        <f t="shared" si="41"/>
        <v>0</v>
      </c>
      <c r="CD6" s="48">
        <f t="shared" si="42"/>
        <v>0</v>
      </c>
      <c r="CE6" s="48">
        <f t="shared" si="43"/>
        <v>0</v>
      </c>
      <c r="CF6" s="48">
        <f t="shared" si="44"/>
        <v>0</v>
      </c>
      <c r="CG6" s="48">
        <f t="shared" si="45"/>
        <v>0</v>
      </c>
      <c r="CH6" s="48">
        <f t="shared" si="46"/>
        <v>0</v>
      </c>
      <c r="CI6" s="48">
        <f t="shared" si="47"/>
        <v>0</v>
      </c>
      <c r="CJ6" s="48">
        <f t="shared" si="48"/>
        <v>0</v>
      </c>
      <c r="CK6" s="48">
        <f t="shared" si="49"/>
        <v>0</v>
      </c>
      <c r="CL6" s="48">
        <f t="shared" si="50"/>
        <v>0</v>
      </c>
      <c r="CM6" s="48"/>
      <c r="CN6" s="310">
        <f t="shared" si="84"/>
        <v>0</v>
      </c>
      <c r="CO6" s="310">
        <v>5</v>
      </c>
      <c r="CP6" s="303">
        <f t="shared" si="85"/>
        <v>1</v>
      </c>
      <c r="CQ6" s="303">
        <f>CP6+COUNTIF($CP$2:CP6,CP6)-1</f>
        <v>5</v>
      </c>
      <c r="CR6" s="305" t="str">
        <f t="shared" si="51"/>
        <v>Andorra</v>
      </c>
      <c r="CS6" s="81">
        <f t="shared" si="86"/>
        <v>0</v>
      </c>
      <c r="CT6" s="48">
        <f t="shared" si="52"/>
        <v>0</v>
      </c>
      <c r="CU6" s="48">
        <f t="shared" si="53"/>
        <v>0</v>
      </c>
      <c r="CV6" s="48">
        <f t="shared" si="54"/>
        <v>0</v>
      </c>
      <c r="CW6" s="48">
        <f t="shared" si="55"/>
        <v>0</v>
      </c>
      <c r="CX6" s="48">
        <f t="shared" si="56"/>
        <v>0</v>
      </c>
      <c r="CY6" s="48">
        <f t="shared" si="57"/>
        <v>0</v>
      </c>
      <c r="CZ6" s="48">
        <f t="shared" si="58"/>
        <v>0</v>
      </c>
      <c r="DA6" s="48">
        <f t="shared" si="59"/>
        <v>0</v>
      </c>
      <c r="DB6" s="48">
        <f t="shared" si="60"/>
        <v>0</v>
      </c>
      <c r="DC6" s="48">
        <f t="shared" si="61"/>
        <v>0</v>
      </c>
      <c r="DD6" s="48">
        <f t="shared" si="62"/>
        <v>0</v>
      </c>
      <c r="DE6" s="48">
        <f t="shared" si="63"/>
        <v>0</v>
      </c>
      <c r="DF6" s="48">
        <f t="shared" si="64"/>
        <v>0</v>
      </c>
      <c r="DG6" s="48">
        <f t="shared" si="65"/>
        <v>0</v>
      </c>
      <c r="DH6" s="48">
        <f t="shared" si="66"/>
        <v>0</v>
      </c>
      <c r="DI6" s="48">
        <f t="shared" si="67"/>
        <v>0</v>
      </c>
      <c r="DJ6" s="48">
        <f t="shared" si="68"/>
        <v>0</v>
      </c>
      <c r="DK6" s="48">
        <f t="shared" si="69"/>
        <v>0</v>
      </c>
      <c r="DL6" s="48">
        <f t="shared" si="70"/>
        <v>0</v>
      </c>
      <c r="DM6" s="48">
        <f t="shared" si="71"/>
        <v>0</v>
      </c>
      <c r="DN6" s="48">
        <f t="shared" si="72"/>
        <v>0</v>
      </c>
      <c r="DO6" s="48">
        <f t="shared" si="73"/>
        <v>0</v>
      </c>
      <c r="DP6" s="48">
        <f t="shared" si="74"/>
        <v>0</v>
      </c>
      <c r="DQ6" s="48">
        <f t="shared" si="75"/>
        <v>0</v>
      </c>
      <c r="DS6" s="51">
        <v>5</v>
      </c>
      <c r="DT6" s="52">
        <f t="shared" si="87"/>
        <v>1</v>
      </c>
      <c r="DU6" s="51">
        <f>DT6+COUNTIF(DT$2:$DT6,DT6)-1</f>
        <v>5</v>
      </c>
      <c r="DV6" s="48" t="s">
        <v>377</v>
      </c>
      <c r="DW6" s="48">
        <f>J243</f>
        <v>0</v>
      </c>
      <c r="DY6" s="52">
        <f t="shared" si="88"/>
        <v>1</v>
      </c>
      <c r="DZ6" s="51">
        <f>DY6+COUNTIF(DY$2:$DY6,DY6)-1</f>
        <v>5</v>
      </c>
      <c r="EA6" s="52">
        <v>5</v>
      </c>
      <c r="EB6" t="str">
        <f t="shared" si="89"/>
        <v xml:space="preserve"> </v>
      </c>
      <c r="EC6" s="48">
        <f t="shared" si="90"/>
        <v>0</v>
      </c>
      <c r="EE6" s="325">
        <f t="shared" si="76"/>
        <v>0</v>
      </c>
      <c r="EG6" s="51">
        <v>5</v>
      </c>
      <c r="EH6" s="52">
        <f t="shared" si="91"/>
        <v>1</v>
      </c>
      <c r="EI6" s="51">
        <f>EH6+COUNTIF($EH$2:EH6,EH6)-1</f>
        <v>5</v>
      </c>
      <c r="EJ6" s="48" t="s">
        <v>377</v>
      </c>
      <c r="EK6" s="48">
        <f>$CX$243</f>
        <v>0</v>
      </c>
      <c r="EM6" s="52">
        <f t="shared" si="92"/>
        <v>2</v>
      </c>
      <c r="EN6" s="51">
        <f>EM6+COUNTIF($EM$2:EM6,EM6)-1</f>
        <v>5</v>
      </c>
      <c r="EO6" s="52">
        <v>5</v>
      </c>
      <c r="EP6" t="str">
        <f t="shared" si="93"/>
        <v xml:space="preserve"> </v>
      </c>
      <c r="EQ6" s="48">
        <f t="shared" si="98"/>
        <v>0</v>
      </c>
      <c r="ES6" s="52">
        <v>5</v>
      </c>
      <c r="ET6" t="str">
        <f t="shared" si="77"/>
        <v xml:space="preserve"> </v>
      </c>
      <c r="EU6" s="48">
        <f t="shared" si="94"/>
        <v>0</v>
      </c>
      <c r="EW6" s="51">
        <f t="shared" si="95"/>
        <v>2</v>
      </c>
      <c r="EX6" s="51">
        <f>EW6+COUNTIF($EW$2:EW6,EW6)-1</f>
        <v>5</v>
      </c>
      <c r="EY6" s="51">
        <v>5</v>
      </c>
      <c r="EZ6" s="48">
        <f>'Vehicle Level Data'!B152</f>
        <v>0</v>
      </c>
      <c r="FA6" s="48">
        <f>'Vehicle Level Data'!D152</f>
        <v>0</v>
      </c>
      <c r="FC6" s="75" t="s">
        <v>170</v>
      </c>
      <c r="FD6" s="1" t="str">
        <f>INDEX(Overview!$B:$B,MATCH($FC6,Overview!$A:$A,0))</f>
        <v>Total Debt Maturities in 3-4 years</v>
      </c>
      <c r="FE6" s="75" t="s">
        <v>1863</v>
      </c>
      <c r="FF6" s="53" t="e">
        <f>INDEX(Overview!C:C,MATCH($FC6,Overview!$A:$A,0))/VLOOKUP($FC$10,Divide,4,FALSE)</f>
        <v>#VALUE!</v>
      </c>
    </row>
    <row r="7" spans="1:174" ht="15">
      <c r="A7" s="303">
        <v>6</v>
      </c>
      <c r="B7" s="445">
        <f t="shared" si="78"/>
        <v>1</v>
      </c>
      <c r="C7" s="446">
        <f>B7+COUNTIF(B$2:$B7,B7)-1</f>
        <v>6</v>
      </c>
      <c r="D7" s="447" t="str">
        <f>Tables!AI7</f>
        <v>Angola</v>
      </c>
      <c r="E7" s="448">
        <f t="shared" si="79"/>
        <v>0</v>
      </c>
      <c r="F7" s="50">
        <f>SUMIFS('Portfolio Allocation'!C$10:C$109,'Portfolio Allocation'!$A$10:$A$109,'Graph Tables'!$D7)</f>
        <v>0</v>
      </c>
      <c r="G7" s="50">
        <f>SUMIFS('Portfolio Allocation'!D$10:D$109,'Portfolio Allocation'!$A$10:$A$109,'Graph Tables'!$D7)</f>
        <v>0</v>
      </c>
      <c r="H7" s="50">
        <f>SUMIFS('Portfolio Allocation'!E$10:E$109,'Portfolio Allocation'!$A$10:$A$109,'Graph Tables'!$D7)</f>
        <v>0</v>
      </c>
      <c r="I7" s="50">
        <f>SUMIFS('Portfolio Allocation'!F$10:F$109,'Portfolio Allocation'!$A$10:$A$109,'Graph Tables'!$D7)</f>
        <v>0</v>
      </c>
      <c r="J7" s="50">
        <f>SUMIFS('Portfolio Allocation'!G$10:G$109,'Portfolio Allocation'!$A$10:$A$109,'Graph Tables'!$D7)</f>
        <v>0</v>
      </c>
      <c r="K7" s="50">
        <f>SUMIFS('Portfolio Allocation'!H$10:H$109,'Portfolio Allocation'!$A$10:$A$109,'Graph Tables'!$D7)</f>
        <v>0</v>
      </c>
      <c r="L7" s="50">
        <f>SUMIFS('Portfolio Allocation'!I$10:I$109,'Portfolio Allocation'!$A$10:$A$109,'Graph Tables'!$D7)</f>
        <v>0</v>
      </c>
      <c r="M7" s="50">
        <f>SUMIFS('Portfolio Allocation'!J$10:J$109,'Portfolio Allocation'!$A$10:$A$109,'Graph Tables'!$D7)</f>
        <v>0</v>
      </c>
      <c r="N7" s="50">
        <f>SUMIFS('Portfolio Allocation'!K$10:K$109,'Portfolio Allocation'!$A$10:$A$109,'Graph Tables'!$D7)</f>
        <v>0</v>
      </c>
      <c r="O7" s="50">
        <f>SUMIFS('Portfolio Allocation'!L$10:L$109,'Portfolio Allocation'!$A$10:$A$109,'Graph Tables'!$D7)</f>
        <v>0</v>
      </c>
      <c r="P7" s="50">
        <f>SUMIFS('Portfolio Allocation'!M$10:M$109,'Portfolio Allocation'!$A$10:$A$109,'Graph Tables'!$D7)</f>
        <v>0</v>
      </c>
      <c r="Q7" s="50">
        <f>SUMIFS('Portfolio Allocation'!N$10:N$109,'Portfolio Allocation'!$A$10:$A$109,'Graph Tables'!$D7)</f>
        <v>0</v>
      </c>
      <c r="R7" s="50">
        <f>SUMIFS('Portfolio Allocation'!O$10:O$109,'Portfolio Allocation'!$A$10:$A$109,'Graph Tables'!$D7)</f>
        <v>0</v>
      </c>
      <c r="S7" s="50">
        <f>SUMIFS('Portfolio Allocation'!P$10:P$109,'Portfolio Allocation'!$A$10:$A$109,'Graph Tables'!$D7)</f>
        <v>0</v>
      </c>
      <c r="T7" s="50">
        <f>SUMIFS('Portfolio Allocation'!Q$10:Q$109,'Portfolio Allocation'!$A$10:$A$109,'Graph Tables'!$D7)</f>
        <v>0</v>
      </c>
      <c r="U7" s="50">
        <f>SUMIFS('Portfolio Allocation'!R$10:R$109,'Portfolio Allocation'!$A$10:$A$109,'Graph Tables'!$D7)</f>
        <v>0</v>
      </c>
      <c r="V7" s="50">
        <f>SUMIFS('Portfolio Allocation'!S$10:S$109,'Portfolio Allocation'!$A$10:$A$109,'Graph Tables'!$D7)</f>
        <v>0</v>
      </c>
      <c r="W7" s="50">
        <f>SUMIFS('Portfolio Allocation'!T$10:T$109,'Portfolio Allocation'!$A$10:$A$109,'Graph Tables'!$D7)</f>
        <v>0</v>
      </c>
      <c r="X7" s="50">
        <f>SUMIFS('Portfolio Allocation'!U$10:U$109,'Portfolio Allocation'!$A$10:$A$109,'Graph Tables'!$D7)</f>
        <v>0</v>
      </c>
      <c r="Y7" s="50">
        <f>SUMIFS('Portfolio Allocation'!V$10:V$109,'Portfolio Allocation'!$A$10:$A$109,'Graph Tables'!$D7)</f>
        <v>0</v>
      </c>
      <c r="Z7" s="50">
        <f>SUMIFS('Portfolio Allocation'!W$10:W$109,'Portfolio Allocation'!$A$10:$A$109,'Graph Tables'!$D7)</f>
        <v>0</v>
      </c>
      <c r="AA7" s="50">
        <f>SUMIFS('Portfolio Allocation'!X$10:X$109,'Portfolio Allocation'!$A$10:$A$109,'Graph Tables'!$D7)</f>
        <v>0</v>
      </c>
      <c r="AB7" s="50">
        <f>SUMIFS('Portfolio Allocation'!Y$10:Y$109,'Portfolio Allocation'!$A$10:$A$109,'Graph Tables'!$D7)</f>
        <v>0</v>
      </c>
      <c r="AC7" s="50">
        <f>SUMIFS('Portfolio Allocation'!Z$10:Z$109,'Portfolio Allocation'!$A$10:$A$109,'Graph Tables'!$D7)</f>
        <v>0</v>
      </c>
      <c r="AD7" s="50"/>
      <c r="AE7" s="52">
        <v>6</v>
      </c>
      <c r="AF7" t="str">
        <f t="shared" si="80"/>
        <v xml:space="preserve"> </v>
      </c>
      <c r="AG7" s="48">
        <f t="shared" si="96"/>
        <v>0</v>
      </c>
      <c r="AH7" s="50"/>
      <c r="AI7" s="303">
        <f t="shared" si="81"/>
        <v>1</v>
      </c>
      <c r="AJ7" s="303">
        <f>AI7+COUNTIF(AI$2:$AI7,AI7)-1</f>
        <v>6</v>
      </c>
      <c r="AK7" s="305" t="str">
        <f t="shared" si="2"/>
        <v>Angola</v>
      </c>
      <c r="AL7" s="81">
        <f t="shared" si="82"/>
        <v>0</v>
      </c>
      <c r="AM7" s="48">
        <f t="shared" si="3"/>
        <v>0</v>
      </c>
      <c r="AN7" s="48">
        <f t="shared" si="4"/>
        <v>0</v>
      </c>
      <c r="AO7" s="48">
        <f t="shared" si="5"/>
        <v>0</v>
      </c>
      <c r="AP7" s="48">
        <f t="shared" si="6"/>
        <v>0</v>
      </c>
      <c r="AQ7" s="48">
        <f t="shared" si="7"/>
        <v>0</v>
      </c>
      <c r="AR7" s="48">
        <f t="shared" si="8"/>
        <v>0</v>
      </c>
      <c r="AS7" s="48">
        <f t="shared" si="9"/>
        <v>0</v>
      </c>
      <c r="AT7" s="48">
        <f t="shared" si="10"/>
        <v>0</v>
      </c>
      <c r="AU7" s="48">
        <f t="shared" si="11"/>
        <v>0</v>
      </c>
      <c r="AV7" s="48">
        <f t="shared" si="12"/>
        <v>0</v>
      </c>
      <c r="AW7" s="48">
        <f t="shared" si="13"/>
        <v>0</v>
      </c>
      <c r="AX7" s="48">
        <f t="shared" si="14"/>
        <v>0</v>
      </c>
      <c r="AY7" s="48">
        <f t="shared" si="15"/>
        <v>0</v>
      </c>
      <c r="AZ7" s="48">
        <f t="shared" si="16"/>
        <v>0</v>
      </c>
      <c r="BA7" s="48">
        <f t="shared" si="17"/>
        <v>0</v>
      </c>
      <c r="BB7" s="48">
        <f t="shared" si="18"/>
        <v>0</v>
      </c>
      <c r="BC7" s="48">
        <f t="shared" si="19"/>
        <v>0</v>
      </c>
      <c r="BD7" s="48">
        <f t="shared" si="20"/>
        <v>0</v>
      </c>
      <c r="BE7" s="48">
        <f t="shared" si="21"/>
        <v>0</v>
      </c>
      <c r="BF7" s="48">
        <f t="shared" si="22"/>
        <v>0</v>
      </c>
      <c r="BG7" s="48">
        <f t="shared" si="23"/>
        <v>0</v>
      </c>
      <c r="BH7" s="48">
        <f t="shared" si="24"/>
        <v>0</v>
      </c>
      <c r="BI7" s="48">
        <f t="shared" si="25"/>
        <v>0</v>
      </c>
      <c r="BJ7" s="48">
        <f t="shared" si="26"/>
        <v>0</v>
      </c>
      <c r="BK7" s="48"/>
      <c r="BL7" s="52">
        <v>6</v>
      </c>
      <c r="BM7">
        <f t="shared" si="83"/>
        <v>0</v>
      </c>
      <c r="BN7" s="48">
        <f t="shared" si="97"/>
        <v>0</v>
      </c>
      <c r="BO7" s="48">
        <f t="shared" si="27"/>
        <v>0</v>
      </c>
      <c r="BP7" s="48">
        <f t="shared" si="28"/>
        <v>0</v>
      </c>
      <c r="BQ7" s="48">
        <f t="shared" si="29"/>
        <v>0</v>
      </c>
      <c r="BR7" s="48">
        <f t="shared" si="30"/>
        <v>0</v>
      </c>
      <c r="BS7" s="48">
        <f t="shared" si="31"/>
        <v>0</v>
      </c>
      <c r="BT7" s="48">
        <f t="shared" si="32"/>
        <v>0</v>
      </c>
      <c r="BU7" s="48">
        <f t="shared" si="33"/>
        <v>0</v>
      </c>
      <c r="BV7" s="48">
        <f t="shared" si="34"/>
        <v>0</v>
      </c>
      <c r="BW7" s="48">
        <f t="shared" si="35"/>
        <v>0</v>
      </c>
      <c r="BX7" s="48">
        <f t="shared" si="36"/>
        <v>0</v>
      </c>
      <c r="BY7" s="48">
        <f t="shared" si="37"/>
        <v>0</v>
      </c>
      <c r="BZ7" s="48">
        <f t="shared" si="38"/>
        <v>0</v>
      </c>
      <c r="CA7" s="48">
        <f t="shared" si="39"/>
        <v>0</v>
      </c>
      <c r="CB7" s="48">
        <f t="shared" si="40"/>
        <v>0</v>
      </c>
      <c r="CC7" s="48">
        <f t="shared" si="41"/>
        <v>0</v>
      </c>
      <c r="CD7" s="48">
        <f t="shared" si="42"/>
        <v>0</v>
      </c>
      <c r="CE7" s="48">
        <f t="shared" si="43"/>
        <v>0</v>
      </c>
      <c r="CF7" s="48">
        <f t="shared" si="44"/>
        <v>0</v>
      </c>
      <c r="CG7" s="48">
        <f t="shared" si="45"/>
        <v>0</v>
      </c>
      <c r="CH7" s="48">
        <f t="shared" si="46"/>
        <v>0</v>
      </c>
      <c r="CI7" s="48">
        <f t="shared" si="47"/>
        <v>0</v>
      </c>
      <c r="CJ7" s="48">
        <f t="shared" si="48"/>
        <v>0</v>
      </c>
      <c r="CK7" s="48">
        <f t="shared" si="49"/>
        <v>0</v>
      </c>
      <c r="CL7" s="48">
        <f t="shared" si="50"/>
        <v>0</v>
      </c>
      <c r="CM7" s="48"/>
      <c r="CN7" s="310">
        <f t="shared" si="84"/>
        <v>0</v>
      </c>
      <c r="CO7" s="310">
        <v>6</v>
      </c>
      <c r="CP7" s="303">
        <f t="shared" si="85"/>
        <v>1</v>
      </c>
      <c r="CQ7" s="303">
        <f>CP7+COUNTIF($CP$2:CP7,CP7)-1</f>
        <v>6</v>
      </c>
      <c r="CR7" s="305" t="str">
        <f t="shared" si="51"/>
        <v>Angola</v>
      </c>
      <c r="CS7" s="81">
        <f t="shared" si="86"/>
        <v>0</v>
      </c>
      <c r="CT7" s="48">
        <f t="shared" si="52"/>
        <v>0</v>
      </c>
      <c r="CU7" s="48">
        <f t="shared" si="53"/>
        <v>0</v>
      </c>
      <c r="CV7" s="48">
        <f t="shared" si="54"/>
        <v>0</v>
      </c>
      <c r="CW7" s="48">
        <f t="shared" si="55"/>
        <v>0</v>
      </c>
      <c r="CX7" s="48">
        <f t="shared" si="56"/>
        <v>0</v>
      </c>
      <c r="CY7" s="48">
        <f t="shared" si="57"/>
        <v>0</v>
      </c>
      <c r="CZ7" s="48">
        <f t="shared" si="58"/>
        <v>0</v>
      </c>
      <c r="DA7" s="48">
        <f t="shared" si="59"/>
        <v>0</v>
      </c>
      <c r="DB7" s="48">
        <f t="shared" si="60"/>
        <v>0</v>
      </c>
      <c r="DC7" s="48">
        <f t="shared" si="61"/>
        <v>0</v>
      </c>
      <c r="DD7" s="48">
        <f t="shared" si="62"/>
        <v>0</v>
      </c>
      <c r="DE7" s="48">
        <f t="shared" si="63"/>
        <v>0</v>
      </c>
      <c r="DF7" s="48">
        <f t="shared" si="64"/>
        <v>0</v>
      </c>
      <c r="DG7" s="48">
        <f t="shared" si="65"/>
        <v>0</v>
      </c>
      <c r="DH7" s="48">
        <f t="shared" si="66"/>
        <v>0</v>
      </c>
      <c r="DI7" s="48">
        <f t="shared" si="67"/>
        <v>0</v>
      </c>
      <c r="DJ7" s="48">
        <f t="shared" si="68"/>
        <v>0</v>
      </c>
      <c r="DK7" s="48">
        <f t="shared" si="69"/>
        <v>0</v>
      </c>
      <c r="DL7" s="48">
        <f t="shared" si="70"/>
        <v>0</v>
      </c>
      <c r="DM7" s="48">
        <f t="shared" si="71"/>
        <v>0</v>
      </c>
      <c r="DN7" s="48">
        <f t="shared" si="72"/>
        <v>0</v>
      </c>
      <c r="DO7" s="48">
        <f t="shared" si="73"/>
        <v>0</v>
      </c>
      <c r="DP7" s="48">
        <f t="shared" si="74"/>
        <v>0</v>
      </c>
      <c r="DQ7" s="48">
        <f t="shared" si="75"/>
        <v>0</v>
      </c>
      <c r="DS7" s="51">
        <v>6</v>
      </c>
      <c r="DT7" s="52">
        <f t="shared" si="87"/>
        <v>1</v>
      </c>
      <c r="DU7" s="51">
        <f>DT7+COUNTIF(DT$2:$DT7,DT7)-1</f>
        <v>6</v>
      </c>
      <c r="DV7" s="48" t="s">
        <v>378</v>
      </c>
      <c r="DW7" s="48">
        <f>K243</f>
        <v>0</v>
      </c>
      <c r="DY7" s="52">
        <f t="shared" si="88"/>
        <v>1</v>
      </c>
      <c r="DZ7" s="51">
        <f>DY7+COUNTIF(DY$2:$DY7,DY7)-1</f>
        <v>6</v>
      </c>
      <c r="EA7" s="52">
        <v>6</v>
      </c>
      <c r="EB7" t="str">
        <f t="shared" si="89"/>
        <v xml:space="preserve"> </v>
      </c>
      <c r="EC7" s="48">
        <f t="shared" si="90"/>
        <v>0</v>
      </c>
      <c r="EE7" s="325">
        <f t="shared" si="76"/>
        <v>0</v>
      </c>
      <c r="EG7" s="51">
        <v>6</v>
      </c>
      <c r="EH7" s="52">
        <f t="shared" si="91"/>
        <v>1</v>
      </c>
      <c r="EI7" s="51">
        <f>EH7+COUNTIF($EH$2:EH7,EH7)-1</f>
        <v>6</v>
      </c>
      <c r="EJ7" s="48" t="s">
        <v>378</v>
      </c>
      <c r="EK7" s="48">
        <f>$CY$243</f>
        <v>0</v>
      </c>
      <c r="EM7" s="52">
        <f t="shared" si="92"/>
        <v>2</v>
      </c>
      <c r="EN7" s="51">
        <f>EM7+COUNTIF($EM$2:EM7,EM7)-1</f>
        <v>6</v>
      </c>
      <c r="EO7" s="52">
        <v>6</v>
      </c>
      <c r="EP7" t="str">
        <f t="shared" si="93"/>
        <v xml:space="preserve"> </v>
      </c>
      <c r="EQ7" s="48">
        <f t="shared" si="98"/>
        <v>0</v>
      </c>
      <c r="ES7" s="52">
        <v>6</v>
      </c>
      <c r="ET7" t="str">
        <f t="shared" si="77"/>
        <v xml:space="preserve"> </v>
      </c>
      <c r="EU7" s="48">
        <f t="shared" si="94"/>
        <v>0</v>
      </c>
      <c r="EW7" s="51">
        <f t="shared" si="95"/>
        <v>2</v>
      </c>
      <c r="EX7" s="51">
        <f>EW7+COUNTIF($EW$2:EW7,EW7)-1</f>
        <v>6</v>
      </c>
      <c r="EY7" s="51">
        <v>6</v>
      </c>
      <c r="EZ7" s="48">
        <f>'Vehicle Level Data'!B153</f>
        <v>0</v>
      </c>
      <c r="FA7" s="48">
        <f>'Vehicle Level Data'!D153</f>
        <v>0</v>
      </c>
      <c r="FC7" s="75" t="s">
        <v>172</v>
      </c>
      <c r="FD7" s="1" t="str">
        <f>INDEX(Overview!$B:$B,MATCH($FC7,Overview!$A:$A,0))</f>
        <v>Total Debt Maturities in 4-5years</v>
      </c>
      <c r="FE7" s="75" t="s">
        <v>1864</v>
      </c>
      <c r="FF7" s="53" t="e">
        <f>INDEX(Overview!C:C,MATCH($FC7,Overview!$A:$A,0))/VLOOKUP($FC$10,Divide,4,FALSE)</f>
        <v>#VALUE!</v>
      </c>
    </row>
    <row r="8" spans="1:174" ht="15">
      <c r="A8" s="303">
        <v>7</v>
      </c>
      <c r="B8" s="445">
        <f t="shared" si="78"/>
        <v>1</v>
      </c>
      <c r="C8" s="446">
        <f>B8+COUNTIF(B$2:$B8,B8)-1</f>
        <v>7</v>
      </c>
      <c r="D8" s="447" t="str">
        <f>Tables!AI8</f>
        <v>Anguilla</v>
      </c>
      <c r="E8" s="448">
        <f t="shared" si="79"/>
        <v>0</v>
      </c>
      <c r="F8" s="50">
        <f>SUMIFS('Portfolio Allocation'!C$10:C$109,'Portfolio Allocation'!$A$10:$A$109,'Graph Tables'!$D8)</f>
        <v>0</v>
      </c>
      <c r="G8" s="50">
        <f>SUMIFS('Portfolio Allocation'!D$10:D$109,'Portfolio Allocation'!$A$10:$A$109,'Graph Tables'!$D8)</f>
        <v>0</v>
      </c>
      <c r="H8" s="50">
        <f>SUMIFS('Portfolio Allocation'!E$10:E$109,'Portfolio Allocation'!$A$10:$A$109,'Graph Tables'!$D8)</f>
        <v>0</v>
      </c>
      <c r="I8" s="50">
        <f>SUMIFS('Portfolio Allocation'!F$10:F$109,'Portfolio Allocation'!$A$10:$A$109,'Graph Tables'!$D8)</f>
        <v>0</v>
      </c>
      <c r="J8" s="50">
        <f>SUMIFS('Portfolio Allocation'!G$10:G$109,'Portfolio Allocation'!$A$10:$A$109,'Graph Tables'!$D8)</f>
        <v>0</v>
      </c>
      <c r="K8" s="50">
        <f>SUMIFS('Portfolio Allocation'!H$10:H$109,'Portfolio Allocation'!$A$10:$A$109,'Graph Tables'!$D8)</f>
        <v>0</v>
      </c>
      <c r="L8" s="50">
        <f>SUMIFS('Portfolio Allocation'!I$10:I$109,'Portfolio Allocation'!$A$10:$A$109,'Graph Tables'!$D8)</f>
        <v>0</v>
      </c>
      <c r="M8" s="50">
        <f>SUMIFS('Portfolio Allocation'!J$10:J$109,'Portfolio Allocation'!$A$10:$A$109,'Graph Tables'!$D8)</f>
        <v>0</v>
      </c>
      <c r="N8" s="50">
        <f>SUMIFS('Portfolio Allocation'!K$10:K$109,'Portfolio Allocation'!$A$10:$A$109,'Graph Tables'!$D8)</f>
        <v>0</v>
      </c>
      <c r="O8" s="50">
        <f>SUMIFS('Portfolio Allocation'!L$10:L$109,'Portfolio Allocation'!$A$10:$A$109,'Graph Tables'!$D8)</f>
        <v>0</v>
      </c>
      <c r="P8" s="50">
        <f>SUMIFS('Portfolio Allocation'!M$10:M$109,'Portfolio Allocation'!$A$10:$A$109,'Graph Tables'!$D8)</f>
        <v>0</v>
      </c>
      <c r="Q8" s="50">
        <f>SUMIFS('Portfolio Allocation'!N$10:N$109,'Portfolio Allocation'!$A$10:$A$109,'Graph Tables'!$D8)</f>
        <v>0</v>
      </c>
      <c r="R8" s="50">
        <f>SUMIFS('Portfolio Allocation'!O$10:O$109,'Portfolio Allocation'!$A$10:$A$109,'Graph Tables'!$D8)</f>
        <v>0</v>
      </c>
      <c r="S8" s="50">
        <f>SUMIFS('Portfolio Allocation'!P$10:P$109,'Portfolio Allocation'!$A$10:$A$109,'Graph Tables'!$D8)</f>
        <v>0</v>
      </c>
      <c r="T8" s="50">
        <f>SUMIFS('Portfolio Allocation'!Q$10:Q$109,'Portfolio Allocation'!$A$10:$A$109,'Graph Tables'!$D8)</f>
        <v>0</v>
      </c>
      <c r="U8" s="50">
        <f>SUMIFS('Portfolio Allocation'!R$10:R$109,'Portfolio Allocation'!$A$10:$A$109,'Graph Tables'!$D8)</f>
        <v>0</v>
      </c>
      <c r="V8" s="50">
        <f>SUMIFS('Portfolio Allocation'!S$10:S$109,'Portfolio Allocation'!$A$10:$A$109,'Graph Tables'!$D8)</f>
        <v>0</v>
      </c>
      <c r="W8" s="50">
        <f>SUMIFS('Portfolio Allocation'!T$10:T$109,'Portfolio Allocation'!$A$10:$A$109,'Graph Tables'!$D8)</f>
        <v>0</v>
      </c>
      <c r="X8" s="50">
        <f>SUMIFS('Portfolio Allocation'!U$10:U$109,'Portfolio Allocation'!$A$10:$A$109,'Graph Tables'!$D8)</f>
        <v>0</v>
      </c>
      <c r="Y8" s="50">
        <f>SUMIFS('Portfolio Allocation'!V$10:V$109,'Portfolio Allocation'!$A$10:$A$109,'Graph Tables'!$D8)</f>
        <v>0</v>
      </c>
      <c r="Z8" s="50">
        <f>SUMIFS('Portfolio Allocation'!W$10:W$109,'Portfolio Allocation'!$A$10:$A$109,'Graph Tables'!$D8)</f>
        <v>0</v>
      </c>
      <c r="AA8" s="50">
        <f>SUMIFS('Portfolio Allocation'!X$10:X$109,'Portfolio Allocation'!$A$10:$A$109,'Graph Tables'!$D8)</f>
        <v>0</v>
      </c>
      <c r="AB8" s="50">
        <f>SUMIFS('Portfolio Allocation'!Y$10:Y$109,'Portfolio Allocation'!$A$10:$A$109,'Graph Tables'!$D8)</f>
        <v>0</v>
      </c>
      <c r="AC8" s="50">
        <f>SUMIFS('Portfolio Allocation'!Z$10:Z$109,'Portfolio Allocation'!$A$10:$A$109,'Graph Tables'!$D8)</f>
        <v>0</v>
      </c>
      <c r="AD8" s="50"/>
      <c r="AE8" s="52">
        <v>7</v>
      </c>
      <c r="AF8" t="str">
        <f t="shared" si="80"/>
        <v xml:space="preserve"> </v>
      </c>
      <c r="AG8" s="48">
        <f t="shared" si="96"/>
        <v>0</v>
      </c>
      <c r="AH8" s="50"/>
      <c r="AI8" s="303">
        <f t="shared" si="81"/>
        <v>1</v>
      </c>
      <c r="AJ8" s="303">
        <f>AI8+COUNTIF(AI$2:$AI8,AI8)-1</f>
        <v>7</v>
      </c>
      <c r="AK8" s="305" t="str">
        <f t="shared" si="2"/>
        <v>Anguilla</v>
      </c>
      <c r="AL8" s="81">
        <f t="shared" si="82"/>
        <v>0</v>
      </c>
      <c r="AM8" s="48">
        <f t="shared" si="3"/>
        <v>0</v>
      </c>
      <c r="AN8" s="48">
        <f t="shared" si="4"/>
        <v>0</v>
      </c>
      <c r="AO8" s="48">
        <f t="shared" si="5"/>
        <v>0</v>
      </c>
      <c r="AP8" s="48">
        <f t="shared" si="6"/>
        <v>0</v>
      </c>
      <c r="AQ8" s="48">
        <f t="shared" si="7"/>
        <v>0</v>
      </c>
      <c r="AR8" s="48">
        <f t="shared" si="8"/>
        <v>0</v>
      </c>
      <c r="AS8" s="48">
        <f t="shared" si="9"/>
        <v>0</v>
      </c>
      <c r="AT8" s="48">
        <f t="shared" si="10"/>
        <v>0</v>
      </c>
      <c r="AU8" s="48">
        <f t="shared" si="11"/>
        <v>0</v>
      </c>
      <c r="AV8" s="48">
        <f t="shared" si="12"/>
        <v>0</v>
      </c>
      <c r="AW8" s="48">
        <f t="shared" si="13"/>
        <v>0</v>
      </c>
      <c r="AX8" s="48">
        <f t="shared" si="14"/>
        <v>0</v>
      </c>
      <c r="AY8" s="48">
        <f t="shared" si="15"/>
        <v>0</v>
      </c>
      <c r="AZ8" s="48">
        <f t="shared" si="16"/>
        <v>0</v>
      </c>
      <c r="BA8" s="48">
        <f t="shared" si="17"/>
        <v>0</v>
      </c>
      <c r="BB8" s="48">
        <f t="shared" si="18"/>
        <v>0</v>
      </c>
      <c r="BC8" s="48">
        <f t="shared" si="19"/>
        <v>0</v>
      </c>
      <c r="BD8" s="48">
        <f t="shared" si="20"/>
        <v>0</v>
      </c>
      <c r="BE8" s="48">
        <f t="shared" si="21"/>
        <v>0</v>
      </c>
      <c r="BF8" s="48">
        <f t="shared" si="22"/>
        <v>0</v>
      </c>
      <c r="BG8" s="48">
        <f t="shared" si="23"/>
        <v>0</v>
      </c>
      <c r="BH8" s="48">
        <f t="shared" si="24"/>
        <v>0</v>
      </c>
      <c r="BI8" s="48">
        <f t="shared" si="25"/>
        <v>0</v>
      </c>
      <c r="BJ8" s="48">
        <f t="shared" si="26"/>
        <v>0</v>
      </c>
      <c r="BK8" s="48"/>
      <c r="BL8" s="52">
        <v>7</v>
      </c>
      <c r="BM8">
        <f t="shared" si="83"/>
        <v>0</v>
      </c>
      <c r="BN8" s="48">
        <f t="shared" si="97"/>
        <v>0</v>
      </c>
      <c r="BO8" s="48">
        <f t="shared" si="27"/>
        <v>0</v>
      </c>
      <c r="BP8" s="48">
        <f t="shared" si="28"/>
        <v>0</v>
      </c>
      <c r="BQ8" s="48">
        <f t="shared" si="29"/>
        <v>0</v>
      </c>
      <c r="BR8" s="48">
        <f t="shared" si="30"/>
        <v>0</v>
      </c>
      <c r="BS8" s="48">
        <f t="shared" si="31"/>
        <v>0</v>
      </c>
      <c r="BT8" s="48">
        <f t="shared" si="32"/>
        <v>0</v>
      </c>
      <c r="BU8" s="48">
        <f t="shared" si="33"/>
        <v>0</v>
      </c>
      <c r="BV8" s="48">
        <f t="shared" si="34"/>
        <v>0</v>
      </c>
      <c r="BW8" s="48">
        <f t="shared" si="35"/>
        <v>0</v>
      </c>
      <c r="BX8" s="48">
        <f t="shared" si="36"/>
        <v>0</v>
      </c>
      <c r="BY8" s="48">
        <f t="shared" si="37"/>
        <v>0</v>
      </c>
      <c r="BZ8" s="48">
        <f t="shared" si="38"/>
        <v>0</v>
      </c>
      <c r="CA8" s="48">
        <f t="shared" si="39"/>
        <v>0</v>
      </c>
      <c r="CB8" s="48">
        <f t="shared" si="40"/>
        <v>0</v>
      </c>
      <c r="CC8" s="48">
        <f t="shared" si="41"/>
        <v>0</v>
      </c>
      <c r="CD8" s="48">
        <f t="shared" si="42"/>
        <v>0</v>
      </c>
      <c r="CE8" s="48">
        <f t="shared" si="43"/>
        <v>0</v>
      </c>
      <c r="CF8" s="48">
        <f t="shared" si="44"/>
        <v>0</v>
      </c>
      <c r="CG8" s="48">
        <f t="shared" si="45"/>
        <v>0</v>
      </c>
      <c r="CH8" s="48">
        <f t="shared" si="46"/>
        <v>0</v>
      </c>
      <c r="CI8" s="48">
        <f t="shared" si="47"/>
        <v>0</v>
      </c>
      <c r="CJ8" s="48">
        <f t="shared" si="48"/>
        <v>0</v>
      </c>
      <c r="CK8" s="48">
        <f t="shared" si="49"/>
        <v>0</v>
      </c>
      <c r="CL8" s="48">
        <f t="shared" si="50"/>
        <v>0</v>
      </c>
      <c r="CM8" s="48"/>
      <c r="CN8" s="310">
        <f t="shared" si="84"/>
        <v>0</v>
      </c>
      <c r="CO8" s="310">
        <v>7</v>
      </c>
      <c r="CP8" s="303">
        <f t="shared" si="85"/>
        <v>1</v>
      </c>
      <c r="CQ8" s="303">
        <f>CP8+COUNTIF($CP$2:CP8,CP8)-1</f>
        <v>7</v>
      </c>
      <c r="CR8" s="305" t="str">
        <f t="shared" si="51"/>
        <v>Anguilla</v>
      </c>
      <c r="CS8" s="81">
        <f t="shared" si="86"/>
        <v>0</v>
      </c>
      <c r="CT8" s="48">
        <f t="shared" si="52"/>
        <v>0</v>
      </c>
      <c r="CU8" s="48">
        <f t="shared" si="53"/>
        <v>0</v>
      </c>
      <c r="CV8" s="48">
        <f t="shared" si="54"/>
        <v>0</v>
      </c>
      <c r="CW8" s="48">
        <f t="shared" si="55"/>
        <v>0</v>
      </c>
      <c r="CX8" s="48">
        <f t="shared" si="56"/>
        <v>0</v>
      </c>
      <c r="CY8" s="48">
        <f t="shared" si="57"/>
        <v>0</v>
      </c>
      <c r="CZ8" s="48">
        <f t="shared" si="58"/>
        <v>0</v>
      </c>
      <c r="DA8" s="48">
        <f t="shared" si="59"/>
        <v>0</v>
      </c>
      <c r="DB8" s="48">
        <f t="shared" si="60"/>
        <v>0</v>
      </c>
      <c r="DC8" s="48">
        <f t="shared" si="61"/>
        <v>0</v>
      </c>
      <c r="DD8" s="48">
        <f t="shared" si="62"/>
        <v>0</v>
      </c>
      <c r="DE8" s="48">
        <f t="shared" si="63"/>
        <v>0</v>
      </c>
      <c r="DF8" s="48">
        <f t="shared" si="64"/>
        <v>0</v>
      </c>
      <c r="DG8" s="48">
        <f t="shared" si="65"/>
        <v>0</v>
      </c>
      <c r="DH8" s="48">
        <f t="shared" si="66"/>
        <v>0</v>
      </c>
      <c r="DI8" s="48">
        <f t="shared" si="67"/>
        <v>0</v>
      </c>
      <c r="DJ8" s="48">
        <f t="shared" si="68"/>
        <v>0</v>
      </c>
      <c r="DK8" s="48">
        <f t="shared" si="69"/>
        <v>0</v>
      </c>
      <c r="DL8" s="48">
        <f t="shared" si="70"/>
        <v>0</v>
      </c>
      <c r="DM8" s="48">
        <f t="shared" si="71"/>
        <v>0</v>
      </c>
      <c r="DN8" s="48">
        <f t="shared" si="72"/>
        <v>0</v>
      </c>
      <c r="DO8" s="48">
        <f t="shared" si="73"/>
        <v>0</v>
      </c>
      <c r="DP8" s="48">
        <f t="shared" si="74"/>
        <v>0</v>
      </c>
      <c r="DQ8" s="48">
        <f t="shared" si="75"/>
        <v>0</v>
      </c>
      <c r="DS8" s="51">
        <v>7</v>
      </c>
      <c r="DT8" s="52">
        <f t="shared" si="87"/>
        <v>1</v>
      </c>
      <c r="DU8" s="51">
        <f>DT8+COUNTIF(DT$2:$DT8,DT8)-1</f>
        <v>7</v>
      </c>
      <c r="DV8" s="48" t="s">
        <v>379</v>
      </c>
      <c r="DW8" s="48">
        <f>L243</f>
        <v>0</v>
      </c>
      <c r="DY8" s="52">
        <f t="shared" si="88"/>
        <v>1</v>
      </c>
      <c r="DZ8" s="51">
        <f>DY8+COUNTIF(DY$2:$DY8,DY8)-1</f>
        <v>7</v>
      </c>
      <c r="EA8" s="52">
        <v>7</v>
      </c>
      <c r="EB8" t="str">
        <f t="shared" si="89"/>
        <v xml:space="preserve"> </v>
      </c>
      <c r="EC8" s="48">
        <f t="shared" si="90"/>
        <v>0</v>
      </c>
      <c r="EE8" s="325">
        <f t="shared" si="76"/>
        <v>1</v>
      </c>
      <c r="EG8" s="51">
        <v>7</v>
      </c>
      <c r="EH8" s="52">
        <f t="shared" si="91"/>
        <v>1</v>
      </c>
      <c r="EI8" s="51">
        <f>EH8+COUNTIF($EH$2:EH8,EH8)-1</f>
        <v>7</v>
      </c>
      <c r="EJ8" s="48" t="s">
        <v>379</v>
      </c>
      <c r="EK8" s="48">
        <f>$CZ$243</f>
        <v>0</v>
      </c>
      <c r="EM8" s="52">
        <f t="shared" si="92"/>
        <v>2</v>
      </c>
      <c r="EN8" s="51">
        <f>EM8+COUNTIF($EM$2:EM8,EM8)-1</f>
        <v>7</v>
      </c>
      <c r="EO8" s="52">
        <v>7</v>
      </c>
      <c r="EP8" t="str">
        <f t="shared" si="93"/>
        <v xml:space="preserve"> </v>
      </c>
      <c r="EQ8" s="48">
        <f t="shared" si="98"/>
        <v>0</v>
      </c>
      <c r="ES8" s="52">
        <v>7</v>
      </c>
      <c r="ET8" t="str">
        <f t="shared" si="77"/>
        <v xml:space="preserve"> </v>
      </c>
      <c r="EU8" s="48">
        <f t="shared" si="94"/>
        <v>0</v>
      </c>
      <c r="EW8" s="51">
        <f t="shared" si="95"/>
        <v>2</v>
      </c>
      <c r="EX8" s="51">
        <f>EW8+COUNTIF($EW$2:EW8,EW8)-1</f>
        <v>7</v>
      </c>
      <c r="EY8" s="51">
        <v>7</v>
      </c>
      <c r="EZ8" s="48">
        <f>'Vehicle Level Data'!B154</f>
        <v>0</v>
      </c>
      <c r="FA8" s="48">
        <f>'Vehicle Level Data'!D154</f>
        <v>0</v>
      </c>
      <c r="FC8" s="75" t="s">
        <v>174</v>
      </c>
      <c r="FD8" s="1" t="str">
        <f>INDEX(Overview!$B:$B,MATCH($FC8,Overview!$A:$A,0))</f>
        <v>Total Debt Maturities in &gt;5 years</v>
      </c>
      <c r="FE8" s="75" t="s">
        <v>1865</v>
      </c>
      <c r="FF8" s="53" t="e">
        <f>INDEX(Overview!C:C,MATCH($FC8,Overview!$A:$A,0))/VLOOKUP($FC$10,Divide,4,FALSE)</f>
        <v>#VALUE!</v>
      </c>
    </row>
    <row r="9" spans="1:174" ht="15">
      <c r="A9" s="303">
        <v>8</v>
      </c>
      <c r="B9" s="445">
        <f t="shared" si="78"/>
        <v>1</v>
      </c>
      <c r="C9" s="446">
        <f>B9+COUNTIF(B$2:$B9,B9)-1</f>
        <v>8</v>
      </c>
      <c r="D9" s="447" t="str">
        <f>Tables!AI9</f>
        <v>Antarctica</v>
      </c>
      <c r="E9" s="448">
        <f t="shared" si="79"/>
        <v>0</v>
      </c>
      <c r="F9" s="50">
        <f>SUMIFS('Portfolio Allocation'!C$10:C$109,'Portfolio Allocation'!$A$10:$A$109,'Graph Tables'!$D9)</f>
        <v>0</v>
      </c>
      <c r="G9" s="50">
        <f>SUMIFS('Portfolio Allocation'!D$10:D$109,'Portfolio Allocation'!$A$10:$A$109,'Graph Tables'!$D9)</f>
        <v>0</v>
      </c>
      <c r="H9" s="50">
        <f>SUMIFS('Portfolio Allocation'!E$10:E$109,'Portfolio Allocation'!$A$10:$A$109,'Graph Tables'!$D9)</f>
        <v>0</v>
      </c>
      <c r="I9" s="50">
        <f>SUMIFS('Portfolio Allocation'!F$10:F$109,'Portfolio Allocation'!$A$10:$A$109,'Graph Tables'!$D9)</f>
        <v>0</v>
      </c>
      <c r="J9" s="50">
        <f>SUMIFS('Portfolio Allocation'!G$10:G$109,'Portfolio Allocation'!$A$10:$A$109,'Graph Tables'!$D9)</f>
        <v>0</v>
      </c>
      <c r="K9" s="50">
        <f>SUMIFS('Portfolio Allocation'!H$10:H$109,'Portfolio Allocation'!$A$10:$A$109,'Graph Tables'!$D9)</f>
        <v>0</v>
      </c>
      <c r="L9" s="50">
        <f>SUMIFS('Portfolio Allocation'!I$10:I$109,'Portfolio Allocation'!$A$10:$A$109,'Graph Tables'!$D9)</f>
        <v>0</v>
      </c>
      <c r="M9" s="50">
        <f>SUMIFS('Portfolio Allocation'!J$10:J$109,'Portfolio Allocation'!$A$10:$A$109,'Graph Tables'!$D9)</f>
        <v>0</v>
      </c>
      <c r="N9" s="50">
        <f>SUMIFS('Portfolio Allocation'!K$10:K$109,'Portfolio Allocation'!$A$10:$A$109,'Graph Tables'!$D9)</f>
        <v>0</v>
      </c>
      <c r="O9" s="50">
        <f>SUMIFS('Portfolio Allocation'!L$10:L$109,'Portfolio Allocation'!$A$10:$A$109,'Graph Tables'!$D9)</f>
        <v>0</v>
      </c>
      <c r="P9" s="50">
        <f>SUMIFS('Portfolio Allocation'!M$10:M$109,'Portfolio Allocation'!$A$10:$A$109,'Graph Tables'!$D9)</f>
        <v>0</v>
      </c>
      <c r="Q9" s="50">
        <f>SUMIFS('Portfolio Allocation'!N$10:N$109,'Portfolio Allocation'!$A$10:$A$109,'Graph Tables'!$D9)</f>
        <v>0</v>
      </c>
      <c r="R9" s="50">
        <f>SUMIFS('Portfolio Allocation'!O$10:O$109,'Portfolio Allocation'!$A$10:$A$109,'Graph Tables'!$D9)</f>
        <v>0</v>
      </c>
      <c r="S9" s="50">
        <f>SUMIFS('Portfolio Allocation'!P$10:P$109,'Portfolio Allocation'!$A$10:$A$109,'Graph Tables'!$D9)</f>
        <v>0</v>
      </c>
      <c r="T9" s="50">
        <f>SUMIFS('Portfolio Allocation'!Q$10:Q$109,'Portfolio Allocation'!$A$10:$A$109,'Graph Tables'!$D9)</f>
        <v>0</v>
      </c>
      <c r="U9" s="50">
        <f>SUMIFS('Portfolio Allocation'!R$10:R$109,'Portfolio Allocation'!$A$10:$A$109,'Graph Tables'!$D9)</f>
        <v>0</v>
      </c>
      <c r="V9" s="50">
        <f>SUMIFS('Portfolio Allocation'!S$10:S$109,'Portfolio Allocation'!$A$10:$A$109,'Graph Tables'!$D9)</f>
        <v>0</v>
      </c>
      <c r="W9" s="50">
        <f>SUMIFS('Portfolio Allocation'!T$10:T$109,'Portfolio Allocation'!$A$10:$A$109,'Graph Tables'!$D9)</f>
        <v>0</v>
      </c>
      <c r="X9" s="50">
        <f>SUMIFS('Portfolio Allocation'!U$10:U$109,'Portfolio Allocation'!$A$10:$A$109,'Graph Tables'!$D9)</f>
        <v>0</v>
      </c>
      <c r="Y9" s="50">
        <f>SUMIFS('Portfolio Allocation'!V$10:V$109,'Portfolio Allocation'!$A$10:$A$109,'Graph Tables'!$D9)</f>
        <v>0</v>
      </c>
      <c r="Z9" s="50">
        <f>SUMIFS('Portfolio Allocation'!W$10:W$109,'Portfolio Allocation'!$A$10:$A$109,'Graph Tables'!$D9)</f>
        <v>0</v>
      </c>
      <c r="AA9" s="50">
        <f>SUMIFS('Portfolio Allocation'!X$10:X$109,'Portfolio Allocation'!$A$10:$A$109,'Graph Tables'!$D9)</f>
        <v>0</v>
      </c>
      <c r="AB9" s="50">
        <f>SUMIFS('Portfolio Allocation'!Y$10:Y$109,'Portfolio Allocation'!$A$10:$A$109,'Graph Tables'!$D9)</f>
        <v>0</v>
      </c>
      <c r="AC9" s="50">
        <f>SUMIFS('Portfolio Allocation'!Z$10:Z$109,'Portfolio Allocation'!$A$10:$A$109,'Graph Tables'!$D9)</f>
        <v>0</v>
      </c>
      <c r="AD9" s="50"/>
      <c r="AE9" s="52">
        <v>8</v>
      </c>
      <c r="AF9" t="str">
        <f t="shared" si="80"/>
        <v xml:space="preserve"> </v>
      </c>
      <c r="AG9" s="48">
        <f t="shared" si="96"/>
        <v>0</v>
      </c>
      <c r="AH9" s="50"/>
      <c r="AI9" s="303">
        <f t="shared" si="81"/>
        <v>1</v>
      </c>
      <c r="AJ9" s="303">
        <f>AI9+COUNTIF(AI$2:$AI9,AI9)-1</f>
        <v>8</v>
      </c>
      <c r="AK9" s="305" t="str">
        <f t="shared" si="2"/>
        <v>Antarctica</v>
      </c>
      <c r="AL9" s="81">
        <f t="shared" si="82"/>
        <v>0</v>
      </c>
      <c r="AM9" s="48">
        <f t="shared" si="3"/>
        <v>0</v>
      </c>
      <c r="AN9" s="48">
        <f t="shared" si="4"/>
        <v>0</v>
      </c>
      <c r="AO9" s="48">
        <f t="shared" si="5"/>
        <v>0</v>
      </c>
      <c r="AP9" s="48">
        <f t="shared" si="6"/>
        <v>0</v>
      </c>
      <c r="AQ9" s="48">
        <f t="shared" si="7"/>
        <v>0</v>
      </c>
      <c r="AR9" s="48">
        <f t="shared" si="8"/>
        <v>0</v>
      </c>
      <c r="AS9" s="48">
        <f t="shared" si="9"/>
        <v>0</v>
      </c>
      <c r="AT9" s="48">
        <f t="shared" si="10"/>
        <v>0</v>
      </c>
      <c r="AU9" s="48">
        <f t="shared" si="11"/>
        <v>0</v>
      </c>
      <c r="AV9" s="48">
        <f t="shared" si="12"/>
        <v>0</v>
      </c>
      <c r="AW9" s="48">
        <f t="shared" si="13"/>
        <v>0</v>
      </c>
      <c r="AX9" s="48">
        <f t="shared" si="14"/>
        <v>0</v>
      </c>
      <c r="AY9" s="48">
        <f t="shared" si="15"/>
        <v>0</v>
      </c>
      <c r="AZ9" s="48">
        <f t="shared" si="16"/>
        <v>0</v>
      </c>
      <c r="BA9" s="48">
        <f t="shared" si="17"/>
        <v>0</v>
      </c>
      <c r="BB9" s="48">
        <f t="shared" si="18"/>
        <v>0</v>
      </c>
      <c r="BC9" s="48">
        <f t="shared" si="19"/>
        <v>0</v>
      </c>
      <c r="BD9" s="48">
        <f t="shared" si="20"/>
        <v>0</v>
      </c>
      <c r="BE9" s="48">
        <f t="shared" si="21"/>
        <v>0</v>
      </c>
      <c r="BF9" s="48">
        <f t="shared" si="22"/>
        <v>0</v>
      </c>
      <c r="BG9" s="48">
        <f t="shared" si="23"/>
        <v>0</v>
      </c>
      <c r="BH9" s="48">
        <f t="shared" si="24"/>
        <v>0</v>
      </c>
      <c r="BI9" s="48">
        <f t="shared" si="25"/>
        <v>0</v>
      </c>
      <c r="BJ9" s="48">
        <f t="shared" si="26"/>
        <v>0</v>
      </c>
      <c r="BK9" s="48"/>
      <c r="BL9" s="52">
        <v>8</v>
      </c>
      <c r="BM9">
        <f t="shared" si="83"/>
        <v>0</v>
      </c>
      <c r="BN9" s="48">
        <f t="shared" si="97"/>
        <v>0</v>
      </c>
      <c r="BO9" s="48">
        <f t="shared" si="27"/>
        <v>0</v>
      </c>
      <c r="BP9" s="48">
        <f t="shared" si="28"/>
        <v>0</v>
      </c>
      <c r="BQ9" s="48">
        <f t="shared" si="29"/>
        <v>0</v>
      </c>
      <c r="BR9" s="48">
        <f t="shared" si="30"/>
        <v>0</v>
      </c>
      <c r="BS9" s="48">
        <f t="shared" si="31"/>
        <v>0</v>
      </c>
      <c r="BT9" s="48">
        <f t="shared" si="32"/>
        <v>0</v>
      </c>
      <c r="BU9" s="48">
        <f t="shared" si="33"/>
        <v>0</v>
      </c>
      <c r="BV9" s="48">
        <f t="shared" si="34"/>
        <v>0</v>
      </c>
      <c r="BW9" s="48">
        <f t="shared" si="35"/>
        <v>0</v>
      </c>
      <c r="BX9" s="48">
        <f t="shared" si="36"/>
        <v>0</v>
      </c>
      <c r="BY9" s="48">
        <f t="shared" si="37"/>
        <v>0</v>
      </c>
      <c r="BZ9" s="48">
        <f t="shared" si="38"/>
        <v>0</v>
      </c>
      <c r="CA9" s="48">
        <f t="shared" si="39"/>
        <v>0</v>
      </c>
      <c r="CB9" s="48">
        <f t="shared" si="40"/>
        <v>0</v>
      </c>
      <c r="CC9" s="48">
        <f t="shared" si="41"/>
        <v>0</v>
      </c>
      <c r="CD9" s="48">
        <f t="shared" si="42"/>
        <v>0</v>
      </c>
      <c r="CE9" s="48">
        <f t="shared" si="43"/>
        <v>0</v>
      </c>
      <c r="CF9" s="48">
        <f t="shared" si="44"/>
        <v>0</v>
      </c>
      <c r="CG9" s="48">
        <f t="shared" si="45"/>
        <v>0</v>
      </c>
      <c r="CH9" s="48">
        <f t="shared" si="46"/>
        <v>0</v>
      </c>
      <c r="CI9" s="48">
        <f t="shared" si="47"/>
        <v>0</v>
      </c>
      <c r="CJ9" s="48">
        <f t="shared" si="48"/>
        <v>0</v>
      </c>
      <c r="CK9" s="48">
        <f t="shared" si="49"/>
        <v>0</v>
      </c>
      <c r="CL9" s="48">
        <f t="shared" si="50"/>
        <v>0</v>
      </c>
      <c r="CM9" s="48"/>
      <c r="CN9" s="310">
        <f t="shared" si="84"/>
        <v>0</v>
      </c>
      <c r="CO9" s="310">
        <v>8</v>
      </c>
      <c r="CP9" s="303">
        <f t="shared" si="85"/>
        <v>1</v>
      </c>
      <c r="CQ9" s="303">
        <f>CP9+COUNTIF($CP$2:CP9,CP9)-1</f>
        <v>8</v>
      </c>
      <c r="CR9" s="305" t="str">
        <f t="shared" si="51"/>
        <v>Antarctica</v>
      </c>
      <c r="CS9" s="81">
        <f t="shared" si="86"/>
        <v>0</v>
      </c>
      <c r="CT9" s="48">
        <f t="shared" si="52"/>
        <v>0</v>
      </c>
      <c r="CU9" s="48">
        <f t="shared" si="53"/>
        <v>0</v>
      </c>
      <c r="CV9" s="48">
        <f t="shared" si="54"/>
        <v>0</v>
      </c>
      <c r="CW9" s="48">
        <f t="shared" si="55"/>
        <v>0</v>
      </c>
      <c r="CX9" s="48">
        <f t="shared" si="56"/>
        <v>0</v>
      </c>
      <c r="CY9" s="48">
        <f t="shared" si="57"/>
        <v>0</v>
      </c>
      <c r="CZ9" s="48">
        <f t="shared" si="58"/>
        <v>0</v>
      </c>
      <c r="DA9" s="48">
        <f t="shared" si="59"/>
        <v>0</v>
      </c>
      <c r="DB9" s="48">
        <f t="shared" si="60"/>
        <v>0</v>
      </c>
      <c r="DC9" s="48">
        <f t="shared" si="61"/>
        <v>0</v>
      </c>
      <c r="DD9" s="48">
        <f t="shared" si="62"/>
        <v>0</v>
      </c>
      <c r="DE9" s="48">
        <f t="shared" si="63"/>
        <v>0</v>
      </c>
      <c r="DF9" s="48">
        <f t="shared" si="64"/>
        <v>0</v>
      </c>
      <c r="DG9" s="48">
        <f t="shared" si="65"/>
        <v>0</v>
      </c>
      <c r="DH9" s="48">
        <f t="shared" si="66"/>
        <v>0</v>
      </c>
      <c r="DI9" s="48">
        <f t="shared" si="67"/>
        <v>0</v>
      </c>
      <c r="DJ9" s="48">
        <f t="shared" si="68"/>
        <v>0</v>
      </c>
      <c r="DK9" s="48">
        <f t="shared" si="69"/>
        <v>0</v>
      </c>
      <c r="DL9" s="48">
        <f t="shared" si="70"/>
        <v>0</v>
      </c>
      <c r="DM9" s="48">
        <f t="shared" si="71"/>
        <v>0</v>
      </c>
      <c r="DN9" s="48">
        <f t="shared" si="72"/>
        <v>0</v>
      </c>
      <c r="DO9" s="48">
        <f t="shared" si="73"/>
        <v>0</v>
      </c>
      <c r="DP9" s="48">
        <f t="shared" si="74"/>
        <v>0</v>
      </c>
      <c r="DQ9" s="48">
        <f t="shared" si="75"/>
        <v>0</v>
      </c>
      <c r="DS9" s="51">
        <v>8</v>
      </c>
      <c r="DT9" s="52">
        <f t="shared" si="87"/>
        <v>1</v>
      </c>
      <c r="DU9" s="51">
        <f>DT9+COUNTIF(DT$2:$DT9,DT9)-1</f>
        <v>8</v>
      </c>
      <c r="DV9" s="48" t="s">
        <v>380</v>
      </c>
      <c r="DW9" s="48">
        <f>M243</f>
        <v>0</v>
      </c>
      <c r="DY9" s="52">
        <f t="shared" si="88"/>
        <v>1</v>
      </c>
      <c r="DZ9" s="51">
        <f>DY9+COUNTIF(DY$2:$DY9,DY9)-1</f>
        <v>8</v>
      </c>
      <c r="EA9" s="52">
        <v>8</v>
      </c>
      <c r="EB9" t="str">
        <f t="shared" si="89"/>
        <v xml:space="preserve"> </v>
      </c>
      <c r="EC9" s="48">
        <f t="shared" si="90"/>
        <v>0</v>
      </c>
      <c r="EE9" s="325">
        <f t="shared" si="76"/>
        <v>0</v>
      </c>
      <c r="EG9" s="51">
        <v>8</v>
      </c>
      <c r="EH9" s="52">
        <f t="shared" si="91"/>
        <v>1</v>
      </c>
      <c r="EI9" s="51">
        <f>EH9+COUNTIF($EH$2:EH9,EH9)-1</f>
        <v>8</v>
      </c>
      <c r="EJ9" s="48" t="s">
        <v>380</v>
      </c>
      <c r="EK9" s="48">
        <f>$DA$243</f>
        <v>0</v>
      </c>
      <c r="EM9" s="52">
        <f t="shared" si="92"/>
        <v>2</v>
      </c>
      <c r="EN9" s="51">
        <f>EM9+COUNTIF($EM$2:EM9,EM9)-1</f>
        <v>8</v>
      </c>
      <c r="EO9" s="52">
        <v>8</v>
      </c>
      <c r="EP9" t="str">
        <f t="shared" si="93"/>
        <v xml:space="preserve"> </v>
      </c>
      <c r="EQ9" s="48">
        <f t="shared" si="98"/>
        <v>0</v>
      </c>
      <c r="ES9" s="52">
        <v>8</v>
      </c>
      <c r="ET9" t="str">
        <f t="shared" si="77"/>
        <v xml:space="preserve"> </v>
      </c>
      <c r="EU9" s="48">
        <f t="shared" si="94"/>
        <v>0</v>
      </c>
      <c r="EW9" s="51">
        <f t="shared" si="95"/>
        <v>2</v>
      </c>
      <c r="EX9" s="51">
        <f>EW9+COUNTIF($EW$2:EW9,EW9)-1</f>
        <v>8</v>
      </c>
      <c r="EY9" s="51">
        <v>8</v>
      </c>
      <c r="EZ9" s="48">
        <f>'Vehicle Level Data'!B155</f>
        <v>0</v>
      </c>
      <c r="FA9" s="48">
        <f>'Vehicle Level Data'!D155</f>
        <v>0</v>
      </c>
    </row>
    <row r="10" spans="1:174" ht="15">
      <c r="A10" s="303">
        <v>9</v>
      </c>
      <c r="B10" s="445">
        <f t="shared" si="78"/>
        <v>1</v>
      </c>
      <c r="C10" s="446">
        <f>B10+COUNTIF(B$2:$B10,B10)-1</f>
        <v>9</v>
      </c>
      <c r="D10" s="447" t="str">
        <f>Tables!AI10</f>
        <v>Antigua and Barbuda</v>
      </c>
      <c r="E10" s="448">
        <f t="shared" si="79"/>
        <v>0</v>
      </c>
      <c r="F10" s="50">
        <f>SUMIFS('Portfolio Allocation'!C$10:C$109,'Portfolio Allocation'!$A$10:$A$109,'Graph Tables'!$D10)</f>
        <v>0</v>
      </c>
      <c r="G10" s="50">
        <f>SUMIFS('Portfolio Allocation'!D$10:D$109,'Portfolio Allocation'!$A$10:$A$109,'Graph Tables'!$D10)</f>
        <v>0</v>
      </c>
      <c r="H10" s="50">
        <f>SUMIFS('Portfolio Allocation'!E$10:E$109,'Portfolio Allocation'!$A$10:$A$109,'Graph Tables'!$D10)</f>
        <v>0</v>
      </c>
      <c r="I10" s="50">
        <f>SUMIFS('Portfolio Allocation'!F$10:F$109,'Portfolio Allocation'!$A$10:$A$109,'Graph Tables'!$D10)</f>
        <v>0</v>
      </c>
      <c r="J10" s="50">
        <f>SUMIFS('Portfolio Allocation'!G$10:G$109,'Portfolio Allocation'!$A$10:$A$109,'Graph Tables'!$D10)</f>
        <v>0</v>
      </c>
      <c r="K10" s="50">
        <f>SUMIFS('Portfolio Allocation'!H$10:H$109,'Portfolio Allocation'!$A$10:$A$109,'Graph Tables'!$D10)</f>
        <v>0</v>
      </c>
      <c r="L10" s="50">
        <f>SUMIFS('Portfolio Allocation'!I$10:I$109,'Portfolio Allocation'!$A$10:$A$109,'Graph Tables'!$D10)</f>
        <v>0</v>
      </c>
      <c r="M10" s="50">
        <f>SUMIFS('Portfolio Allocation'!J$10:J$109,'Portfolio Allocation'!$A$10:$A$109,'Graph Tables'!$D10)</f>
        <v>0</v>
      </c>
      <c r="N10" s="50">
        <f>SUMIFS('Portfolio Allocation'!K$10:K$109,'Portfolio Allocation'!$A$10:$A$109,'Graph Tables'!$D10)</f>
        <v>0</v>
      </c>
      <c r="O10" s="50">
        <f>SUMIFS('Portfolio Allocation'!L$10:L$109,'Portfolio Allocation'!$A$10:$A$109,'Graph Tables'!$D10)</f>
        <v>0</v>
      </c>
      <c r="P10" s="50">
        <f>SUMIFS('Portfolio Allocation'!M$10:M$109,'Portfolio Allocation'!$A$10:$A$109,'Graph Tables'!$D10)</f>
        <v>0</v>
      </c>
      <c r="Q10" s="50">
        <f>SUMIFS('Portfolio Allocation'!N$10:N$109,'Portfolio Allocation'!$A$10:$A$109,'Graph Tables'!$D10)</f>
        <v>0</v>
      </c>
      <c r="R10" s="50">
        <f>SUMIFS('Portfolio Allocation'!O$10:O$109,'Portfolio Allocation'!$A$10:$A$109,'Graph Tables'!$D10)</f>
        <v>0</v>
      </c>
      <c r="S10" s="50">
        <f>SUMIFS('Portfolio Allocation'!P$10:P$109,'Portfolio Allocation'!$A$10:$A$109,'Graph Tables'!$D10)</f>
        <v>0</v>
      </c>
      <c r="T10" s="50">
        <f>SUMIFS('Portfolio Allocation'!Q$10:Q$109,'Portfolio Allocation'!$A$10:$A$109,'Graph Tables'!$D10)</f>
        <v>0</v>
      </c>
      <c r="U10" s="50">
        <f>SUMIFS('Portfolio Allocation'!R$10:R$109,'Portfolio Allocation'!$A$10:$A$109,'Graph Tables'!$D10)</f>
        <v>0</v>
      </c>
      <c r="V10" s="50">
        <f>SUMIFS('Portfolio Allocation'!S$10:S$109,'Portfolio Allocation'!$A$10:$A$109,'Graph Tables'!$D10)</f>
        <v>0</v>
      </c>
      <c r="W10" s="50">
        <f>SUMIFS('Portfolio Allocation'!T$10:T$109,'Portfolio Allocation'!$A$10:$A$109,'Graph Tables'!$D10)</f>
        <v>0</v>
      </c>
      <c r="X10" s="50">
        <f>SUMIFS('Portfolio Allocation'!U$10:U$109,'Portfolio Allocation'!$A$10:$A$109,'Graph Tables'!$D10)</f>
        <v>0</v>
      </c>
      <c r="Y10" s="50">
        <f>SUMIFS('Portfolio Allocation'!V$10:V$109,'Portfolio Allocation'!$A$10:$A$109,'Graph Tables'!$D10)</f>
        <v>0</v>
      </c>
      <c r="Z10" s="50">
        <f>SUMIFS('Portfolio Allocation'!W$10:W$109,'Portfolio Allocation'!$A$10:$A$109,'Graph Tables'!$D10)</f>
        <v>0</v>
      </c>
      <c r="AA10" s="50">
        <f>SUMIFS('Portfolio Allocation'!X$10:X$109,'Portfolio Allocation'!$A$10:$A$109,'Graph Tables'!$D10)</f>
        <v>0</v>
      </c>
      <c r="AB10" s="50">
        <f>SUMIFS('Portfolio Allocation'!Y$10:Y$109,'Portfolio Allocation'!$A$10:$A$109,'Graph Tables'!$D10)</f>
        <v>0</v>
      </c>
      <c r="AC10" s="50">
        <f>SUMIFS('Portfolio Allocation'!Z$10:Z$109,'Portfolio Allocation'!$A$10:$A$109,'Graph Tables'!$D10)</f>
        <v>0</v>
      </c>
      <c r="AD10" s="50"/>
      <c r="AE10" s="52">
        <v>9</v>
      </c>
      <c r="AF10" t="str">
        <f t="shared" si="80"/>
        <v xml:space="preserve"> </v>
      </c>
      <c r="AG10" s="48">
        <f t="shared" si="96"/>
        <v>0</v>
      </c>
      <c r="AH10" s="50"/>
      <c r="AI10" s="303">
        <f t="shared" si="81"/>
        <v>1</v>
      </c>
      <c r="AJ10" s="303">
        <f>AI10+COUNTIF(AI$2:$AI10,AI10)-1</f>
        <v>9</v>
      </c>
      <c r="AK10" s="305" t="str">
        <f t="shared" si="2"/>
        <v>Antigua and Barbuda</v>
      </c>
      <c r="AL10" s="81">
        <f t="shared" si="82"/>
        <v>0</v>
      </c>
      <c r="AM10" s="48">
        <f t="shared" si="3"/>
        <v>0</v>
      </c>
      <c r="AN10" s="48">
        <f t="shared" si="4"/>
        <v>0</v>
      </c>
      <c r="AO10" s="48">
        <f t="shared" si="5"/>
        <v>0</v>
      </c>
      <c r="AP10" s="48">
        <f t="shared" si="6"/>
        <v>0</v>
      </c>
      <c r="AQ10" s="48">
        <f t="shared" si="7"/>
        <v>0</v>
      </c>
      <c r="AR10" s="48">
        <f t="shared" si="8"/>
        <v>0</v>
      </c>
      <c r="AS10" s="48">
        <f t="shared" si="9"/>
        <v>0</v>
      </c>
      <c r="AT10" s="48">
        <f t="shared" si="10"/>
        <v>0</v>
      </c>
      <c r="AU10" s="48">
        <f t="shared" si="11"/>
        <v>0</v>
      </c>
      <c r="AV10" s="48">
        <f t="shared" si="12"/>
        <v>0</v>
      </c>
      <c r="AW10" s="48">
        <f t="shared" si="13"/>
        <v>0</v>
      </c>
      <c r="AX10" s="48">
        <f t="shared" si="14"/>
        <v>0</v>
      </c>
      <c r="AY10" s="48">
        <f t="shared" si="15"/>
        <v>0</v>
      </c>
      <c r="AZ10" s="48">
        <f t="shared" si="16"/>
        <v>0</v>
      </c>
      <c r="BA10" s="48">
        <f t="shared" si="17"/>
        <v>0</v>
      </c>
      <c r="BB10" s="48">
        <f t="shared" si="18"/>
        <v>0</v>
      </c>
      <c r="BC10" s="48">
        <f t="shared" si="19"/>
        <v>0</v>
      </c>
      <c r="BD10" s="48">
        <f t="shared" si="20"/>
        <v>0</v>
      </c>
      <c r="BE10" s="48">
        <f t="shared" si="21"/>
        <v>0</v>
      </c>
      <c r="BF10" s="48">
        <f t="shared" si="22"/>
        <v>0</v>
      </c>
      <c r="BG10" s="48">
        <f t="shared" si="23"/>
        <v>0</v>
      </c>
      <c r="BH10" s="48">
        <f t="shared" si="24"/>
        <v>0</v>
      </c>
      <c r="BI10" s="48">
        <f t="shared" si="25"/>
        <v>0</v>
      </c>
      <c r="BJ10" s="48">
        <f t="shared" si="26"/>
        <v>0</v>
      </c>
      <c r="BK10" s="48"/>
      <c r="BL10" s="52">
        <v>9</v>
      </c>
      <c r="BM10">
        <f t="shared" si="83"/>
        <v>0</v>
      </c>
      <c r="BN10" s="48">
        <f t="shared" si="97"/>
        <v>0</v>
      </c>
      <c r="BO10" s="48">
        <f t="shared" si="27"/>
        <v>0</v>
      </c>
      <c r="BP10" s="48">
        <f t="shared" si="28"/>
        <v>0</v>
      </c>
      <c r="BQ10" s="48">
        <f t="shared" si="29"/>
        <v>0</v>
      </c>
      <c r="BR10" s="48">
        <f t="shared" si="30"/>
        <v>0</v>
      </c>
      <c r="BS10" s="48">
        <f t="shared" si="31"/>
        <v>0</v>
      </c>
      <c r="BT10" s="48">
        <f t="shared" si="32"/>
        <v>0</v>
      </c>
      <c r="BU10" s="48">
        <f t="shared" si="33"/>
        <v>0</v>
      </c>
      <c r="BV10" s="48">
        <f t="shared" si="34"/>
        <v>0</v>
      </c>
      <c r="BW10" s="48">
        <f t="shared" si="35"/>
        <v>0</v>
      </c>
      <c r="BX10" s="48">
        <f t="shared" si="36"/>
        <v>0</v>
      </c>
      <c r="BY10" s="48">
        <f t="shared" si="37"/>
        <v>0</v>
      </c>
      <c r="BZ10" s="48">
        <f t="shared" si="38"/>
        <v>0</v>
      </c>
      <c r="CA10" s="48">
        <f t="shared" si="39"/>
        <v>0</v>
      </c>
      <c r="CB10" s="48">
        <f t="shared" si="40"/>
        <v>0</v>
      </c>
      <c r="CC10" s="48">
        <f t="shared" si="41"/>
        <v>0</v>
      </c>
      <c r="CD10" s="48">
        <f t="shared" si="42"/>
        <v>0</v>
      </c>
      <c r="CE10" s="48">
        <f t="shared" si="43"/>
        <v>0</v>
      </c>
      <c r="CF10" s="48">
        <f t="shared" si="44"/>
        <v>0</v>
      </c>
      <c r="CG10" s="48">
        <f t="shared" si="45"/>
        <v>0</v>
      </c>
      <c r="CH10" s="48">
        <f t="shared" si="46"/>
        <v>0</v>
      </c>
      <c r="CI10" s="48">
        <f t="shared" si="47"/>
        <v>0</v>
      </c>
      <c r="CJ10" s="48">
        <f t="shared" si="48"/>
        <v>0</v>
      </c>
      <c r="CK10" s="48">
        <f t="shared" si="49"/>
        <v>0</v>
      </c>
      <c r="CL10" s="48">
        <f t="shared" si="50"/>
        <v>0</v>
      </c>
      <c r="CM10" s="48"/>
      <c r="CN10" s="310">
        <f t="shared" si="84"/>
        <v>0</v>
      </c>
      <c r="CO10" s="310">
        <v>9</v>
      </c>
      <c r="CP10" s="303">
        <f t="shared" si="85"/>
        <v>1</v>
      </c>
      <c r="CQ10" s="303">
        <f>CP10+COUNTIF($CP$2:CP10,CP10)-1</f>
        <v>9</v>
      </c>
      <c r="CR10" s="305" t="str">
        <f t="shared" si="51"/>
        <v>Antigua and Barbuda</v>
      </c>
      <c r="CS10" s="81">
        <f t="shared" si="86"/>
        <v>0</v>
      </c>
      <c r="CT10" s="48">
        <f t="shared" si="52"/>
        <v>0</v>
      </c>
      <c r="CU10" s="48">
        <f t="shared" si="53"/>
        <v>0</v>
      </c>
      <c r="CV10" s="48">
        <f t="shared" si="54"/>
        <v>0</v>
      </c>
      <c r="CW10" s="48">
        <f t="shared" si="55"/>
        <v>0</v>
      </c>
      <c r="CX10" s="48">
        <f t="shared" si="56"/>
        <v>0</v>
      </c>
      <c r="CY10" s="48">
        <f t="shared" si="57"/>
        <v>0</v>
      </c>
      <c r="CZ10" s="48">
        <f t="shared" si="58"/>
        <v>0</v>
      </c>
      <c r="DA10" s="48">
        <f t="shared" si="59"/>
        <v>0</v>
      </c>
      <c r="DB10" s="48">
        <f t="shared" si="60"/>
        <v>0</v>
      </c>
      <c r="DC10" s="48">
        <f t="shared" si="61"/>
        <v>0</v>
      </c>
      <c r="DD10" s="48">
        <f t="shared" si="62"/>
        <v>0</v>
      </c>
      <c r="DE10" s="48">
        <f t="shared" si="63"/>
        <v>0</v>
      </c>
      <c r="DF10" s="48">
        <f t="shared" si="64"/>
        <v>0</v>
      </c>
      <c r="DG10" s="48">
        <f t="shared" si="65"/>
        <v>0</v>
      </c>
      <c r="DH10" s="48">
        <f t="shared" si="66"/>
        <v>0</v>
      </c>
      <c r="DI10" s="48">
        <f t="shared" si="67"/>
        <v>0</v>
      </c>
      <c r="DJ10" s="48">
        <f t="shared" si="68"/>
        <v>0</v>
      </c>
      <c r="DK10" s="48">
        <f t="shared" si="69"/>
        <v>0</v>
      </c>
      <c r="DL10" s="48">
        <f t="shared" si="70"/>
        <v>0</v>
      </c>
      <c r="DM10" s="48">
        <f t="shared" si="71"/>
        <v>0</v>
      </c>
      <c r="DN10" s="48">
        <f t="shared" si="72"/>
        <v>0</v>
      </c>
      <c r="DO10" s="48">
        <f t="shared" si="73"/>
        <v>0</v>
      </c>
      <c r="DP10" s="48">
        <f t="shared" si="74"/>
        <v>0</v>
      </c>
      <c r="DQ10" s="48">
        <f t="shared" si="75"/>
        <v>0</v>
      </c>
      <c r="DS10" s="51">
        <v>9</v>
      </c>
      <c r="DT10" s="52">
        <f t="shared" si="87"/>
        <v>1</v>
      </c>
      <c r="DU10" s="51">
        <f>DT10+COUNTIF(DT$2:$DT10,DT10)-1</f>
        <v>9</v>
      </c>
      <c r="DV10" s="48" t="s">
        <v>381</v>
      </c>
      <c r="DW10" s="48">
        <f>N243</f>
        <v>0</v>
      </c>
      <c r="DY10" s="52">
        <f t="shared" si="88"/>
        <v>1</v>
      </c>
      <c r="DZ10" s="51">
        <f>DY10+COUNTIF(DY$2:$DY10,DY10)-1</f>
        <v>9</v>
      </c>
      <c r="EA10" s="52">
        <v>9</v>
      </c>
      <c r="EB10" t="str">
        <f t="shared" si="89"/>
        <v xml:space="preserve"> </v>
      </c>
      <c r="EC10" s="48">
        <f t="shared" si="90"/>
        <v>0</v>
      </c>
      <c r="EE10" s="325">
        <f t="shared" si="76"/>
        <v>0</v>
      </c>
      <c r="EG10" s="51">
        <v>9</v>
      </c>
      <c r="EH10" s="52">
        <f t="shared" si="91"/>
        <v>1</v>
      </c>
      <c r="EI10" s="51">
        <f>EH10+COUNTIF($EH$2:EH10,EH10)-1</f>
        <v>9</v>
      </c>
      <c r="EJ10" s="48" t="s">
        <v>381</v>
      </c>
      <c r="EK10" s="48">
        <f>$DB$243</f>
        <v>0</v>
      </c>
      <c r="EM10" s="52">
        <f t="shared" si="92"/>
        <v>2</v>
      </c>
      <c r="EN10" s="51">
        <f>EM10+COUNTIF($EM$2:EM10,EM10)-1</f>
        <v>9</v>
      </c>
      <c r="EO10" s="52">
        <v>9</v>
      </c>
      <c r="EP10" t="str">
        <f t="shared" si="93"/>
        <v xml:space="preserve"> </v>
      </c>
      <c r="EQ10" s="48">
        <f t="shared" si="98"/>
        <v>0</v>
      </c>
      <c r="ES10" s="52">
        <v>9</v>
      </c>
      <c r="ET10" t="str">
        <f t="shared" si="77"/>
        <v xml:space="preserve"> </v>
      </c>
      <c r="EU10" s="48">
        <f t="shared" si="94"/>
        <v>0</v>
      </c>
      <c r="EW10" s="51">
        <f t="shared" si="95"/>
        <v>2</v>
      </c>
      <c r="EX10" s="51">
        <f>EW10+COUNTIF($EW$2:EW10,EW10)-1</f>
        <v>9</v>
      </c>
      <c r="EY10" s="51">
        <v>9</v>
      </c>
      <c r="EZ10" s="48">
        <f>'Vehicle Level Data'!B156</f>
        <v>0</v>
      </c>
      <c r="FA10" s="48">
        <f>'Vehicle Level Data'!D156</f>
        <v>0</v>
      </c>
      <c r="FC10">
        <v>1</v>
      </c>
      <c r="FE10" s="300" t="str">
        <f>CONCATENATE("Total Debt Maturities","",IF(FC10&gt;1," ",""),IF(FC10&gt;1,VLOOKUP(FC10,Divide,2,FALSE),""))</f>
        <v>Total Debt Maturities</v>
      </c>
    </row>
    <row r="11" spans="1:174" ht="15">
      <c r="A11" s="303">
        <v>10</v>
      </c>
      <c r="B11" s="445">
        <f t="shared" si="78"/>
        <v>1</v>
      </c>
      <c r="C11" s="446">
        <f>B11+COUNTIF(B$2:$B11,B11)-1</f>
        <v>10</v>
      </c>
      <c r="D11" s="447" t="str">
        <f>Tables!AI11</f>
        <v>Argentina</v>
      </c>
      <c r="E11" s="448">
        <f t="shared" si="79"/>
        <v>0</v>
      </c>
      <c r="F11" s="50">
        <f>SUMIFS('Portfolio Allocation'!C$10:C$109,'Portfolio Allocation'!$A$10:$A$109,'Graph Tables'!$D11)</f>
        <v>0</v>
      </c>
      <c r="G11" s="50">
        <f>SUMIFS('Portfolio Allocation'!D$10:D$109,'Portfolio Allocation'!$A$10:$A$109,'Graph Tables'!$D11)</f>
        <v>0</v>
      </c>
      <c r="H11" s="50">
        <f>SUMIFS('Portfolio Allocation'!E$10:E$109,'Portfolio Allocation'!$A$10:$A$109,'Graph Tables'!$D11)</f>
        <v>0</v>
      </c>
      <c r="I11" s="50">
        <f>SUMIFS('Portfolio Allocation'!F$10:F$109,'Portfolio Allocation'!$A$10:$A$109,'Graph Tables'!$D11)</f>
        <v>0</v>
      </c>
      <c r="J11" s="50">
        <f>SUMIFS('Portfolio Allocation'!G$10:G$109,'Portfolio Allocation'!$A$10:$A$109,'Graph Tables'!$D11)</f>
        <v>0</v>
      </c>
      <c r="K11" s="50">
        <f>SUMIFS('Portfolio Allocation'!H$10:H$109,'Portfolio Allocation'!$A$10:$A$109,'Graph Tables'!$D11)</f>
        <v>0</v>
      </c>
      <c r="L11" s="50">
        <f>SUMIFS('Portfolio Allocation'!I$10:I$109,'Portfolio Allocation'!$A$10:$A$109,'Graph Tables'!$D11)</f>
        <v>0</v>
      </c>
      <c r="M11" s="50">
        <f>SUMIFS('Portfolio Allocation'!J$10:J$109,'Portfolio Allocation'!$A$10:$A$109,'Graph Tables'!$D11)</f>
        <v>0</v>
      </c>
      <c r="N11" s="50">
        <f>SUMIFS('Portfolio Allocation'!K$10:K$109,'Portfolio Allocation'!$A$10:$A$109,'Graph Tables'!$D11)</f>
        <v>0</v>
      </c>
      <c r="O11" s="50">
        <f>SUMIFS('Portfolio Allocation'!L$10:L$109,'Portfolio Allocation'!$A$10:$A$109,'Graph Tables'!$D11)</f>
        <v>0</v>
      </c>
      <c r="P11" s="50">
        <f>SUMIFS('Portfolio Allocation'!M$10:M$109,'Portfolio Allocation'!$A$10:$A$109,'Graph Tables'!$D11)</f>
        <v>0</v>
      </c>
      <c r="Q11" s="50">
        <f>SUMIFS('Portfolio Allocation'!N$10:N$109,'Portfolio Allocation'!$A$10:$A$109,'Graph Tables'!$D11)</f>
        <v>0</v>
      </c>
      <c r="R11" s="50">
        <f>SUMIFS('Portfolio Allocation'!O$10:O$109,'Portfolio Allocation'!$A$10:$A$109,'Graph Tables'!$D11)</f>
        <v>0</v>
      </c>
      <c r="S11" s="50">
        <f>SUMIFS('Portfolio Allocation'!P$10:P$109,'Portfolio Allocation'!$A$10:$A$109,'Graph Tables'!$D11)</f>
        <v>0</v>
      </c>
      <c r="T11" s="50">
        <f>SUMIFS('Portfolio Allocation'!Q$10:Q$109,'Portfolio Allocation'!$A$10:$A$109,'Graph Tables'!$D11)</f>
        <v>0</v>
      </c>
      <c r="U11" s="50">
        <f>SUMIFS('Portfolio Allocation'!R$10:R$109,'Portfolio Allocation'!$A$10:$A$109,'Graph Tables'!$D11)</f>
        <v>0</v>
      </c>
      <c r="V11" s="50">
        <f>SUMIFS('Portfolio Allocation'!S$10:S$109,'Portfolio Allocation'!$A$10:$A$109,'Graph Tables'!$D11)</f>
        <v>0</v>
      </c>
      <c r="W11" s="50">
        <f>SUMIFS('Portfolio Allocation'!T$10:T$109,'Portfolio Allocation'!$A$10:$A$109,'Graph Tables'!$D11)</f>
        <v>0</v>
      </c>
      <c r="X11" s="50">
        <f>SUMIFS('Portfolio Allocation'!U$10:U$109,'Portfolio Allocation'!$A$10:$A$109,'Graph Tables'!$D11)</f>
        <v>0</v>
      </c>
      <c r="Y11" s="50">
        <f>SUMIFS('Portfolio Allocation'!V$10:V$109,'Portfolio Allocation'!$A$10:$A$109,'Graph Tables'!$D11)</f>
        <v>0</v>
      </c>
      <c r="Z11" s="50">
        <f>SUMIFS('Portfolio Allocation'!W$10:W$109,'Portfolio Allocation'!$A$10:$A$109,'Graph Tables'!$D11)</f>
        <v>0</v>
      </c>
      <c r="AA11" s="50">
        <f>SUMIFS('Portfolio Allocation'!X$10:X$109,'Portfolio Allocation'!$A$10:$A$109,'Graph Tables'!$D11)</f>
        <v>0</v>
      </c>
      <c r="AB11" s="50">
        <f>SUMIFS('Portfolio Allocation'!Y$10:Y$109,'Portfolio Allocation'!$A$10:$A$109,'Graph Tables'!$D11)</f>
        <v>0</v>
      </c>
      <c r="AC11" s="50">
        <f>SUMIFS('Portfolio Allocation'!Z$10:Z$109,'Portfolio Allocation'!$A$10:$A$109,'Graph Tables'!$D11)</f>
        <v>0</v>
      </c>
      <c r="AD11" s="50"/>
      <c r="AE11" s="52">
        <v>10</v>
      </c>
      <c r="AF11" t="str">
        <f t="shared" si="80"/>
        <v xml:space="preserve"> </v>
      </c>
      <c r="AG11" s="48">
        <f t="shared" si="96"/>
        <v>0</v>
      </c>
      <c r="AH11" s="50"/>
      <c r="AI11" s="303">
        <f t="shared" si="81"/>
        <v>1</v>
      </c>
      <c r="AJ11" s="303">
        <f>AI11+COUNTIF(AI$2:$AI11,AI11)-1</f>
        <v>10</v>
      </c>
      <c r="AK11" s="305" t="str">
        <f t="shared" si="2"/>
        <v>Argentina</v>
      </c>
      <c r="AL11" s="81">
        <f t="shared" si="82"/>
        <v>0</v>
      </c>
      <c r="AM11" s="48">
        <f t="shared" si="3"/>
        <v>0</v>
      </c>
      <c r="AN11" s="48">
        <f t="shared" si="4"/>
        <v>0</v>
      </c>
      <c r="AO11" s="48">
        <f t="shared" si="5"/>
        <v>0</v>
      </c>
      <c r="AP11" s="48">
        <f t="shared" si="6"/>
        <v>0</v>
      </c>
      <c r="AQ11" s="48">
        <f t="shared" si="7"/>
        <v>0</v>
      </c>
      <c r="AR11" s="48">
        <f t="shared" si="8"/>
        <v>0</v>
      </c>
      <c r="AS11" s="48">
        <f t="shared" si="9"/>
        <v>0</v>
      </c>
      <c r="AT11" s="48">
        <f t="shared" si="10"/>
        <v>0</v>
      </c>
      <c r="AU11" s="48">
        <f t="shared" si="11"/>
        <v>0</v>
      </c>
      <c r="AV11" s="48">
        <f t="shared" si="12"/>
        <v>0</v>
      </c>
      <c r="AW11" s="48">
        <f t="shared" si="13"/>
        <v>0</v>
      </c>
      <c r="AX11" s="48">
        <f t="shared" si="14"/>
        <v>0</v>
      </c>
      <c r="AY11" s="48">
        <f t="shared" si="15"/>
        <v>0</v>
      </c>
      <c r="AZ11" s="48">
        <f t="shared" si="16"/>
        <v>0</v>
      </c>
      <c r="BA11" s="48">
        <f t="shared" si="17"/>
        <v>0</v>
      </c>
      <c r="BB11" s="48">
        <f t="shared" si="18"/>
        <v>0</v>
      </c>
      <c r="BC11" s="48">
        <f t="shared" si="19"/>
        <v>0</v>
      </c>
      <c r="BD11" s="48">
        <f t="shared" si="20"/>
        <v>0</v>
      </c>
      <c r="BE11" s="48">
        <f t="shared" si="21"/>
        <v>0</v>
      </c>
      <c r="BF11" s="48">
        <f t="shared" si="22"/>
        <v>0</v>
      </c>
      <c r="BG11" s="48">
        <f t="shared" si="23"/>
        <v>0</v>
      </c>
      <c r="BH11" s="48">
        <f t="shared" si="24"/>
        <v>0</v>
      </c>
      <c r="BI11" s="48">
        <f t="shared" si="25"/>
        <v>0</v>
      </c>
      <c r="BJ11" s="48">
        <f t="shared" si="26"/>
        <v>0</v>
      </c>
      <c r="BK11" s="48"/>
      <c r="BL11" s="52">
        <v>10</v>
      </c>
      <c r="BM11">
        <f t="shared" si="83"/>
        <v>0</v>
      </c>
      <c r="BN11" s="48">
        <f t="shared" si="97"/>
        <v>0</v>
      </c>
      <c r="BO11" s="48">
        <f t="shared" si="27"/>
        <v>0</v>
      </c>
      <c r="BP11" s="48">
        <f t="shared" si="28"/>
        <v>0</v>
      </c>
      <c r="BQ11" s="48">
        <f t="shared" si="29"/>
        <v>0</v>
      </c>
      <c r="BR11" s="48">
        <f t="shared" si="30"/>
        <v>0</v>
      </c>
      <c r="BS11" s="48">
        <f t="shared" si="31"/>
        <v>0</v>
      </c>
      <c r="BT11" s="48">
        <f t="shared" si="32"/>
        <v>0</v>
      </c>
      <c r="BU11" s="48">
        <f t="shared" si="33"/>
        <v>0</v>
      </c>
      <c r="BV11" s="48">
        <f t="shared" si="34"/>
        <v>0</v>
      </c>
      <c r="BW11" s="48">
        <f t="shared" si="35"/>
        <v>0</v>
      </c>
      <c r="BX11" s="48">
        <f t="shared" si="36"/>
        <v>0</v>
      </c>
      <c r="BY11" s="48">
        <f t="shared" si="37"/>
        <v>0</v>
      </c>
      <c r="BZ11" s="48">
        <f t="shared" si="38"/>
        <v>0</v>
      </c>
      <c r="CA11" s="48">
        <f t="shared" si="39"/>
        <v>0</v>
      </c>
      <c r="CB11" s="48">
        <f t="shared" si="40"/>
        <v>0</v>
      </c>
      <c r="CC11" s="48">
        <f t="shared" si="41"/>
        <v>0</v>
      </c>
      <c r="CD11" s="48">
        <f t="shared" si="42"/>
        <v>0</v>
      </c>
      <c r="CE11" s="48">
        <f t="shared" si="43"/>
        <v>0</v>
      </c>
      <c r="CF11" s="48">
        <f t="shared" si="44"/>
        <v>0</v>
      </c>
      <c r="CG11" s="48">
        <f t="shared" si="45"/>
        <v>0</v>
      </c>
      <c r="CH11" s="48">
        <f t="shared" si="46"/>
        <v>0</v>
      </c>
      <c r="CI11" s="48">
        <f t="shared" si="47"/>
        <v>0</v>
      </c>
      <c r="CJ11" s="48">
        <f t="shared" si="48"/>
        <v>0</v>
      </c>
      <c r="CK11" s="48">
        <f t="shared" si="49"/>
        <v>0</v>
      </c>
      <c r="CL11" s="48">
        <f t="shared" si="50"/>
        <v>0</v>
      </c>
      <c r="CM11" s="48"/>
      <c r="CN11" s="310">
        <f t="shared" si="84"/>
        <v>0</v>
      </c>
      <c r="CO11" s="310">
        <v>10</v>
      </c>
      <c r="CP11" s="303">
        <f t="shared" si="85"/>
        <v>1</v>
      </c>
      <c r="CQ11" s="303">
        <f>CP11+COUNTIF($CP$2:CP11,CP11)-1</f>
        <v>10</v>
      </c>
      <c r="CR11" s="305" t="str">
        <f t="shared" si="51"/>
        <v>Argentina</v>
      </c>
      <c r="CS11" s="81">
        <f t="shared" si="86"/>
        <v>0</v>
      </c>
      <c r="CT11" s="48">
        <f t="shared" si="52"/>
        <v>0</v>
      </c>
      <c r="CU11" s="48">
        <f t="shared" si="53"/>
        <v>0</v>
      </c>
      <c r="CV11" s="48">
        <f t="shared" si="54"/>
        <v>0</v>
      </c>
      <c r="CW11" s="48">
        <f t="shared" si="55"/>
        <v>0</v>
      </c>
      <c r="CX11" s="48">
        <f t="shared" si="56"/>
        <v>0</v>
      </c>
      <c r="CY11" s="48">
        <f t="shared" si="57"/>
        <v>0</v>
      </c>
      <c r="CZ11" s="48">
        <f t="shared" si="58"/>
        <v>0</v>
      </c>
      <c r="DA11" s="48">
        <f t="shared" si="59"/>
        <v>0</v>
      </c>
      <c r="DB11" s="48">
        <f t="shared" si="60"/>
        <v>0</v>
      </c>
      <c r="DC11" s="48">
        <f t="shared" si="61"/>
        <v>0</v>
      </c>
      <c r="DD11" s="48">
        <f t="shared" si="62"/>
        <v>0</v>
      </c>
      <c r="DE11" s="48">
        <f t="shared" si="63"/>
        <v>0</v>
      </c>
      <c r="DF11" s="48">
        <f t="shared" si="64"/>
        <v>0</v>
      </c>
      <c r="DG11" s="48">
        <f t="shared" si="65"/>
        <v>0</v>
      </c>
      <c r="DH11" s="48">
        <f t="shared" si="66"/>
        <v>0</v>
      </c>
      <c r="DI11" s="48">
        <f t="shared" si="67"/>
        <v>0</v>
      </c>
      <c r="DJ11" s="48">
        <f t="shared" si="68"/>
        <v>0</v>
      </c>
      <c r="DK11" s="48">
        <f t="shared" si="69"/>
        <v>0</v>
      </c>
      <c r="DL11" s="48">
        <f t="shared" si="70"/>
        <v>0</v>
      </c>
      <c r="DM11" s="48">
        <f t="shared" si="71"/>
        <v>0</v>
      </c>
      <c r="DN11" s="48">
        <f t="shared" si="72"/>
        <v>0</v>
      </c>
      <c r="DO11" s="48">
        <f t="shared" si="73"/>
        <v>0</v>
      </c>
      <c r="DP11" s="48">
        <f t="shared" si="74"/>
        <v>0</v>
      </c>
      <c r="DQ11" s="48">
        <f t="shared" si="75"/>
        <v>0</v>
      </c>
      <c r="DS11" s="51">
        <v>10</v>
      </c>
      <c r="DT11" s="52">
        <f t="shared" si="87"/>
        <v>1</v>
      </c>
      <c r="DU11" s="51">
        <f>DT11+COUNTIF(DT$2:$DT11,DT11)-1</f>
        <v>10</v>
      </c>
      <c r="DV11" s="48" t="s">
        <v>382</v>
      </c>
      <c r="DW11" s="48">
        <f>O243</f>
        <v>0</v>
      </c>
      <c r="DY11" s="52">
        <f t="shared" si="88"/>
        <v>1</v>
      </c>
      <c r="DZ11" s="51">
        <f>DY11+COUNTIF(DY$2:$DY11,DY11)-1</f>
        <v>10</v>
      </c>
      <c r="EA11" s="52">
        <v>10</v>
      </c>
      <c r="EB11" t="str">
        <f t="shared" si="89"/>
        <v xml:space="preserve"> </v>
      </c>
      <c r="EC11" s="48">
        <f t="shared" si="90"/>
        <v>0</v>
      </c>
      <c r="EE11" s="325">
        <f t="shared" si="76"/>
        <v>0</v>
      </c>
      <c r="EG11" s="51">
        <v>10</v>
      </c>
      <c r="EH11" s="52">
        <f t="shared" si="91"/>
        <v>1</v>
      </c>
      <c r="EI11" s="51">
        <f>EH11+COUNTIF($EH$2:EH11,EH11)-1</f>
        <v>10</v>
      </c>
      <c r="EJ11" s="48" t="s">
        <v>382</v>
      </c>
      <c r="EK11" s="48">
        <f>$DC$243</f>
        <v>0</v>
      </c>
      <c r="EM11" s="52">
        <f t="shared" si="92"/>
        <v>2</v>
      </c>
      <c r="EN11" s="51">
        <f>EM11+COUNTIF($EM$2:EM11,EM11)-1</f>
        <v>10</v>
      </c>
      <c r="EO11" s="52">
        <v>10</v>
      </c>
      <c r="EP11" t="str">
        <f t="shared" si="93"/>
        <v xml:space="preserve"> </v>
      </c>
      <c r="EQ11" s="48">
        <f t="shared" si="98"/>
        <v>0</v>
      </c>
      <c r="ES11" s="52">
        <v>10</v>
      </c>
      <c r="ET11" t="str">
        <f t="shared" si="77"/>
        <v xml:space="preserve"> </v>
      </c>
      <c r="EU11" s="48">
        <f t="shared" si="94"/>
        <v>0</v>
      </c>
      <c r="EW11" s="51">
        <f t="shared" si="95"/>
        <v>2</v>
      </c>
      <c r="EX11" s="51">
        <f>EW11+COUNTIF($EW$2:EW11,EW11)-1</f>
        <v>10</v>
      </c>
      <c r="EY11" s="51">
        <v>10</v>
      </c>
      <c r="EZ11" s="48">
        <f>'Vehicle Level Data'!B157</f>
        <v>0</v>
      </c>
      <c r="FA11" s="48">
        <f>'Vehicle Level Data'!D157</f>
        <v>0</v>
      </c>
    </row>
    <row r="12" spans="1:174" ht="15">
      <c r="A12" s="303">
        <v>11</v>
      </c>
      <c r="B12" s="445">
        <f t="shared" si="78"/>
        <v>1</v>
      </c>
      <c r="C12" s="446">
        <f>B12+COUNTIF(B$2:$B12,B12)-1</f>
        <v>11</v>
      </c>
      <c r="D12" s="447" t="str">
        <f>Tables!AI12</f>
        <v>Armenia</v>
      </c>
      <c r="E12" s="448">
        <f t="shared" si="79"/>
        <v>0</v>
      </c>
      <c r="F12" s="50">
        <f>SUMIFS('Portfolio Allocation'!C$10:C$109,'Portfolio Allocation'!$A$10:$A$109,'Graph Tables'!$D12)</f>
        <v>0</v>
      </c>
      <c r="G12" s="50">
        <f>SUMIFS('Portfolio Allocation'!D$10:D$109,'Portfolio Allocation'!$A$10:$A$109,'Graph Tables'!$D12)</f>
        <v>0</v>
      </c>
      <c r="H12" s="50">
        <f>SUMIFS('Portfolio Allocation'!E$10:E$109,'Portfolio Allocation'!$A$10:$A$109,'Graph Tables'!$D12)</f>
        <v>0</v>
      </c>
      <c r="I12" s="50">
        <f>SUMIFS('Portfolio Allocation'!F$10:F$109,'Portfolio Allocation'!$A$10:$A$109,'Graph Tables'!$D12)</f>
        <v>0</v>
      </c>
      <c r="J12" s="50">
        <f>SUMIFS('Portfolio Allocation'!G$10:G$109,'Portfolio Allocation'!$A$10:$A$109,'Graph Tables'!$D12)</f>
        <v>0</v>
      </c>
      <c r="K12" s="50">
        <f>SUMIFS('Portfolio Allocation'!H$10:H$109,'Portfolio Allocation'!$A$10:$A$109,'Graph Tables'!$D12)</f>
        <v>0</v>
      </c>
      <c r="L12" s="50">
        <f>SUMIFS('Portfolio Allocation'!I$10:I$109,'Portfolio Allocation'!$A$10:$A$109,'Graph Tables'!$D12)</f>
        <v>0</v>
      </c>
      <c r="M12" s="50">
        <f>SUMIFS('Portfolio Allocation'!J$10:J$109,'Portfolio Allocation'!$A$10:$A$109,'Graph Tables'!$D12)</f>
        <v>0</v>
      </c>
      <c r="N12" s="50">
        <f>SUMIFS('Portfolio Allocation'!K$10:K$109,'Portfolio Allocation'!$A$10:$A$109,'Graph Tables'!$D12)</f>
        <v>0</v>
      </c>
      <c r="O12" s="50">
        <f>SUMIFS('Portfolio Allocation'!L$10:L$109,'Portfolio Allocation'!$A$10:$A$109,'Graph Tables'!$D12)</f>
        <v>0</v>
      </c>
      <c r="P12" s="50">
        <f>SUMIFS('Portfolio Allocation'!M$10:M$109,'Portfolio Allocation'!$A$10:$A$109,'Graph Tables'!$D12)</f>
        <v>0</v>
      </c>
      <c r="Q12" s="50">
        <f>SUMIFS('Portfolio Allocation'!N$10:N$109,'Portfolio Allocation'!$A$10:$A$109,'Graph Tables'!$D12)</f>
        <v>0</v>
      </c>
      <c r="R12" s="50">
        <f>SUMIFS('Portfolio Allocation'!O$10:O$109,'Portfolio Allocation'!$A$10:$A$109,'Graph Tables'!$D12)</f>
        <v>0</v>
      </c>
      <c r="S12" s="50">
        <f>SUMIFS('Portfolio Allocation'!P$10:P$109,'Portfolio Allocation'!$A$10:$A$109,'Graph Tables'!$D12)</f>
        <v>0</v>
      </c>
      <c r="T12" s="50">
        <f>SUMIFS('Portfolio Allocation'!Q$10:Q$109,'Portfolio Allocation'!$A$10:$A$109,'Graph Tables'!$D12)</f>
        <v>0</v>
      </c>
      <c r="U12" s="50">
        <f>SUMIFS('Portfolio Allocation'!R$10:R$109,'Portfolio Allocation'!$A$10:$A$109,'Graph Tables'!$D12)</f>
        <v>0</v>
      </c>
      <c r="V12" s="50">
        <f>SUMIFS('Portfolio Allocation'!S$10:S$109,'Portfolio Allocation'!$A$10:$A$109,'Graph Tables'!$D12)</f>
        <v>0</v>
      </c>
      <c r="W12" s="50">
        <f>SUMIFS('Portfolio Allocation'!T$10:T$109,'Portfolio Allocation'!$A$10:$A$109,'Graph Tables'!$D12)</f>
        <v>0</v>
      </c>
      <c r="X12" s="50">
        <f>SUMIFS('Portfolio Allocation'!U$10:U$109,'Portfolio Allocation'!$A$10:$A$109,'Graph Tables'!$D12)</f>
        <v>0</v>
      </c>
      <c r="Y12" s="50">
        <f>SUMIFS('Portfolio Allocation'!V$10:V$109,'Portfolio Allocation'!$A$10:$A$109,'Graph Tables'!$D12)</f>
        <v>0</v>
      </c>
      <c r="Z12" s="50">
        <f>SUMIFS('Portfolio Allocation'!W$10:W$109,'Portfolio Allocation'!$A$10:$A$109,'Graph Tables'!$D12)</f>
        <v>0</v>
      </c>
      <c r="AA12" s="50">
        <f>SUMIFS('Portfolio Allocation'!X$10:X$109,'Portfolio Allocation'!$A$10:$A$109,'Graph Tables'!$D12)</f>
        <v>0</v>
      </c>
      <c r="AB12" s="50">
        <f>SUMIFS('Portfolio Allocation'!Y$10:Y$109,'Portfolio Allocation'!$A$10:$A$109,'Graph Tables'!$D12)</f>
        <v>0</v>
      </c>
      <c r="AC12" s="50">
        <f>SUMIFS('Portfolio Allocation'!Z$10:Z$109,'Portfolio Allocation'!$A$10:$A$109,'Graph Tables'!$D12)</f>
        <v>0</v>
      </c>
      <c r="AD12" s="50"/>
      <c r="AE12" s="52">
        <v>11</v>
      </c>
      <c r="AF12" t="str">
        <f t="shared" si="80"/>
        <v xml:space="preserve"> </v>
      </c>
      <c r="AG12" s="48">
        <f t="shared" si="96"/>
        <v>0</v>
      </c>
      <c r="AH12" s="50"/>
      <c r="AI12" s="303">
        <f t="shared" si="81"/>
        <v>1</v>
      </c>
      <c r="AJ12" s="303">
        <f>AI12+COUNTIF(AI$2:$AI12,AI12)-1</f>
        <v>11</v>
      </c>
      <c r="AK12" s="305" t="str">
        <f t="shared" si="2"/>
        <v>Armenia</v>
      </c>
      <c r="AL12" s="81">
        <f t="shared" si="82"/>
        <v>0</v>
      </c>
      <c r="AM12" s="48">
        <f t="shared" si="3"/>
        <v>0</v>
      </c>
      <c r="AN12" s="48">
        <f t="shared" si="4"/>
        <v>0</v>
      </c>
      <c r="AO12" s="48">
        <f t="shared" si="5"/>
        <v>0</v>
      </c>
      <c r="AP12" s="48">
        <f t="shared" si="6"/>
        <v>0</v>
      </c>
      <c r="AQ12" s="48">
        <f t="shared" si="7"/>
        <v>0</v>
      </c>
      <c r="AR12" s="48">
        <f t="shared" si="8"/>
        <v>0</v>
      </c>
      <c r="AS12" s="48">
        <f t="shared" si="9"/>
        <v>0</v>
      </c>
      <c r="AT12" s="48">
        <f t="shared" si="10"/>
        <v>0</v>
      </c>
      <c r="AU12" s="48">
        <f t="shared" si="11"/>
        <v>0</v>
      </c>
      <c r="AV12" s="48">
        <f t="shared" si="12"/>
        <v>0</v>
      </c>
      <c r="AW12" s="48">
        <f t="shared" si="13"/>
        <v>0</v>
      </c>
      <c r="AX12" s="48">
        <f t="shared" si="14"/>
        <v>0</v>
      </c>
      <c r="AY12" s="48">
        <f t="shared" si="15"/>
        <v>0</v>
      </c>
      <c r="AZ12" s="48">
        <f t="shared" si="16"/>
        <v>0</v>
      </c>
      <c r="BA12" s="48">
        <f t="shared" si="17"/>
        <v>0</v>
      </c>
      <c r="BB12" s="48">
        <f t="shared" si="18"/>
        <v>0</v>
      </c>
      <c r="BC12" s="48">
        <f t="shared" si="19"/>
        <v>0</v>
      </c>
      <c r="BD12" s="48">
        <f t="shared" si="20"/>
        <v>0</v>
      </c>
      <c r="BE12" s="48">
        <f t="shared" si="21"/>
        <v>0</v>
      </c>
      <c r="BF12" s="48">
        <f t="shared" si="22"/>
        <v>0</v>
      </c>
      <c r="BG12" s="48">
        <f t="shared" si="23"/>
        <v>0</v>
      </c>
      <c r="BH12" s="48">
        <f t="shared" si="24"/>
        <v>0</v>
      </c>
      <c r="BI12" s="48">
        <f t="shared" si="25"/>
        <v>0</v>
      </c>
      <c r="BJ12" s="48">
        <f t="shared" si="26"/>
        <v>0</v>
      </c>
      <c r="BK12" s="48"/>
      <c r="BL12" s="52">
        <v>11</v>
      </c>
      <c r="BM12">
        <f t="shared" si="83"/>
        <v>0</v>
      </c>
      <c r="BN12" s="48">
        <f t="shared" si="97"/>
        <v>0</v>
      </c>
      <c r="BO12" s="48">
        <f t="shared" si="27"/>
        <v>0</v>
      </c>
      <c r="BP12" s="48">
        <f t="shared" si="28"/>
        <v>0</v>
      </c>
      <c r="BQ12" s="48">
        <f t="shared" si="29"/>
        <v>0</v>
      </c>
      <c r="BR12" s="48">
        <f t="shared" si="30"/>
        <v>0</v>
      </c>
      <c r="BS12" s="48">
        <f t="shared" si="31"/>
        <v>0</v>
      </c>
      <c r="BT12" s="48">
        <f t="shared" si="32"/>
        <v>0</v>
      </c>
      <c r="BU12" s="48">
        <f t="shared" si="33"/>
        <v>0</v>
      </c>
      <c r="BV12" s="48">
        <f t="shared" si="34"/>
        <v>0</v>
      </c>
      <c r="BW12" s="48">
        <f t="shared" si="35"/>
        <v>0</v>
      </c>
      <c r="BX12" s="48">
        <f t="shared" si="36"/>
        <v>0</v>
      </c>
      <c r="BY12" s="48">
        <f t="shared" si="37"/>
        <v>0</v>
      </c>
      <c r="BZ12" s="48">
        <f t="shared" si="38"/>
        <v>0</v>
      </c>
      <c r="CA12" s="48">
        <f t="shared" si="39"/>
        <v>0</v>
      </c>
      <c r="CB12" s="48">
        <f t="shared" si="40"/>
        <v>0</v>
      </c>
      <c r="CC12" s="48">
        <f t="shared" si="41"/>
        <v>0</v>
      </c>
      <c r="CD12" s="48">
        <f t="shared" si="42"/>
        <v>0</v>
      </c>
      <c r="CE12" s="48">
        <f t="shared" si="43"/>
        <v>0</v>
      </c>
      <c r="CF12" s="48">
        <f t="shared" si="44"/>
        <v>0</v>
      </c>
      <c r="CG12" s="48">
        <f t="shared" si="45"/>
        <v>0</v>
      </c>
      <c r="CH12" s="48">
        <f t="shared" si="46"/>
        <v>0</v>
      </c>
      <c r="CI12" s="48">
        <f t="shared" si="47"/>
        <v>0</v>
      </c>
      <c r="CJ12" s="48">
        <f t="shared" si="48"/>
        <v>0</v>
      </c>
      <c r="CK12" s="48">
        <f t="shared" si="49"/>
        <v>0</v>
      </c>
      <c r="CL12" s="48">
        <f t="shared" si="50"/>
        <v>0</v>
      </c>
      <c r="CM12" s="48"/>
      <c r="CN12" s="310">
        <f t="shared" si="84"/>
        <v>0</v>
      </c>
      <c r="CO12" s="310">
        <v>11</v>
      </c>
      <c r="CP12" s="303">
        <f t="shared" si="85"/>
        <v>1</v>
      </c>
      <c r="CQ12" s="303">
        <f>CP12+COUNTIF($CP$2:CP12,CP12)-1</f>
        <v>11</v>
      </c>
      <c r="CR12" s="305" t="str">
        <f t="shared" si="51"/>
        <v>Armenia</v>
      </c>
      <c r="CS12" s="81">
        <f t="shared" si="86"/>
        <v>0</v>
      </c>
      <c r="CT12" s="48">
        <f t="shared" si="52"/>
        <v>0</v>
      </c>
      <c r="CU12" s="48">
        <f t="shared" si="53"/>
        <v>0</v>
      </c>
      <c r="CV12" s="48">
        <f t="shared" si="54"/>
        <v>0</v>
      </c>
      <c r="CW12" s="48">
        <f t="shared" si="55"/>
        <v>0</v>
      </c>
      <c r="CX12" s="48">
        <f t="shared" si="56"/>
        <v>0</v>
      </c>
      <c r="CY12" s="48">
        <f t="shared" si="57"/>
        <v>0</v>
      </c>
      <c r="CZ12" s="48">
        <f t="shared" si="58"/>
        <v>0</v>
      </c>
      <c r="DA12" s="48">
        <f t="shared" si="59"/>
        <v>0</v>
      </c>
      <c r="DB12" s="48">
        <f t="shared" si="60"/>
        <v>0</v>
      </c>
      <c r="DC12" s="48">
        <f t="shared" si="61"/>
        <v>0</v>
      </c>
      <c r="DD12" s="48">
        <f t="shared" si="62"/>
        <v>0</v>
      </c>
      <c r="DE12" s="48">
        <f t="shared" si="63"/>
        <v>0</v>
      </c>
      <c r="DF12" s="48">
        <f t="shared" si="64"/>
        <v>0</v>
      </c>
      <c r="DG12" s="48">
        <f t="shared" si="65"/>
        <v>0</v>
      </c>
      <c r="DH12" s="48">
        <f t="shared" si="66"/>
        <v>0</v>
      </c>
      <c r="DI12" s="48">
        <f t="shared" si="67"/>
        <v>0</v>
      </c>
      <c r="DJ12" s="48">
        <f t="shared" si="68"/>
        <v>0</v>
      </c>
      <c r="DK12" s="48">
        <f t="shared" si="69"/>
        <v>0</v>
      </c>
      <c r="DL12" s="48">
        <f t="shared" si="70"/>
        <v>0</v>
      </c>
      <c r="DM12" s="48">
        <f t="shared" si="71"/>
        <v>0</v>
      </c>
      <c r="DN12" s="48">
        <f t="shared" si="72"/>
        <v>0</v>
      </c>
      <c r="DO12" s="48">
        <f t="shared" si="73"/>
        <v>0</v>
      </c>
      <c r="DP12" s="48">
        <f t="shared" si="74"/>
        <v>0</v>
      </c>
      <c r="DQ12" s="48">
        <f t="shared" si="75"/>
        <v>0</v>
      </c>
      <c r="DS12" s="51">
        <v>11</v>
      </c>
      <c r="DT12" s="52">
        <f t="shared" si="87"/>
        <v>1</v>
      </c>
      <c r="DU12" s="51">
        <f>DT12+COUNTIF(DT$2:$DT12,DT12)-1</f>
        <v>11</v>
      </c>
      <c r="DV12" s="312" t="s">
        <v>1876</v>
      </c>
      <c r="DW12" s="48">
        <f>P243</f>
        <v>0</v>
      </c>
      <c r="DY12" s="52">
        <f t="shared" si="88"/>
        <v>1</v>
      </c>
      <c r="DZ12" s="51">
        <f>DY12+COUNTIF(DY$2:$DY12,DY12)-1</f>
        <v>11</v>
      </c>
      <c r="EA12" s="52">
        <v>11</v>
      </c>
      <c r="EB12" t="str">
        <f t="shared" si="89"/>
        <v xml:space="preserve"> </v>
      </c>
      <c r="EC12" s="48">
        <f t="shared" si="90"/>
        <v>0</v>
      </c>
      <c r="EE12" s="325">
        <f t="shared" si="76"/>
        <v>0</v>
      </c>
      <c r="EG12" s="51">
        <v>11</v>
      </c>
      <c r="EH12" s="52">
        <f t="shared" si="91"/>
        <v>1</v>
      </c>
      <c r="EI12" s="51">
        <f>EH12+COUNTIF($EH$2:EH12,EH12)-1</f>
        <v>11</v>
      </c>
      <c r="EJ12" s="312" t="s">
        <v>1876</v>
      </c>
      <c r="EK12" s="48">
        <f>$DD$243</f>
        <v>0</v>
      </c>
      <c r="EM12" s="52">
        <f t="shared" si="92"/>
        <v>2</v>
      </c>
      <c r="EN12" s="51">
        <f>EM12+COUNTIF($EM$2:EM12,EM12)-1</f>
        <v>11</v>
      </c>
      <c r="EO12" s="52">
        <v>11</v>
      </c>
      <c r="EP12" t="str">
        <f t="shared" si="93"/>
        <v xml:space="preserve"> </v>
      </c>
      <c r="EQ12" s="48">
        <f t="shared" si="98"/>
        <v>0</v>
      </c>
      <c r="FC12" s="69" t="s">
        <v>1434</v>
      </c>
      <c r="FD12" s="49"/>
      <c r="FE12" s="49"/>
      <c r="FF12" s="73">
        <f>LARGE($FJ$12:$FM$12,4)</f>
        <v>1</v>
      </c>
      <c r="FG12" s="73">
        <f>LARGE($FJ$12:$FM$12,3)</f>
        <v>1</v>
      </c>
      <c r="FH12" s="73">
        <f>LARGE($FJ$12:$FM$12,2)</f>
        <v>1</v>
      </c>
      <c r="FI12" s="73">
        <f>LARGE($FJ$12:$FM$12,1)</f>
        <v>1</v>
      </c>
      <c r="FJ12" s="74">
        <f t="shared" ref="FJ12:FM13" si="99">IFERROR(VLOOKUP(FJ14,Period,2,FALSE),1)</f>
        <v>1</v>
      </c>
      <c r="FK12" s="74">
        <f t="shared" si="99"/>
        <v>1</v>
      </c>
      <c r="FL12" s="74">
        <f t="shared" si="99"/>
        <v>1</v>
      </c>
      <c r="FM12" s="74">
        <f t="shared" si="99"/>
        <v>1</v>
      </c>
    </row>
    <row r="13" spans="1:174" ht="15">
      <c r="A13" s="303">
        <v>12</v>
      </c>
      <c r="B13" s="445">
        <f t="shared" si="78"/>
        <v>1</v>
      </c>
      <c r="C13" s="446">
        <f>B13+COUNTIF(B$2:$B13,B13)-1</f>
        <v>12</v>
      </c>
      <c r="D13" s="447" t="str">
        <f>Tables!AI13</f>
        <v>Aruba</v>
      </c>
      <c r="E13" s="448">
        <f t="shared" si="79"/>
        <v>0</v>
      </c>
      <c r="F13" s="50">
        <f>SUMIFS('Portfolio Allocation'!C$10:C$109,'Portfolio Allocation'!$A$10:$A$109,'Graph Tables'!$D13)</f>
        <v>0</v>
      </c>
      <c r="G13" s="50">
        <f>SUMIFS('Portfolio Allocation'!D$10:D$109,'Portfolio Allocation'!$A$10:$A$109,'Graph Tables'!$D13)</f>
        <v>0</v>
      </c>
      <c r="H13" s="50">
        <f>SUMIFS('Portfolio Allocation'!E$10:E$109,'Portfolio Allocation'!$A$10:$A$109,'Graph Tables'!$D13)</f>
        <v>0</v>
      </c>
      <c r="I13" s="50">
        <f>SUMIFS('Portfolio Allocation'!F$10:F$109,'Portfolio Allocation'!$A$10:$A$109,'Graph Tables'!$D13)</f>
        <v>0</v>
      </c>
      <c r="J13" s="50">
        <f>SUMIFS('Portfolio Allocation'!G$10:G$109,'Portfolio Allocation'!$A$10:$A$109,'Graph Tables'!$D13)</f>
        <v>0</v>
      </c>
      <c r="K13" s="50">
        <f>SUMIFS('Portfolio Allocation'!H$10:H$109,'Portfolio Allocation'!$A$10:$A$109,'Graph Tables'!$D13)</f>
        <v>0</v>
      </c>
      <c r="L13" s="50">
        <f>SUMIFS('Portfolio Allocation'!I$10:I$109,'Portfolio Allocation'!$A$10:$A$109,'Graph Tables'!$D13)</f>
        <v>0</v>
      </c>
      <c r="M13" s="50">
        <f>SUMIFS('Portfolio Allocation'!J$10:J$109,'Portfolio Allocation'!$A$10:$A$109,'Graph Tables'!$D13)</f>
        <v>0</v>
      </c>
      <c r="N13" s="50">
        <f>SUMIFS('Portfolio Allocation'!K$10:K$109,'Portfolio Allocation'!$A$10:$A$109,'Graph Tables'!$D13)</f>
        <v>0</v>
      </c>
      <c r="O13" s="50">
        <f>SUMIFS('Portfolio Allocation'!L$10:L$109,'Portfolio Allocation'!$A$10:$A$109,'Graph Tables'!$D13)</f>
        <v>0</v>
      </c>
      <c r="P13" s="50">
        <f>SUMIFS('Portfolio Allocation'!M$10:M$109,'Portfolio Allocation'!$A$10:$A$109,'Graph Tables'!$D13)</f>
        <v>0</v>
      </c>
      <c r="Q13" s="50">
        <f>SUMIFS('Portfolio Allocation'!N$10:N$109,'Portfolio Allocation'!$A$10:$A$109,'Graph Tables'!$D13)</f>
        <v>0</v>
      </c>
      <c r="R13" s="50">
        <f>SUMIFS('Portfolio Allocation'!O$10:O$109,'Portfolio Allocation'!$A$10:$A$109,'Graph Tables'!$D13)</f>
        <v>0</v>
      </c>
      <c r="S13" s="50">
        <f>SUMIFS('Portfolio Allocation'!P$10:P$109,'Portfolio Allocation'!$A$10:$A$109,'Graph Tables'!$D13)</f>
        <v>0</v>
      </c>
      <c r="T13" s="50">
        <f>SUMIFS('Portfolio Allocation'!Q$10:Q$109,'Portfolio Allocation'!$A$10:$A$109,'Graph Tables'!$D13)</f>
        <v>0</v>
      </c>
      <c r="U13" s="50">
        <f>SUMIFS('Portfolio Allocation'!R$10:R$109,'Portfolio Allocation'!$A$10:$A$109,'Graph Tables'!$D13)</f>
        <v>0</v>
      </c>
      <c r="V13" s="50">
        <f>SUMIFS('Portfolio Allocation'!S$10:S$109,'Portfolio Allocation'!$A$10:$A$109,'Graph Tables'!$D13)</f>
        <v>0</v>
      </c>
      <c r="W13" s="50">
        <f>SUMIFS('Portfolio Allocation'!T$10:T$109,'Portfolio Allocation'!$A$10:$A$109,'Graph Tables'!$D13)</f>
        <v>0</v>
      </c>
      <c r="X13" s="50">
        <f>SUMIFS('Portfolio Allocation'!U$10:U$109,'Portfolio Allocation'!$A$10:$A$109,'Graph Tables'!$D13)</f>
        <v>0</v>
      </c>
      <c r="Y13" s="50">
        <f>SUMIFS('Portfolio Allocation'!V$10:V$109,'Portfolio Allocation'!$A$10:$A$109,'Graph Tables'!$D13)</f>
        <v>0</v>
      </c>
      <c r="Z13" s="50">
        <f>SUMIFS('Portfolio Allocation'!W$10:W$109,'Portfolio Allocation'!$A$10:$A$109,'Graph Tables'!$D13)</f>
        <v>0</v>
      </c>
      <c r="AA13" s="50">
        <f>SUMIFS('Portfolio Allocation'!X$10:X$109,'Portfolio Allocation'!$A$10:$A$109,'Graph Tables'!$D13)</f>
        <v>0</v>
      </c>
      <c r="AB13" s="50">
        <f>SUMIFS('Portfolio Allocation'!Y$10:Y$109,'Portfolio Allocation'!$A$10:$A$109,'Graph Tables'!$D13)</f>
        <v>0</v>
      </c>
      <c r="AC13" s="50">
        <f>SUMIFS('Portfolio Allocation'!Z$10:Z$109,'Portfolio Allocation'!$A$10:$A$109,'Graph Tables'!$D13)</f>
        <v>0</v>
      </c>
      <c r="AD13" s="50"/>
      <c r="AE13" s="52">
        <v>12</v>
      </c>
      <c r="AF13" t="str">
        <f t="shared" si="80"/>
        <v xml:space="preserve"> </v>
      </c>
      <c r="AG13" s="48">
        <f t="shared" si="96"/>
        <v>0</v>
      </c>
      <c r="AH13" s="50"/>
      <c r="AI13" s="303">
        <f t="shared" si="81"/>
        <v>1</v>
      </c>
      <c r="AJ13" s="303">
        <f>AI13+COUNTIF(AI$2:$AI13,AI13)-1</f>
        <v>12</v>
      </c>
      <c r="AK13" s="305" t="str">
        <f t="shared" si="2"/>
        <v>Aruba</v>
      </c>
      <c r="AL13" s="81">
        <f t="shared" si="82"/>
        <v>0</v>
      </c>
      <c r="AM13" s="48">
        <f t="shared" si="3"/>
        <v>0</v>
      </c>
      <c r="AN13" s="48">
        <f t="shared" si="4"/>
        <v>0</v>
      </c>
      <c r="AO13" s="48">
        <f t="shared" si="5"/>
        <v>0</v>
      </c>
      <c r="AP13" s="48">
        <f t="shared" si="6"/>
        <v>0</v>
      </c>
      <c r="AQ13" s="48">
        <f t="shared" si="7"/>
        <v>0</v>
      </c>
      <c r="AR13" s="48">
        <f t="shared" si="8"/>
        <v>0</v>
      </c>
      <c r="AS13" s="48">
        <f t="shared" si="9"/>
        <v>0</v>
      </c>
      <c r="AT13" s="48">
        <f t="shared" si="10"/>
        <v>0</v>
      </c>
      <c r="AU13" s="48">
        <f t="shared" si="11"/>
        <v>0</v>
      </c>
      <c r="AV13" s="48">
        <f t="shared" si="12"/>
        <v>0</v>
      </c>
      <c r="AW13" s="48">
        <f t="shared" si="13"/>
        <v>0</v>
      </c>
      <c r="AX13" s="48">
        <f t="shared" si="14"/>
        <v>0</v>
      </c>
      <c r="AY13" s="48">
        <f t="shared" si="15"/>
        <v>0</v>
      </c>
      <c r="AZ13" s="48">
        <f t="shared" si="16"/>
        <v>0</v>
      </c>
      <c r="BA13" s="48">
        <f t="shared" si="17"/>
        <v>0</v>
      </c>
      <c r="BB13" s="48">
        <f t="shared" si="18"/>
        <v>0</v>
      </c>
      <c r="BC13" s="48">
        <f t="shared" si="19"/>
        <v>0</v>
      </c>
      <c r="BD13" s="48">
        <f t="shared" si="20"/>
        <v>0</v>
      </c>
      <c r="BE13" s="48">
        <f t="shared" si="21"/>
        <v>0</v>
      </c>
      <c r="BF13" s="48">
        <f t="shared" si="22"/>
        <v>0</v>
      </c>
      <c r="BG13" s="48">
        <f t="shared" si="23"/>
        <v>0</v>
      </c>
      <c r="BH13" s="48">
        <f t="shared" si="24"/>
        <v>0</v>
      </c>
      <c r="BI13" s="48">
        <f t="shared" si="25"/>
        <v>0</v>
      </c>
      <c r="BJ13" s="48">
        <f t="shared" si="26"/>
        <v>0</v>
      </c>
      <c r="BK13" s="48"/>
      <c r="BL13" s="52">
        <v>12</v>
      </c>
      <c r="BM13">
        <f t="shared" si="83"/>
        <v>0</v>
      </c>
      <c r="BN13" s="48">
        <f t="shared" si="97"/>
        <v>0</v>
      </c>
      <c r="BO13" s="48">
        <f t="shared" si="27"/>
        <v>0</v>
      </c>
      <c r="BP13" s="48">
        <f t="shared" si="28"/>
        <v>0</v>
      </c>
      <c r="BQ13" s="48">
        <f t="shared" si="29"/>
        <v>0</v>
      </c>
      <c r="BR13" s="48">
        <f t="shared" si="30"/>
        <v>0</v>
      </c>
      <c r="BS13" s="48">
        <f t="shared" si="31"/>
        <v>0</v>
      </c>
      <c r="BT13" s="48">
        <f t="shared" si="32"/>
        <v>0</v>
      </c>
      <c r="BU13" s="48">
        <f t="shared" si="33"/>
        <v>0</v>
      </c>
      <c r="BV13" s="48">
        <f t="shared" si="34"/>
        <v>0</v>
      </c>
      <c r="BW13" s="48">
        <f t="shared" si="35"/>
        <v>0</v>
      </c>
      <c r="BX13" s="48">
        <f t="shared" si="36"/>
        <v>0</v>
      </c>
      <c r="BY13" s="48">
        <f t="shared" si="37"/>
        <v>0</v>
      </c>
      <c r="BZ13" s="48">
        <f t="shared" si="38"/>
        <v>0</v>
      </c>
      <c r="CA13" s="48">
        <f t="shared" si="39"/>
        <v>0</v>
      </c>
      <c r="CB13" s="48">
        <f t="shared" si="40"/>
        <v>0</v>
      </c>
      <c r="CC13" s="48">
        <f t="shared" si="41"/>
        <v>0</v>
      </c>
      <c r="CD13" s="48">
        <f t="shared" si="42"/>
        <v>0</v>
      </c>
      <c r="CE13" s="48">
        <f t="shared" si="43"/>
        <v>0</v>
      </c>
      <c r="CF13" s="48">
        <f t="shared" si="44"/>
        <v>0</v>
      </c>
      <c r="CG13" s="48">
        <f t="shared" si="45"/>
        <v>0</v>
      </c>
      <c r="CH13" s="48">
        <f t="shared" si="46"/>
        <v>0</v>
      </c>
      <c r="CI13" s="48">
        <f t="shared" si="47"/>
        <v>0</v>
      </c>
      <c r="CJ13" s="48">
        <f t="shared" si="48"/>
        <v>0</v>
      </c>
      <c r="CK13" s="48">
        <f t="shared" si="49"/>
        <v>0</v>
      </c>
      <c r="CL13" s="48">
        <f t="shared" si="50"/>
        <v>0</v>
      </c>
      <c r="CM13" s="48"/>
      <c r="CN13" s="310">
        <f t="shared" si="84"/>
        <v>0</v>
      </c>
      <c r="CO13" s="310">
        <v>12</v>
      </c>
      <c r="CP13" s="303">
        <f t="shared" si="85"/>
        <v>1</v>
      </c>
      <c r="CQ13" s="303">
        <f>CP13+COUNTIF($CP$2:CP13,CP13)-1</f>
        <v>12</v>
      </c>
      <c r="CR13" s="305" t="str">
        <f t="shared" si="51"/>
        <v>Aruba</v>
      </c>
      <c r="CS13" s="81">
        <f t="shared" si="86"/>
        <v>0</v>
      </c>
      <c r="CT13" s="48">
        <f t="shared" si="52"/>
        <v>0</v>
      </c>
      <c r="CU13" s="48">
        <f t="shared" si="53"/>
        <v>0</v>
      </c>
      <c r="CV13" s="48">
        <f t="shared" si="54"/>
        <v>0</v>
      </c>
      <c r="CW13" s="48">
        <f t="shared" si="55"/>
        <v>0</v>
      </c>
      <c r="CX13" s="48">
        <f t="shared" si="56"/>
        <v>0</v>
      </c>
      <c r="CY13" s="48">
        <f t="shared" si="57"/>
        <v>0</v>
      </c>
      <c r="CZ13" s="48">
        <f t="shared" si="58"/>
        <v>0</v>
      </c>
      <c r="DA13" s="48">
        <f t="shared" si="59"/>
        <v>0</v>
      </c>
      <c r="DB13" s="48">
        <f t="shared" si="60"/>
        <v>0</v>
      </c>
      <c r="DC13" s="48">
        <f t="shared" si="61"/>
        <v>0</v>
      </c>
      <c r="DD13" s="48">
        <f t="shared" si="62"/>
        <v>0</v>
      </c>
      <c r="DE13" s="48">
        <f t="shared" si="63"/>
        <v>0</v>
      </c>
      <c r="DF13" s="48">
        <f t="shared" si="64"/>
        <v>0</v>
      </c>
      <c r="DG13" s="48">
        <f t="shared" si="65"/>
        <v>0</v>
      </c>
      <c r="DH13" s="48">
        <f t="shared" si="66"/>
        <v>0</v>
      </c>
      <c r="DI13" s="48">
        <f t="shared" si="67"/>
        <v>0</v>
      </c>
      <c r="DJ13" s="48">
        <f t="shared" si="68"/>
        <v>0</v>
      </c>
      <c r="DK13" s="48">
        <f t="shared" si="69"/>
        <v>0</v>
      </c>
      <c r="DL13" s="48">
        <f t="shared" si="70"/>
        <v>0</v>
      </c>
      <c r="DM13" s="48">
        <f t="shared" si="71"/>
        <v>0</v>
      </c>
      <c r="DN13" s="48">
        <f t="shared" si="72"/>
        <v>0</v>
      </c>
      <c r="DO13" s="48">
        <f t="shared" si="73"/>
        <v>0</v>
      </c>
      <c r="DP13" s="48">
        <f t="shared" si="74"/>
        <v>0</v>
      </c>
      <c r="DQ13" s="48">
        <f t="shared" si="75"/>
        <v>0</v>
      </c>
      <c r="DS13" s="51">
        <v>12</v>
      </c>
      <c r="DT13" s="52">
        <f t="shared" si="87"/>
        <v>1</v>
      </c>
      <c r="DU13" s="51">
        <f>DT13+COUNTIF(DT$2:$DT13,DT13)-1</f>
        <v>12</v>
      </c>
      <c r="DV13" s="48" t="s">
        <v>384</v>
      </c>
      <c r="DW13" s="48">
        <f>Q243</f>
        <v>0</v>
      </c>
      <c r="DY13" s="52">
        <f t="shared" si="88"/>
        <v>1</v>
      </c>
      <c r="DZ13" s="51">
        <f>DY13+COUNTIF(DY$2:$DY13,DY13)-1</f>
        <v>12</v>
      </c>
      <c r="EA13" s="52">
        <v>12</v>
      </c>
      <c r="EB13" t="str">
        <f t="shared" si="89"/>
        <v xml:space="preserve"> </v>
      </c>
      <c r="EC13" s="48">
        <f t="shared" si="90"/>
        <v>0</v>
      </c>
      <c r="EE13" s="325">
        <f t="shared" si="76"/>
        <v>0</v>
      </c>
      <c r="EG13" s="51">
        <v>12</v>
      </c>
      <c r="EH13" s="52">
        <f t="shared" si="91"/>
        <v>1</v>
      </c>
      <c r="EI13" s="51">
        <f>EH13+COUNTIF($EH$2:EH13,EH13)-1</f>
        <v>12</v>
      </c>
      <c r="EJ13" s="48" t="s">
        <v>384</v>
      </c>
      <c r="EK13" s="48">
        <f>$DE$243</f>
        <v>0</v>
      </c>
      <c r="EM13" s="52">
        <f t="shared" si="92"/>
        <v>2</v>
      </c>
      <c r="EN13" s="51">
        <f>EM13+COUNTIF($EM$2:EM13,EM13)-1</f>
        <v>12</v>
      </c>
      <c r="EO13" s="52">
        <v>12</v>
      </c>
      <c r="EP13" t="str">
        <f t="shared" si="93"/>
        <v xml:space="preserve"> </v>
      </c>
      <c r="EQ13" s="48">
        <f t="shared" si="98"/>
        <v>0</v>
      </c>
      <c r="ES13" s="77" t="s">
        <v>1878</v>
      </c>
      <c r="ET13" s="308" t="str">
        <f>IF('Vehicle Level Data'!D147=0,"",10-COUNTIFS(FA2:FA11,0))</f>
        <v/>
      </c>
      <c r="FC13" s="69"/>
      <c r="FD13" s="49"/>
      <c r="FE13" s="49"/>
      <c r="FF13" s="73">
        <f>COUNTIF($FJ$14:$FM$14,FF$14)</f>
        <v>0</v>
      </c>
      <c r="FG13" s="73">
        <f>COUNTIF($FJ$14:$FM$14,FG$14)</f>
        <v>0</v>
      </c>
      <c r="FH13" s="73">
        <f>COUNTIF($FJ$14:$FM$14,FH$14)</f>
        <v>0</v>
      </c>
      <c r="FI13" s="73">
        <f>COUNTIF($FJ$14:$FM$14,FI$14)</f>
        <v>0</v>
      </c>
      <c r="FJ13" s="74">
        <f t="shared" si="99"/>
        <v>1</v>
      </c>
      <c r="FK13" s="74">
        <f t="shared" si="99"/>
        <v>1</v>
      </c>
      <c r="FL13" s="74">
        <f t="shared" si="99"/>
        <v>1</v>
      </c>
      <c r="FM13" s="74">
        <f t="shared" si="99"/>
        <v>1</v>
      </c>
    </row>
    <row r="14" spans="1:174" ht="15">
      <c r="A14" s="303">
        <v>13</v>
      </c>
      <c r="B14" s="445">
        <f t="shared" si="78"/>
        <v>1</v>
      </c>
      <c r="C14" s="446">
        <f>B14+COUNTIF(B$2:$B14,B14)-1</f>
        <v>13</v>
      </c>
      <c r="D14" s="447" t="str">
        <f>Tables!AI14</f>
        <v>Australia</v>
      </c>
      <c r="E14" s="448">
        <f t="shared" si="79"/>
        <v>0</v>
      </c>
      <c r="F14" s="50">
        <f>SUMIFS('Portfolio Allocation'!C$10:C$109,'Portfolio Allocation'!$A$10:$A$109,'Graph Tables'!$D14)</f>
        <v>0</v>
      </c>
      <c r="G14" s="50">
        <f>SUMIFS('Portfolio Allocation'!D$10:D$109,'Portfolio Allocation'!$A$10:$A$109,'Graph Tables'!$D14)</f>
        <v>0</v>
      </c>
      <c r="H14" s="50">
        <f>SUMIFS('Portfolio Allocation'!E$10:E$109,'Portfolio Allocation'!$A$10:$A$109,'Graph Tables'!$D14)</f>
        <v>0</v>
      </c>
      <c r="I14" s="50">
        <f>SUMIFS('Portfolio Allocation'!F$10:F$109,'Portfolio Allocation'!$A$10:$A$109,'Graph Tables'!$D14)</f>
        <v>0</v>
      </c>
      <c r="J14" s="50">
        <f>SUMIFS('Portfolio Allocation'!G$10:G$109,'Portfolio Allocation'!$A$10:$A$109,'Graph Tables'!$D14)</f>
        <v>0</v>
      </c>
      <c r="K14" s="50">
        <f>SUMIFS('Portfolio Allocation'!H$10:H$109,'Portfolio Allocation'!$A$10:$A$109,'Graph Tables'!$D14)</f>
        <v>0</v>
      </c>
      <c r="L14" s="50">
        <f>SUMIFS('Portfolio Allocation'!I$10:I$109,'Portfolio Allocation'!$A$10:$A$109,'Graph Tables'!$D14)</f>
        <v>0</v>
      </c>
      <c r="M14" s="50">
        <f>SUMIFS('Portfolio Allocation'!J$10:J$109,'Portfolio Allocation'!$A$10:$A$109,'Graph Tables'!$D14)</f>
        <v>0</v>
      </c>
      <c r="N14" s="50">
        <f>SUMIFS('Portfolio Allocation'!K$10:K$109,'Portfolio Allocation'!$A$10:$A$109,'Graph Tables'!$D14)</f>
        <v>0</v>
      </c>
      <c r="O14" s="50">
        <f>SUMIFS('Portfolio Allocation'!L$10:L$109,'Portfolio Allocation'!$A$10:$A$109,'Graph Tables'!$D14)</f>
        <v>0</v>
      </c>
      <c r="P14" s="50">
        <f>SUMIFS('Portfolio Allocation'!M$10:M$109,'Portfolio Allocation'!$A$10:$A$109,'Graph Tables'!$D14)</f>
        <v>0</v>
      </c>
      <c r="Q14" s="50">
        <f>SUMIFS('Portfolio Allocation'!N$10:N$109,'Portfolio Allocation'!$A$10:$A$109,'Graph Tables'!$D14)</f>
        <v>0</v>
      </c>
      <c r="R14" s="50">
        <f>SUMIFS('Portfolio Allocation'!O$10:O$109,'Portfolio Allocation'!$A$10:$A$109,'Graph Tables'!$D14)</f>
        <v>0</v>
      </c>
      <c r="S14" s="50">
        <f>SUMIFS('Portfolio Allocation'!P$10:P$109,'Portfolio Allocation'!$A$10:$A$109,'Graph Tables'!$D14)</f>
        <v>0</v>
      </c>
      <c r="T14" s="50">
        <f>SUMIFS('Portfolio Allocation'!Q$10:Q$109,'Portfolio Allocation'!$A$10:$A$109,'Graph Tables'!$D14)</f>
        <v>0</v>
      </c>
      <c r="U14" s="50">
        <f>SUMIFS('Portfolio Allocation'!R$10:R$109,'Portfolio Allocation'!$A$10:$A$109,'Graph Tables'!$D14)</f>
        <v>0</v>
      </c>
      <c r="V14" s="50">
        <f>SUMIFS('Portfolio Allocation'!S$10:S$109,'Portfolio Allocation'!$A$10:$A$109,'Graph Tables'!$D14)</f>
        <v>0</v>
      </c>
      <c r="W14" s="50">
        <f>SUMIFS('Portfolio Allocation'!T$10:T$109,'Portfolio Allocation'!$A$10:$A$109,'Graph Tables'!$D14)</f>
        <v>0</v>
      </c>
      <c r="X14" s="50">
        <f>SUMIFS('Portfolio Allocation'!U$10:U$109,'Portfolio Allocation'!$A$10:$A$109,'Graph Tables'!$D14)</f>
        <v>0</v>
      </c>
      <c r="Y14" s="50">
        <f>SUMIFS('Portfolio Allocation'!V$10:V$109,'Portfolio Allocation'!$A$10:$A$109,'Graph Tables'!$D14)</f>
        <v>0</v>
      </c>
      <c r="Z14" s="50">
        <f>SUMIFS('Portfolio Allocation'!W$10:W$109,'Portfolio Allocation'!$A$10:$A$109,'Graph Tables'!$D14)</f>
        <v>0</v>
      </c>
      <c r="AA14" s="50">
        <f>SUMIFS('Portfolio Allocation'!X$10:X$109,'Portfolio Allocation'!$A$10:$A$109,'Graph Tables'!$D14)</f>
        <v>0</v>
      </c>
      <c r="AB14" s="50">
        <f>SUMIFS('Portfolio Allocation'!Y$10:Y$109,'Portfolio Allocation'!$A$10:$A$109,'Graph Tables'!$D14)</f>
        <v>0</v>
      </c>
      <c r="AC14" s="50">
        <f>SUMIFS('Portfolio Allocation'!Z$10:Z$109,'Portfolio Allocation'!$A$10:$A$109,'Graph Tables'!$D14)</f>
        <v>0</v>
      </c>
      <c r="AD14" s="50"/>
      <c r="AE14" s="52">
        <v>13</v>
      </c>
      <c r="AF14" t="str">
        <f t="shared" si="80"/>
        <v xml:space="preserve"> </v>
      </c>
      <c r="AG14" s="48">
        <f t="shared" si="96"/>
        <v>0</v>
      </c>
      <c r="AH14" s="50"/>
      <c r="AI14" s="303">
        <f t="shared" si="81"/>
        <v>1</v>
      </c>
      <c r="AJ14" s="303">
        <f>AI14+COUNTIF(AI$2:$AI14,AI14)-1</f>
        <v>13</v>
      </c>
      <c r="AK14" s="305" t="str">
        <f t="shared" si="2"/>
        <v>Australia</v>
      </c>
      <c r="AL14" s="81">
        <f t="shared" si="82"/>
        <v>0</v>
      </c>
      <c r="AM14" s="48">
        <f t="shared" si="3"/>
        <v>0</v>
      </c>
      <c r="AN14" s="48">
        <f t="shared" si="4"/>
        <v>0</v>
      </c>
      <c r="AO14" s="48">
        <f t="shared" si="5"/>
        <v>0</v>
      </c>
      <c r="AP14" s="48">
        <f t="shared" si="6"/>
        <v>0</v>
      </c>
      <c r="AQ14" s="48">
        <f t="shared" si="7"/>
        <v>0</v>
      </c>
      <c r="AR14" s="48">
        <f t="shared" si="8"/>
        <v>0</v>
      </c>
      <c r="AS14" s="48">
        <f t="shared" si="9"/>
        <v>0</v>
      </c>
      <c r="AT14" s="48">
        <f t="shared" si="10"/>
        <v>0</v>
      </c>
      <c r="AU14" s="48">
        <f t="shared" si="11"/>
        <v>0</v>
      </c>
      <c r="AV14" s="48">
        <f t="shared" si="12"/>
        <v>0</v>
      </c>
      <c r="AW14" s="48">
        <f t="shared" si="13"/>
        <v>0</v>
      </c>
      <c r="AX14" s="48">
        <f t="shared" si="14"/>
        <v>0</v>
      </c>
      <c r="AY14" s="48">
        <f t="shared" si="15"/>
        <v>0</v>
      </c>
      <c r="AZ14" s="48">
        <f t="shared" si="16"/>
        <v>0</v>
      </c>
      <c r="BA14" s="48">
        <f t="shared" si="17"/>
        <v>0</v>
      </c>
      <c r="BB14" s="48">
        <f t="shared" si="18"/>
        <v>0</v>
      </c>
      <c r="BC14" s="48">
        <f t="shared" si="19"/>
        <v>0</v>
      </c>
      <c r="BD14" s="48">
        <f t="shared" si="20"/>
        <v>0</v>
      </c>
      <c r="BE14" s="48">
        <f t="shared" si="21"/>
        <v>0</v>
      </c>
      <c r="BF14" s="48">
        <f t="shared" si="22"/>
        <v>0</v>
      </c>
      <c r="BG14" s="48">
        <f t="shared" si="23"/>
        <v>0</v>
      </c>
      <c r="BH14" s="48">
        <f t="shared" si="24"/>
        <v>0</v>
      </c>
      <c r="BI14" s="48">
        <f t="shared" si="25"/>
        <v>0</v>
      </c>
      <c r="BJ14" s="48">
        <f t="shared" si="26"/>
        <v>0</v>
      </c>
      <c r="BK14" s="48"/>
      <c r="BL14" s="52">
        <v>13</v>
      </c>
      <c r="BM14">
        <f t="shared" si="83"/>
        <v>0</v>
      </c>
      <c r="BN14" s="48">
        <f t="shared" si="97"/>
        <v>0</v>
      </c>
      <c r="BO14" s="48">
        <f t="shared" si="27"/>
        <v>0</v>
      </c>
      <c r="BP14" s="48">
        <f t="shared" si="28"/>
        <v>0</v>
      </c>
      <c r="BQ14" s="48">
        <f t="shared" si="29"/>
        <v>0</v>
      </c>
      <c r="BR14" s="48">
        <f t="shared" si="30"/>
        <v>0</v>
      </c>
      <c r="BS14" s="48">
        <f t="shared" si="31"/>
        <v>0</v>
      </c>
      <c r="BT14" s="48">
        <f t="shared" si="32"/>
        <v>0</v>
      </c>
      <c r="BU14" s="48">
        <f t="shared" si="33"/>
        <v>0</v>
      </c>
      <c r="BV14" s="48">
        <f t="shared" si="34"/>
        <v>0</v>
      </c>
      <c r="BW14" s="48">
        <f t="shared" si="35"/>
        <v>0</v>
      </c>
      <c r="BX14" s="48">
        <f t="shared" si="36"/>
        <v>0</v>
      </c>
      <c r="BY14" s="48">
        <f t="shared" si="37"/>
        <v>0</v>
      </c>
      <c r="BZ14" s="48">
        <f t="shared" si="38"/>
        <v>0</v>
      </c>
      <c r="CA14" s="48">
        <f t="shared" si="39"/>
        <v>0</v>
      </c>
      <c r="CB14" s="48">
        <f t="shared" si="40"/>
        <v>0</v>
      </c>
      <c r="CC14" s="48">
        <f t="shared" si="41"/>
        <v>0</v>
      </c>
      <c r="CD14" s="48">
        <f t="shared" si="42"/>
        <v>0</v>
      </c>
      <c r="CE14" s="48">
        <f t="shared" si="43"/>
        <v>0</v>
      </c>
      <c r="CF14" s="48">
        <f t="shared" si="44"/>
        <v>0</v>
      </c>
      <c r="CG14" s="48">
        <f t="shared" si="45"/>
        <v>0</v>
      </c>
      <c r="CH14" s="48">
        <f t="shared" si="46"/>
        <v>0</v>
      </c>
      <c r="CI14" s="48">
        <f t="shared" si="47"/>
        <v>0</v>
      </c>
      <c r="CJ14" s="48">
        <f t="shared" si="48"/>
        <v>0</v>
      </c>
      <c r="CK14" s="48">
        <f t="shared" si="49"/>
        <v>0</v>
      </c>
      <c r="CL14" s="48">
        <f t="shared" si="50"/>
        <v>0</v>
      </c>
      <c r="CM14" s="48"/>
      <c r="CN14" s="310">
        <f t="shared" si="84"/>
        <v>0</v>
      </c>
      <c r="CO14" s="310">
        <v>13</v>
      </c>
      <c r="CP14" s="303">
        <f t="shared" si="85"/>
        <v>1</v>
      </c>
      <c r="CQ14" s="303">
        <f>CP14+COUNTIF($CP$2:CP14,CP14)-1</f>
        <v>13</v>
      </c>
      <c r="CR14" s="305" t="str">
        <f t="shared" si="51"/>
        <v>Australia</v>
      </c>
      <c r="CS14" s="81">
        <f t="shared" si="86"/>
        <v>0</v>
      </c>
      <c r="CT14" s="48">
        <f t="shared" si="52"/>
        <v>0</v>
      </c>
      <c r="CU14" s="48">
        <f t="shared" si="53"/>
        <v>0</v>
      </c>
      <c r="CV14" s="48">
        <f t="shared" si="54"/>
        <v>0</v>
      </c>
      <c r="CW14" s="48">
        <f t="shared" si="55"/>
        <v>0</v>
      </c>
      <c r="CX14" s="48">
        <f t="shared" si="56"/>
        <v>0</v>
      </c>
      <c r="CY14" s="48">
        <f t="shared" si="57"/>
        <v>0</v>
      </c>
      <c r="CZ14" s="48">
        <f t="shared" si="58"/>
        <v>0</v>
      </c>
      <c r="DA14" s="48">
        <f t="shared" si="59"/>
        <v>0</v>
      </c>
      <c r="DB14" s="48">
        <f t="shared" si="60"/>
        <v>0</v>
      </c>
      <c r="DC14" s="48">
        <f t="shared" si="61"/>
        <v>0</v>
      </c>
      <c r="DD14" s="48">
        <f t="shared" si="62"/>
        <v>0</v>
      </c>
      <c r="DE14" s="48">
        <f t="shared" si="63"/>
        <v>0</v>
      </c>
      <c r="DF14" s="48">
        <f t="shared" si="64"/>
        <v>0</v>
      </c>
      <c r="DG14" s="48">
        <f t="shared" si="65"/>
        <v>0</v>
      </c>
      <c r="DH14" s="48">
        <f t="shared" si="66"/>
        <v>0</v>
      </c>
      <c r="DI14" s="48">
        <f t="shared" si="67"/>
        <v>0</v>
      </c>
      <c r="DJ14" s="48">
        <f t="shared" si="68"/>
        <v>0</v>
      </c>
      <c r="DK14" s="48">
        <f t="shared" si="69"/>
        <v>0</v>
      </c>
      <c r="DL14" s="48">
        <f t="shared" si="70"/>
        <v>0</v>
      </c>
      <c r="DM14" s="48">
        <f t="shared" si="71"/>
        <v>0</v>
      </c>
      <c r="DN14" s="48">
        <f t="shared" si="72"/>
        <v>0</v>
      </c>
      <c r="DO14" s="48">
        <f t="shared" si="73"/>
        <v>0</v>
      </c>
      <c r="DP14" s="48">
        <f t="shared" si="74"/>
        <v>0</v>
      </c>
      <c r="DQ14" s="48">
        <f t="shared" si="75"/>
        <v>0</v>
      </c>
      <c r="DS14" s="51">
        <v>13</v>
      </c>
      <c r="DT14" s="52">
        <f t="shared" si="87"/>
        <v>1</v>
      </c>
      <c r="DU14" s="51">
        <f>DT14+COUNTIF(DT$2:$DT14,DT14)-1</f>
        <v>13</v>
      </c>
      <c r="DV14" s="48" t="s">
        <v>385</v>
      </c>
      <c r="DW14" s="48">
        <f>R243</f>
        <v>0</v>
      </c>
      <c r="DY14" s="52">
        <f t="shared" si="88"/>
        <v>1</v>
      </c>
      <c r="DZ14" s="51">
        <f>DY14+COUNTIF(DY$2:$DY14,DY14)-1</f>
        <v>13</v>
      </c>
      <c r="EA14" s="52">
        <v>13</v>
      </c>
      <c r="EB14" t="str">
        <f t="shared" si="89"/>
        <v xml:space="preserve"> </v>
      </c>
      <c r="EC14" s="48">
        <f t="shared" si="90"/>
        <v>0</v>
      </c>
      <c r="EE14" s="325">
        <f t="shared" si="76"/>
        <v>0</v>
      </c>
      <c r="EG14" s="51">
        <v>13</v>
      </c>
      <c r="EH14" s="52">
        <f t="shared" si="91"/>
        <v>1</v>
      </c>
      <c r="EI14" s="51">
        <f>EH14+COUNTIF($EH$2:EH14,EH14)-1</f>
        <v>13</v>
      </c>
      <c r="EJ14" s="48" t="s">
        <v>385</v>
      </c>
      <c r="EK14" s="48">
        <f>$DF$243</f>
        <v>0</v>
      </c>
      <c r="EM14" s="52">
        <f t="shared" si="92"/>
        <v>2</v>
      </c>
      <c r="EN14" s="51">
        <f>EM14+COUNTIF($EM$2:EM14,EM14)-1</f>
        <v>13</v>
      </c>
      <c r="EO14" s="52">
        <v>13</v>
      </c>
      <c r="EP14" t="str">
        <f t="shared" si="93"/>
        <v xml:space="preserve"> </v>
      </c>
      <c r="EQ14" s="48">
        <f t="shared" si="98"/>
        <v>0</v>
      </c>
      <c r="ES14" s="77" t="s">
        <v>1879</v>
      </c>
      <c r="ET14" s="308">
        <f>ROUND(IF('Vehicle Level Data'!D147=0,0,SUM(EU2:EU11)*100),0)</f>
        <v>0</v>
      </c>
      <c r="FC14" s="49" t="s">
        <v>1436</v>
      </c>
      <c r="FD14" s="49" t="s">
        <v>1419</v>
      </c>
      <c r="FE14" s="49"/>
      <c r="FF14" s="63" t="str">
        <f>VLOOKUP(FF12,PeriodNr,3,FALSE)</f>
        <v>Not reported</v>
      </c>
      <c r="FG14" s="63" t="str">
        <f>VLOOKUP(FG12,PeriodNr,3,FALSE)</f>
        <v>Not reported</v>
      </c>
      <c r="FH14" s="63" t="str">
        <f>VLOOKUP(FH12,PeriodNr,3,FALSE)</f>
        <v>Not reported</v>
      </c>
      <c r="FI14" s="63" t="str">
        <f>VLOOKUP(FI12,PeriodNr,3,FALSE)</f>
        <v>Not reported</v>
      </c>
      <c r="FJ14" s="63" t="str">
        <f>CONCATENATE(Overview!C$11," ",Overview!C$10)</f>
        <v xml:space="preserve"> </v>
      </c>
      <c r="FK14" s="63" t="str">
        <f>CONCATENATE(Overview!D$11," ",Overview!D$10)</f>
        <v xml:space="preserve"> </v>
      </c>
      <c r="FL14" s="63" t="str">
        <f>CONCATENATE(Overview!E$11," ",Overview!E$10)</f>
        <v xml:space="preserve"> </v>
      </c>
      <c r="FM14" s="63" t="str">
        <f>CONCATENATE(Overview!F$11," ",Overview!F$10)</f>
        <v xml:space="preserve"> </v>
      </c>
    </row>
    <row r="15" spans="1:174" ht="15">
      <c r="A15" s="303">
        <v>14</v>
      </c>
      <c r="B15" s="445">
        <f t="shared" si="78"/>
        <v>1</v>
      </c>
      <c r="C15" s="446">
        <f>B15+COUNTIF(B$2:$B15,B15)-1</f>
        <v>14</v>
      </c>
      <c r="D15" s="447" t="str">
        <f>Tables!AI15</f>
        <v>Austria</v>
      </c>
      <c r="E15" s="448">
        <f t="shared" si="79"/>
        <v>0</v>
      </c>
      <c r="F15" s="50">
        <f>SUMIFS('Portfolio Allocation'!C$10:C$109,'Portfolio Allocation'!$A$10:$A$109,'Graph Tables'!$D15)</f>
        <v>0</v>
      </c>
      <c r="G15" s="50">
        <f>SUMIFS('Portfolio Allocation'!D$10:D$109,'Portfolio Allocation'!$A$10:$A$109,'Graph Tables'!$D15)</f>
        <v>0</v>
      </c>
      <c r="H15" s="50">
        <f>SUMIFS('Portfolio Allocation'!E$10:E$109,'Portfolio Allocation'!$A$10:$A$109,'Graph Tables'!$D15)</f>
        <v>0</v>
      </c>
      <c r="I15" s="50">
        <f>SUMIFS('Portfolio Allocation'!F$10:F$109,'Portfolio Allocation'!$A$10:$A$109,'Graph Tables'!$D15)</f>
        <v>0</v>
      </c>
      <c r="J15" s="50">
        <f>SUMIFS('Portfolio Allocation'!G$10:G$109,'Portfolio Allocation'!$A$10:$A$109,'Graph Tables'!$D15)</f>
        <v>0</v>
      </c>
      <c r="K15" s="50">
        <f>SUMIFS('Portfolio Allocation'!H$10:H$109,'Portfolio Allocation'!$A$10:$A$109,'Graph Tables'!$D15)</f>
        <v>0</v>
      </c>
      <c r="L15" s="50">
        <f>SUMIFS('Portfolio Allocation'!I$10:I$109,'Portfolio Allocation'!$A$10:$A$109,'Graph Tables'!$D15)</f>
        <v>0</v>
      </c>
      <c r="M15" s="50">
        <f>SUMIFS('Portfolio Allocation'!J$10:J$109,'Portfolio Allocation'!$A$10:$A$109,'Graph Tables'!$D15)</f>
        <v>0</v>
      </c>
      <c r="N15" s="50">
        <f>SUMIFS('Portfolio Allocation'!K$10:K$109,'Portfolio Allocation'!$A$10:$A$109,'Graph Tables'!$D15)</f>
        <v>0</v>
      </c>
      <c r="O15" s="50">
        <f>SUMIFS('Portfolio Allocation'!L$10:L$109,'Portfolio Allocation'!$A$10:$A$109,'Graph Tables'!$D15)</f>
        <v>0</v>
      </c>
      <c r="P15" s="50">
        <f>SUMIFS('Portfolio Allocation'!M$10:M$109,'Portfolio Allocation'!$A$10:$A$109,'Graph Tables'!$D15)</f>
        <v>0</v>
      </c>
      <c r="Q15" s="50">
        <f>SUMIFS('Portfolio Allocation'!N$10:N$109,'Portfolio Allocation'!$A$10:$A$109,'Graph Tables'!$D15)</f>
        <v>0</v>
      </c>
      <c r="R15" s="50">
        <f>SUMIFS('Portfolio Allocation'!O$10:O$109,'Portfolio Allocation'!$A$10:$A$109,'Graph Tables'!$D15)</f>
        <v>0</v>
      </c>
      <c r="S15" s="50">
        <f>SUMIFS('Portfolio Allocation'!P$10:P$109,'Portfolio Allocation'!$A$10:$A$109,'Graph Tables'!$D15)</f>
        <v>0</v>
      </c>
      <c r="T15" s="50">
        <f>SUMIFS('Portfolio Allocation'!Q$10:Q$109,'Portfolio Allocation'!$A$10:$A$109,'Graph Tables'!$D15)</f>
        <v>0</v>
      </c>
      <c r="U15" s="50">
        <f>SUMIFS('Portfolio Allocation'!R$10:R$109,'Portfolio Allocation'!$A$10:$A$109,'Graph Tables'!$D15)</f>
        <v>0</v>
      </c>
      <c r="V15" s="50">
        <f>SUMIFS('Portfolio Allocation'!S$10:S$109,'Portfolio Allocation'!$A$10:$A$109,'Graph Tables'!$D15)</f>
        <v>0</v>
      </c>
      <c r="W15" s="50">
        <f>SUMIFS('Portfolio Allocation'!T$10:T$109,'Portfolio Allocation'!$A$10:$A$109,'Graph Tables'!$D15)</f>
        <v>0</v>
      </c>
      <c r="X15" s="50">
        <f>SUMIFS('Portfolio Allocation'!U$10:U$109,'Portfolio Allocation'!$A$10:$A$109,'Graph Tables'!$D15)</f>
        <v>0</v>
      </c>
      <c r="Y15" s="50">
        <f>SUMIFS('Portfolio Allocation'!V$10:V$109,'Portfolio Allocation'!$A$10:$A$109,'Graph Tables'!$D15)</f>
        <v>0</v>
      </c>
      <c r="Z15" s="50">
        <f>SUMIFS('Portfolio Allocation'!W$10:W$109,'Portfolio Allocation'!$A$10:$A$109,'Graph Tables'!$D15)</f>
        <v>0</v>
      </c>
      <c r="AA15" s="50">
        <f>SUMIFS('Portfolio Allocation'!X$10:X$109,'Portfolio Allocation'!$A$10:$A$109,'Graph Tables'!$D15)</f>
        <v>0</v>
      </c>
      <c r="AB15" s="50">
        <f>SUMIFS('Portfolio Allocation'!Y$10:Y$109,'Portfolio Allocation'!$A$10:$A$109,'Graph Tables'!$D15)</f>
        <v>0</v>
      </c>
      <c r="AC15" s="50">
        <f>SUMIFS('Portfolio Allocation'!Z$10:Z$109,'Portfolio Allocation'!$A$10:$A$109,'Graph Tables'!$D15)</f>
        <v>0</v>
      </c>
      <c r="AD15" s="50"/>
      <c r="AE15" s="52">
        <v>14</v>
      </c>
      <c r="AF15" t="str">
        <f t="shared" si="80"/>
        <v xml:space="preserve"> </v>
      </c>
      <c r="AG15" s="48">
        <f t="shared" si="96"/>
        <v>0</v>
      </c>
      <c r="AH15" s="50"/>
      <c r="AI15" s="303">
        <f t="shared" si="81"/>
        <v>1</v>
      </c>
      <c r="AJ15" s="303">
        <f>AI15+COUNTIF(AI$2:$AI15,AI15)-1</f>
        <v>14</v>
      </c>
      <c r="AK15" s="305" t="str">
        <f t="shared" si="2"/>
        <v>Austria</v>
      </c>
      <c r="AL15" s="81">
        <f t="shared" si="82"/>
        <v>0</v>
      </c>
      <c r="AM15" s="48">
        <f t="shared" si="3"/>
        <v>0</v>
      </c>
      <c r="AN15" s="48">
        <f t="shared" si="4"/>
        <v>0</v>
      </c>
      <c r="AO15" s="48">
        <f t="shared" si="5"/>
        <v>0</v>
      </c>
      <c r="AP15" s="48">
        <f t="shared" si="6"/>
        <v>0</v>
      </c>
      <c r="AQ15" s="48">
        <f t="shared" si="7"/>
        <v>0</v>
      </c>
      <c r="AR15" s="48">
        <f t="shared" si="8"/>
        <v>0</v>
      </c>
      <c r="AS15" s="48">
        <f t="shared" si="9"/>
        <v>0</v>
      </c>
      <c r="AT15" s="48">
        <f t="shared" si="10"/>
        <v>0</v>
      </c>
      <c r="AU15" s="48">
        <f t="shared" si="11"/>
        <v>0</v>
      </c>
      <c r="AV15" s="48">
        <f t="shared" si="12"/>
        <v>0</v>
      </c>
      <c r="AW15" s="48">
        <f t="shared" si="13"/>
        <v>0</v>
      </c>
      <c r="AX15" s="48">
        <f t="shared" si="14"/>
        <v>0</v>
      </c>
      <c r="AY15" s="48">
        <f t="shared" si="15"/>
        <v>0</v>
      </c>
      <c r="AZ15" s="48">
        <f t="shared" si="16"/>
        <v>0</v>
      </c>
      <c r="BA15" s="48">
        <f t="shared" si="17"/>
        <v>0</v>
      </c>
      <c r="BB15" s="48">
        <f t="shared" si="18"/>
        <v>0</v>
      </c>
      <c r="BC15" s="48">
        <f t="shared" si="19"/>
        <v>0</v>
      </c>
      <c r="BD15" s="48">
        <f t="shared" si="20"/>
        <v>0</v>
      </c>
      <c r="BE15" s="48">
        <f t="shared" si="21"/>
        <v>0</v>
      </c>
      <c r="BF15" s="48">
        <f t="shared" si="22"/>
        <v>0</v>
      </c>
      <c r="BG15" s="48">
        <f t="shared" si="23"/>
        <v>0</v>
      </c>
      <c r="BH15" s="48">
        <f t="shared" si="24"/>
        <v>0</v>
      </c>
      <c r="BI15" s="48">
        <f t="shared" si="25"/>
        <v>0</v>
      </c>
      <c r="BJ15" s="48">
        <f t="shared" si="26"/>
        <v>0</v>
      </c>
      <c r="BK15" s="48"/>
      <c r="BL15" s="52">
        <v>14</v>
      </c>
      <c r="BM15">
        <f t="shared" si="83"/>
        <v>0</v>
      </c>
      <c r="BN15" s="48">
        <f t="shared" si="97"/>
        <v>0</v>
      </c>
      <c r="BO15" s="48">
        <f t="shared" si="27"/>
        <v>0</v>
      </c>
      <c r="BP15" s="48">
        <f t="shared" si="28"/>
        <v>0</v>
      </c>
      <c r="BQ15" s="48">
        <f t="shared" si="29"/>
        <v>0</v>
      </c>
      <c r="BR15" s="48">
        <f t="shared" si="30"/>
        <v>0</v>
      </c>
      <c r="BS15" s="48">
        <f t="shared" si="31"/>
        <v>0</v>
      </c>
      <c r="BT15" s="48">
        <f t="shared" si="32"/>
        <v>0</v>
      </c>
      <c r="BU15" s="48">
        <f t="shared" si="33"/>
        <v>0</v>
      </c>
      <c r="BV15" s="48">
        <f t="shared" si="34"/>
        <v>0</v>
      </c>
      <c r="BW15" s="48">
        <f t="shared" si="35"/>
        <v>0</v>
      </c>
      <c r="BX15" s="48">
        <f t="shared" si="36"/>
        <v>0</v>
      </c>
      <c r="BY15" s="48">
        <f t="shared" si="37"/>
        <v>0</v>
      </c>
      <c r="BZ15" s="48">
        <f t="shared" si="38"/>
        <v>0</v>
      </c>
      <c r="CA15" s="48">
        <f t="shared" si="39"/>
        <v>0</v>
      </c>
      <c r="CB15" s="48">
        <f t="shared" si="40"/>
        <v>0</v>
      </c>
      <c r="CC15" s="48">
        <f t="shared" si="41"/>
        <v>0</v>
      </c>
      <c r="CD15" s="48">
        <f t="shared" si="42"/>
        <v>0</v>
      </c>
      <c r="CE15" s="48">
        <f t="shared" si="43"/>
        <v>0</v>
      </c>
      <c r="CF15" s="48">
        <f t="shared" si="44"/>
        <v>0</v>
      </c>
      <c r="CG15" s="48">
        <f t="shared" si="45"/>
        <v>0</v>
      </c>
      <c r="CH15" s="48">
        <f t="shared" si="46"/>
        <v>0</v>
      </c>
      <c r="CI15" s="48">
        <f t="shared" si="47"/>
        <v>0</v>
      </c>
      <c r="CJ15" s="48">
        <f t="shared" si="48"/>
        <v>0</v>
      </c>
      <c r="CK15" s="48">
        <f t="shared" si="49"/>
        <v>0</v>
      </c>
      <c r="CL15" s="48">
        <f t="shared" si="50"/>
        <v>0</v>
      </c>
      <c r="CM15" s="48"/>
      <c r="CN15" s="310">
        <f t="shared" si="84"/>
        <v>0</v>
      </c>
      <c r="CO15" s="310">
        <v>14</v>
      </c>
      <c r="CP15" s="303">
        <f t="shared" si="85"/>
        <v>1</v>
      </c>
      <c r="CQ15" s="303">
        <f>CP15+COUNTIF($CP$2:CP15,CP15)-1</f>
        <v>14</v>
      </c>
      <c r="CR15" s="305" t="str">
        <f t="shared" si="51"/>
        <v>Austria</v>
      </c>
      <c r="CS15" s="81">
        <f t="shared" si="86"/>
        <v>0</v>
      </c>
      <c r="CT15" s="48">
        <f t="shared" si="52"/>
        <v>0</v>
      </c>
      <c r="CU15" s="48">
        <f t="shared" si="53"/>
        <v>0</v>
      </c>
      <c r="CV15" s="48">
        <f t="shared" si="54"/>
        <v>0</v>
      </c>
      <c r="CW15" s="48">
        <f t="shared" si="55"/>
        <v>0</v>
      </c>
      <c r="CX15" s="48">
        <f t="shared" si="56"/>
        <v>0</v>
      </c>
      <c r="CY15" s="48">
        <f t="shared" si="57"/>
        <v>0</v>
      </c>
      <c r="CZ15" s="48">
        <f t="shared" si="58"/>
        <v>0</v>
      </c>
      <c r="DA15" s="48">
        <f t="shared" si="59"/>
        <v>0</v>
      </c>
      <c r="DB15" s="48">
        <f t="shared" si="60"/>
        <v>0</v>
      </c>
      <c r="DC15" s="48">
        <f t="shared" si="61"/>
        <v>0</v>
      </c>
      <c r="DD15" s="48">
        <f t="shared" si="62"/>
        <v>0</v>
      </c>
      <c r="DE15" s="48">
        <f t="shared" si="63"/>
        <v>0</v>
      </c>
      <c r="DF15" s="48">
        <f t="shared" si="64"/>
        <v>0</v>
      </c>
      <c r="DG15" s="48">
        <f t="shared" si="65"/>
        <v>0</v>
      </c>
      <c r="DH15" s="48">
        <f t="shared" si="66"/>
        <v>0</v>
      </c>
      <c r="DI15" s="48">
        <f t="shared" si="67"/>
        <v>0</v>
      </c>
      <c r="DJ15" s="48">
        <f t="shared" si="68"/>
        <v>0</v>
      </c>
      <c r="DK15" s="48">
        <f t="shared" si="69"/>
        <v>0</v>
      </c>
      <c r="DL15" s="48">
        <f t="shared" si="70"/>
        <v>0</v>
      </c>
      <c r="DM15" s="48">
        <f t="shared" si="71"/>
        <v>0</v>
      </c>
      <c r="DN15" s="48">
        <f t="shared" si="72"/>
        <v>0</v>
      </c>
      <c r="DO15" s="48">
        <f t="shared" si="73"/>
        <v>0</v>
      </c>
      <c r="DP15" s="48">
        <f t="shared" si="74"/>
        <v>0</v>
      </c>
      <c r="DQ15" s="48">
        <f t="shared" si="75"/>
        <v>0</v>
      </c>
      <c r="DS15" s="51">
        <v>14</v>
      </c>
      <c r="DT15" s="52">
        <f t="shared" si="87"/>
        <v>1</v>
      </c>
      <c r="DU15" s="51">
        <f>DT15+COUNTIF(DT$2:$DT15,DT15)-1</f>
        <v>14</v>
      </c>
      <c r="DV15" s="48" t="s">
        <v>386</v>
      </c>
      <c r="DW15" s="48">
        <f>S243</f>
        <v>0</v>
      </c>
      <c r="DY15" s="52">
        <f t="shared" si="88"/>
        <v>1</v>
      </c>
      <c r="DZ15" s="51">
        <f>DY15+COUNTIF(DY$2:$DY15,DY15)-1</f>
        <v>14</v>
      </c>
      <c r="EA15" s="52">
        <v>14</v>
      </c>
      <c r="EB15" t="str">
        <f t="shared" si="89"/>
        <v xml:space="preserve"> </v>
      </c>
      <c r="EC15" s="48">
        <f t="shared" si="90"/>
        <v>0</v>
      </c>
      <c r="EE15" s="325">
        <f t="shared" si="76"/>
        <v>0</v>
      </c>
      <c r="EG15" s="51">
        <v>14</v>
      </c>
      <c r="EH15" s="52">
        <f t="shared" si="91"/>
        <v>1</v>
      </c>
      <c r="EI15" s="51">
        <f>EH15+COUNTIF($EH$2:EH15,EH15)-1</f>
        <v>14</v>
      </c>
      <c r="EJ15" s="48" t="s">
        <v>386</v>
      </c>
      <c r="EK15" s="48">
        <f>$DG$243</f>
        <v>0</v>
      </c>
      <c r="EM15" s="52">
        <f t="shared" si="92"/>
        <v>2</v>
      </c>
      <c r="EN15" s="51">
        <f>EM15+COUNTIF($EM$2:EM15,EM15)-1</f>
        <v>14</v>
      </c>
      <c r="EO15" s="52">
        <v>14</v>
      </c>
      <c r="EP15" t="str">
        <f t="shared" si="93"/>
        <v xml:space="preserve"> </v>
      </c>
      <c r="EQ15" s="48">
        <f t="shared" si="98"/>
        <v>0</v>
      </c>
      <c r="ES15" s="77" t="s">
        <v>1880</v>
      </c>
      <c r="ET15" s="313">
        <f>IF('Vehicle Level Data'!D147=0,100,ROUND(100-(SUM(EU2:EU11)*100),2))</f>
        <v>100</v>
      </c>
      <c r="FC15" s="75" t="s">
        <v>119</v>
      </c>
      <c r="FD15" s="1" t="str">
        <f>INDEX(Overview!$B:$B,MATCH($FC15,Overview!$A:$A,0))</f>
        <v>Net Operating Income (NOI)</v>
      </c>
      <c r="FE15" s="75" t="s">
        <v>1437</v>
      </c>
      <c r="FF15" s="53" t="e">
        <f>IF(FF13=0,NA(),IF(FF$12=1,FG15,SUMIF($FJ$12:$FM$12,FF$12,$FJ15:$FM15))/IF(FF13&gt;0,FF13,1))</f>
        <v>#N/A</v>
      </c>
      <c r="FG15" s="53" t="e">
        <f>IF(FG13=0,NA(),IF(FG$12=1,FH15,SUMIF($FJ$12:$FM$12,FG$12,$FJ15:$FM15))/IF(FG13&gt;0,FG13,1))</f>
        <v>#N/A</v>
      </c>
      <c r="FH15" s="53" t="e">
        <f>IF(FH13=0,NA(),IF(FH$12=1,FI15,SUMIF($FJ$12:$FM$12,FH$12,$FJ15:$FM15))/IF(FH13&gt;0,FH13,1))</f>
        <v>#N/A</v>
      </c>
      <c r="FI15" s="53" t="e">
        <f>IF(FI13=0,NA(),IF(FI$12=1,0,SUMIF($FJ$12:$FM$12,FI$12,$FJ15:$FM15))/IF(FI13&gt;0,FI13,1))</f>
        <v>#N/A</v>
      </c>
      <c r="FJ15" s="434">
        <f>INDEX(Overview!C:C,MATCH($FC15,Overview!$A:$A,0))/VLOOKUP($FC$18,Divide,4,FALSE)</f>
        <v>0</v>
      </c>
      <c r="FK15" s="434">
        <f>INDEX(Overview!D:D,MATCH($FC15,Overview!$A:$A,0))/VLOOKUP($FC$18,Divide,4,FALSE)</f>
        <v>0</v>
      </c>
      <c r="FL15" s="434">
        <f>INDEX(Overview!E:E,MATCH($FC15,Overview!$A:$A,0))/VLOOKUP($FC$18,Divide,4,FALSE)</f>
        <v>0</v>
      </c>
      <c r="FM15" s="434">
        <f>INDEX(Overview!F:F,MATCH($FC15,Overview!$A:$A,0))/VLOOKUP($FC$18,Divide,4,FALSE)</f>
        <v>0</v>
      </c>
    </row>
    <row r="16" spans="1:174" ht="15" customHeight="1">
      <c r="A16" s="303">
        <v>15</v>
      </c>
      <c r="B16" s="445">
        <f t="shared" si="78"/>
        <v>1</v>
      </c>
      <c r="C16" s="446">
        <f>B16+COUNTIF(B$2:$B16,B16)-1</f>
        <v>15</v>
      </c>
      <c r="D16" s="447" t="str">
        <f>Tables!AI16</f>
        <v>Azerbaijan</v>
      </c>
      <c r="E16" s="448">
        <f t="shared" si="79"/>
        <v>0</v>
      </c>
      <c r="F16" s="50">
        <f>SUMIFS('Portfolio Allocation'!C$10:C$109,'Portfolio Allocation'!$A$10:$A$109,'Graph Tables'!$D16)</f>
        <v>0</v>
      </c>
      <c r="G16" s="50">
        <f>SUMIFS('Portfolio Allocation'!D$10:D$109,'Portfolio Allocation'!$A$10:$A$109,'Graph Tables'!$D16)</f>
        <v>0</v>
      </c>
      <c r="H16" s="50">
        <f>SUMIFS('Portfolio Allocation'!E$10:E$109,'Portfolio Allocation'!$A$10:$A$109,'Graph Tables'!$D16)</f>
        <v>0</v>
      </c>
      <c r="I16" s="50">
        <f>SUMIFS('Portfolio Allocation'!F$10:F$109,'Portfolio Allocation'!$A$10:$A$109,'Graph Tables'!$D16)</f>
        <v>0</v>
      </c>
      <c r="J16" s="50">
        <f>SUMIFS('Portfolio Allocation'!G$10:G$109,'Portfolio Allocation'!$A$10:$A$109,'Graph Tables'!$D16)</f>
        <v>0</v>
      </c>
      <c r="K16" s="50">
        <f>SUMIFS('Portfolio Allocation'!H$10:H$109,'Portfolio Allocation'!$A$10:$A$109,'Graph Tables'!$D16)</f>
        <v>0</v>
      </c>
      <c r="L16" s="50">
        <f>SUMIFS('Portfolio Allocation'!I$10:I$109,'Portfolio Allocation'!$A$10:$A$109,'Graph Tables'!$D16)</f>
        <v>0</v>
      </c>
      <c r="M16" s="50">
        <f>SUMIFS('Portfolio Allocation'!J$10:J$109,'Portfolio Allocation'!$A$10:$A$109,'Graph Tables'!$D16)</f>
        <v>0</v>
      </c>
      <c r="N16" s="50">
        <f>SUMIFS('Portfolio Allocation'!K$10:K$109,'Portfolio Allocation'!$A$10:$A$109,'Graph Tables'!$D16)</f>
        <v>0</v>
      </c>
      <c r="O16" s="50">
        <f>SUMIFS('Portfolio Allocation'!L$10:L$109,'Portfolio Allocation'!$A$10:$A$109,'Graph Tables'!$D16)</f>
        <v>0</v>
      </c>
      <c r="P16" s="50">
        <f>SUMIFS('Portfolio Allocation'!M$10:M$109,'Portfolio Allocation'!$A$10:$A$109,'Graph Tables'!$D16)</f>
        <v>0</v>
      </c>
      <c r="Q16" s="50">
        <f>SUMIFS('Portfolio Allocation'!N$10:N$109,'Portfolio Allocation'!$A$10:$A$109,'Graph Tables'!$D16)</f>
        <v>0</v>
      </c>
      <c r="R16" s="50">
        <f>SUMIFS('Portfolio Allocation'!O$10:O$109,'Portfolio Allocation'!$A$10:$A$109,'Graph Tables'!$D16)</f>
        <v>0</v>
      </c>
      <c r="S16" s="50">
        <f>SUMIFS('Portfolio Allocation'!P$10:P$109,'Portfolio Allocation'!$A$10:$A$109,'Graph Tables'!$D16)</f>
        <v>0</v>
      </c>
      <c r="T16" s="50">
        <f>SUMIFS('Portfolio Allocation'!Q$10:Q$109,'Portfolio Allocation'!$A$10:$A$109,'Graph Tables'!$D16)</f>
        <v>0</v>
      </c>
      <c r="U16" s="50">
        <f>SUMIFS('Portfolio Allocation'!R$10:R$109,'Portfolio Allocation'!$A$10:$A$109,'Graph Tables'!$D16)</f>
        <v>0</v>
      </c>
      <c r="V16" s="50">
        <f>SUMIFS('Portfolio Allocation'!S$10:S$109,'Portfolio Allocation'!$A$10:$A$109,'Graph Tables'!$D16)</f>
        <v>0</v>
      </c>
      <c r="W16" s="50">
        <f>SUMIFS('Portfolio Allocation'!T$10:T$109,'Portfolio Allocation'!$A$10:$A$109,'Graph Tables'!$D16)</f>
        <v>0</v>
      </c>
      <c r="X16" s="50">
        <f>SUMIFS('Portfolio Allocation'!U$10:U$109,'Portfolio Allocation'!$A$10:$A$109,'Graph Tables'!$D16)</f>
        <v>0</v>
      </c>
      <c r="Y16" s="50">
        <f>SUMIFS('Portfolio Allocation'!V$10:V$109,'Portfolio Allocation'!$A$10:$A$109,'Graph Tables'!$D16)</f>
        <v>0</v>
      </c>
      <c r="Z16" s="50">
        <f>SUMIFS('Portfolio Allocation'!W$10:W$109,'Portfolio Allocation'!$A$10:$A$109,'Graph Tables'!$D16)</f>
        <v>0</v>
      </c>
      <c r="AA16" s="50">
        <f>SUMIFS('Portfolio Allocation'!X$10:X$109,'Portfolio Allocation'!$A$10:$A$109,'Graph Tables'!$D16)</f>
        <v>0</v>
      </c>
      <c r="AB16" s="50">
        <f>SUMIFS('Portfolio Allocation'!Y$10:Y$109,'Portfolio Allocation'!$A$10:$A$109,'Graph Tables'!$D16)</f>
        <v>0</v>
      </c>
      <c r="AC16" s="50">
        <f>SUMIFS('Portfolio Allocation'!Z$10:Z$109,'Portfolio Allocation'!$A$10:$A$109,'Graph Tables'!$D16)</f>
        <v>0</v>
      </c>
      <c r="AD16" s="50"/>
      <c r="AE16" s="52">
        <v>15</v>
      </c>
      <c r="AF16" t="str">
        <f t="shared" si="80"/>
        <v xml:space="preserve"> </v>
      </c>
      <c r="AG16" s="48">
        <f t="shared" si="96"/>
        <v>0</v>
      </c>
      <c r="AH16" s="50"/>
      <c r="AI16" s="303">
        <f t="shared" si="81"/>
        <v>1</v>
      </c>
      <c r="AJ16" s="303">
        <f>AI16+COUNTIF(AI$2:$AI16,AI16)-1</f>
        <v>15</v>
      </c>
      <c r="AK16" s="305" t="str">
        <f t="shared" si="2"/>
        <v>Azerbaijan</v>
      </c>
      <c r="AL16" s="81">
        <f t="shared" si="82"/>
        <v>0</v>
      </c>
      <c r="AM16" s="48">
        <f t="shared" si="3"/>
        <v>0</v>
      </c>
      <c r="AN16" s="48">
        <f t="shared" si="4"/>
        <v>0</v>
      </c>
      <c r="AO16" s="48">
        <f t="shared" si="5"/>
        <v>0</v>
      </c>
      <c r="AP16" s="48">
        <f t="shared" si="6"/>
        <v>0</v>
      </c>
      <c r="AQ16" s="48">
        <f t="shared" si="7"/>
        <v>0</v>
      </c>
      <c r="AR16" s="48">
        <f t="shared" si="8"/>
        <v>0</v>
      </c>
      <c r="AS16" s="48">
        <f t="shared" si="9"/>
        <v>0</v>
      </c>
      <c r="AT16" s="48">
        <f t="shared" si="10"/>
        <v>0</v>
      </c>
      <c r="AU16" s="48">
        <f t="shared" si="11"/>
        <v>0</v>
      </c>
      <c r="AV16" s="48">
        <f t="shared" si="12"/>
        <v>0</v>
      </c>
      <c r="AW16" s="48">
        <f t="shared" si="13"/>
        <v>0</v>
      </c>
      <c r="AX16" s="48">
        <f t="shared" si="14"/>
        <v>0</v>
      </c>
      <c r="AY16" s="48">
        <f t="shared" si="15"/>
        <v>0</v>
      </c>
      <c r="AZ16" s="48">
        <f t="shared" si="16"/>
        <v>0</v>
      </c>
      <c r="BA16" s="48">
        <f t="shared" si="17"/>
        <v>0</v>
      </c>
      <c r="BB16" s="48">
        <f t="shared" si="18"/>
        <v>0</v>
      </c>
      <c r="BC16" s="48">
        <f t="shared" si="19"/>
        <v>0</v>
      </c>
      <c r="BD16" s="48">
        <f t="shared" si="20"/>
        <v>0</v>
      </c>
      <c r="BE16" s="48">
        <f t="shared" si="21"/>
        <v>0</v>
      </c>
      <c r="BF16" s="48">
        <f t="shared" si="22"/>
        <v>0</v>
      </c>
      <c r="BG16" s="48">
        <f t="shared" si="23"/>
        <v>0</v>
      </c>
      <c r="BH16" s="48">
        <f t="shared" si="24"/>
        <v>0</v>
      </c>
      <c r="BI16" s="48">
        <f t="shared" si="25"/>
        <v>0</v>
      </c>
      <c r="BJ16" s="48">
        <f t="shared" si="26"/>
        <v>0</v>
      </c>
      <c r="BK16" s="48"/>
      <c r="BL16" s="52">
        <v>15</v>
      </c>
      <c r="BM16">
        <f t="shared" si="83"/>
        <v>0</v>
      </c>
      <c r="BN16" s="48">
        <f t="shared" si="97"/>
        <v>0</v>
      </c>
      <c r="BO16" s="48">
        <f t="shared" si="27"/>
        <v>0</v>
      </c>
      <c r="BP16" s="48">
        <f t="shared" si="28"/>
        <v>0</v>
      </c>
      <c r="BQ16" s="48">
        <f t="shared" si="29"/>
        <v>0</v>
      </c>
      <c r="BR16" s="48">
        <f t="shared" si="30"/>
        <v>0</v>
      </c>
      <c r="BS16" s="48">
        <f t="shared" si="31"/>
        <v>0</v>
      </c>
      <c r="BT16" s="48">
        <f t="shared" si="32"/>
        <v>0</v>
      </c>
      <c r="BU16" s="48">
        <f t="shared" si="33"/>
        <v>0</v>
      </c>
      <c r="BV16" s="48">
        <f t="shared" si="34"/>
        <v>0</v>
      </c>
      <c r="BW16" s="48">
        <f t="shared" si="35"/>
        <v>0</v>
      </c>
      <c r="BX16" s="48">
        <f t="shared" si="36"/>
        <v>0</v>
      </c>
      <c r="BY16" s="48">
        <f t="shared" si="37"/>
        <v>0</v>
      </c>
      <c r="BZ16" s="48">
        <f t="shared" si="38"/>
        <v>0</v>
      </c>
      <c r="CA16" s="48">
        <f t="shared" si="39"/>
        <v>0</v>
      </c>
      <c r="CB16" s="48">
        <f t="shared" si="40"/>
        <v>0</v>
      </c>
      <c r="CC16" s="48">
        <f t="shared" si="41"/>
        <v>0</v>
      </c>
      <c r="CD16" s="48">
        <f t="shared" si="42"/>
        <v>0</v>
      </c>
      <c r="CE16" s="48">
        <f t="shared" si="43"/>
        <v>0</v>
      </c>
      <c r="CF16" s="48">
        <f t="shared" si="44"/>
        <v>0</v>
      </c>
      <c r="CG16" s="48">
        <f t="shared" si="45"/>
        <v>0</v>
      </c>
      <c r="CH16" s="48">
        <f t="shared" si="46"/>
        <v>0</v>
      </c>
      <c r="CI16" s="48">
        <f t="shared" si="47"/>
        <v>0</v>
      </c>
      <c r="CJ16" s="48">
        <f t="shared" si="48"/>
        <v>0</v>
      </c>
      <c r="CK16" s="48">
        <f t="shared" si="49"/>
        <v>0</v>
      </c>
      <c r="CL16" s="48">
        <f t="shared" si="50"/>
        <v>0</v>
      </c>
      <c r="CM16" s="48"/>
      <c r="CN16" s="310">
        <f t="shared" si="84"/>
        <v>0</v>
      </c>
      <c r="CO16" s="310">
        <v>15</v>
      </c>
      <c r="CP16" s="303">
        <f t="shared" si="85"/>
        <v>1</v>
      </c>
      <c r="CQ16" s="303">
        <f>CP16+COUNTIF($CP$2:CP16,CP16)-1</f>
        <v>15</v>
      </c>
      <c r="CR16" s="305" t="str">
        <f t="shared" si="51"/>
        <v>Azerbaijan</v>
      </c>
      <c r="CS16" s="81">
        <f t="shared" si="86"/>
        <v>0</v>
      </c>
      <c r="CT16" s="48">
        <f t="shared" si="52"/>
        <v>0</v>
      </c>
      <c r="CU16" s="48">
        <f t="shared" si="53"/>
        <v>0</v>
      </c>
      <c r="CV16" s="48">
        <f t="shared" si="54"/>
        <v>0</v>
      </c>
      <c r="CW16" s="48">
        <f t="shared" si="55"/>
        <v>0</v>
      </c>
      <c r="CX16" s="48">
        <f t="shared" si="56"/>
        <v>0</v>
      </c>
      <c r="CY16" s="48">
        <f t="shared" si="57"/>
        <v>0</v>
      </c>
      <c r="CZ16" s="48">
        <f t="shared" si="58"/>
        <v>0</v>
      </c>
      <c r="DA16" s="48">
        <f t="shared" si="59"/>
        <v>0</v>
      </c>
      <c r="DB16" s="48">
        <f t="shared" si="60"/>
        <v>0</v>
      </c>
      <c r="DC16" s="48">
        <f t="shared" si="61"/>
        <v>0</v>
      </c>
      <c r="DD16" s="48">
        <f t="shared" si="62"/>
        <v>0</v>
      </c>
      <c r="DE16" s="48">
        <f t="shared" si="63"/>
        <v>0</v>
      </c>
      <c r="DF16" s="48">
        <f t="shared" si="64"/>
        <v>0</v>
      </c>
      <c r="DG16" s="48">
        <f t="shared" si="65"/>
        <v>0</v>
      </c>
      <c r="DH16" s="48">
        <f t="shared" si="66"/>
        <v>0</v>
      </c>
      <c r="DI16" s="48">
        <f t="shared" si="67"/>
        <v>0</v>
      </c>
      <c r="DJ16" s="48">
        <f t="shared" si="68"/>
        <v>0</v>
      </c>
      <c r="DK16" s="48">
        <f t="shared" si="69"/>
        <v>0</v>
      </c>
      <c r="DL16" s="48">
        <f t="shared" si="70"/>
        <v>0</v>
      </c>
      <c r="DM16" s="48">
        <f t="shared" si="71"/>
        <v>0</v>
      </c>
      <c r="DN16" s="48">
        <f t="shared" si="72"/>
        <v>0</v>
      </c>
      <c r="DO16" s="48">
        <f t="shared" si="73"/>
        <v>0</v>
      </c>
      <c r="DP16" s="48">
        <f t="shared" si="74"/>
        <v>0</v>
      </c>
      <c r="DQ16" s="48">
        <f t="shared" si="75"/>
        <v>0</v>
      </c>
      <c r="DS16" s="51">
        <v>15</v>
      </c>
      <c r="DT16" s="52">
        <f t="shared" si="87"/>
        <v>1</v>
      </c>
      <c r="DU16" s="51">
        <f>DT16+COUNTIF(DT$2:$DT16,DT16)-1</f>
        <v>15</v>
      </c>
      <c r="DV16" s="312" t="s">
        <v>1875</v>
      </c>
      <c r="DW16" s="48">
        <f>T243</f>
        <v>0</v>
      </c>
      <c r="DY16" s="52">
        <f t="shared" si="88"/>
        <v>1</v>
      </c>
      <c r="DZ16" s="51">
        <f>DY16+COUNTIF(DY$2:$DY16,DY16)-1</f>
        <v>15</v>
      </c>
      <c r="EA16" s="52">
        <v>15</v>
      </c>
      <c r="EB16" t="str">
        <f t="shared" si="89"/>
        <v xml:space="preserve"> </v>
      </c>
      <c r="EC16" s="48">
        <f t="shared" si="90"/>
        <v>0</v>
      </c>
      <c r="EE16" s="325">
        <f t="shared" si="76"/>
        <v>0</v>
      </c>
      <c r="EG16" s="51">
        <v>15</v>
      </c>
      <c r="EH16" s="52">
        <f t="shared" si="91"/>
        <v>1</v>
      </c>
      <c r="EI16" s="51">
        <f>EH16+COUNTIF($EH$2:EH16,EH16)-1</f>
        <v>15</v>
      </c>
      <c r="EJ16" s="312" t="s">
        <v>1875</v>
      </c>
      <c r="EK16" s="48">
        <f>$DH$243</f>
        <v>0</v>
      </c>
      <c r="EM16" s="52">
        <f t="shared" si="92"/>
        <v>2</v>
      </c>
      <c r="EN16" s="51">
        <f>EM16+COUNTIF($EM$2:EM16,EM16)-1</f>
        <v>15</v>
      </c>
      <c r="EO16" s="52">
        <v>15</v>
      </c>
      <c r="EP16" t="str">
        <f t="shared" si="93"/>
        <v xml:space="preserve"> </v>
      </c>
      <c r="EQ16" s="48">
        <f t="shared" si="98"/>
        <v>0</v>
      </c>
      <c r="ES16" s="77" t="s">
        <v>1877</v>
      </c>
      <c r="ET16" s="314" t="str">
        <f>IF('Vehicle Level Data'!D147=0,"Top tenants and percentages have not been specified yet.",CONCATENATE(IF(ET13=1,"This ","These "),ET13,IF(ET13=1," tenant"," tenants"),IF(ET13=1," represents "," represent "),ET14,"% of gross rental income."))</f>
        <v>Top tenants and percentages have not been specified yet.</v>
      </c>
      <c r="FC16" s="75" t="s">
        <v>240</v>
      </c>
      <c r="FD16" s="1" t="str">
        <f>INDEX(Overview!$B:$B,MATCH($FC16,Overview!$A:$A,0))</f>
        <v>Occupancy (based on leasable area)</v>
      </c>
      <c r="FE16" s="75" t="s">
        <v>1438</v>
      </c>
      <c r="FF16" s="70" t="e">
        <f>IF(FF13=0,NA(),IF(FF$12=1,FG16,SUMIF($FJ$12:$FM$12,FF$12,$FJ16:$FM16))/IF(FF13&gt;0,FF13,1))</f>
        <v>#N/A</v>
      </c>
      <c r="FG16" s="70" t="e">
        <f>IF(FG13=0,NA(),IF(FG$12=1,FH16,SUMIF($FJ$12:$FM$12,FG$12,$FJ16:$FM16))/IF(FG13&gt;0,FG13,1))</f>
        <v>#N/A</v>
      </c>
      <c r="FH16" s="70" t="e">
        <f>IF(FH13=0,NA(),IF(FH$12=1,FI16,SUMIF($FJ$12:$FM$12,FH$12,$FJ16:$FM16))/IF(FH13&gt;0,FH13,1))</f>
        <v>#N/A</v>
      </c>
      <c r="FI16" s="70" t="e">
        <f>IF(FI13=0,NA(),IF(FI$12=1,0,SUMIF($FJ$12:$FM$12,FI$12,$FJ16:$FM16))/IF(FI13&gt;0,FI13,1))</f>
        <v>#N/A</v>
      </c>
      <c r="FJ16" s="81" t="str">
        <f>INDEX(Overview!C:C,MATCH($FC16,Overview!$A:$A,0))</f>
        <v/>
      </c>
      <c r="FK16" s="81">
        <f>INDEX(Overview!D:D,MATCH($FC16,Overview!$A:$A,0))</f>
        <v>0</v>
      </c>
      <c r="FL16" s="81">
        <f>INDEX(Overview!E:E,MATCH($FC16,Overview!$A:$A,0))</f>
        <v>0</v>
      </c>
      <c r="FM16" s="81">
        <f>INDEX(Overview!F:F,MATCH($FC16,Overview!$A:$A,0))</f>
        <v>0</v>
      </c>
    </row>
    <row r="17" spans="1:169" ht="15">
      <c r="A17" s="303">
        <v>16</v>
      </c>
      <c r="B17" s="445">
        <f t="shared" si="78"/>
        <v>1</v>
      </c>
      <c r="C17" s="446">
        <f>B17+COUNTIF(B$2:$B17,B17)-1</f>
        <v>16</v>
      </c>
      <c r="D17" s="447" t="str">
        <f>Tables!AI17</f>
        <v>Bahamas</v>
      </c>
      <c r="E17" s="448">
        <f t="shared" si="79"/>
        <v>0</v>
      </c>
      <c r="F17" s="50">
        <f>SUMIFS('Portfolio Allocation'!C$10:C$109,'Portfolio Allocation'!$A$10:$A$109,'Graph Tables'!$D17)</f>
        <v>0</v>
      </c>
      <c r="G17" s="50">
        <f>SUMIFS('Portfolio Allocation'!D$10:D$109,'Portfolio Allocation'!$A$10:$A$109,'Graph Tables'!$D17)</f>
        <v>0</v>
      </c>
      <c r="H17" s="50">
        <f>SUMIFS('Portfolio Allocation'!E$10:E$109,'Portfolio Allocation'!$A$10:$A$109,'Graph Tables'!$D17)</f>
        <v>0</v>
      </c>
      <c r="I17" s="50">
        <f>SUMIFS('Portfolio Allocation'!F$10:F$109,'Portfolio Allocation'!$A$10:$A$109,'Graph Tables'!$D17)</f>
        <v>0</v>
      </c>
      <c r="J17" s="50">
        <f>SUMIFS('Portfolio Allocation'!G$10:G$109,'Portfolio Allocation'!$A$10:$A$109,'Graph Tables'!$D17)</f>
        <v>0</v>
      </c>
      <c r="K17" s="50">
        <f>SUMIFS('Portfolio Allocation'!H$10:H$109,'Portfolio Allocation'!$A$10:$A$109,'Graph Tables'!$D17)</f>
        <v>0</v>
      </c>
      <c r="L17" s="50">
        <f>SUMIFS('Portfolio Allocation'!I$10:I$109,'Portfolio Allocation'!$A$10:$A$109,'Graph Tables'!$D17)</f>
        <v>0</v>
      </c>
      <c r="M17" s="50">
        <f>SUMIFS('Portfolio Allocation'!J$10:J$109,'Portfolio Allocation'!$A$10:$A$109,'Graph Tables'!$D17)</f>
        <v>0</v>
      </c>
      <c r="N17" s="50">
        <f>SUMIFS('Portfolio Allocation'!K$10:K$109,'Portfolio Allocation'!$A$10:$A$109,'Graph Tables'!$D17)</f>
        <v>0</v>
      </c>
      <c r="O17" s="50">
        <f>SUMIFS('Portfolio Allocation'!L$10:L$109,'Portfolio Allocation'!$A$10:$A$109,'Graph Tables'!$D17)</f>
        <v>0</v>
      </c>
      <c r="P17" s="50">
        <f>SUMIFS('Portfolio Allocation'!M$10:M$109,'Portfolio Allocation'!$A$10:$A$109,'Graph Tables'!$D17)</f>
        <v>0</v>
      </c>
      <c r="Q17" s="50">
        <f>SUMIFS('Portfolio Allocation'!N$10:N$109,'Portfolio Allocation'!$A$10:$A$109,'Graph Tables'!$D17)</f>
        <v>0</v>
      </c>
      <c r="R17" s="50">
        <f>SUMIFS('Portfolio Allocation'!O$10:O$109,'Portfolio Allocation'!$A$10:$A$109,'Graph Tables'!$D17)</f>
        <v>0</v>
      </c>
      <c r="S17" s="50">
        <f>SUMIFS('Portfolio Allocation'!P$10:P$109,'Portfolio Allocation'!$A$10:$A$109,'Graph Tables'!$D17)</f>
        <v>0</v>
      </c>
      <c r="T17" s="50">
        <f>SUMIFS('Portfolio Allocation'!Q$10:Q$109,'Portfolio Allocation'!$A$10:$A$109,'Graph Tables'!$D17)</f>
        <v>0</v>
      </c>
      <c r="U17" s="50">
        <f>SUMIFS('Portfolio Allocation'!R$10:R$109,'Portfolio Allocation'!$A$10:$A$109,'Graph Tables'!$D17)</f>
        <v>0</v>
      </c>
      <c r="V17" s="50">
        <f>SUMIFS('Portfolio Allocation'!S$10:S$109,'Portfolio Allocation'!$A$10:$A$109,'Graph Tables'!$D17)</f>
        <v>0</v>
      </c>
      <c r="W17" s="50">
        <f>SUMIFS('Portfolio Allocation'!T$10:T$109,'Portfolio Allocation'!$A$10:$A$109,'Graph Tables'!$D17)</f>
        <v>0</v>
      </c>
      <c r="X17" s="50">
        <f>SUMIFS('Portfolio Allocation'!U$10:U$109,'Portfolio Allocation'!$A$10:$A$109,'Graph Tables'!$D17)</f>
        <v>0</v>
      </c>
      <c r="Y17" s="50">
        <f>SUMIFS('Portfolio Allocation'!V$10:V$109,'Portfolio Allocation'!$A$10:$A$109,'Graph Tables'!$D17)</f>
        <v>0</v>
      </c>
      <c r="Z17" s="50">
        <f>SUMIFS('Portfolio Allocation'!W$10:W$109,'Portfolio Allocation'!$A$10:$A$109,'Graph Tables'!$D17)</f>
        <v>0</v>
      </c>
      <c r="AA17" s="50">
        <f>SUMIFS('Portfolio Allocation'!X$10:X$109,'Portfolio Allocation'!$A$10:$A$109,'Graph Tables'!$D17)</f>
        <v>0</v>
      </c>
      <c r="AB17" s="50">
        <f>SUMIFS('Portfolio Allocation'!Y$10:Y$109,'Portfolio Allocation'!$A$10:$A$109,'Graph Tables'!$D17)</f>
        <v>0</v>
      </c>
      <c r="AC17" s="50">
        <f>SUMIFS('Portfolio Allocation'!Z$10:Z$109,'Portfolio Allocation'!$A$10:$A$109,'Graph Tables'!$D17)</f>
        <v>0</v>
      </c>
      <c r="AD17" s="50"/>
      <c r="AE17" s="52">
        <v>16</v>
      </c>
      <c r="AF17" t="str">
        <f t="shared" si="80"/>
        <v xml:space="preserve"> </v>
      </c>
      <c r="AG17" s="48">
        <f t="shared" si="96"/>
        <v>0</v>
      </c>
      <c r="AH17" s="50"/>
      <c r="AI17" s="303">
        <f t="shared" si="81"/>
        <v>1</v>
      </c>
      <c r="AJ17" s="303">
        <f>AI17+COUNTIF(AI$2:$AI17,AI17)-1</f>
        <v>16</v>
      </c>
      <c r="AK17" s="305" t="str">
        <f t="shared" si="2"/>
        <v>Bahamas</v>
      </c>
      <c r="AL17" s="81">
        <f t="shared" si="82"/>
        <v>0</v>
      </c>
      <c r="AM17" s="48">
        <f t="shared" si="3"/>
        <v>0</v>
      </c>
      <c r="AN17" s="48">
        <f t="shared" si="4"/>
        <v>0</v>
      </c>
      <c r="AO17" s="48">
        <f t="shared" si="5"/>
        <v>0</v>
      </c>
      <c r="AP17" s="48">
        <f t="shared" si="6"/>
        <v>0</v>
      </c>
      <c r="AQ17" s="48">
        <f t="shared" si="7"/>
        <v>0</v>
      </c>
      <c r="AR17" s="48">
        <f t="shared" si="8"/>
        <v>0</v>
      </c>
      <c r="AS17" s="48">
        <f t="shared" si="9"/>
        <v>0</v>
      </c>
      <c r="AT17" s="48">
        <f t="shared" si="10"/>
        <v>0</v>
      </c>
      <c r="AU17" s="48">
        <f t="shared" si="11"/>
        <v>0</v>
      </c>
      <c r="AV17" s="48">
        <f t="shared" si="12"/>
        <v>0</v>
      </c>
      <c r="AW17" s="48">
        <f t="shared" si="13"/>
        <v>0</v>
      </c>
      <c r="AX17" s="48">
        <f t="shared" si="14"/>
        <v>0</v>
      </c>
      <c r="AY17" s="48">
        <f t="shared" si="15"/>
        <v>0</v>
      </c>
      <c r="AZ17" s="48">
        <f t="shared" si="16"/>
        <v>0</v>
      </c>
      <c r="BA17" s="48">
        <f t="shared" si="17"/>
        <v>0</v>
      </c>
      <c r="BB17" s="48">
        <f t="shared" si="18"/>
        <v>0</v>
      </c>
      <c r="BC17" s="48">
        <f t="shared" si="19"/>
        <v>0</v>
      </c>
      <c r="BD17" s="48">
        <f t="shared" si="20"/>
        <v>0</v>
      </c>
      <c r="BE17" s="48">
        <f t="shared" si="21"/>
        <v>0</v>
      </c>
      <c r="BF17" s="48">
        <f t="shared" si="22"/>
        <v>0</v>
      </c>
      <c r="BG17" s="48">
        <f t="shared" si="23"/>
        <v>0</v>
      </c>
      <c r="BH17" s="48">
        <f t="shared" si="24"/>
        <v>0</v>
      </c>
      <c r="BI17" s="48">
        <f t="shared" si="25"/>
        <v>0</v>
      </c>
      <c r="BJ17" s="48">
        <f t="shared" si="26"/>
        <v>0</v>
      </c>
      <c r="BK17" s="48"/>
      <c r="BL17" s="52">
        <v>16</v>
      </c>
      <c r="BM17">
        <f t="shared" si="83"/>
        <v>0</v>
      </c>
      <c r="BN17" s="48">
        <f t="shared" si="97"/>
        <v>0</v>
      </c>
      <c r="BO17" s="48">
        <f t="shared" si="27"/>
        <v>0</v>
      </c>
      <c r="BP17" s="48">
        <f t="shared" si="28"/>
        <v>0</v>
      </c>
      <c r="BQ17" s="48">
        <f t="shared" si="29"/>
        <v>0</v>
      </c>
      <c r="BR17" s="48">
        <f t="shared" si="30"/>
        <v>0</v>
      </c>
      <c r="BS17" s="48">
        <f t="shared" si="31"/>
        <v>0</v>
      </c>
      <c r="BT17" s="48">
        <f t="shared" si="32"/>
        <v>0</v>
      </c>
      <c r="BU17" s="48">
        <f t="shared" si="33"/>
        <v>0</v>
      </c>
      <c r="BV17" s="48">
        <f t="shared" si="34"/>
        <v>0</v>
      </c>
      <c r="BW17" s="48">
        <f t="shared" si="35"/>
        <v>0</v>
      </c>
      <c r="BX17" s="48">
        <f t="shared" si="36"/>
        <v>0</v>
      </c>
      <c r="BY17" s="48">
        <f t="shared" si="37"/>
        <v>0</v>
      </c>
      <c r="BZ17" s="48">
        <f t="shared" si="38"/>
        <v>0</v>
      </c>
      <c r="CA17" s="48">
        <f t="shared" si="39"/>
        <v>0</v>
      </c>
      <c r="CB17" s="48">
        <f t="shared" si="40"/>
        <v>0</v>
      </c>
      <c r="CC17" s="48">
        <f t="shared" si="41"/>
        <v>0</v>
      </c>
      <c r="CD17" s="48">
        <f t="shared" si="42"/>
        <v>0</v>
      </c>
      <c r="CE17" s="48">
        <f t="shared" si="43"/>
        <v>0</v>
      </c>
      <c r="CF17" s="48">
        <f t="shared" si="44"/>
        <v>0</v>
      </c>
      <c r="CG17" s="48">
        <f t="shared" si="45"/>
        <v>0</v>
      </c>
      <c r="CH17" s="48">
        <f t="shared" si="46"/>
        <v>0</v>
      </c>
      <c r="CI17" s="48">
        <f t="shared" si="47"/>
        <v>0</v>
      </c>
      <c r="CJ17" s="48">
        <f t="shared" si="48"/>
        <v>0</v>
      </c>
      <c r="CK17" s="48">
        <f t="shared" si="49"/>
        <v>0</v>
      </c>
      <c r="CL17" s="48">
        <f t="shared" si="50"/>
        <v>0</v>
      </c>
      <c r="CM17" s="48"/>
      <c r="CN17" s="310">
        <f t="shared" si="84"/>
        <v>0</v>
      </c>
      <c r="CO17" s="310">
        <v>16</v>
      </c>
      <c r="CP17" s="303">
        <f t="shared" si="85"/>
        <v>1</v>
      </c>
      <c r="CQ17" s="303">
        <f>CP17+COUNTIF($CP$2:CP17,CP17)-1</f>
        <v>16</v>
      </c>
      <c r="CR17" s="305" t="str">
        <f t="shared" si="51"/>
        <v>Bahamas</v>
      </c>
      <c r="CS17" s="81">
        <f t="shared" si="86"/>
        <v>0</v>
      </c>
      <c r="CT17" s="48">
        <f t="shared" si="52"/>
        <v>0</v>
      </c>
      <c r="CU17" s="48">
        <f t="shared" si="53"/>
        <v>0</v>
      </c>
      <c r="CV17" s="48">
        <f t="shared" si="54"/>
        <v>0</v>
      </c>
      <c r="CW17" s="48">
        <f t="shared" si="55"/>
        <v>0</v>
      </c>
      <c r="CX17" s="48">
        <f t="shared" si="56"/>
        <v>0</v>
      </c>
      <c r="CY17" s="48">
        <f t="shared" si="57"/>
        <v>0</v>
      </c>
      <c r="CZ17" s="48">
        <f t="shared" si="58"/>
        <v>0</v>
      </c>
      <c r="DA17" s="48">
        <f t="shared" si="59"/>
        <v>0</v>
      </c>
      <c r="DB17" s="48">
        <f t="shared" si="60"/>
        <v>0</v>
      </c>
      <c r="DC17" s="48">
        <f t="shared" si="61"/>
        <v>0</v>
      </c>
      <c r="DD17" s="48">
        <f t="shared" si="62"/>
        <v>0</v>
      </c>
      <c r="DE17" s="48">
        <f t="shared" si="63"/>
        <v>0</v>
      </c>
      <c r="DF17" s="48">
        <f t="shared" si="64"/>
        <v>0</v>
      </c>
      <c r="DG17" s="48">
        <f t="shared" si="65"/>
        <v>0</v>
      </c>
      <c r="DH17" s="48">
        <f t="shared" si="66"/>
        <v>0</v>
      </c>
      <c r="DI17" s="48">
        <f t="shared" si="67"/>
        <v>0</v>
      </c>
      <c r="DJ17" s="48">
        <f t="shared" si="68"/>
        <v>0</v>
      </c>
      <c r="DK17" s="48">
        <f t="shared" si="69"/>
        <v>0</v>
      </c>
      <c r="DL17" s="48">
        <f t="shared" si="70"/>
        <v>0</v>
      </c>
      <c r="DM17" s="48">
        <f t="shared" si="71"/>
        <v>0</v>
      </c>
      <c r="DN17" s="48">
        <f t="shared" si="72"/>
        <v>0</v>
      </c>
      <c r="DO17" s="48">
        <f t="shared" si="73"/>
        <v>0</v>
      </c>
      <c r="DP17" s="48">
        <f t="shared" si="74"/>
        <v>0</v>
      </c>
      <c r="DQ17" s="48">
        <f t="shared" si="75"/>
        <v>0</v>
      </c>
      <c r="DS17" s="51">
        <v>16</v>
      </c>
      <c r="DT17" s="52">
        <f t="shared" si="87"/>
        <v>1</v>
      </c>
      <c r="DU17" s="51">
        <f>DT17+COUNTIF(DT$2:$DT17,DT17)-1</f>
        <v>16</v>
      </c>
      <c r="DV17" s="48" t="s">
        <v>387</v>
      </c>
      <c r="DW17" s="48">
        <f>U243</f>
        <v>0</v>
      </c>
      <c r="DY17" s="52">
        <f t="shared" si="88"/>
        <v>1</v>
      </c>
      <c r="DZ17" s="51">
        <f>DY17+COUNTIF(DY$2:$DY17,DY17)-1</f>
        <v>16</v>
      </c>
      <c r="EA17" s="52">
        <v>16</v>
      </c>
      <c r="EB17" t="str">
        <f t="shared" si="89"/>
        <v xml:space="preserve"> </v>
      </c>
      <c r="EC17" s="48">
        <f t="shared" si="90"/>
        <v>0</v>
      </c>
      <c r="EE17" s="325">
        <f t="shared" si="76"/>
        <v>0</v>
      </c>
      <c r="EG17" s="51">
        <v>16</v>
      </c>
      <c r="EH17" s="52">
        <f t="shared" si="91"/>
        <v>1</v>
      </c>
      <c r="EI17" s="51">
        <f>EH17+COUNTIF($EH$2:EH17,EH17)-1</f>
        <v>16</v>
      </c>
      <c r="EJ17" s="48" t="s">
        <v>387</v>
      </c>
      <c r="EK17" s="48">
        <f>$DI$243</f>
        <v>0</v>
      </c>
      <c r="EM17" s="52">
        <f t="shared" si="92"/>
        <v>2</v>
      </c>
      <c r="EN17" s="51">
        <f>EM17+COUNTIF($EM$2:EM17,EM17)-1</f>
        <v>16</v>
      </c>
      <c r="EO17" s="52">
        <v>16</v>
      </c>
      <c r="EP17" t="str">
        <f t="shared" si="93"/>
        <v xml:space="preserve"> </v>
      </c>
      <c r="EQ17" s="48">
        <f t="shared" si="98"/>
        <v>0</v>
      </c>
      <c r="FC17" s="75" t="s">
        <v>219</v>
      </c>
      <c r="FD17" s="1" t="str">
        <f>INDEX(Overview!$B:$B,MATCH($FC17,Overview!$A:$A,0))</f>
        <v>Amount of Capital Expenditure</v>
      </c>
      <c r="FE17" s="75" t="s">
        <v>2010</v>
      </c>
      <c r="FF17" s="334" t="str">
        <f>IF(FF13=0,"",IF(FF$12=1,FG17,SUMIF($FJ$12:$FM$12,FF$12,$FJ$17:$FM$17))/IF(FF13&gt;0,FF13,1))</f>
        <v/>
      </c>
      <c r="FG17" s="334" t="str">
        <f>IF(FG13=0,"",IF(FG$12=1,FH17,SUMIF($FJ$12:$FM$12,FG$12,$FJ$17:$FM$17))/IF(FG13&gt;0,FG13,1))</f>
        <v/>
      </c>
      <c r="FH17" s="334" t="str">
        <f>IF(FH13=0,"",IF(FH$12=1,FI17,SUMIF($FJ$12:$FM$12,FH$12,$FJ$17:$FM$17))/IF(FH13&gt;0,FH13,1))</f>
        <v/>
      </c>
      <c r="FI17" s="334" t="str">
        <f>IF(FI13=0,"",IF(FI$12=1,0,SUMIF($FJ$12:$FM$12,FI$12,$FJ$17:$FM$17))/IF(FI13&gt;0,FI13,1))</f>
        <v/>
      </c>
      <c r="FJ17" s="435">
        <f>IFERROR((INDEX(Overview!C:C,MATCH($FC17,Overview!$A:$A,0))/VLOOKUP($FC$18,Divide,4,FALSE))/IF(FJ15&lt;&gt;0,FJ15,1),0)</f>
        <v>0</v>
      </c>
      <c r="FK17" s="435">
        <f>IFERROR((INDEX(Overview!D:D,MATCH($FC17,Overview!$A:$A,0))/VLOOKUP($FC$18,Divide,4,FALSE))/IF(FK15&lt;&gt;0,FK15,1),0)</f>
        <v>0</v>
      </c>
      <c r="FL17" s="435">
        <f>IFERROR((INDEX(Overview!E:E,MATCH($FC17,Overview!$A:$A,0))/VLOOKUP($FC$18,Divide,4,FALSE))/IF(FL15&lt;&gt;0,FL15,1),0)</f>
        <v>0</v>
      </c>
      <c r="FM17" s="435">
        <f>IFERROR((INDEX(Overview!F:F,MATCH($FC17,Overview!$A:$A,0))/VLOOKUP($FC$18,Divide,4,FALSE))/IF(FM15&lt;&gt;0,FM15,1),0)</f>
        <v>0</v>
      </c>
    </row>
    <row r="18" spans="1:169" ht="15">
      <c r="A18" s="303">
        <v>17</v>
      </c>
      <c r="B18" s="445">
        <f t="shared" si="78"/>
        <v>1</v>
      </c>
      <c r="C18" s="446">
        <f>B18+COUNTIF(B$2:$B18,B18)-1</f>
        <v>17</v>
      </c>
      <c r="D18" s="447" t="str">
        <f>Tables!AI18</f>
        <v>Bahrain</v>
      </c>
      <c r="E18" s="448">
        <f t="shared" si="79"/>
        <v>0</v>
      </c>
      <c r="F18" s="50">
        <f>SUMIFS('Portfolio Allocation'!C$10:C$109,'Portfolio Allocation'!$A$10:$A$109,'Graph Tables'!$D18)</f>
        <v>0</v>
      </c>
      <c r="G18" s="50">
        <f>SUMIFS('Portfolio Allocation'!D$10:D$109,'Portfolio Allocation'!$A$10:$A$109,'Graph Tables'!$D18)</f>
        <v>0</v>
      </c>
      <c r="H18" s="50">
        <f>SUMIFS('Portfolio Allocation'!E$10:E$109,'Portfolio Allocation'!$A$10:$A$109,'Graph Tables'!$D18)</f>
        <v>0</v>
      </c>
      <c r="I18" s="50">
        <f>SUMIFS('Portfolio Allocation'!F$10:F$109,'Portfolio Allocation'!$A$10:$A$109,'Graph Tables'!$D18)</f>
        <v>0</v>
      </c>
      <c r="J18" s="50">
        <f>SUMIFS('Portfolio Allocation'!G$10:G$109,'Portfolio Allocation'!$A$10:$A$109,'Graph Tables'!$D18)</f>
        <v>0</v>
      </c>
      <c r="K18" s="50">
        <f>SUMIFS('Portfolio Allocation'!H$10:H$109,'Portfolio Allocation'!$A$10:$A$109,'Graph Tables'!$D18)</f>
        <v>0</v>
      </c>
      <c r="L18" s="50">
        <f>SUMIFS('Portfolio Allocation'!I$10:I$109,'Portfolio Allocation'!$A$10:$A$109,'Graph Tables'!$D18)</f>
        <v>0</v>
      </c>
      <c r="M18" s="50">
        <f>SUMIFS('Portfolio Allocation'!J$10:J$109,'Portfolio Allocation'!$A$10:$A$109,'Graph Tables'!$D18)</f>
        <v>0</v>
      </c>
      <c r="N18" s="50">
        <f>SUMIFS('Portfolio Allocation'!K$10:K$109,'Portfolio Allocation'!$A$10:$A$109,'Graph Tables'!$D18)</f>
        <v>0</v>
      </c>
      <c r="O18" s="50">
        <f>SUMIFS('Portfolio Allocation'!L$10:L$109,'Portfolio Allocation'!$A$10:$A$109,'Graph Tables'!$D18)</f>
        <v>0</v>
      </c>
      <c r="P18" s="50">
        <f>SUMIFS('Portfolio Allocation'!M$10:M$109,'Portfolio Allocation'!$A$10:$A$109,'Graph Tables'!$D18)</f>
        <v>0</v>
      </c>
      <c r="Q18" s="50">
        <f>SUMIFS('Portfolio Allocation'!N$10:N$109,'Portfolio Allocation'!$A$10:$A$109,'Graph Tables'!$D18)</f>
        <v>0</v>
      </c>
      <c r="R18" s="50">
        <f>SUMIFS('Portfolio Allocation'!O$10:O$109,'Portfolio Allocation'!$A$10:$A$109,'Graph Tables'!$D18)</f>
        <v>0</v>
      </c>
      <c r="S18" s="50">
        <f>SUMIFS('Portfolio Allocation'!P$10:P$109,'Portfolio Allocation'!$A$10:$A$109,'Graph Tables'!$D18)</f>
        <v>0</v>
      </c>
      <c r="T18" s="50">
        <f>SUMIFS('Portfolio Allocation'!Q$10:Q$109,'Portfolio Allocation'!$A$10:$A$109,'Graph Tables'!$D18)</f>
        <v>0</v>
      </c>
      <c r="U18" s="50">
        <f>SUMIFS('Portfolio Allocation'!R$10:R$109,'Portfolio Allocation'!$A$10:$A$109,'Graph Tables'!$D18)</f>
        <v>0</v>
      </c>
      <c r="V18" s="50">
        <f>SUMIFS('Portfolio Allocation'!S$10:S$109,'Portfolio Allocation'!$A$10:$A$109,'Graph Tables'!$D18)</f>
        <v>0</v>
      </c>
      <c r="W18" s="50">
        <f>SUMIFS('Portfolio Allocation'!T$10:T$109,'Portfolio Allocation'!$A$10:$A$109,'Graph Tables'!$D18)</f>
        <v>0</v>
      </c>
      <c r="X18" s="50">
        <f>SUMIFS('Portfolio Allocation'!U$10:U$109,'Portfolio Allocation'!$A$10:$A$109,'Graph Tables'!$D18)</f>
        <v>0</v>
      </c>
      <c r="Y18" s="50">
        <f>SUMIFS('Portfolio Allocation'!V$10:V$109,'Portfolio Allocation'!$A$10:$A$109,'Graph Tables'!$D18)</f>
        <v>0</v>
      </c>
      <c r="Z18" s="50">
        <f>SUMIFS('Portfolio Allocation'!W$10:W$109,'Portfolio Allocation'!$A$10:$A$109,'Graph Tables'!$D18)</f>
        <v>0</v>
      </c>
      <c r="AA18" s="50">
        <f>SUMIFS('Portfolio Allocation'!X$10:X$109,'Portfolio Allocation'!$A$10:$A$109,'Graph Tables'!$D18)</f>
        <v>0</v>
      </c>
      <c r="AB18" s="50">
        <f>SUMIFS('Portfolio Allocation'!Y$10:Y$109,'Portfolio Allocation'!$A$10:$A$109,'Graph Tables'!$D18)</f>
        <v>0</v>
      </c>
      <c r="AC18" s="50">
        <f>SUMIFS('Portfolio Allocation'!Z$10:Z$109,'Portfolio Allocation'!$A$10:$A$109,'Graph Tables'!$D18)</f>
        <v>0</v>
      </c>
      <c r="AD18" s="50"/>
      <c r="AE18" s="52">
        <v>17</v>
      </c>
      <c r="AF18" t="str">
        <f t="shared" si="80"/>
        <v xml:space="preserve"> </v>
      </c>
      <c r="AG18" s="48">
        <f t="shared" si="96"/>
        <v>0</v>
      </c>
      <c r="AH18" s="50"/>
      <c r="AI18" s="303">
        <f t="shared" si="81"/>
        <v>1</v>
      </c>
      <c r="AJ18" s="303">
        <f>AI18+COUNTIF(AI$2:$AI18,AI18)-1</f>
        <v>17</v>
      </c>
      <c r="AK18" s="305" t="str">
        <f t="shared" si="2"/>
        <v>Bahrain</v>
      </c>
      <c r="AL18" s="81">
        <f t="shared" si="82"/>
        <v>0</v>
      </c>
      <c r="AM18" s="48">
        <f t="shared" si="3"/>
        <v>0</v>
      </c>
      <c r="AN18" s="48">
        <f t="shared" si="4"/>
        <v>0</v>
      </c>
      <c r="AO18" s="48">
        <f t="shared" si="5"/>
        <v>0</v>
      </c>
      <c r="AP18" s="48">
        <f t="shared" si="6"/>
        <v>0</v>
      </c>
      <c r="AQ18" s="48">
        <f t="shared" si="7"/>
        <v>0</v>
      </c>
      <c r="AR18" s="48">
        <f t="shared" si="8"/>
        <v>0</v>
      </c>
      <c r="AS18" s="48">
        <f t="shared" si="9"/>
        <v>0</v>
      </c>
      <c r="AT18" s="48">
        <f t="shared" si="10"/>
        <v>0</v>
      </c>
      <c r="AU18" s="48">
        <f t="shared" si="11"/>
        <v>0</v>
      </c>
      <c r="AV18" s="48">
        <f t="shared" si="12"/>
        <v>0</v>
      </c>
      <c r="AW18" s="48">
        <f t="shared" si="13"/>
        <v>0</v>
      </c>
      <c r="AX18" s="48">
        <f t="shared" si="14"/>
        <v>0</v>
      </c>
      <c r="AY18" s="48">
        <f t="shared" si="15"/>
        <v>0</v>
      </c>
      <c r="AZ18" s="48">
        <f t="shared" si="16"/>
        <v>0</v>
      </c>
      <c r="BA18" s="48">
        <f t="shared" si="17"/>
        <v>0</v>
      </c>
      <c r="BB18" s="48">
        <f t="shared" si="18"/>
        <v>0</v>
      </c>
      <c r="BC18" s="48">
        <f t="shared" si="19"/>
        <v>0</v>
      </c>
      <c r="BD18" s="48">
        <f t="shared" si="20"/>
        <v>0</v>
      </c>
      <c r="BE18" s="48">
        <f t="shared" si="21"/>
        <v>0</v>
      </c>
      <c r="BF18" s="48">
        <f t="shared" si="22"/>
        <v>0</v>
      </c>
      <c r="BG18" s="48">
        <f t="shared" si="23"/>
        <v>0</v>
      </c>
      <c r="BH18" s="48">
        <f t="shared" si="24"/>
        <v>0</v>
      </c>
      <c r="BI18" s="48">
        <f t="shared" si="25"/>
        <v>0</v>
      </c>
      <c r="BJ18" s="48">
        <f t="shared" si="26"/>
        <v>0</v>
      </c>
      <c r="BK18" s="48"/>
      <c r="BL18" s="52">
        <v>17</v>
      </c>
      <c r="BM18">
        <f t="shared" si="83"/>
        <v>0</v>
      </c>
      <c r="BN18" s="48">
        <f t="shared" si="97"/>
        <v>0</v>
      </c>
      <c r="BO18" s="48">
        <f t="shared" si="27"/>
        <v>0</v>
      </c>
      <c r="BP18" s="48">
        <f t="shared" si="28"/>
        <v>0</v>
      </c>
      <c r="BQ18" s="48">
        <f t="shared" si="29"/>
        <v>0</v>
      </c>
      <c r="BR18" s="48">
        <f t="shared" si="30"/>
        <v>0</v>
      </c>
      <c r="BS18" s="48">
        <f t="shared" si="31"/>
        <v>0</v>
      </c>
      <c r="BT18" s="48">
        <f t="shared" si="32"/>
        <v>0</v>
      </c>
      <c r="BU18" s="48">
        <f t="shared" si="33"/>
        <v>0</v>
      </c>
      <c r="BV18" s="48">
        <f t="shared" si="34"/>
        <v>0</v>
      </c>
      <c r="BW18" s="48">
        <f t="shared" si="35"/>
        <v>0</v>
      </c>
      <c r="BX18" s="48">
        <f t="shared" si="36"/>
        <v>0</v>
      </c>
      <c r="BY18" s="48">
        <f t="shared" si="37"/>
        <v>0</v>
      </c>
      <c r="BZ18" s="48">
        <f t="shared" si="38"/>
        <v>0</v>
      </c>
      <c r="CA18" s="48">
        <f t="shared" si="39"/>
        <v>0</v>
      </c>
      <c r="CB18" s="48">
        <f t="shared" si="40"/>
        <v>0</v>
      </c>
      <c r="CC18" s="48">
        <f t="shared" si="41"/>
        <v>0</v>
      </c>
      <c r="CD18" s="48">
        <f t="shared" si="42"/>
        <v>0</v>
      </c>
      <c r="CE18" s="48">
        <f t="shared" si="43"/>
        <v>0</v>
      </c>
      <c r="CF18" s="48">
        <f t="shared" si="44"/>
        <v>0</v>
      </c>
      <c r="CG18" s="48">
        <f t="shared" si="45"/>
        <v>0</v>
      </c>
      <c r="CH18" s="48">
        <f t="shared" si="46"/>
        <v>0</v>
      </c>
      <c r="CI18" s="48">
        <f t="shared" si="47"/>
        <v>0</v>
      </c>
      <c r="CJ18" s="48">
        <f t="shared" si="48"/>
        <v>0</v>
      </c>
      <c r="CK18" s="48">
        <f t="shared" si="49"/>
        <v>0</v>
      </c>
      <c r="CL18" s="48">
        <f t="shared" si="50"/>
        <v>0</v>
      </c>
      <c r="CM18" s="48"/>
      <c r="CN18" s="310">
        <f t="shared" si="84"/>
        <v>0</v>
      </c>
      <c r="CO18" s="310">
        <v>17</v>
      </c>
      <c r="CP18" s="303">
        <f t="shared" si="85"/>
        <v>1</v>
      </c>
      <c r="CQ18" s="303">
        <f>CP18+COUNTIF($CP$2:CP18,CP18)-1</f>
        <v>17</v>
      </c>
      <c r="CR18" s="305" t="str">
        <f t="shared" si="51"/>
        <v>Bahrain</v>
      </c>
      <c r="CS18" s="81">
        <f t="shared" si="86"/>
        <v>0</v>
      </c>
      <c r="CT18" s="48">
        <f t="shared" si="52"/>
        <v>0</v>
      </c>
      <c r="CU18" s="48">
        <f t="shared" si="53"/>
        <v>0</v>
      </c>
      <c r="CV18" s="48">
        <f t="shared" si="54"/>
        <v>0</v>
      </c>
      <c r="CW18" s="48">
        <f t="shared" si="55"/>
        <v>0</v>
      </c>
      <c r="CX18" s="48">
        <f t="shared" si="56"/>
        <v>0</v>
      </c>
      <c r="CY18" s="48">
        <f t="shared" si="57"/>
        <v>0</v>
      </c>
      <c r="CZ18" s="48">
        <f t="shared" si="58"/>
        <v>0</v>
      </c>
      <c r="DA18" s="48">
        <f t="shared" si="59"/>
        <v>0</v>
      </c>
      <c r="DB18" s="48">
        <f t="shared" si="60"/>
        <v>0</v>
      </c>
      <c r="DC18" s="48">
        <f t="shared" si="61"/>
        <v>0</v>
      </c>
      <c r="DD18" s="48">
        <f t="shared" si="62"/>
        <v>0</v>
      </c>
      <c r="DE18" s="48">
        <f t="shared" si="63"/>
        <v>0</v>
      </c>
      <c r="DF18" s="48">
        <f t="shared" si="64"/>
        <v>0</v>
      </c>
      <c r="DG18" s="48">
        <f t="shared" si="65"/>
        <v>0</v>
      </c>
      <c r="DH18" s="48">
        <f t="shared" si="66"/>
        <v>0</v>
      </c>
      <c r="DI18" s="48">
        <f t="shared" si="67"/>
        <v>0</v>
      </c>
      <c r="DJ18" s="48">
        <f t="shared" si="68"/>
        <v>0</v>
      </c>
      <c r="DK18" s="48">
        <f t="shared" si="69"/>
        <v>0</v>
      </c>
      <c r="DL18" s="48">
        <f t="shared" si="70"/>
        <v>0</v>
      </c>
      <c r="DM18" s="48">
        <f t="shared" si="71"/>
        <v>0</v>
      </c>
      <c r="DN18" s="48">
        <f t="shared" si="72"/>
        <v>0</v>
      </c>
      <c r="DO18" s="48">
        <f t="shared" si="73"/>
        <v>0</v>
      </c>
      <c r="DP18" s="48">
        <f t="shared" si="74"/>
        <v>0</v>
      </c>
      <c r="DQ18" s="48">
        <f t="shared" si="75"/>
        <v>0</v>
      </c>
      <c r="DS18" s="51">
        <v>17</v>
      </c>
      <c r="DT18" s="52">
        <f t="shared" si="87"/>
        <v>1</v>
      </c>
      <c r="DU18" s="51">
        <f>DT18+COUNTIF(DT$2:$DT18,DT18)-1</f>
        <v>17</v>
      </c>
      <c r="DV18" s="48" t="s">
        <v>388</v>
      </c>
      <c r="DW18" s="48">
        <f>V243</f>
        <v>0</v>
      </c>
      <c r="DY18" s="52">
        <f t="shared" si="88"/>
        <v>1</v>
      </c>
      <c r="DZ18" s="51">
        <f>DY18+COUNTIF(DY$2:$DY18,DY18)-1</f>
        <v>17</v>
      </c>
      <c r="EA18" s="52">
        <v>17</v>
      </c>
      <c r="EB18" t="str">
        <f t="shared" si="89"/>
        <v xml:space="preserve"> </v>
      </c>
      <c r="EC18" s="48">
        <f t="shared" si="90"/>
        <v>0</v>
      </c>
      <c r="EE18" s="325">
        <f t="shared" si="76"/>
        <v>0</v>
      </c>
      <c r="EG18" s="51">
        <v>17</v>
      </c>
      <c r="EH18" s="52">
        <f t="shared" si="91"/>
        <v>1</v>
      </c>
      <c r="EI18" s="51">
        <f>EH18+COUNTIF($EH$2:EH18,EH18)-1</f>
        <v>17</v>
      </c>
      <c r="EJ18" s="48" t="s">
        <v>388</v>
      </c>
      <c r="EK18" s="48">
        <f>$DJ$243</f>
        <v>0</v>
      </c>
      <c r="EM18" s="52">
        <f t="shared" si="92"/>
        <v>2</v>
      </c>
      <c r="EN18" s="51">
        <f>EM18+COUNTIF($EM$2:EM18,EM18)-1</f>
        <v>17</v>
      </c>
      <c r="EO18" s="52">
        <v>17</v>
      </c>
      <c r="EP18" t="str">
        <f t="shared" si="93"/>
        <v xml:space="preserve"> </v>
      </c>
      <c r="EQ18" s="48">
        <f t="shared" si="98"/>
        <v>0</v>
      </c>
      <c r="FC18">
        <v>1</v>
      </c>
      <c r="FE18" s="300" t="str">
        <f>CONCATENATE("Key Operational Metrics","",IF(FC18&gt;1," ",""),IF(FC18&gt;1,VLOOKUP(FC18,Divide,2,FALSE),""))</f>
        <v>Key Operational Metrics</v>
      </c>
    </row>
    <row r="19" spans="1:169" ht="15">
      <c r="A19" s="303">
        <v>18</v>
      </c>
      <c r="B19" s="445">
        <f t="shared" si="78"/>
        <v>1</v>
      </c>
      <c r="C19" s="446">
        <f>B19+COUNTIF(B$2:$B19,B19)-1</f>
        <v>18</v>
      </c>
      <c r="D19" s="447" t="str">
        <f>Tables!AI19</f>
        <v>Bangladesh</v>
      </c>
      <c r="E19" s="448">
        <f t="shared" si="79"/>
        <v>0</v>
      </c>
      <c r="F19" s="50">
        <f>SUMIFS('Portfolio Allocation'!C$10:C$109,'Portfolio Allocation'!$A$10:$A$109,'Graph Tables'!$D19)</f>
        <v>0</v>
      </c>
      <c r="G19" s="50">
        <f>SUMIFS('Portfolio Allocation'!D$10:D$109,'Portfolio Allocation'!$A$10:$A$109,'Graph Tables'!$D19)</f>
        <v>0</v>
      </c>
      <c r="H19" s="50">
        <f>SUMIFS('Portfolio Allocation'!E$10:E$109,'Portfolio Allocation'!$A$10:$A$109,'Graph Tables'!$D19)</f>
        <v>0</v>
      </c>
      <c r="I19" s="50">
        <f>SUMIFS('Portfolio Allocation'!F$10:F$109,'Portfolio Allocation'!$A$10:$A$109,'Graph Tables'!$D19)</f>
        <v>0</v>
      </c>
      <c r="J19" s="50">
        <f>SUMIFS('Portfolio Allocation'!G$10:G$109,'Portfolio Allocation'!$A$10:$A$109,'Graph Tables'!$D19)</f>
        <v>0</v>
      </c>
      <c r="K19" s="50">
        <f>SUMIFS('Portfolio Allocation'!H$10:H$109,'Portfolio Allocation'!$A$10:$A$109,'Graph Tables'!$D19)</f>
        <v>0</v>
      </c>
      <c r="L19" s="50">
        <f>SUMIFS('Portfolio Allocation'!I$10:I$109,'Portfolio Allocation'!$A$10:$A$109,'Graph Tables'!$D19)</f>
        <v>0</v>
      </c>
      <c r="M19" s="50">
        <f>SUMIFS('Portfolio Allocation'!J$10:J$109,'Portfolio Allocation'!$A$10:$A$109,'Graph Tables'!$D19)</f>
        <v>0</v>
      </c>
      <c r="N19" s="50">
        <f>SUMIFS('Portfolio Allocation'!K$10:K$109,'Portfolio Allocation'!$A$10:$A$109,'Graph Tables'!$D19)</f>
        <v>0</v>
      </c>
      <c r="O19" s="50">
        <f>SUMIFS('Portfolio Allocation'!L$10:L$109,'Portfolio Allocation'!$A$10:$A$109,'Graph Tables'!$D19)</f>
        <v>0</v>
      </c>
      <c r="P19" s="50">
        <f>SUMIFS('Portfolio Allocation'!M$10:M$109,'Portfolio Allocation'!$A$10:$A$109,'Graph Tables'!$D19)</f>
        <v>0</v>
      </c>
      <c r="Q19" s="50">
        <f>SUMIFS('Portfolio Allocation'!N$10:N$109,'Portfolio Allocation'!$A$10:$A$109,'Graph Tables'!$D19)</f>
        <v>0</v>
      </c>
      <c r="R19" s="50">
        <f>SUMIFS('Portfolio Allocation'!O$10:O$109,'Portfolio Allocation'!$A$10:$A$109,'Graph Tables'!$D19)</f>
        <v>0</v>
      </c>
      <c r="S19" s="50">
        <f>SUMIFS('Portfolio Allocation'!P$10:P$109,'Portfolio Allocation'!$A$10:$A$109,'Graph Tables'!$D19)</f>
        <v>0</v>
      </c>
      <c r="T19" s="50">
        <f>SUMIFS('Portfolio Allocation'!Q$10:Q$109,'Portfolio Allocation'!$A$10:$A$109,'Graph Tables'!$D19)</f>
        <v>0</v>
      </c>
      <c r="U19" s="50">
        <f>SUMIFS('Portfolio Allocation'!R$10:R$109,'Portfolio Allocation'!$A$10:$A$109,'Graph Tables'!$D19)</f>
        <v>0</v>
      </c>
      <c r="V19" s="50">
        <f>SUMIFS('Portfolio Allocation'!S$10:S$109,'Portfolio Allocation'!$A$10:$A$109,'Graph Tables'!$D19)</f>
        <v>0</v>
      </c>
      <c r="W19" s="50">
        <f>SUMIFS('Portfolio Allocation'!T$10:T$109,'Portfolio Allocation'!$A$10:$A$109,'Graph Tables'!$D19)</f>
        <v>0</v>
      </c>
      <c r="X19" s="50">
        <f>SUMIFS('Portfolio Allocation'!U$10:U$109,'Portfolio Allocation'!$A$10:$A$109,'Graph Tables'!$D19)</f>
        <v>0</v>
      </c>
      <c r="Y19" s="50">
        <f>SUMIFS('Portfolio Allocation'!V$10:V$109,'Portfolio Allocation'!$A$10:$A$109,'Graph Tables'!$D19)</f>
        <v>0</v>
      </c>
      <c r="Z19" s="50">
        <f>SUMIFS('Portfolio Allocation'!W$10:W$109,'Portfolio Allocation'!$A$10:$A$109,'Graph Tables'!$D19)</f>
        <v>0</v>
      </c>
      <c r="AA19" s="50">
        <f>SUMIFS('Portfolio Allocation'!X$10:X$109,'Portfolio Allocation'!$A$10:$A$109,'Graph Tables'!$D19)</f>
        <v>0</v>
      </c>
      <c r="AB19" s="50">
        <f>SUMIFS('Portfolio Allocation'!Y$10:Y$109,'Portfolio Allocation'!$A$10:$A$109,'Graph Tables'!$D19)</f>
        <v>0</v>
      </c>
      <c r="AC19" s="50">
        <f>SUMIFS('Portfolio Allocation'!Z$10:Z$109,'Portfolio Allocation'!$A$10:$A$109,'Graph Tables'!$D19)</f>
        <v>0</v>
      </c>
      <c r="AD19" s="50"/>
      <c r="AE19" s="52">
        <v>18</v>
      </c>
      <c r="AF19" t="str">
        <f t="shared" si="80"/>
        <v xml:space="preserve"> </v>
      </c>
      <c r="AG19" s="48">
        <f t="shared" si="96"/>
        <v>0</v>
      </c>
      <c r="AH19" s="50"/>
      <c r="AI19" s="303">
        <f t="shared" si="81"/>
        <v>1</v>
      </c>
      <c r="AJ19" s="303">
        <f>AI19+COUNTIF(AI$2:$AI19,AI19)-1</f>
        <v>18</v>
      </c>
      <c r="AK19" s="305" t="str">
        <f t="shared" si="2"/>
        <v>Bangladesh</v>
      </c>
      <c r="AL19" s="81">
        <f t="shared" si="82"/>
        <v>0</v>
      </c>
      <c r="AM19" s="48">
        <f t="shared" si="3"/>
        <v>0</v>
      </c>
      <c r="AN19" s="48">
        <f t="shared" si="4"/>
        <v>0</v>
      </c>
      <c r="AO19" s="48">
        <f t="shared" si="5"/>
        <v>0</v>
      </c>
      <c r="AP19" s="48">
        <f t="shared" si="6"/>
        <v>0</v>
      </c>
      <c r="AQ19" s="48">
        <f t="shared" si="7"/>
        <v>0</v>
      </c>
      <c r="AR19" s="48">
        <f t="shared" si="8"/>
        <v>0</v>
      </c>
      <c r="AS19" s="48">
        <f t="shared" si="9"/>
        <v>0</v>
      </c>
      <c r="AT19" s="48">
        <f t="shared" si="10"/>
        <v>0</v>
      </c>
      <c r="AU19" s="48">
        <f t="shared" si="11"/>
        <v>0</v>
      </c>
      <c r="AV19" s="48">
        <f t="shared" si="12"/>
        <v>0</v>
      </c>
      <c r="AW19" s="48">
        <f t="shared" si="13"/>
        <v>0</v>
      </c>
      <c r="AX19" s="48">
        <f t="shared" si="14"/>
        <v>0</v>
      </c>
      <c r="AY19" s="48">
        <f t="shared" si="15"/>
        <v>0</v>
      </c>
      <c r="AZ19" s="48">
        <f t="shared" si="16"/>
        <v>0</v>
      </c>
      <c r="BA19" s="48">
        <f t="shared" si="17"/>
        <v>0</v>
      </c>
      <c r="BB19" s="48">
        <f t="shared" si="18"/>
        <v>0</v>
      </c>
      <c r="BC19" s="48">
        <f t="shared" si="19"/>
        <v>0</v>
      </c>
      <c r="BD19" s="48">
        <f t="shared" si="20"/>
        <v>0</v>
      </c>
      <c r="BE19" s="48">
        <f t="shared" si="21"/>
        <v>0</v>
      </c>
      <c r="BF19" s="48">
        <f t="shared" si="22"/>
        <v>0</v>
      </c>
      <c r="BG19" s="48">
        <f t="shared" si="23"/>
        <v>0</v>
      </c>
      <c r="BH19" s="48">
        <f t="shared" si="24"/>
        <v>0</v>
      </c>
      <c r="BI19" s="48">
        <f t="shared" si="25"/>
        <v>0</v>
      </c>
      <c r="BJ19" s="48">
        <f t="shared" si="26"/>
        <v>0</v>
      </c>
      <c r="BK19" s="48"/>
      <c r="BL19" s="52">
        <v>18</v>
      </c>
      <c r="BM19">
        <f t="shared" si="83"/>
        <v>0</v>
      </c>
      <c r="BN19" s="48">
        <f t="shared" si="97"/>
        <v>0</v>
      </c>
      <c r="BO19" s="48">
        <f t="shared" si="27"/>
        <v>0</v>
      </c>
      <c r="BP19" s="48">
        <f t="shared" si="28"/>
        <v>0</v>
      </c>
      <c r="BQ19" s="48">
        <f t="shared" si="29"/>
        <v>0</v>
      </c>
      <c r="BR19" s="48">
        <f t="shared" si="30"/>
        <v>0</v>
      </c>
      <c r="BS19" s="48">
        <f t="shared" si="31"/>
        <v>0</v>
      </c>
      <c r="BT19" s="48">
        <f t="shared" si="32"/>
        <v>0</v>
      </c>
      <c r="BU19" s="48">
        <f t="shared" si="33"/>
        <v>0</v>
      </c>
      <c r="BV19" s="48">
        <f t="shared" si="34"/>
        <v>0</v>
      </c>
      <c r="BW19" s="48">
        <f t="shared" si="35"/>
        <v>0</v>
      </c>
      <c r="BX19" s="48">
        <f t="shared" si="36"/>
        <v>0</v>
      </c>
      <c r="BY19" s="48">
        <f t="shared" si="37"/>
        <v>0</v>
      </c>
      <c r="BZ19" s="48">
        <f t="shared" si="38"/>
        <v>0</v>
      </c>
      <c r="CA19" s="48">
        <f t="shared" si="39"/>
        <v>0</v>
      </c>
      <c r="CB19" s="48">
        <f t="shared" si="40"/>
        <v>0</v>
      </c>
      <c r="CC19" s="48">
        <f t="shared" si="41"/>
        <v>0</v>
      </c>
      <c r="CD19" s="48">
        <f t="shared" si="42"/>
        <v>0</v>
      </c>
      <c r="CE19" s="48">
        <f t="shared" si="43"/>
        <v>0</v>
      </c>
      <c r="CF19" s="48">
        <f t="shared" si="44"/>
        <v>0</v>
      </c>
      <c r="CG19" s="48">
        <f t="shared" si="45"/>
        <v>0</v>
      </c>
      <c r="CH19" s="48">
        <f t="shared" si="46"/>
        <v>0</v>
      </c>
      <c r="CI19" s="48">
        <f t="shared" si="47"/>
        <v>0</v>
      </c>
      <c r="CJ19" s="48">
        <f t="shared" si="48"/>
        <v>0</v>
      </c>
      <c r="CK19" s="48">
        <f t="shared" si="49"/>
        <v>0</v>
      </c>
      <c r="CL19" s="48">
        <f t="shared" si="50"/>
        <v>0</v>
      </c>
      <c r="CM19" s="48"/>
      <c r="CN19" s="310">
        <f t="shared" si="84"/>
        <v>0</v>
      </c>
      <c r="CO19" s="310">
        <v>18</v>
      </c>
      <c r="CP19" s="303">
        <f t="shared" si="85"/>
        <v>1</v>
      </c>
      <c r="CQ19" s="303">
        <f>CP19+COUNTIF($CP$2:CP19,CP19)-1</f>
        <v>18</v>
      </c>
      <c r="CR19" s="305" t="str">
        <f t="shared" si="51"/>
        <v>Bangladesh</v>
      </c>
      <c r="CS19" s="81">
        <f t="shared" si="86"/>
        <v>0</v>
      </c>
      <c r="CT19" s="48">
        <f t="shared" si="52"/>
        <v>0</v>
      </c>
      <c r="CU19" s="48">
        <f t="shared" si="53"/>
        <v>0</v>
      </c>
      <c r="CV19" s="48">
        <f t="shared" si="54"/>
        <v>0</v>
      </c>
      <c r="CW19" s="48">
        <f t="shared" si="55"/>
        <v>0</v>
      </c>
      <c r="CX19" s="48">
        <f t="shared" si="56"/>
        <v>0</v>
      </c>
      <c r="CY19" s="48">
        <f t="shared" si="57"/>
        <v>0</v>
      </c>
      <c r="CZ19" s="48">
        <f t="shared" si="58"/>
        <v>0</v>
      </c>
      <c r="DA19" s="48">
        <f t="shared" si="59"/>
        <v>0</v>
      </c>
      <c r="DB19" s="48">
        <f t="shared" si="60"/>
        <v>0</v>
      </c>
      <c r="DC19" s="48">
        <f t="shared" si="61"/>
        <v>0</v>
      </c>
      <c r="DD19" s="48">
        <f t="shared" si="62"/>
        <v>0</v>
      </c>
      <c r="DE19" s="48">
        <f t="shared" si="63"/>
        <v>0</v>
      </c>
      <c r="DF19" s="48">
        <f t="shared" si="64"/>
        <v>0</v>
      </c>
      <c r="DG19" s="48">
        <f t="shared" si="65"/>
        <v>0</v>
      </c>
      <c r="DH19" s="48">
        <f t="shared" si="66"/>
        <v>0</v>
      </c>
      <c r="DI19" s="48">
        <f t="shared" si="67"/>
        <v>0</v>
      </c>
      <c r="DJ19" s="48">
        <f t="shared" si="68"/>
        <v>0</v>
      </c>
      <c r="DK19" s="48">
        <f t="shared" si="69"/>
        <v>0</v>
      </c>
      <c r="DL19" s="48">
        <f t="shared" si="70"/>
        <v>0</v>
      </c>
      <c r="DM19" s="48">
        <f t="shared" si="71"/>
        <v>0</v>
      </c>
      <c r="DN19" s="48">
        <f t="shared" si="72"/>
        <v>0</v>
      </c>
      <c r="DO19" s="48">
        <f t="shared" si="73"/>
        <v>0</v>
      </c>
      <c r="DP19" s="48">
        <f t="shared" si="74"/>
        <v>0</v>
      </c>
      <c r="DQ19" s="48">
        <f t="shared" si="75"/>
        <v>0</v>
      </c>
      <c r="DS19" s="51">
        <v>18</v>
      </c>
      <c r="DT19" s="52">
        <f t="shared" si="87"/>
        <v>1</v>
      </c>
      <c r="DU19" s="51">
        <f>DT19+COUNTIF(DT$2:$DT19,DT19)-1</f>
        <v>18</v>
      </c>
      <c r="DV19" s="48" t="s">
        <v>389</v>
      </c>
      <c r="DW19" s="48">
        <f>W243</f>
        <v>0</v>
      </c>
      <c r="DY19" s="52">
        <f t="shared" si="88"/>
        <v>1</v>
      </c>
      <c r="DZ19" s="51">
        <f>DY19+COUNTIF(DY$2:$DY19,DY19)-1</f>
        <v>18</v>
      </c>
      <c r="EA19" s="52">
        <v>18</v>
      </c>
      <c r="EB19" t="str">
        <f t="shared" si="89"/>
        <v xml:space="preserve"> </v>
      </c>
      <c r="EC19" s="48">
        <f t="shared" si="90"/>
        <v>0</v>
      </c>
      <c r="EE19" s="325">
        <f t="shared" si="76"/>
        <v>0</v>
      </c>
      <c r="EG19" s="51">
        <v>18</v>
      </c>
      <c r="EH19" s="52">
        <f t="shared" si="91"/>
        <v>1</v>
      </c>
      <c r="EI19" s="51">
        <f>EH19+COUNTIF($EH$2:EH19,EH19)-1</f>
        <v>18</v>
      </c>
      <c r="EJ19" s="48" t="s">
        <v>389</v>
      </c>
      <c r="EK19" s="48">
        <f>$DK$243</f>
        <v>0</v>
      </c>
      <c r="EM19" s="52">
        <f t="shared" si="92"/>
        <v>2</v>
      </c>
      <c r="EN19" s="51">
        <f>EM19+COUNTIF($EM$2:EM19,EM19)-1</f>
        <v>18</v>
      </c>
      <c r="EO19" s="52">
        <v>18</v>
      </c>
      <c r="EP19" t="str">
        <f t="shared" si="93"/>
        <v xml:space="preserve"> </v>
      </c>
      <c r="EQ19" s="48">
        <f t="shared" si="98"/>
        <v>0</v>
      </c>
    </row>
    <row r="20" spans="1:169" ht="15">
      <c r="A20" s="303">
        <v>19</v>
      </c>
      <c r="B20" s="445">
        <f t="shared" si="78"/>
        <v>1</v>
      </c>
      <c r="C20" s="446">
        <f>B20+COUNTIF(B$2:$B20,B20)-1</f>
        <v>19</v>
      </c>
      <c r="D20" s="447" t="str">
        <f>Tables!AI20</f>
        <v>Barbados</v>
      </c>
      <c r="E20" s="448">
        <f t="shared" si="79"/>
        <v>0</v>
      </c>
      <c r="F20" s="50">
        <f>SUMIFS('Portfolio Allocation'!C$10:C$109,'Portfolio Allocation'!$A$10:$A$109,'Graph Tables'!$D20)</f>
        <v>0</v>
      </c>
      <c r="G20" s="50">
        <f>SUMIFS('Portfolio Allocation'!D$10:D$109,'Portfolio Allocation'!$A$10:$A$109,'Graph Tables'!$D20)</f>
        <v>0</v>
      </c>
      <c r="H20" s="50">
        <f>SUMIFS('Portfolio Allocation'!E$10:E$109,'Portfolio Allocation'!$A$10:$A$109,'Graph Tables'!$D20)</f>
        <v>0</v>
      </c>
      <c r="I20" s="50">
        <f>SUMIFS('Portfolio Allocation'!F$10:F$109,'Portfolio Allocation'!$A$10:$A$109,'Graph Tables'!$D20)</f>
        <v>0</v>
      </c>
      <c r="J20" s="50">
        <f>SUMIFS('Portfolio Allocation'!G$10:G$109,'Portfolio Allocation'!$A$10:$A$109,'Graph Tables'!$D20)</f>
        <v>0</v>
      </c>
      <c r="K20" s="50">
        <f>SUMIFS('Portfolio Allocation'!H$10:H$109,'Portfolio Allocation'!$A$10:$A$109,'Graph Tables'!$D20)</f>
        <v>0</v>
      </c>
      <c r="L20" s="50">
        <f>SUMIFS('Portfolio Allocation'!I$10:I$109,'Portfolio Allocation'!$A$10:$A$109,'Graph Tables'!$D20)</f>
        <v>0</v>
      </c>
      <c r="M20" s="50">
        <f>SUMIFS('Portfolio Allocation'!J$10:J$109,'Portfolio Allocation'!$A$10:$A$109,'Graph Tables'!$D20)</f>
        <v>0</v>
      </c>
      <c r="N20" s="50">
        <f>SUMIFS('Portfolio Allocation'!K$10:K$109,'Portfolio Allocation'!$A$10:$A$109,'Graph Tables'!$D20)</f>
        <v>0</v>
      </c>
      <c r="O20" s="50">
        <f>SUMIFS('Portfolio Allocation'!L$10:L$109,'Portfolio Allocation'!$A$10:$A$109,'Graph Tables'!$D20)</f>
        <v>0</v>
      </c>
      <c r="P20" s="50">
        <f>SUMIFS('Portfolio Allocation'!M$10:M$109,'Portfolio Allocation'!$A$10:$A$109,'Graph Tables'!$D20)</f>
        <v>0</v>
      </c>
      <c r="Q20" s="50">
        <f>SUMIFS('Portfolio Allocation'!N$10:N$109,'Portfolio Allocation'!$A$10:$A$109,'Graph Tables'!$D20)</f>
        <v>0</v>
      </c>
      <c r="R20" s="50">
        <f>SUMIFS('Portfolio Allocation'!O$10:O$109,'Portfolio Allocation'!$A$10:$A$109,'Graph Tables'!$D20)</f>
        <v>0</v>
      </c>
      <c r="S20" s="50">
        <f>SUMIFS('Portfolio Allocation'!P$10:P$109,'Portfolio Allocation'!$A$10:$A$109,'Graph Tables'!$D20)</f>
        <v>0</v>
      </c>
      <c r="T20" s="50">
        <f>SUMIFS('Portfolio Allocation'!Q$10:Q$109,'Portfolio Allocation'!$A$10:$A$109,'Graph Tables'!$D20)</f>
        <v>0</v>
      </c>
      <c r="U20" s="50">
        <f>SUMIFS('Portfolio Allocation'!R$10:R$109,'Portfolio Allocation'!$A$10:$A$109,'Graph Tables'!$D20)</f>
        <v>0</v>
      </c>
      <c r="V20" s="50">
        <f>SUMIFS('Portfolio Allocation'!S$10:S$109,'Portfolio Allocation'!$A$10:$A$109,'Graph Tables'!$D20)</f>
        <v>0</v>
      </c>
      <c r="W20" s="50">
        <f>SUMIFS('Portfolio Allocation'!T$10:T$109,'Portfolio Allocation'!$A$10:$A$109,'Graph Tables'!$D20)</f>
        <v>0</v>
      </c>
      <c r="X20" s="50">
        <f>SUMIFS('Portfolio Allocation'!U$10:U$109,'Portfolio Allocation'!$A$10:$A$109,'Graph Tables'!$D20)</f>
        <v>0</v>
      </c>
      <c r="Y20" s="50">
        <f>SUMIFS('Portfolio Allocation'!V$10:V$109,'Portfolio Allocation'!$A$10:$A$109,'Graph Tables'!$D20)</f>
        <v>0</v>
      </c>
      <c r="Z20" s="50">
        <f>SUMIFS('Portfolio Allocation'!W$10:W$109,'Portfolio Allocation'!$A$10:$A$109,'Graph Tables'!$D20)</f>
        <v>0</v>
      </c>
      <c r="AA20" s="50">
        <f>SUMIFS('Portfolio Allocation'!X$10:X$109,'Portfolio Allocation'!$A$10:$A$109,'Graph Tables'!$D20)</f>
        <v>0</v>
      </c>
      <c r="AB20" s="50">
        <f>SUMIFS('Portfolio Allocation'!Y$10:Y$109,'Portfolio Allocation'!$A$10:$A$109,'Graph Tables'!$D20)</f>
        <v>0</v>
      </c>
      <c r="AC20" s="50">
        <f>SUMIFS('Portfolio Allocation'!Z$10:Z$109,'Portfolio Allocation'!$A$10:$A$109,'Graph Tables'!$D20)</f>
        <v>0</v>
      </c>
      <c r="AD20" s="50"/>
      <c r="AE20" s="52">
        <v>19</v>
      </c>
      <c r="AF20" t="str">
        <f t="shared" si="80"/>
        <v xml:space="preserve"> </v>
      </c>
      <c r="AG20" s="48">
        <f t="shared" si="96"/>
        <v>0</v>
      </c>
      <c r="AH20" s="50"/>
      <c r="AI20" s="303">
        <f t="shared" si="81"/>
        <v>1</v>
      </c>
      <c r="AJ20" s="303">
        <f>AI20+COUNTIF(AI$2:$AI20,AI20)-1</f>
        <v>19</v>
      </c>
      <c r="AK20" s="305" t="str">
        <f t="shared" si="2"/>
        <v>Barbados</v>
      </c>
      <c r="AL20" s="81">
        <f t="shared" si="82"/>
        <v>0</v>
      </c>
      <c r="AM20" s="48">
        <f t="shared" si="3"/>
        <v>0</v>
      </c>
      <c r="AN20" s="48">
        <f t="shared" si="4"/>
        <v>0</v>
      </c>
      <c r="AO20" s="48">
        <f t="shared" si="5"/>
        <v>0</v>
      </c>
      <c r="AP20" s="48">
        <f t="shared" si="6"/>
        <v>0</v>
      </c>
      <c r="AQ20" s="48">
        <f t="shared" si="7"/>
        <v>0</v>
      </c>
      <c r="AR20" s="48">
        <f t="shared" si="8"/>
        <v>0</v>
      </c>
      <c r="AS20" s="48">
        <f t="shared" si="9"/>
        <v>0</v>
      </c>
      <c r="AT20" s="48">
        <f t="shared" si="10"/>
        <v>0</v>
      </c>
      <c r="AU20" s="48">
        <f t="shared" si="11"/>
        <v>0</v>
      </c>
      <c r="AV20" s="48">
        <f t="shared" si="12"/>
        <v>0</v>
      </c>
      <c r="AW20" s="48">
        <f t="shared" si="13"/>
        <v>0</v>
      </c>
      <c r="AX20" s="48">
        <f t="shared" si="14"/>
        <v>0</v>
      </c>
      <c r="AY20" s="48">
        <f t="shared" si="15"/>
        <v>0</v>
      </c>
      <c r="AZ20" s="48">
        <f t="shared" si="16"/>
        <v>0</v>
      </c>
      <c r="BA20" s="48">
        <f t="shared" si="17"/>
        <v>0</v>
      </c>
      <c r="BB20" s="48">
        <f t="shared" si="18"/>
        <v>0</v>
      </c>
      <c r="BC20" s="48">
        <f t="shared" si="19"/>
        <v>0</v>
      </c>
      <c r="BD20" s="48">
        <f t="shared" si="20"/>
        <v>0</v>
      </c>
      <c r="BE20" s="48">
        <f t="shared" si="21"/>
        <v>0</v>
      </c>
      <c r="BF20" s="48">
        <f t="shared" si="22"/>
        <v>0</v>
      </c>
      <c r="BG20" s="48">
        <f t="shared" si="23"/>
        <v>0</v>
      </c>
      <c r="BH20" s="48">
        <f t="shared" si="24"/>
        <v>0</v>
      </c>
      <c r="BI20" s="48">
        <f t="shared" si="25"/>
        <v>0</v>
      </c>
      <c r="BJ20" s="48">
        <f t="shared" si="26"/>
        <v>0</v>
      </c>
      <c r="BK20" s="48"/>
      <c r="BL20" s="52">
        <v>19</v>
      </c>
      <c r="BM20">
        <f t="shared" si="83"/>
        <v>0</v>
      </c>
      <c r="BN20" s="48">
        <f t="shared" si="97"/>
        <v>0</v>
      </c>
      <c r="BO20" s="48">
        <f t="shared" si="27"/>
        <v>0</v>
      </c>
      <c r="BP20" s="48">
        <f t="shared" si="28"/>
        <v>0</v>
      </c>
      <c r="BQ20" s="48">
        <f t="shared" si="29"/>
        <v>0</v>
      </c>
      <c r="BR20" s="48">
        <f t="shared" si="30"/>
        <v>0</v>
      </c>
      <c r="BS20" s="48">
        <f t="shared" si="31"/>
        <v>0</v>
      </c>
      <c r="BT20" s="48">
        <f t="shared" si="32"/>
        <v>0</v>
      </c>
      <c r="BU20" s="48">
        <f t="shared" si="33"/>
        <v>0</v>
      </c>
      <c r="BV20" s="48">
        <f t="shared" si="34"/>
        <v>0</v>
      </c>
      <c r="BW20" s="48">
        <f t="shared" si="35"/>
        <v>0</v>
      </c>
      <c r="BX20" s="48">
        <f t="shared" si="36"/>
        <v>0</v>
      </c>
      <c r="BY20" s="48">
        <f t="shared" si="37"/>
        <v>0</v>
      </c>
      <c r="BZ20" s="48">
        <f t="shared" si="38"/>
        <v>0</v>
      </c>
      <c r="CA20" s="48">
        <f t="shared" si="39"/>
        <v>0</v>
      </c>
      <c r="CB20" s="48">
        <f t="shared" si="40"/>
        <v>0</v>
      </c>
      <c r="CC20" s="48">
        <f t="shared" si="41"/>
        <v>0</v>
      </c>
      <c r="CD20" s="48">
        <f t="shared" si="42"/>
        <v>0</v>
      </c>
      <c r="CE20" s="48">
        <f t="shared" si="43"/>
        <v>0</v>
      </c>
      <c r="CF20" s="48">
        <f t="shared" si="44"/>
        <v>0</v>
      </c>
      <c r="CG20" s="48">
        <f t="shared" si="45"/>
        <v>0</v>
      </c>
      <c r="CH20" s="48">
        <f t="shared" si="46"/>
        <v>0</v>
      </c>
      <c r="CI20" s="48">
        <f t="shared" si="47"/>
        <v>0</v>
      </c>
      <c r="CJ20" s="48">
        <f t="shared" si="48"/>
        <v>0</v>
      </c>
      <c r="CK20" s="48">
        <f t="shared" si="49"/>
        <v>0</v>
      </c>
      <c r="CL20" s="48">
        <f t="shared" si="50"/>
        <v>0</v>
      </c>
      <c r="CM20" s="48"/>
      <c r="CN20" s="310">
        <f t="shared" si="84"/>
        <v>0</v>
      </c>
      <c r="CO20" s="310">
        <v>19</v>
      </c>
      <c r="CP20" s="303">
        <f t="shared" si="85"/>
        <v>1</v>
      </c>
      <c r="CQ20" s="303">
        <f>CP20+COUNTIF($CP$2:CP20,CP20)-1</f>
        <v>19</v>
      </c>
      <c r="CR20" s="305" t="str">
        <f t="shared" si="51"/>
        <v>Barbados</v>
      </c>
      <c r="CS20" s="81">
        <f t="shared" si="86"/>
        <v>0</v>
      </c>
      <c r="CT20" s="48">
        <f t="shared" si="52"/>
        <v>0</v>
      </c>
      <c r="CU20" s="48">
        <f t="shared" si="53"/>
        <v>0</v>
      </c>
      <c r="CV20" s="48">
        <f t="shared" si="54"/>
        <v>0</v>
      </c>
      <c r="CW20" s="48">
        <f t="shared" si="55"/>
        <v>0</v>
      </c>
      <c r="CX20" s="48">
        <f t="shared" si="56"/>
        <v>0</v>
      </c>
      <c r="CY20" s="48">
        <f t="shared" si="57"/>
        <v>0</v>
      </c>
      <c r="CZ20" s="48">
        <f t="shared" si="58"/>
        <v>0</v>
      </c>
      <c r="DA20" s="48">
        <f t="shared" si="59"/>
        <v>0</v>
      </c>
      <c r="DB20" s="48">
        <f t="shared" si="60"/>
        <v>0</v>
      </c>
      <c r="DC20" s="48">
        <f t="shared" si="61"/>
        <v>0</v>
      </c>
      <c r="DD20" s="48">
        <f t="shared" si="62"/>
        <v>0</v>
      </c>
      <c r="DE20" s="48">
        <f t="shared" si="63"/>
        <v>0</v>
      </c>
      <c r="DF20" s="48">
        <f t="shared" si="64"/>
        <v>0</v>
      </c>
      <c r="DG20" s="48">
        <f t="shared" si="65"/>
        <v>0</v>
      </c>
      <c r="DH20" s="48">
        <f t="shared" si="66"/>
        <v>0</v>
      </c>
      <c r="DI20" s="48">
        <f t="shared" si="67"/>
        <v>0</v>
      </c>
      <c r="DJ20" s="48">
        <f t="shared" si="68"/>
        <v>0</v>
      </c>
      <c r="DK20" s="48">
        <f t="shared" si="69"/>
        <v>0</v>
      </c>
      <c r="DL20" s="48">
        <f t="shared" si="70"/>
        <v>0</v>
      </c>
      <c r="DM20" s="48">
        <f t="shared" si="71"/>
        <v>0</v>
      </c>
      <c r="DN20" s="48">
        <f t="shared" si="72"/>
        <v>0</v>
      </c>
      <c r="DO20" s="48">
        <f t="shared" si="73"/>
        <v>0</v>
      </c>
      <c r="DP20" s="48">
        <f t="shared" si="74"/>
        <v>0</v>
      </c>
      <c r="DQ20" s="48">
        <f t="shared" si="75"/>
        <v>0</v>
      </c>
      <c r="DS20" s="51">
        <v>19</v>
      </c>
      <c r="DT20" s="52">
        <f t="shared" si="87"/>
        <v>1</v>
      </c>
      <c r="DU20" s="51">
        <f>DT20+COUNTIF(DT$2:$DT20,DT20)-1</f>
        <v>19</v>
      </c>
      <c r="DV20" s="312" t="s">
        <v>1874</v>
      </c>
      <c r="DW20" s="48">
        <f>X243</f>
        <v>0</v>
      </c>
      <c r="DY20" s="52">
        <f t="shared" si="88"/>
        <v>1</v>
      </c>
      <c r="DZ20" s="51">
        <f>DY20+COUNTIF(DY$2:$DY20,DY20)-1</f>
        <v>19</v>
      </c>
      <c r="EA20" s="52">
        <v>19</v>
      </c>
      <c r="EB20" t="str">
        <f t="shared" si="89"/>
        <v xml:space="preserve"> </v>
      </c>
      <c r="EC20" s="48">
        <f t="shared" si="90"/>
        <v>0</v>
      </c>
      <c r="EE20" s="325">
        <f t="shared" si="76"/>
        <v>0</v>
      </c>
      <c r="EG20" s="51">
        <v>19</v>
      </c>
      <c r="EH20" s="52">
        <f t="shared" si="91"/>
        <v>1</v>
      </c>
      <c r="EI20" s="51">
        <f>EH20+COUNTIF($EH$2:EH20,EH20)-1</f>
        <v>19</v>
      </c>
      <c r="EJ20" s="312" t="s">
        <v>1874</v>
      </c>
      <c r="EK20" s="48">
        <f>$DL$243</f>
        <v>0</v>
      </c>
      <c r="EM20" s="52">
        <f t="shared" si="92"/>
        <v>2</v>
      </c>
      <c r="EN20" s="51">
        <f>EM20+COUNTIF($EM$2:EM20,EM20)-1</f>
        <v>19</v>
      </c>
      <c r="EO20" s="52">
        <v>19</v>
      </c>
      <c r="EP20" t="str">
        <f t="shared" si="93"/>
        <v xml:space="preserve"> </v>
      </c>
      <c r="EQ20" s="48">
        <f t="shared" si="98"/>
        <v>0</v>
      </c>
      <c r="FC20" s="69" t="s">
        <v>1434</v>
      </c>
      <c r="FD20" s="49"/>
      <c r="FE20" s="49"/>
      <c r="FF20" s="73">
        <f>LARGE($FJ$20:$FM$20,4)</f>
        <v>1</v>
      </c>
      <c r="FG20" s="73">
        <f>LARGE($FJ$20:$FM$20,3)</f>
        <v>1</v>
      </c>
      <c r="FH20" s="73">
        <f>LARGE($FJ$20:$FM$20,2)</f>
        <v>1</v>
      </c>
      <c r="FI20" s="73">
        <f>LARGE($FJ$20:$FM$20,1)</f>
        <v>1</v>
      </c>
      <c r="FJ20" s="74">
        <f t="shared" ref="FJ20:FM21" si="100">IFERROR(VLOOKUP(FJ22,Period,2,FALSE),1)</f>
        <v>1</v>
      </c>
      <c r="FK20" s="74">
        <f t="shared" si="100"/>
        <v>1</v>
      </c>
      <c r="FL20" s="74">
        <f t="shared" si="100"/>
        <v>1</v>
      </c>
      <c r="FM20" s="74">
        <f t="shared" si="100"/>
        <v>1</v>
      </c>
    </row>
    <row r="21" spans="1:169" ht="15">
      <c r="A21" s="303">
        <v>20</v>
      </c>
      <c r="B21" s="445">
        <f t="shared" si="78"/>
        <v>1</v>
      </c>
      <c r="C21" s="446">
        <f>B21+COUNTIF(B$2:$B21,B21)-1</f>
        <v>20</v>
      </c>
      <c r="D21" s="447" t="str">
        <f>Tables!AI21</f>
        <v>Belarus</v>
      </c>
      <c r="E21" s="448">
        <f t="shared" si="79"/>
        <v>0</v>
      </c>
      <c r="F21" s="50">
        <f>SUMIFS('Portfolio Allocation'!C$10:C$109,'Portfolio Allocation'!$A$10:$A$109,'Graph Tables'!$D21)</f>
        <v>0</v>
      </c>
      <c r="G21" s="50">
        <f>SUMIFS('Portfolio Allocation'!D$10:D$109,'Portfolio Allocation'!$A$10:$A$109,'Graph Tables'!$D21)</f>
        <v>0</v>
      </c>
      <c r="H21" s="50">
        <f>SUMIFS('Portfolio Allocation'!E$10:E$109,'Portfolio Allocation'!$A$10:$A$109,'Graph Tables'!$D21)</f>
        <v>0</v>
      </c>
      <c r="I21" s="50">
        <f>SUMIFS('Portfolio Allocation'!F$10:F$109,'Portfolio Allocation'!$A$10:$A$109,'Graph Tables'!$D21)</f>
        <v>0</v>
      </c>
      <c r="J21" s="50">
        <f>SUMIFS('Portfolio Allocation'!G$10:G$109,'Portfolio Allocation'!$A$10:$A$109,'Graph Tables'!$D21)</f>
        <v>0</v>
      </c>
      <c r="K21" s="50">
        <f>SUMIFS('Portfolio Allocation'!H$10:H$109,'Portfolio Allocation'!$A$10:$A$109,'Graph Tables'!$D21)</f>
        <v>0</v>
      </c>
      <c r="L21" s="50">
        <f>SUMIFS('Portfolio Allocation'!I$10:I$109,'Portfolio Allocation'!$A$10:$A$109,'Graph Tables'!$D21)</f>
        <v>0</v>
      </c>
      <c r="M21" s="50">
        <f>SUMIFS('Portfolio Allocation'!J$10:J$109,'Portfolio Allocation'!$A$10:$A$109,'Graph Tables'!$D21)</f>
        <v>0</v>
      </c>
      <c r="N21" s="50">
        <f>SUMIFS('Portfolio Allocation'!K$10:K$109,'Portfolio Allocation'!$A$10:$A$109,'Graph Tables'!$D21)</f>
        <v>0</v>
      </c>
      <c r="O21" s="50">
        <f>SUMIFS('Portfolio Allocation'!L$10:L$109,'Portfolio Allocation'!$A$10:$A$109,'Graph Tables'!$D21)</f>
        <v>0</v>
      </c>
      <c r="P21" s="50">
        <f>SUMIFS('Portfolio Allocation'!M$10:M$109,'Portfolio Allocation'!$A$10:$A$109,'Graph Tables'!$D21)</f>
        <v>0</v>
      </c>
      <c r="Q21" s="50">
        <f>SUMIFS('Portfolio Allocation'!N$10:N$109,'Portfolio Allocation'!$A$10:$A$109,'Graph Tables'!$D21)</f>
        <v>0</v>
      </c>
      <c r="R21" s="50">
        <f>SUMIFS('Portfolio Allocation'!O$10:O$109,'Portfolio Allocation'!$A$10:$A$109,'Graph Tables'!$D21)</f>
        <v>0</v>
      </c>
      <c r="S21" s="50">
        <f>SUMIFS('Portfolio Allocation'!P$10:P$109,'Portfolio Allocation'!$A$10:$A$109,'Graph Tables'!$D21)</f>
        <v>0</v>
      </c>
      <c r="T21" s="50">
        <f>SUMIFS('Portfolio Allocation'!Q$10:Q$109,'Portfolio Allocation'!$A$10:$A$109,'Graph Tables'!$D21)</f>
        <v>0</v>
      </c>
      <c r="U21" s="50">
        <f>SUMIFS('Portfolio Allocation'!R$10:R$109,'Portfolio Allocation'!$A$10:$A$109,'Graph Tables'!$D21)</f>
        <v>0</v>
      </c>
      <c r="V21" s="50">
        <f>SUMIFS('Portfolio Allocation'!S$10:S$109,'Portfolio Allocation'!$A$10:$A$109,'Graph Tables'!$D21)</f>
        <v>0</v>
      </c>
      <c r="W21" s="50">
        <f>SUMIFS('Portfolio Allocation'!T$10:T$109,'Portfolio Allocation'!$A$10:$A$109,'Graph Tables'!$D21)</f>
        <v>0</v>
      </c>
      <c r="X21" s="50">
        <f>SUMIFS('Portfolio Allocation'!U$10:U$109,'Portfolio Allocation'!$A$10:$A$109,'Graph Tables'!$D21)</f>
        <v>0</v>
      </c>
      <c r="Y21" s="50">
        <f>SUMIFS('Portfolio Allocation'!V$10:V$109,'Portfolio Allocation'!$A$10:$A$109,'Graph Tables'!$D21)</f>
        <v>0</v>
      </c>
      <c r="Z21" s="50">
        <f>SUMIFS('Portfolio Allocation'!W$10:W$109,'Portfolio Allocation'!$A$10:$A$109,'Graph Tables'!$D21)</f>
        <v>0</v>
      </c>
      <c r="AA21" s="50">
        <f>SUMIFS('Portfolio Allocation'!X$10:X$109,'Portfolio Allocation'!$A$10:$A$109,'Graph Tables'!$D21)</f>
        <v>0</v>
      </c>
      <c r="AB21" s="50">
        <f>SUMIFS('Portfolio Allocation'!Y$10:Y$109,'Portfolio Allocation'!$A$10:$A$109,'Graph Tables'!$D21)</f>
        <v>0</v>
      </c>
      <c r="AC21" s="50">
        <f>SUMIFS('Portfolio Allocation'!Z$10:Z$109,'Portfolio Allocation'!$A$10:$A$109,'Graph Tables'!$D21)</f>
        <v>0</v>
      </c>
      <c r="AD21" s="50"/>
      <c r="AE21" s="52">
        <v>20</v>
      </c>
      <c r="AF21" t="str">
        <f t="shared" si="80"/>
        <v xml:space="preserve"> </v>
      </c>
      <c r="AG21" s="48">
        <f t="shared" si="96"/>
        <v>0</v>
      </c>
      <c r="AH21" s="50"/>
      <c r="AI21" s="303">
        <f t="shared" si="81"/>
        <v>1</v>
      </c>
      <c r="AJ21" s="303">
        <f>AI21+COUNTIF(AI$2:$AI21,AI21)-1</f>
        <v>20</v>
      </c>
      <c r="AK21" s="305" t="str">
        <f t="shared" si="2"/>
        <v>Belarus</v>
      </c>
      <c r="AL21" s="81">
        <f t="shared" si="82"/>
        <v>0</v>
      </c>
      <c r="AM21" s="48">
        <f t="shared" si="3"/>
        <v>0</v>
      </c>
      <c r="AN21" s="48">
        <f t="shared" si="4"/>
        <v>0</v>
      </c>
      <c r="AO21" s="48">
        <f t="shared" si="5"/>
        <v>0</v>
      </c>
      <c r="AP21" s="48">
        <f t="shared" si="6"/>
        <v>0</v>
      </c>
      <c r="AQ21" s="48">
        <f t="shared" si="7"/>
        <v>0</v>
      </c>
      <c r="AR21" s="48">
        <f t="shared" si="8"/>
        <v>0</v>
      </c>
      <c r="AS21" s="48">
        <f t="shared" si="9"/>
        <v>0</v>
      </c>
      <c r="AT21" s="48">
        <f t="shared" si="10"/>
        <v>0</v>
      </c>
      <c r="AU21" s="48">
        <f t="shared" si="11"/>
        <v>0</v>
      </c>
      <c r="AV21" s="48">
        <f t="shared" si="12"/>
        <v>0</v>
      </c>
      <c r="AW21" s="48">
        <f t="shared" si="13"/>
        <v>0</v>
      </c>
      <c r="AX21" s="48">
        <f t="shared" si="14"/>
        <v>0</v>
      </c>
      <c r="AY21" s="48">
        <f t="shared" si="15"/>
        <v>0</v>
      </c>
      <c r="AZ21" s="48">
        <f t="shared" si="16"/>
        <v>0</v>
      </c>
      <c r="BA21" s="48">
        <f t="shared" si="17"/>
        <v>0</v>
      </c>
      <c r="BB21" s="48">
        <f t="shared" si="18"/>
        <v>0</v>
      </c>
      <c r="BC21" s="48">
        <f t="shared" si="19"/>
        <v>0</v>
      </c>
      <c r="BD21" s="48">
        <f t="shared" si="20"/>
        <v>0</v>
      </c>
      <c r="BE21" s="48">
        <f t="shared" si="21"/>
        <v>0</v>
      </c>
      <c r="BF21" s="48">
        <f t="shared" si="22"/>
        <v>0</v>
      </c>
      <c r="BG21" s="48">
        <f t="shared" si="23"/>
        <v>0</v>
      </c>
      <c r="BH21" s="48">
        <f t="shared" si="24"/>
        <v>0</v>
      </c>
      <c r="BI21" s="48">
        <f t="shared" si="25"/>
        <v>0</v>
      </c>
      <c r="BJ21" s="48">
        <f t="shared" si="26"/>
        <v>0</v>
      </c>
      <c r="BK21" s="48"/>
      <c r="BL21" s="52">
        <v>20</v>
      </c>
      <c r="BM21">
        <f t="shared" si="83"/>
        <v>0</v>
      </c>
      <c r="BN21" s="48">
        <f t="shared" si="97"/>
        <v>0</v>
      </c>
      <c r="BO21" s="48">
        <f t="shared" si="27"/>
        <v>0</v>
      </c>
      <c r="BP21" s="48">
        <f t="shared" si="28"/>
        <v>0</v>
      </c>
      <c r="BQ21" s="48">
        <f t="shared" si="29"/>
        <v>0</v>
      </c>
      <c r="BR21" s="48">
        <f t="shared" si="30"/>
        <v>0</v>
      </c>
      <c r="BS21" s="48">
        <f t="shared" si="31"/>
        <v>0</v>
      </c>
      <c r="BT21" s="48">
        <f t="shared" si="32"/>
        <v>0</v>
      </c>
      <c r="BU21" s="48">
        <f t="shared" si="33"/>
        <v>0</v>
      </c>
      <c r="BV21" s="48">
        <f t="shared" si="34"/>
        <v>0</v>
      </c>
      <c r="BW21" s="48">
        <f t="shared" si="35"/>
        <v>0</v>
      </c>
      <c r="BX21" s="48">
        <f t="shared" si="36"/>
        <v>0</v>
      </c>
      <c r="BY21" s="48">
        <f t="shared" si="37"/>
        <v>0</v>
      </c>
      <c r="BZ21" s="48">
        <f t="shared" si="38"/>
        <v>0</v>
      </c>
      <c r="CA21" s="48">
        <f t="shared" si="39"/>
        <v>0</v>
      </c>
      <c r="CB21" s="48">
        <f t="shared" si="40"/>
        <v>0</v>
      </c>
      <c r="CC21" s="48">
        <f t="shared" si="41"/>
        <v>0</v>
      </c>
      <c r="CD21" s="48">
        <f t="shared" si="42"/>
        <v>0</v>
      </c>
      <c r="CE21" s="48">
        <f t="shared" si="43"/>
        <v>0</v>
      </c>
      <c r="CF21" s="48">
        <f t="shared" si="44"/>
        <v>0</v>
      </c>
      <c r="CG21" s="48">
        <f t="shared" si="45"/>
        <v>0</v>
      </c>
      <c r="CH21" s="48">
        <f t="shared" si="46"/>
        <v>0</v>
      </c>
      <c r="CI21" s="48">
        <f t="shared" si="47"/>
        <v>0</v>
      </c>
      <c r="CJ21" s="48">
        <f t="shared" si="48"/>
        <v>0</v>
      </c>
      <c r="CK21" s="48">
        <f t="shared" si="49"/>
        <v>0</v>
      </c>
      <c r="CL21" s="48">
        <f t="shared" si="50"/>
        <v>0</v>
      </c>
      <c r="CM21" s="48"/>
      <c r="CN21" s="310">
        <f t="shared" si="84"/>
        <v>0</v>
      </c>
      <c r="CO21" s="310">
        <v>20</v>
      </c>
      <c r="CP21" s="303">
        <f t="shared" si="85"/>
        <v>1</v>
      </c>
      <c r="CQ21" s="303">
        <f>CP21+COUNTIF($CP$2:CP21,CP21)-1</f>
        <v>20</v>
      </c>
      <c r="CR21" s="305" t="str">
        <f t="shared" si="51"/>
        <v>Belarus</v>
      </c>
      <c r="CS21" s="81">
        <f t="shared" si="86"/>
        <v>0</v>
      </c>
      <c r="CT21" s="48">
        <f t="shared" si="52"/>
        <v>0</v>
      </c>
      <c r="CU21" s="48">
        <f t="shared" si="53"/>
        <v>0</v>
      </c>
      <c r="CV21" s="48">
        <f t="shared" si="54"/>
        <v>0</v>
      </c>
      <c r="CW21" s="48">
        <f t="shared" si="55"/>
        <v>0</v>
      </c>
      <c r="CX21" s="48">
        <f t="shared" si="56"/>
        <v>0</v>
      </c>
      <c r="CY21" s="48">
        <f t="shared" si="57"/>
        <v>0</v>
      </c>
      <c r="CZ21" s="48">
        <f t="shared" si="58"/>
        <v>0</v>
      </c>
      <c r="DA21" s="48">
        <f t="shared" si="59"/>
        <v>0</v>
      </c>
      <c r="DB21" s="48">
        <f t="shared" si="60"/>
        <v>0</v>
      </c>
      <c r="DC21" s="48">
        <f t="shared" si="61"/>
        <v>0</v>
      </c>
      <c r="DD21" s="48">
        <f t="shared" si="62"/>
        <v>0</v>
      </c>
      <c r="DE21" s="48">
        <f t="shared" si="63"/>
        <v>0</v>
      </c>
      <c r="DF21" s="48">
        <f t="shared" si="64"/>
        <v>0</v>
      </c>
      <c r="DG21" s="48">
        <f t="shared" si="65"/>
        <v>0</v>
      </c>
      <c r="DH21" s="48">
        <f t="shared" si="66"/>
        <v>0</v>
      </c>
      <c r="DI21" s="48">
        <f t="shared" si="67"/>
        <v>0</v>
      </c>
      <c r="DJ21" s="48">
        <f t="shared" si="68"/>
        <v>0</v>
      </c>
      <c r="DK21" s="48">
        <f t="shared" si="69"/>
        <v>0</v>
      </c>
      <c r="DL21" s="48">
        <f t="shared" si="70"/>
        <v>0</v>
      </c>
      <c r="DM21" s="48">
        <f t="shared" si="71"/>
        <v>0</v>
      </c>
      <c r="DN21" s="48">
        <f t="shared" si="72"/>
        <v>0</v>
      </c>
      <c r="DO21" s="48">
        <f t="shared" si="73"/>
        <v>0</v>
      </c>
      <c r="DP21" s="48">
        <f t="shared" si="74"/>
        <v>0</v>
      </c>
      <c r="DQ21" s="48">
        <f t="shared" si="75"/>
        <v>0</v>
      </c>
      <c r="DS21" s="51">
        <v>20</v>
      </c>
      <c r="DT21" s="52">
        <f t="shared" si="87"/>
        <v>1</v>
      </c>
      <c r="DU21" s="51">
        <f>DT21+COUNTIF(DT$2:$DT21,DT21)-1</f>
        <v>20</v>
      </c>
      <c r="DV21" s="48" t="s">
        <v>390</v>
      </c>
      <c r="DW21" s="48">
        <f>Y243</f>
        <v>0</v>
      </c>
      <c r="DY21" s="52">
        <f t="shared" si="88"/>
        <v>1</v>
      </c>
      <c r="DZ21" s="51">
        <f>DY21+COUNTIF(DY$2:$DY21,DY21)-1</f>
        <v>20</v>
      </c>
      <c r="EA21" s="52">
        <v>20</v>
      </c>
      <c r="EB21" t="str">
        <f t="shared" si="89"/>
        <v xml:space="preserve"> </v>
      </c>
      <c r="EC21" s="48">
        <f t="shared" si="90"/>
        <v>0</v>
      </c>
      <c r="EE21" s="325">
        <f t="shared" si="76"/>
        <v>0</v>
      </c>
      <c r="EG21" s="51">
        <v>20</v>
      </c>
      <c r="EH21" s="52">
        <f t="shared" si="91"/>
        <v>1</v>
      </c>
      <c r="EI21" s="51">
        <f>EH21+COUNTIF($EH$2:EH21,EH21)-1</f>
        <v>20</v>
      </c>
      <c r="EJ21" s="48" t="s">
        <v>390</v>
      </c>
      <c r="EK21" s="48">
        <f>$DM$243</f>
        <v>0</v>
      </c>
      <c r="EM21" s="52">
        <f t="shared" si="92"/>
        <v>2</v>
      </c>
      <c r="EN21" s="51">
        <f>EM21+COUNTIF($EM$2:EM21,EM21)-1</f>
        <v>20</v>
      </c>
      <c r="EO21" s="52">
        <v>20</v>
      </c>
      <c r="EP21" t="str">
        <f t="shared" si="93"/>
        <v xml:space="preserve"> </v>
      </c>
      <c r="EQ21" s="48">
        <f t="shared" si="98"/>
        <v>0</v>
      </c>
      <c r="FC21" s="69"/>
      <c r="FD21" s="49"/>
      <c r="FE21" s="49"/>
      <c r="FF21" s="73">
        <f>COUNTIF($FJ$22:$FM$22,FF$22)</f>
        <v>0</v>
      </c>
      <c r="FG21" s="73">
        <f>COUNTIF($FJ$22:$FM$22,FG$22)</f>
        <v>0</v>
      </c>
      <c r="FH21" s="73">
        <f>COUNTIF($FJ$22:$FM$22,FH$22)</f>
        <v>0</v>
      </c>
      <c r="FI21" s="73">
        <f>COUNTIF($FJ$22:$FM$22,FI$22)</f>
        <v>0</v>
      </c>
      <c r="FJ21" s="74">
        <f t="shared" si="100"/>
        <v>1</v>
      </c>
      <c r="FK21" s="74">
        <f t="shared" si="100"/>
        <v>1</v>
      </c>
      <c r="FL21" s="74">
        <f t="shared" si="100"/>
        <v>1</v>
      </c>
      <c r="FM21" s="74">
        <f t="shared" si="100"/>
        <v>1</v>
      </c>
    </row>
    <row r="22" spans="1:169" ht="15">
      <c r="A22" s="303">
        <v>21</v>
      </c>
      <c r="B22" s="445">
        <f t="shared" si="78"/>
        <v>1</v>
      </c>
      <c r="C22" s="446">
        <f>B22+COUNTIF(B$2:$B22,B22)-1</f>
        <v>21</v>
      </c>
      <c r="D22" s="447" t="str">
        <f>Tables!AI22</f>
        <v>Belgium</v>
      </c>
      <c r="E22" s="448">
        <f t="shared" si="79"/>
        <v>0</v>
      </c>
      <c r="F22" s="50">
        <f>SUMIFS('Portfolio Allocation'!C$10:C$109,'Portfolio Allocation'!$A$10:$A$109,'Graph Tables'!$D22)</f>
        <v>0</v>
      </c>
      <c r="G22" s="50">
        <f>SUMIFS('Portfolio Allocation'!D$10:D$109,'Portfolio Allocation'!$A$10:$A$109,'Graph Tables'!$D22)</f>
        <v>0</v>
      </c>
      <c r="H22" s="50">
        <f>SUMIFS('Portfolio Allocation'!E$10:E$109,'Portfolio Allocation'!$A$10:$A$109,'Graph Tables'!$D22)</f>
        <v>0</v>
      </c>
      <c r="I22" s="50">
        <f>SUMIFS('Portfolio Allocation'!F$10:F$109,'Portfolio Allocation'!$A$10:$A$109,'Graph Tables'!$D22)</f>
        <v>0</v>
      </c>
      <c r="J22" s="50">
        <f>SUMIFS('Portfolio Allocation'!G$10:G$109,'Portfolio Allocation'!$A$10:$A$109,'Graph Tables'!$D22)</f>
        <v>0</v>
      </c>
      <c r="K22" s="50">
        <f>SUMIFS('Portfolio Allocation'!H$10:H$109,'Portfolio Allocation'!$A$10:$A$109,'Graph Tables'!$D22)</f>
        <v>0</v>
      </c>
      <c r="L22" s="50">
        <f>SUMIFS('Portfolio Allocation'!I$10:I$109,'Portfolio Allocation'!$A$10:$A$109,'Graph Tables'!$D22)</f>
        <v>0</v>
      </c>
      <c r="M22" s="50">
        <f>SUMIFS('Portfolio Allocation'!J$10:J$109,'Portfolio Allocation'!$A$10:$A$109,'Graph Tables'!$D22)</f>
        <v>0</v>
      </c>
      <c r="N22" s="50">
        <f>SUMIFS('Portfolio Allocation'!K$10:K$109,'Portfolio Allocation'!$A$10:$A$109,'Graph Tables'!$D22)</f>
        <v>0</v>
      </c>
      <c r="O22" s="50">
        <f>SUMIFS('Portfolio Allocation'!L$10:L$109,'Portfolio Allocation'!$A$10:$A$109,'Graph Tables'!$D22)</f>
        <v>0</v>
      </c>
      <c r="P22" s="50">
        <f>SUMIFS('Portfolio Allocation'!M$10:M$109,'Portfolio Allocation'!$A$10:$A$109,'Graph Tables'!$D22)</f>
        <v>0</v>
      </c>
      <c r="Q22" s="50">
        <f>SUMIFS('Portfolio Allocation'!N$10:N$109,'Portfolio Allocation'!$A$10:$A$109,'Graph Tables'!$D22)</f>
        <v>0</v>
      </c>
      <c r="R22" s="50">
        <f>SUMIFS('Portfolio Allocation'!O$10:O$109,'Portfolio Allocation'!$A$10:$A$109,'Graph Tables'!$D22)</f>
        <v>0</v>
      </c>
      <c r="S22" s="50">
        <f>SUMIFS('Portfolio Allocation'!P$10:P$109,'Portfolio Allocation'!$A$10:$A$109,'Graph Tables'!$D22)</f>
        <v>0</v>
      </c>
      <c r="T22" s="50">
        <f>SUMIFS('Portfolio Allocation'!Q$10:Q$109,'Portfolio Allocation'!$A$10:$A$109,'Graph Tables'!$D22)</f>
        <v>0</v>
      </c>
      <c r="U22" s="50">
        <f>SUMIFS('Portfolio Allocation'!R$10:R$109,'Portfolio Allocation'!$A$10:$A$109,'Graph Tables'!$D22)</f>
        <v>0</v>
      </c>
      <c r="V22" s="50">
        <f>SUMIFS('Portfolio Allocation'!S$10:S$109,'Portfolio Allocation'!$A$10:$A$109,'Graph Tables'!$D22)</f>
        <v>0</v>
      </c>
      <c r="W22" s="50">
        <f>SUMIFS('Portfolio Allocation'!T$10:T$109,'Portfolio Allocation'!$A$10:$A$109,'Graph Tables'!$D22)</f>
        <v>0</v>
      </c>
      <c r="X22" s="50">
        <f>SUMIFS('Portfolio Allocation'!U$10:U$109,'Portfolio Allocation'!$A$10:$A$109,'Graph Tables'!$D22)</f>
        <v>0</v>
      </c>
      <c r="Y22" s="50">
        <f>SUMIFS('Portfolio Allocation'!V$10:V$109,'Portfolio Allocation'!$A$10:$A$109,'Graph Tables'!$D22)</f>
        <v>0</v>
      </c>
      <c r="Z22" s="50">
        <f>SUMIFS('Portfolio Allocation'!W$10:W$109,'Portfolio Allocation'!$A$10:$A$109,'Graph Tables'!$D22)</f>
        <v>0</v>
      </c>
      <c r="AA22" s="50">
        <f>SUMIFS('Portfolio Allocation'!X$10:X$109,'Portfolio Allocation'!$A$10:$A$109,'Graph Tables'!$D22)</f>
        <v>0</v>
      </c>
      <c r="AB22" s="50">
        <f>SUMIFS('Portfolio Allocation'!Y$10:Y$109,'Portfolio Allocation'!$A$10:$A$109,'Graph Tables'!$D22)</f>
        <v>0</v>
      </c>
      <c r="AC22" s="50">
        <f>SUMIFS('Portfolio Allocation'!Z$10:Z$109,'Portfolio Allocation'!$A$10:$A$109,'Graph Tables'!$D22)</f>
        <v>0</v>
      </c>
      <c r="AD22" s="50"/>
      <c r="AE22" s="52">
        <v>21</v>
      </c>
      <c r="AF22" t="str">
        <f t="shared" si="80"/>
        <v xml:space="preserve"> </v>
      </c>
      <c r="AG22" s="48">
        <f t="shared" si="96"/>
        <v>0</v>
      </c>
      <c r="AH22" s="50"/>
      <c r="AI22" s="303">
        <f t="shared" si="81"/>
        <v>1</v>
      </c>
      <c r="AJ22" s="303">
        <f>AI22+COUNTIF(AI$2:$AI22,AI22)-1</f>
        <v>21</v>
      </c>
      <c r="AK22" s="305" t="str">
        <f t="shared" si="2"/>
        <v>Belgium</v>
      </c>
      <c r="AL22" s="81">
        <f t="shared" si="82"/>
        <v>0</v>
      </c>
      <c r="AM22" s="48">
        <f t="shared" si="3"/>
        <v>0</v>
      </c>
      <c r="AN22" s="48">
        <f t="shared" si="4"/>
        <v>0</v>
      </c>
      <c r="AO22" s="48">
        <f t="shared" si="5"/>
        <v>0</v>
      </c>
      <c r="AP22" s="48">
        <f t="shared" si="6"/>
        <v>0</v>
      </c>
      <c r="AQ22" s="48">
        <f t="shared" si="7"/>
        <v>0</v>
      </c>
      <c r="AR22" s="48">
        <f t="shared" si="8"/>
        <v>0</v>
      </c>
      <c r="AS22" s="48">
        <f t="shared" si="9"/>
        <v>0</v>
      </c>
      <c r="AT22" s="48">
        <f t="shared" si="10"/>
        <v>0</v>
      </c>
      <c r="AU22" s="48">
        <f t="shared" si="11"/>
        <v>0</v>
      </c>
      <c r="AV22" s="48">
        <f t="shared" si="12"/>
        <v>0</v>
      </c>
      <c r="AW22" s="48">
        <f t="shared" si="13"/>
        <v>0</v>
      </c>
      <c r="AX22" s="48">
        <f t="shared" si="14"/>
        <v>0</v>
      </c>
      <c r="AY22" s="48">
        <f t="shared" si="15"/>
        <v>0</v>
      </c>
      <c r="AZ22" s="48">
        <f t="shared" si="16"/>
        <v>0</v>
      </c>
      <c r="BA22" s="48">
        <f t="shared" si="17"/>
        <v>0</v>
      </c>
      <c r="BB22" s="48">
        <f t="shared" si="18"/>
        <v>0</v>
      </c>
      <c r="BC22" s="48">
        <f t="shared" si="19"/>
        <v>0</v>
      </c>
      <c r="BD22" s="48">
        <f t="shared" si="20"/>
        <v>0</v>
      </c>
      <c r="BE22" s="48">
        <f t="shared" si="21"/>
        <v>0</v>
      </c>
      <c r="BF22" s="48">
        <f t="shared" si="22"/>
        <v>0</v>
      </c>
      <c r="BG22" s="48">
        <f t="shared" si="23"/>
        <v>0</v>
      </c>
      <c r="BH22" s="48">
        <f t="shared" si="24"/>
        <v>0</v>
      </c>
      <c r="BI22" s="48">
        <f t="shared" si="25"/>
        <v>0</v>
      </c>
      <c r="BJ22" s="48">
        <f t="shared" si="26"/>
        <v>0</v>
      </c>
      <c r="BK22" s="48"/>
      <c r="BL22" s="52">
        <v>21</v>
      </c>
      <c r="BM22">
        <f t="shared" si="83"/>
        <v>0</v>
      </c>
      <c r="BN22" s="48">
        <f t="shared" si="97"/>
        <v>0</v>
      </c>
      <c r="BO22" s="48">
        <f t="shared" si="27"/>
        <v>0</v>
      </c>
      <c r="BP22" s="48">
        <f t="shared" si="28"/>
        <v>0</v>
      </c>
      <c r="BQ22" s="48">
        <f t="shared" si="29"/>
        <v>0</v>
      </c>
      <c r="BR22" s="48">
        <f t="shared" si="30"/>
        <v>0</v>
      </c>
      <c r="BS22" s="48">
        <f t="shared" si="31"/>
        <v>0</v>
      </c>
      <c r="BT22" s="48">
        <f t="shared" si="32"/>
        <v>0</v>
      </c>
      <c r="BU22" s="48">
        <f t="shared" si="33"/>
        <v>0</v>
      </c>
      <c r="BV22" s="48">
        <f t="shared" si="34"/>
        <v>0</v>
      </c>
      <c r="BW22" s="48">
        <f t="shared" si="35"/>
        <v>0</v>
      </c>
      <c r="BX22" s="48">
        <f t="shared" si="36"/>
        <v>0</v>
      </c>
      <c r="BY22" s="48">
        <f t="shared" si="37"/>
        <v>0</v>
      </c>
      <c r="BZ22" s="48">
        <f t="shared" si="38"/>
        <v>0</v>
      </c>
      <c r="CA22" s="48">
        <f t="shared" si="39"/>
        <v>0</v>
      </c>
      <c r="CB22" s="48">
        <f t="shared" si="40"/>
        <v>0</v>
      </c>
      <c r="CC22" s="48">
        <f t="shared" si="41"/>
        <v>0</v>
      </c>
      <c r="CD22" s="48">
        <f t="shared" si="42"/>
        <v>0</v>
      </c>
      <c r="CE22" s="48">
        <f t="shared" si="43"/>
        <v>0</v>
      </c>
      <c r="CF22" s="48">
        <f t="shared" si="44"/>
        <v>0</v>
      </c>
      <c r="CG22" s="48">
        <f t="shared" si="45"/>
        <v>0</v>
      </c>
      <c r="CH22" s="48">
        <f t="shared" si="46"/>
        <v>0</v>
      </c>
      <c r="CI22" s="48">
        <f t="shared" si="47"/>
        <v>0</v>
      </c>
      <c r="CJ22" s="48">
        <f t="shared" si="48"/>
        <v>0</v>
      </c>
      <c r="CK22" s="48">
        <f t="shared" si="49"/>
        <v>0</v>
      </c>
      <c r="CL22" s="48">
        <f t="shared" si="50"/>
        <v>0</v>
      </c>
      <c r="CM22" s="48"/>
      <c r="CN22" s="310">
        <f t="shared" si="84"/>
        <v>0</v>
      </c>
      <c r="CO22" s="310">
        <v>21</v>
      </c>
      <c r="CP22" s="303">
        <f t="shared" si="85"/>
        <v>1</v>
      </c>
      <c r="CQ22" s="303">
        <f>CP22+COUNTIF($CP$2:CP22,CP22)-1</f>
        <v>21</v>
      </c>
      <c r="CR22" s="305" t="str">
        <f t="shared" si="51"/>
        <v>Belgium</v>
      </c>
      <c r="CS22" s="81">
        <f t="shared" si="86"/>
        <v>0</v>
      </c>
      <c r="CT22" s="48">
        <f t="shared" si="52"/>
        <v>0</v>
      </c>
      <c r="CU22" s="48">
        <f t="shared" si="53"/>
        <v>0</v>
      </c>
      <c r="CV22" s="48">
        <f t="shared" si="54"/>
        <v>0</v>
      </c>
      <c r="CW22" s="48">
        <f t="shared" si="55"/>
        <v>0</v>
      </c>
      <c r="CX22" s="48">
        <f t="shared" si="56"/>
        <v>0</v>
      </c>
      <c r="CY22" s="48">
        <f t="shared" si="57"/>
        <v>0</v>
      </c>
      <c r="CZ22" s="48">
        <f t="shared" si="58"/>
        <v>0</v>
      </c>
      <c r="DA22" s="48">
        <f t="shared" si="59"/>
        <v>0</v>
      </c>
      <c r="DB22" s="48">
        <f t="shared" si="60"/>
        <v>0</v>
      </c>
      <c r="DC22" s="48">
        <f t="shared" si="61"/>
        <v>0</v>
      </c>
      <c r="DD22" s="48">
        <f t="shared" si="62"/>
        <v>0</v>
      </c>
      <c r="DE22" s="48">
        <f t="shared" si="63"/>
        <v>0</v>
      </c>
      <c r="DF22" s="48">
        <f t="shared" si="64"/>
        <v>0</v>
      </c>
      <c r="DG22" s="48">
        <f t="shared" si="65"/>
        <v>0</v>
      </c>
      <c r="DH22" s="48">
        <f t="shared" si="66"/>
        <v>0</v>
      </c>
      <c r="DI22" s="48">
        <f t="shared" si="67"/>
        <v>0</v>
      </c>
      <c r="DJ22" s="48">
        <f t="shared" si="68"/>
        <v>0</v>
      </c>
      <c r="DK22" s="48">
        <f t="shared" si="69"/>
        <v>0</v>
      </c>
      <c r="DL22" s="48">
        <f t="shared" si="70"/>
        <v>0</v>
      </c>
      <c r="DM22" s="48">
        <f t="shared" si="71"/>
        <v>0</v>
      </c>
      <c r="DN22" s="48">
        <f t="shared" si="72"/>
        <v>0</v>
      </c>
      <c r="DO22" s="48">
        <f t="shared" si="73"/>
        <v>0</v>
      </c>
      <c r="DP22" s="48">
        <f t="shared" si="74"/>
        <v>0</v>
      </c>
      <c r="DQ22" s="48">
        <f t="shared" si="75"/>
        <v>0</v>
      </c>
      <c r="DS22" s="51">
        <v>21</v>
      </c>
      <c r="DT22" s="52">
        <f t="shared" si="87"/>
        <v>1</v>
      </c>
      <c r="DU22" s="51">
        <f>DT22+COUNTIF(DT$2:$DT22,DT22)-1</f>
        <v>21</v>
      </c>
      <c r="DV22" s="48" t="s">
        <v>391</v>
      </c>
      <c r="DW22" s="48">
        <f>Z243</f>
        <v>0</v>
      </c>
      <c r="DY22" s="52">
        <f t="shared" si="88"/>
        <v>1</v>
      </c>
      <c r="DZ22" s="51">
        <f>DY22+COUNTIF(DY$2:$DY22,DY22)-1</f>
        <v>21</v>
      </c>
      <c r="EA22" s="52">
        <v>21</v>
      </c>
      <c r="EB22" t="str">
        <f t="shared" si="89"/>
        <v xml:space="preserve"> </v>
      </c>
      <c r="EC22" s="48">
        <f t="shared" si="90"/>
        <v>0</v>
      </c>
      <c r="EE22" s="325">
        <f t="shared" si="76"/>
        <v>0</v>
      </c>
      <c r="EG22" s="51">
        <v>21</v>
      </c>
      <c r="EH22" s="52">
        <f t="shared" si="91"/>
        <v>1</v>
      </c>
      <c r="EI22" s="51">
        <f>EH22+COUNTIF($EH$2:EH22,EH22)-1</f>
        <v>21</v>
      </c>
      <c r="EJ22" s="48" t="s">
        <v>391</v>
      </c>
      <c r="EK22" s="48">
        <f>$DN$243</f>
        <v>0</v>
      </c>
      <c r="EM22" s="52">
        <f t="shared" si="92"/>
        <v>2</v>
      </c>
      <c r="EN22" s="51">
        <f>EM22+COUNTIF($EM$2:EM22,EM22)-1</f>
        <v>21</v>
      </c>
      <c r="EO22" s="52">
        <v>21</v>
      </c>
      <c r="EP22" t="str">
        <f t="shared" si="93"/>
        <v xml:space="preserve"> </v>
      </c>
      <c r="EQ22" s="48">
        <f t="shared" si="98"/>
        <v>0</v>
      </c>
      <c r="FC22" s="49" t="s">
        <v>1439</v>
      </c>
      <c r="FD22" s="49" t="s">
        <v>1419</v>
      </c>
      <c r="FE22" s="49"/>
      <c r="FF22" s="63" t="str">
        <f>VLOOKUP(FF20,PeriodNr,3,FALSE)</f>
        <v>Not reported</v>
      </c>
      <c r="FG22" s="63" t="str">
        <f>VLOOKUP(FG20,PeriodNr,3,FALSE)</f>
        <v>Not reported</v>
      </c>
      <c r="FH22" s="63" t="str">
        <f>VLOOKUP(FH20,PeriodNr,3,FALSE)</f>
        <v>Not reported</v>
      </c>
      <c r="FI22" s="63" t="str">
        <f>VLOOKUP(FI20,PeriodNr,3,FALSE)</f>
        <v>Not reported</v>
      </c>
      <c r="FJ22" s="63" t="str">
        <f>CONCATENATE(Overview!C$11," ",Overview!C$10)</f>
        <v xml:space="preserve"> </v>
      </c>
      <c r="FK22" s="63" t="str">
        <f>CONCATENATE(Overview!D$11," ",Overview!D$10)</f>
        <v xml:space="preserve"> </v>
      </c>
      <c r="FL22" s="63" t="str">
        <f>CONCATENATE(Overview!E$11," ",Overview!E$10)</f>
        <v xml:space="preserve"> </v>
      </c>
      <c r="FM22" s="63" t="str">
        <f>CONCATENATE(Overview!F$11," ",Overview!F$10)</f>
        <v xml:space="preserve"> </v>
      </c>
    </row>
    <row r="23" spans="1:169" ht="15">
      <c r="A23" s="303">
        <v>22</v>
      </c>
      <c r="B23" s="445">
        <f t="shared" si="78"/>
        <v>1</v>
      </c>
      <c r="C23" s="446">
        <f>B23+COUNTIF(B$2:$B23,B23)-1</f>
        <v>22</v>
      </c>
      <c r="D23" s="447" t="str">
        <f>Tables!AI23</f>
        <v>Belize</v>
      </c>
      <c r="E23" s="448">
        <f t="shared" si="79"/>
        <v>0</v>
      </c>
      <c r="F23" s="50">
        <f>SUMIFS('Portfolio Allocation'!C$10:C$109,'Portfolio Allocation'!$A$10:$A$109,'Graph Tables'!$D23)</f>
        <v>0</v>
      </c>
      <c r="G23" s="50">
        <f>SUMIFS('Portfolio Allocation'!D$10:D$109,'Portfolio Allocation'!$A$10:$A$109,'Graph Tables'!$D23)</f>
        <v>0</v>
      </c>
      <c r="H23" s="50">
        <f>SUMIFS('Portfolio Allocation'!E$10:E$109,'Portfolio Allocation'!$A$10:$A$109,'Graph Tables'!$D23)</f>
        <v>0</v>
      </c>
      <c r="I23" s="50">
        <f>SUMIFS('Portfolio Allocation'!F$10:F$109,'Portfolio Allocation'!$A$10:$A$109,'Graph Tables'!$D23)</f>
        <v>0</v>
      </c>
      <c r="J23" s="50">
        <f>SUMIFS('Portfolio Allocation'!G$10:G$109,'Portfolio Allocation'!$A$10:$A$109,'Graph Tables'!$D23)</f>
        <v>0</v>
      </c>
      <c r="K23" s="50">
        <f>SUMIFS('Portfolio Allocation'!H$10:H$109,'Portfolio Allocation'!$A$10:$A$109,'Graph Tables'!$D23)</f>
        <v>0</v>
      </c>
      <c r="L23" s="50">
        <f>SUMIFS('Portfolio Allocation'!I$10:I$109,'Portfolio Allocation'!$A$10:$A$109,'Graph Tables'!$D23)</f>
        <v>0</v>
      </c>
      <c r="M23" s="50">
        <f>SUMIFS('Portfolio Allocation'!J$10:J$109,'Portfolio Allocation'!$A$10:$A$109,'Graph Tables'!$D23)</f>
        <v>0</v>
      </c>
      <c r="N23" s="50">
        <f>SUMIFS('Portfolio Allocation'!K$10:K$109,'Portfolio Allocation'!$A$10:$A$109,'Graph Tables'!$D23)</f>
        <v>0</v>
      </c>
      <c r="O23" s="50">
        <f>SUMIFS('Portfolio Allocation'!L$10:L$109,'Portfolio Allocation'!$A$10:$A$109,'Graph Tables'!$D23)</f>
        <v>0</v>
      </c>
      <c r="P23" s="50">
        <f>SUMIFS('Portfolio Allocation'!M$10:M$109,'Portfolio Allocation'!$A$10:$A$109,'Graph Tables'!$D23)</f>
        <v>0</v>
      </c>
      <c r="Q23" s="50">
        <f>SUMIFS('Portfolio Allocation'!N$10:N$109,'Portfolio Allocation'!$A$10:$A$109,'Graph Tables'!$D23)</f>
        <v>0</v>
      </c>
      <c r="R23" s="50">
        <f>SUMIFS('Portfolio Allocation'!O$10:O$109,'Portfolio Allocation'!$A$10:$A$109,'Graph Tables'!$D23)</f>
        <v>0</v>
      </c>
      <c r="S23" s="50">
        <f>SUMIFS('Portfolio Allocation'!P$10:P$109,'Portfolio Allocation'!$A$10:$A$109,'Graph Tables'!$D23)</f>
        <v>0</v>
      </c>
      <c r="T23" s="50">
        <f>SUMIFS('Portfolio Allocation'!Q$10:Q$109,'Portfolio Allocation'!$A$10:$A$109,'Graph Tables'!$D23)</f>
        <v>0</v>
      </c>
      <c r="U23" s="50">
        <f>SUMIFS('Portfolio Allocation'!R$10:R$109,'Portfolio Allocation'!$A$10:$A$109,'Graph Tables'!$D23)</f>
        <v>0</v>
      </c>
      <c r="V23" s="50">
        <f>SUMIFS('Portfolio Allocation'!S$10:S$109,'Portfolio Allocation'!$A$10:$A$109,'Graph Tables'!$D23)</f>
        <v>0</v>
      </c>
      <c r="W23" s="50">
        <f>SUMIFS('Portfolio Allocation'!T$10:T$109,'Portfolio Allocation'!$A$10:$A$109,'Graph Tables'!$D23)</f>
        <v>0</v>
      </c>
      <c r="X23" s="50">
        <f>SUMIFS('Portfolio Allocation'!U$10:U$109,'Portfolio Allocation'!$A$10:$A$109,'Graph Tables'!$D23)</f>
        <v>0</v>
      </c>
      <c r="Y23" s="50">
        <f>SUMIFS('Portfolio Allocation'!V$10:V$109,'Portfolio Allocation'!$A$10:$A$109,'Graph Tables'!$D23)</f>
        <v>0</v>
      </c>
      <c r="Z23" s="50">
        <f>SUMIFS('Portfolio Allocation'!W$10:W$109,'Portfolio Allocation'!$A$10:$A$109,'Graph Tables'!$D23)</f>
        <v>0</v>
      </c>
      <c r="AA23" s="50">
        <f>SUMIFS('Portfolio Allocation'!X$10:X$109,'Portfolio Allocation'!$A$10:$A$109,'Graph Tables'!$D23)</f>
        <v>0</v>
      </c>
      <c r="AB23" s="50">
        <f>SUMIFS('Portfolio Allocation'!Y$10:Y$109,'Portfolio Allocation'!$A$10:$A$109,'Graph Tables'!$D23)</f>
        <v>0</v>
      </c>
      <c r="AC23" s="50">
        <f>SUMIFS('Portfolio Allocation'!Z$10:Z$109,'Portfolio Allocation'!$A$10:$A$109,'Graph Tables'!$D23)</f>
        <v>0</v>
      </c>
      <c r="AD23" s="50"/>
      <c r="AE23" s="52">
        <v>22</v>
      </c>
      <c r="AF23" t="str">
        <f t="shared" si="80"/>
        <v xml:space="preserve"> </v>
      </c>
      <c r="AG23" s="48">
        <f t="shared" si="96"/>
        <v>0</v>
      </c>
      <c r="AH23" s="50"/>
      <c r="AI23" s="303">
        <f t="shared" si="81"/>
        <v>1</v>
      </c>
      <c r="AJ23" s="303">
        <f>AI23+COUNTIF(AI$2:$AI23,AI23)-1</f>
        <v>22</v>
      </c>
      <c r="AK23" s="305" t="str">
        <f t="shared" si="2"/>
        <v>Belize</v>
      </c>
      <c r="AL23" s="81">
        <f t="shared" si="82"/>
        <v>0</v>
      </c>
      <c r="AM23" s="48">
        <f t="shared" si="3"/>
        <v>0</v>
      </c>
      <c r="AN23" s="48">
        <f t="shared" si="4"/>
        <v>0</v>
      </c>
      <c r="AO23" s="48">
        <f t="shared" si="5"/>
        <v>0</v>
      </c>
      <c r="AP23" s="48">
        <f t="shared" si="6"/>
        <v>0</v>
      </c>
      <c r="AQ23" s="48">
        <f t="shared" si="7"/>
        <v>0</v>
      </c>
      <c r="AR23" s="48">
        <f t="shared" si="8"/>
        <v>0</v>
      </c>
      <c r="AS23" s="48">
        <f t="shared" si="9"/>
        <v>0</v>
      </c>
      <c r="AT23" s="48">
        <f t="shared" si="10"/>
        <v>0</v>
      </c>
      <c r="AU23" s="48">
        <f t="shared" si="11"/>
        <v>0</v>
      </c>
      <c r="AV23" s="48">
        <f t="shared" si="12"/>
        <v>0</v>
      </c>
      <c r="AW23" s="48">
        <f t="shared" si="13"/>
        <v>0</v>
      </c>
      <c r="AX23" s="48">
        <f t="shared" si="14"/>
        <v>0</v>
      </c>
      <c r="AY23" s="48">
        <f t="shared" si="15"/>
        <v>0</v>
      </c>
      <c r="AZ23" s="48">
        <f t="shared" si="16"/>
        <v>0</v>
      </c>
      <c r="BA23" s="48">
        <f t="shared" si="17"/>
        <v>0</v>
      </c>
      <c r="BB23" s="48">
        <f t="shared" si="18"/>
        <v>0</v>
      </c>
      <c r="BC23" s="48">
        <f t="shared" si="19"/>
        <v>0</v>
      </c>
      <c r="BD23" s="48">
        <f t="shared" si="20"/>
        <v>0</v>
      </c>
      <c r="BE23" s="48">
        <f t="shared" si="21"/>
        <v>0</v>
      </c>
      <c r="BF23" s="48">
        <f t="shared" si="22"/>
        <v>0</v>
      </c>
      <c r="BG23" s="48">
        <f t="shared" si="23"/>
        <v>0</v>
      </c>
      <c r="BH23" s="48">
        <f t="shared" si="24"/>
        <v>0</v>
      </c>
      <c r="BI23" s="48">
        <f t="shared" si="25"/>
        <v>0</v>
      </c>
      <c r="BJ23" s="48">
        <f t="shared" si="26"/>
        <v>0</v>
      </c>
      <c r="BK23" s="48"/>
      <c r="BL23" s="52">
        <v>22</v>
      </c>
      <c r="BM23">
        <f t="shared" si="83"/>
        <v>0</v>
      </c>
      <c r="BN23" s="48">
        <f t="shared" si="97"/>
        <v>0</v>
      </c>
      <c r="BO23" s="48">
        <f t="shared" si="27"/>
        <v>0</v>
      </c>
      <c r="BP23" s="48">
        <f t="shared" si="28"/>
        <v>0</v>
      </c>
      <c r="BQ23" s="48">
        <f t="shared" si="29"/>
        <v>0</v>
      </c>
      <c r="BR23" s="48">
        <f t="shared" si="30"/>
        <v>0</v>
      </c>
      <c r="BS23" s="48">
        <f t="shared" si="31"/>
        <v>0</v>
      </c>
      <c r="BT23" s="48">
        <f t="shared" si="32"/>
        <v>0</v>
      </c>
      <c r="BU23" s="48">
        <f t="shared" si="33"/>
        <v>0</v>
      </c>
      <c r="BV23" s="48">
        <f t="shared" si="34"/>
        <v>0</v>
      </c>
      <c r="BW23" s="48">
        <f t="shared" si="35"/>
        <v>0</v>
      </c>
      <c r="BX23" s="48">
        <f t="shared" si="36"/>
        <v>0</v>
      </c>
      <c r="BY23" s="48">
        <f t="shared" si="37"/>
        <v>0</v>
      </c>
      <c r="BZ23" s="48">
        <f t="shared" si="38"/>
        <v>0</v>
      </c>
      <c r="CA23" s="48">
        <f t="shared" si="39"/>
        <v>0</v>
      </c>
      <c r="CB23" s="48">
        <f t="shared" si="40"/>
        <v>0</v>
      </c>
      <c r="CC23" s="48">
        <f t="shared" si="41"/>
        <v>0</v>
      </c>
      <c r="CD23" s="48">
        <f t="shared" si="42"/>
        <v>0</v>
      </c>
      <c r="CE23" s="48">
        <f t="shared" si="43"/>
        <v>0</v>
      </c>
      <c r="CF23" s="48">
        <f t="shared" si="44"/>
        <v>0</v>
      </c>
      <c r="CG23" s="48">
        <f t="shared" si="45"/>
        <v>0</v>
      </c>
      <c r="CH23" s="48">
        <f t="shared" si="46"/>
        <v>0</v>
      </c>
      <c r="CI23" s="48">
        <f t="shared" si="47"/>
        <v>0</v>
      </c>
      <c r="CJ23" s="48">
        <f t="shared" si="48"/>
        <v>0</v>
      </c>
      <c r="CK23" s="48">
        <f t="shared" si="49"/>
        <v>0</v>
      </c>
      <c r="CL23" s="48">
        <f t="shared" si="50"/>
        <v>0</v>
      </c>
      <c r="CM23" s="48"/>
      <c r="CN23" s="310">
        <f t="shared" si="84"/>
        <v>0</v>
      </c>
      <c r="CO23" s="310">
        <v>22</v>
      </c>
      <c r="CP23" s="303">
        <f t="shared" si="85"/>
        <v>1</v>
      </c>
      <c r="CQ23" s="303">
        <f>CP23+COUNTIF($CP$2:CP23,CP23)-1</f>
        <v>22</v>
      </c>
      <c r="CR23" s="305" t="str">
        <f t="shared" si="51"/>
        <v>Belize</v>
      </c>
      <c r="CS23" s="81">
        <f t="shared" si="86"/>
        <v>0</v>
      </c>
      <c r="CT23" s="48">
        <f t="shared" si="52"/>
        <v>0</v>
      </c>
      <c r="CU23" s="48">
        <f t="shared" si="53"/>
        <v>0</v>
      </c>
      <c r="CV23" s="48">
        <f t="shared" si="54"/>
        <v>0</v>
      </c>
      <c r="CW23" s="48">
        <f t="shared" si="55"/>
        <v>0</v>
      </c>
      <c r="CX23" s="48">
        <f t="shared" si="56"/>
        <v>0</v>
      </c>
      <c r="CY23" s="48">
        <f t="shared" si="57"/>
        <v>0</v>
      </c>
      <c r="CZ23" s="48">
        <f t="shared" si="58"/>
        <v>0</v>
      </c>
      <c r="DA23" s="48">
        <f t="shared" si="59"/>
        <v>0</v>
      </c>
      <c r="DB23" s="48">
        <f t="shared" si="60"/>
        <v>0</v>
      </c>
      <c r="DC23" s="48">
        <f t="shared" si="61"/>
        <v>0</v>
      </c>
      <c r="DD23" s="48">
        <f t="shared" si="62"/>
        <v>0</v>
      </c>
      <c r="DE23" s="48">
        <f t="shared" si="63"/>
        <v>0</v>
      </c>
      <c r="DF23" s="48">
        <f t="shared" si="64"/>
        <v>0</v>
      </c>
      <c r="DG23" s="48">
        <f t="shared" si="65"/>
        <v>0</v>
      </c>
      <c r="DH23" s="48">
        <f t="shared" si="66"/>
        <v>0</v>
      </c>
      <c r="DI23" s="48">
        <f t="shared" si="67"/>
        <v>0</v>
      </c>
      <c r="DJ23" s="48">
        <f t="shared" si="68"/>
        <v>0</v>
      </c>
      <c r="DK23" s="48">
        <f t="shared" si="69"/>
        <v>0</v>
      </c>
      <c r="DL23" s="48">
        <f t="shared" si="70"/>
        <v>0</v>
      </c>
      <c r="DM23" s="48">
        <f t="shared" si="71"/>
        <v>0</v>
      </c>
      <c r="DN23" s="48">
        <f t="shared" si="72"/>
        <v>0</v>
      </c>
      <c r="DO23" s="48">
        <f t="shared" si="73"/>
        <v>0</v>
      </c>
      <c r="DP23" s="48">
        <f t="shared" si="74"/>
        <v>0</v>
      </c>
      <c r="DQ23" s="48">
        <f t="shared" si="75"/>
        <v>0</v>
      </c>
      <c r="DS23" s="51">
        <v>22</v>
      </c>
      <c r="DT23" s="52">
        <f t="shared" si="87"/>
        <v>1</v>
      </c>
      <c r="DU23" s="51">
        <f>DT23+COUNTIF(DT$2:$DT23,DT23)-1</f>
        <v>22</v>
      </c>
      <c r="DV23" s="48" t="s">
        <v>392</v>
      </c>
      <c r="DW23" s="48">
        <f>AA243</f>
        <v>0</v>
      </c>
      <c r="DY23" s="52">
        <f t="shared" si="88"/>
        <v>1</v>
      </c>
      <c r="DZ23" s="51">
        <f>DY23+COUNTIF(DY$2:$DY23,DY23)-1</f>
        <v>22</v>
      </c>
      <c r="EA23" s="52">
        <v>22</v>
      </c>
      <c r="EB23" t="str">
        <f t="shared" si="89"/>
        <v xml:space="preserve"> </v>
      </c>
      <c r="EC23" s="48">
        <f t="shared" si="90"/>
        <v>0</v>
      </c>
      <c r="EE23" s="325">
        <f t="shared" si="76"/>
        <v>0</v>
      </c>
      <c r="EG23" s="51">
        <v>22</v>
      </c>
      <c r="EH23" s="52">
        <f t="shared" si="91"/>
        <v>1</v>
      </c>
      <c r="EI23" s="51">
        <f>EH23+COUNTIF($EH$2:EH23,EH23)-1</f>
        <v>22</v>
      </c>
      <c r="EJ23" s="48" t="s">
        <v>392</v>
      </c>
      <c r="EK23" s="48">
        <f>$DO$243</f>
        <v>0</v>
      </c>
      <c r="EM23" s="52">
        <f t="shared" si="92"/>
        <v>2</v>
      </c>
      <c r="EN23" s="51">
        <f>EM23+COUNTIF($EM$2:EM23,EM23)-1</f>
        <v>22</v>
      </c>
      <c r="EO23" s="52">
        <v>22</v>
      </c>
      <c r="EP23" t="str">
        <f t="shared" si="93"/>
        <v xml:space="preserve"> </v>
      </c>
      <c r="EQ23" s="48">
        <f t="shared" si="98"/>
        <v>0</v>
      </c>
      <c r="FC23" s="75" t="s">
        <v>228</v>
      </c>
      <c r="FD23" s="1" t="str">
        <f>INDEX(Overview!$B:$B,MATCH($FC23,Overview!$A:$A,0))</f>
        <v>Fair Value of Investment Portfolio</v>
      </c>
      <c r="FE23" s="75" t="s">
        <v>2063</v>
      </c>
      <c r="FF23" s="53" t="e">
        <f>IF(FF21=0,NA(),IF(FF$20=1,FG23,SUMIF($FJ$20:$FM$20,FF$20,$FJ23:$FM23))/IF(FF21&gt;0,FF21,1))</f>
        <v>#N/A</v>
      </c>
      <c r="FG23" s="53" t="e">
        <f>IF(FG21=0,NA(),IF(FG$20=1,FH23,SUMIF($FJ$20:$FM$20,FG$20,$FJ23:$FM23))/IF(FG21&gt;0,FG21,1))</f>
        <v>#N/A</v>
      </c>
      <c r="FH23" s="53" t="e">
        <f>IF(FH21=0,NA(),IF(FH$20=1,FI23,SUMIF($FJ$20:$FM$20,FH$20,$FJ23:$FM23))/IF(FH21&gt;0,FH21,1))</f>
        <v>#N/A</v>
      </c>
      <c r="FI23" s="53" t="e">
        <f>IF(FI21=0,NA(),IF(FI$20=1,0,SUMIF($FJ$20:$FM$20,FI$20,$FJ23:$FM23))/IF(FI21&gt;0,FI21,1))</f>
        <v>#N/A</v>
      </c>
      <c r="FJ23" s="434">
        <f>IFERROR(INDEX(Overview!C:C,MATCH($FC23,Overview!$A:$A,0))/VLOOKUP($FC$26,Divide,4,FALSE),0)</f>
        <v>0</v>
      </c>
      <c r="FK23" s="434">
        <f>IFERROR(INDEX(Overview!D:D,MATCH($FC23,Overview!$A:$A,0))/VLOOKUP($FC$26,Divide,4,FALSE),0)</f>
        <v>0</v>
      </c>
      <c r="FL23" s="434">
        <f>IFERROR(INDEX(Overview!E:E,MATCH($FC23,Overview!$A:$A,0))/VLOOKUP($FC$26,Divide,4,FALSE),0)</f>
        <v>0</v>
      </c>
      <c r="FM23" s="434">
        <f>IFERROR(INDEX(Overview!F:F,MATCH($FC23,Overview!$A:$A,0))/VLOOKUP($FC$26,Divide,4,FALSE),0)</f>
        <v>0</v>
      </c>
    </row>
    <row r="24" spans="1:169" ht="15">
      <c r="A24" s="303">
        <v>23</v>
      </c>
      <c r="B24" s="445">
        <f t="shared" si="78"/>
        <v>1</v>
      </c>
      <c r="C24" s="446">
        <f>B24+COUNTIF(B$2:$B24,B24)-1</f>
        <v>23</v>
      </c>
      <c r="D24" s="447" t="str">
        <f>Tables!AI24</f>
        <v>Benin</v>
      </c>
      <c r="E24" s="448">
        <f t="shared" si="79"/>
        <v>0</v>
      </c>
      <c r="F24" s="50">
        <f>SUMIFS('Portfolio Allocation'!C$10:C$109,'Portfolio Allocation'!$A$10:$A$109,'Graph Tables'!$D24)</f>
        <v>0</v>
      </c>
      <c r="G24" s="50">
        <f>SUMIFS('Portfolio Allocation'!D$10:D$109,'Portfolio Allocation'!$A$10:$A$109,'Graph Tables'!$D24)</f>
        <v>0</v>
      </c>
      <c r="H24" s="50">
        <f>SUMIFS('Portfolio Allocation'!E$10:E$109,'Portfolio Allocation'!$A$10:$A$109,'Graph Tables'!$D24)</f>
        <v>0</v>
      </c>
      <c r="I24" s="50">
        <f>SUMIFS('Portfolio Allocation'!F$10:F$109,'Portfolio Allocation'!$A$10:$A$109,'Graph Tables'!$D24)</f>
        <v>0</v>
      </c>
      <c r="J24" s="50">
        <f>SUMIFS('Portfolio Allocation'!G$10:G$109,'Portfolio Allocation'!$A$10:$A$109,'Graph Tables'!$D24)</f>
        <v>0</v>
      </c>
      <c r="K24" s="50">
        <f>SUMIFS('Portfolio Allocation'!H$10:H$109,'Portfolio Allocation'!$A$10:$A$109,'Graph Tables'!$D24)</f>
        <v>0</v>
      </c>
      <c r="L24" s="50">
        <f>SUMIFS('Portfolio Allocation'!I$10:I$109,'Portfolio Allocation'!$A$10:$A$109,'Graph Tables'!$D24)</f>
        <v>0</v>
      </c>
      <c r="M24" s="50">
        <f>SUMIFS('Portfolio Allocation'!J$10:J$109,'Portfolio Allocation'!$A$10:$A$109,'Graph Tables'!$D24)</f>
        <v>0</v>
      </c>
      <c r="N24" s="50">
        <f>SUMIFS('Portfolio Allocation'!K$10:K$109,'Portfolio Allocation'!$A$10:$A$109,'Graph Tables'!$D24)</f>
        <v>0</v>
      </c>
      <c r="O24" s="50">
        <f>SUMIFS('Portfolio Allocation'!L$10:L$109,'Portfolio Allocation'!$A$10:$A$109,'Graph Tables'!$D24)</f>
        <v>0</v>
      </c>
      <c r="P24" s="50">
        <f>SUMIFS('Portfolio Allocation'!M$10:M$109,'Portfolio Allocation'!$A$10:$A$109,'Graph Tables'!$D24)</f>
        <v>0</v>
      </c>
      <c r="Q24" s="50">
        <f>SUMIFS('Portfolio Allocation'!N$10:N$109,'Portfolio Allocation'!$A$10:$A$109,'Graph Tables'!$D24)</f>
        <v>0</v>
      </c>
      <c r="R24" s="50">
        <f>SUMIFS('Portfolio Allocation'!O$10:O$109,'Portfolio Allocation'!$A$10:$A$109,'Graph Tables'!$D24)</f>
        <v>0</v>
      </c>
      <c r="S24" s="50">
        <f>SUMIFS('Portfolio Allocation'!P$10:P$109,'Portfolio Allocation'!$A$10:$A$109,'Graph Tables'!$D24)</f>
        <v>0</v>
      </c>
      <c r="T24" s="50">
        <f>SUMIFS('Portfolio Allocation'!Q$10:Q$109,'Portfolio Allocation'!$A$10:$A$109,'Graph Tables'!$D24)</f>
        <v>0</v>
      </c>
      <c r="U24" s="50">
        <f>SUMIFS('Portfolio Allocation'!R$10:R$109,'Portfolio Allocation'!$A$10:$A$109,'Graph Tables'!$D24)</f>
        <v>0</v>
      </c>
      <c r="V24" s="50">
        <f>SUMIFS('Portfolio Allocation'!S$10:S$109,'Portfolio Allocation'!$A$10:$A$109,'Graph Tables'!$D24)</f>
        <v>0</v>
      </c>
      <c r="W24" s="50">
        <f>SUMIFS('Portfolio Allocation'!T$10:T$109,'Portfolio Allocation'!$A$10:$A$109,'Graph Tables'!$D24)</f>
        <v>0</v>
      </c>
      <c r="X24" s="50">
        <f>SUMIFS('Portfolio Allocation'!U$10:U$109,'Portfolio Allocation'!$A$10:$A$109,'Graph Tables'!$D24)</f>
        <v>0</v>
      </c>
      <c r="Y24" s="50">
        <f>SUMIFS('Portfolio Allocation'!V$10:V$109,'Portfolio Allocation'!$A$10:$A$109,'Graph Tables'!$D24)</f>
        <v>0</v>
      </c>
      <c r="Z24" s="50">
        <f>SUMIFS('Portfolio Allocation'!W$10:W$109,'Portfolio Allocation'!$A$10:$A$109,'Graph Tables'!$D24)</f>
        <v>0</v>
      </c>
      <c r="AA24" s="50">
        <f>SUMIFS('Portfolio Allocation'!X$10:X$109,'Portfolio Allocation'!$A$10:$A$109,'Graph Tables'!$D24)</f>
        <v>0</v>
      </c>
      <c r="AB24" s="50">
        <f>SUMIFS('Portfolio Allocation'!Y$10:Y$109,'Portfolio Allocation'!$A$10:$A$109,'Graph Tables'!$D24)</f>
        <v>0</v>
      </c>
      <c r="AC24" s="50">
        <f>SUMIFS('Portfolio Allocation'!Z$10:Z$109,'Portfolio Allocation'!$A$10:$A$109,'Graph Tables'!$D24)</f>
        <v>0</v>
      </c>
      <c r="AD24" s="50"/>
      <c r="AE24" s="52">
        <v>23</v>
      </c>
      <c r="AF24" t="str">
        <f t="shared" si="80"/>
        <v xml:space="preserve"> </v>
      </c>
      <c r="AG24" s="48">
        <f t="shared" si="96"/>
        <v>0</v>
      </c>
      <c r="AH24" s="50"/>
      <c r="AI24" s="303">
        <f t="shared" si="81"/>
        <v>1</v>
      </c>
      <c r="AJ24" s="303">
        <f>AI24+COUNTIF(AI$2:$AI24,AI24)-1</f>
        <v>23</v>
      </c>
      <c r="AK24" s="305" t="str">
        <f t="shared" si="2"/>
        <v>Benin</v>
      </c>
      <c r="AL24" s="81">
        <f t="shared" si="82"/>
        <v>0</v>
      </c>
      <c r="AM24" s="48">
        <f t="shared" si="3"/>
        <v>0</v>
      </c>
      <c r="AN24" s="48">
        <f t="shared" si="4"/>
        <v>0</v>
      </c>
      <c r="AO24" s="48">
        <f t="shared" si="5"/>
        <v>0</v>
      </c>
      <c r="AP24" s="48">
        <f t="shared" si="6"/>
        <v>0</v>
      </c>
      <c r="AQ24" s="48">
        <f t="shared" si="7"/>
        <v>0</v>
      </c>
      <c r="AR24" s="48">
        <f t="shared" si="8"/>
        <v>0</v>
      </c>
      <c r="AS24" s="48">
        <f t="shared" si="9"/>
        <v>0</v>
      </c>
      <c r="AT24" s="48">
        <f t="shared" si="10"/>
        <v>0</v>
      </c>
      <c r="AU24" s="48">
        <f t="shared" si="11"/>
        <v>0</v>
      </c>
      <c r="AV24" s="48">
        <f t="shared" si="12"/>
        <v>0</v>
      </c>
      <c r="AW24" s="48">
        <f t="shared" si="13"/>
        <v>0</v>
      </c>
      <c r="AX24" s="48">
        <f t="shared" si="14"/>
        <v>0</v>
      </c>
      <c r="AY24" s="48">
        <f t="shared" si="15"/>
        <v>0</v>
      </c>
      <c r="AZ24" s="48">
        <f t="shared" si="16"/>
        <v>0</v>
      </c>
      <c r="BA24" s="48">
        <f t="shared" si="17"/>
        <v>0</v>
      </c>
      <c r="BB24" s="48">
        <f t="shared" si="18"/>
        <v>0</v>
      </c>
      <c r="BC24" s="48">
        <f t="shared" si="19"/>
        <v>0</v>
      </c>
      <c r="BD24" s="48">
        <f t="shared" si="20"/>
        <v>0</v>
      </c>
      <c r="BE24" s="48">
        <f t="shared" si="21"/>
        <v>0</v>
      </c>
      <c r="BF24" s="48">
        <f t="shared" si="22"/>
        <v>0</v>
      </c>
      <c r="BG24" s="48">
        <f t="shared" si="23"/>
        <v>0</v>
      </c>
      <c r="BH24" s="48">
        <f t="shared" si="24"/>
        <v>0</v>
      </c>
      <c r="BI24" s="48">
        <f t="shared" si="25"/>
        <v>0</v>
      </c>
      <c r="BJ24" s="48">
        <f t="shared" si="26"/>
        <v>0</v>
      </c>
      <c r="BK24" s="48"/>
      <c r="BL24" s="52">
        <v>23</v>
      </c>
      <c r="BM24">
        <f t="shared" si="83"/>
        <v>0</v>
      </c>
      <c r="BN24" s="48">
        <f t="shared" si="97"/>
        <v>0</v>
      </c>
      <c r="BO24" s="48">
        <f t="shared" si="27"/>
        <v>0</v>
      </c>
      <c r="BP24" s="48">
        <f t="shared" si="28"/>
        <v>0</v>
      </c>
      <c r="BQ24" s="48">
        <f t="shared" si="29"/>
        <v>0</v>
      </c>
      <c r="BR24" s="48">
        <f t="shared" si="30"/>
        <v>0</v>
      </c>
      <c r="BS24" s="48">
        <f t="shared" si="31"/>
        <v>0</v>
      </c>
      <c r="BT24" s="48">
        <f t="shared" si="32"/>
        <v>0</v>
      </c>
      <c r="BU24" s="48">
        <f t="shared" si="33"/>
        <v>0</v>
      </c>
      <c r="BV24" s="48">
        <f t="shared" si="34"/>
        <v>0</v>
      </c>
      <c r="BW24" s="48">
        <f t="shared" si="35"/>
        <v>0</v>
      </c>
      <c r="BX24" s="48">
        <f t="shared" si="36"/>
        <v>0</v>
      </c>
      <c r="BY24" s="48">
        <f t="shared" si="37"/>
        <v>0</v>
      </c>
      <c r="BZ24" s="48">
        <f t="shared" si="38"/>
        <v>0</v>
      </c>
      <c r="CA24" s="48">
        <f t="shared" si="39"/>
        <v>0</v>
      </c>
      <c r="CB24" s="48">
        <f t="shared" si="40"/>
        <v>0</v>
      </c>
      <c r="CC24" s="48">
        <f t="shared" si="41"/>
        <v>0</v>
      </c>
      <c r="CD24" s="48">
        <f t="shared" si="42"/>
        <v>0</v>
      </c>
      <c r="CE24" s="48">
        <f t="shared" si="43"/>
        <v>0</v>
      </c>
      <c r="CF24" s="48">
        <f t="shared" si="44"/>
        <v>0</v>
      </c>
      <c r="CG24" s="48">
        <f t="shared" si="45"/>
        <v>0</v>
      </c>
      <c r="CH24" s="48">
        <f t="shared" si="46"/>
        <v>0</v>
      </c>
      <c r="CI24" s="48">
        <f t="shared" si="47"/>
        <v>0</v>
      </c>
      <c r="CJ24" s="48">
        <f t="shared" si="48"/>
        <v>0</v>
      </c>
      <c r="CK24" s="48">
        <f t="shared" si="49"/>
        <v>0</v>
      </c>
      <c r="CL24" s="48">
        <f t="shared" si="50"/>
        <v>0</v>
      </c>
      <c r="CM24" s="48"/>
      <c r="CN24" s="310">
        <f t="shared" si="84"/>
        <v>0</v>
      </c>
      <c r="CO24" s="310">
        <v>23</v>
      </c>
      <c r="CP24" s="303">
        <f t="shared" si="85"/>
        <v>1</v>
      </c>
      <c r="CQ24" s="303">
        <f>CP24+COUNTIF($CP$2:CP24,CP24)-1</f>
        <v>23</v>
      </c>
      <c r="CR24" s="305" t="str">
        <f t="shared" si="51"/>
        <v>Benin</v>
      </c>
      <c r="CS24" s="81">
        <f t="shared" si="86"/>
        <v>0</v>
      </c>
      <c r="CT24" s="48">
        <f t="shared" si="52"/>
        <v>0</v>
      </c>
      <c r="CU24" s="48">
        <f t="shared" si="53"/>
        <v>0</v>
      </c>
      <c r="CV24" s="48">
        <f t="shared" si="54"/>
        <v>0</v>
      </c>
      <c r="CW24" s="48">
        <f t="shared" si="55"/>
        <v>0</v>
      </c>
      <c r="CX24" s="48">
        <f t="shared" si="56"/>
        <v>0</v>
      </c>
      <c r="CY24" s="48">
        <f t="shared" si="57"/>
        <v>0</v>
      </c>
      <c r="CZ24" s="48">
        <f t="shared" si="58"/>
        <v>0</v>
      </c>
      <c r="DA24" s="48">
        <f t="shared" si="59"/>
        <v>0</v>
      </c>
      <c r="DB24" s="48">
        <f t="shared" si="60"/>
        <v>0</v>
      </c>
      <c r="DC24" s="48">
        <f t="shared" si="61"/>
        <v>0</v>
      </c>
      <c r="DD24" s="48">
        <f t="shared" si="62"/>
        <v>0</v>
      </c>
      <c r="DE24" s="48">
        <f t="shared" si="63"/>
        <v>0</v>
      </c>
      <c r="DF24" s="48">
        <f t="shared" si="64"/>
        <v>0</v>
      </c>
      <c r="DG24" s="48">
        <f t="shared" si="65"/>
        <v>0</v>
      </c>
      <c r="DH24" s="48">
        <f t="shared" si="66"/>
        <v>0</v>
      </c>
      <c r="DI24" s="48">
        <f t="shared" si="67"/>
        <v>0</v>
      </c>
      <c r="DJ24" s="48">
        <f t="shared" si="68"/>
        <v>0</v>
      </c>
      <c r="DK24" s="48">
        <f t="shared" si="69"/>
        <v>0</v>
      </c>
      <c r="DL24" s="48">
        <f t="shared" si="70"/>
        <v>0</v>
      </c>
      <c r="DM24" s="48">
        <f t="shared" si="71"/>
        <v>0</v>
      </c>
      <c r="DN24" s="48">
        <f t="shared" si="72"/>
        <v>0</v>
      </c>
      <c r="DO24" s="48">
        <f t="shared" si="73"/>
        <v>0</v>
      </c>
      <c r="DP24" s="48">
        <f t="shared" si="74"/>
        <v>0</v>
      </c>
      <c r="DQ24" s="48">
        <f t="shared" si="75"/>
        <v>0</v>
      </c>
      <c r="DS24" s="51">
        <v>23</v>
      </c>
      <c r="DT24" s="52">
        <f t="shared" si="87"/>
        <v>1</v>
      </c>
      <c r="DU24" s="51">
        <f>DT24+COUNTIF(DT$2:$DT24,DT24)-1</f>
        <v>23</v>
      </c>
      <c r="DV24" s="48" t="s">
        <v>393</v>
      </c>
      <c r="DW24" s="48">
        <f>AB243</f>
        <v>0</v>
      </c>
      <c r="DY24" s="52">
        <f t="shared" si="88"/>
        <v>1</v>
      </c>
      <c r="DZ24" s="51">
        <f>DY24+COUNTIF(DY$2:$DY24,DY24)-1</f>
        <v>23</v>
      </c>
      <c r="EA24" s="52">
        <v>23</v>
      </c>
      <c r="EB24" t="str">
        <f t="shared" si="89"/>
        <v xml:space="preserve"> </v>
      </c>
      <c r="EC24" s="48">
        <f t="shared" si="90"/>
        <v>0</v>
      </c>
      <c r="EE24" s="325">
        <f t="shared" si="76"/>
        <v>0</v>
      </c>
      <c r="EG24" s="51">
        <v>23</v>
      </c>
      <c r="EH24" s="52">
        <f t="shared" si="91"/>
        <v>1</v>
      </c>
      <c r="EI24" s="51">
        <f>EH24+COUNTIF($EH$2:EH24,EH24)-1</f>
        <v>23</v>
      </c>
      <c r="EJ24" s="48" t="s">
        <v>393</v>
      </c>
      <c r="EK24" s="48">
        <f>$DP$243</f>
        <v>0</v>
      </c>
      <c r="EM24" s="52">
        <f t="shared" si="92"/>
        <v>2</v>
      </c>
      <c r="EN24" s="51">
        <f>EM24+COUNTIF($EM$2:EM24,EM24)-1</f>
        <v>23</v>
      </c>
      <c r="EO24" s="52">
        <v>23</v>
      </c>
      <c r="EP24" t="str">
        <f t="shared" si="93"/>
        <v xml:space="preserve"> </v>
      </c>
      <c r="EQ24" s="48">
        <f t="shared" si="98"/>
        <v>0</v>
      </c>
      <c r="FC24" s="75" t="s">
        <v>78</v>
      </c>
      <c r="FD24" s="1" t="str">
        <f>INDEX(Overview!$B:$B,MATCH($FC24,Overview!$A:$A,0))</f>
        <v>Net Asset Value of Vehicle (NAV)</v>
      </c>
      <c r="FE24" s="75" t="s">
        <v>1440</v>
      </c>
      <c r="FF24" s="53" t="e">
        <f>IF(FF21=0,NA(),IF(FF$20=1,FG24,SUMIF($FJ$20:$FM$20,FF$20,$FJ24:$FM24))/IF(FF21&gt;0,FF21,1))</f>
        <v>#N/A</v>
      </c>
      <c r="FG24" s="53" t="e">
        <f>IF(FG21=0,NA(),IF(FG$20=1,FH24,SUMIF($FJ$20:$FM$20,FG$20,$FJ24:$FM24))/IF(FG21&gt;0,FG21,1))</f>
        <v>#N/A</v>
      </c>
      <c r="FH24" s="53" t="e">
        <f>IF(FH21=0,NA(),IF(FH$20=1,FI24,SUMIF($FJ$20:$FM$20,FH$20,$FJ24:$FM24))/IF(FH21&gt;0,FH21,1))</f>
        <v>#N/A</v>
      </c>
      <c r="FI24" s="53" t="e">
        <f>IF(FI21=0,NA(),IF(FI$20=1,0,SUMIF($FJ$20:$FM$20,FI$20,$FJ24:$FM24))/IF(FI21&gt;0,FI21,1))</f>
        <v>#N/A</v>
      </c>
      <c r="FJ24" s="434">
        <f>IFERROR(INDEX(Overview!C:C,MATCH($FC24,Overview!$A:$A,0))/VLOOKUP($FC$26,Divide,4,FALSE),0)</f>
        <v>0</v>
      </c>
      <c r="FK24" s="434">
        <f>IFERROR(INDEX(Overview!D:D,MATCH($FC24,Overview!$A:$A,0))/VLOOKUP($FC$26,Divide,4,FALSE),0)</f>
        <v>0</v>
      </c>
      <c r="FL24" s="434">
        <f>IFERROR(INDEX(Overview!E:E,MATCH($FC24,Overview!$A:$A,0))/VLOOKUP($FC$26,Divide,4,FALSE),0)</f>
        <v>0</v>
      </c>
      <c r="FM24" s="434">
        <f>IFERROR(INDEX(Overview!F:F,MATCH($FC24,Overview!$A:$A,0))/VLOOKUP($FC$26,Divide,4,FALSE),0)</f>
        <v>0</v>
      </c>
    </row>
    <row r="25" spans="1:169" ht="15">
      <c r="A25" s="303">
        <v>24</v>
      </c>
      <c r="B25" s="445">
        <f t="shared" si="78"/>
        <v>1</v>
      </c>
      <c r="C25" s="446">
        <f>B25+COUNTIF(B$2:$B25,B25)-1</f>
        <v>24</v>
      </c>
      <c r="D25" s="447" t="str">
        <f>Tables!AI25</f>
        <v>Bermuda</v>
      </c>
      <c r="E25" s="448">
        <f t="shared" si="79"/>
        <v>0</v>
      </c>
      <c r="F25" s="50">
        <f>SUMIFS('Portfolio Allocation'!C$10:C$109,'Portfolio Allocation'!$A$10:$A$109,'Graph Tables'!$D25)</f>
        <v>0</v>
      </c>
      <c r="G25" s="50">
        <f>SUMIFS('Portfolio Allocation'!D$10:D$109,'Portfolio Allocation'!$A$10:$A$109,'Graph Tables'!$D25)</f>
        <v>0</v>
      </c>
      <c r="H25" s="50">
        <f>SUMIFS('Portfolio Allocation'!E$10:E$109,'Portfolio Allocation'!$A$10:$A$109,'Graph Tables'!$D25)</f>
        <v>0</v>
      </c>
      <c r="I25" s="50">
        <f>SUMIFS('Portfolio Allocation'!F$10:F$109,'Portfolio Allocation'!$A$10:$A$109,'Graph Tables'!$D25)</f>
        <v>0</v>
      </c>
      <c r="J25" s="50">
        <f>SUMIFS('Portfolio Allocation'!G$10:G$109,'Portfolio Allocation'!$A$10:$A$109,'Graph Tables'!$D25)</f>
        <v>0</v>
      </c>
      <c r="K25" s="50">
        <f>SUMIFS('Portfolio Allocation'!H$10:H$109,'Portfolio Allocation'!$A$10:$A$109,'Graph Tables'!$D25)</f>
        <v>0</v>
      </c>
      <c r="L25" s="50">
        <f>SUMIFS('Portfolio Allocation'!I$10:I$109,'Portfolio Allocation'!$A$10:$A$109,'Graph Tables'!$D25)</f>
        <v>0</v>
      </c>
      <c r="M25" s="50">
        <f>SUMIFS('Portfolio Allocation'!J$10:J$109,'Portfolio Allocation'!$A$10:$A$109,'Graph Tables'!$D25)</f>
        <v>0</v>
      </c>
      <c r="N25" s="50">
        <f>SUMIFS('Portfolio Allocation'!K$10:K$109,'Portfolio Allocation'!$A$10:$A$109,'Graph Tables'!$D25)</f>
        <v>0</v>
      </c>
      <c r="O25" s="50">
        <f>SUMIFS('Portfolio Allocation'!L$10:L$109,'Portfolio Allocation'!$A$10:$A$109,'Graph Tables'!$D25)</f>
        <v>0</v>
      </c>
      <c r="P25" s="50">
        <f>SUMIFS('Portfolio Allocation'!M$10:M$109,'Portfolio Allocation'!$A$10:$A$109,'Graph Tables'!$D25)</f>
        <v>0</v>
      </c>
      <c r="Q25" s="50">
        <f>SUMIFS('Portfolio Allocation'!N$10:N$109,'Portfolio Allocation'!$A$10:$A$109,'Graph Tables'!$D25)</f>
        <v>0</v>
      </c>
      <c r="R25" s="50">
        <f>SUMIFS('Portfolio Allocation'!O$10:O$109,'Portfolio Allocation'!$A$10:$A$109,'Graph Tables'!$D25)</f>
        <v>0</v>
      </c>
      <c r="S25" s="50">
        <f>SUMIFS('Portfolio Allocation'!P$10:P$109,'Portfolio Allocation'!$A$10:$A$109,'Graph Tables'!$D25)</f>
        <v>0</v>
      </c>
      <c r="T25" s="50">
        <f>SUMIFS('Portfolio Allocation'!Q$10:Q$109,'Portfolio Allocation'!$A$10:$A$109,'Graph Tables'!$D25)</f>
        <v>0</v>
      </c>
      <c r="U25" s="50">
        <f>SUMIFS('Portfolio Allocation'!R$10:R$109,'Portfolio Allocation'!$A$10:$A$109,'Graph Tables'!$D25)</f>
        <v>0</v>
      </c>
      <c r="V25" s="50">
        <f>SUMIFS('Portfolio Allocation'!S$10:S$109,'Portfolio Allocation'!$A$10:$A$109,'Graph Tables'!$D25)</f>
        <v>0</v>
      </c>
      <c r="W25" s="50">
        <f>SUMIFS('Portfolio Allocation'!T$10:T$109,'Portfolio Allocation'!$A$10:$A$109,'Graph Tables'!$D25)</f>
        <v>0</v>
      </c>
      <c r="X25" s="50">
        <f>SUMIFS('Portfolio Allocation'!U$10:U$109,'Portfolio Allocation'!$A$10:$A$109,'Graph Tables'!$D25)</f>
        <v>0</v>
      </c>
      <c r="Y25" s="50">
        <f>SUMIFS('Portfolio Allocation'!V$10:V$109,'Portfolio Allocation'!$A$10:$A$109,'Graph Tables'!$D25)</f>
        <v>0</v>
      </c>
      <c r="Z25" s="50">
        <f>SUMIFS('Portfolio Allocation'!W$10:W$109,'Portfolio Allocation'!$A$10:$A$109,'Graph Tables'!$D25)</f>
        <v>0</v>
      </c>
      <c r="AA25" s="50">
        <f>SUMIFS('Portfolio Allocation'!X$10:X$109,'Portfolio Allocation'!$A$10:$A$109,'Graph Tables'!$D25)</f>
        <v>0</v>
      </c>
      <c r="AB25" s="50">
        <f>SUMIFS('Portfolio Allocation'!Y$10:Y$109,'Portfolio Allocation'!$A$10:$A$109,'Graph Tables'!$D25)</f>
        <v>0</v>
      </c>
      <c r="AC25" s="50">
        <f>SUMIFS('Portfolio Allocation'!Z$10:Z$109,'Portfolio Allocation'!$A$10:$A$109,'Graph Tables'!$D25)</f>
        <v>0</v>
      </c>
      <c r="AD25" s="50"/>
      <c r="AE25" s="52">
        <v>24</v>
      </c>
      <c r="AF25" t="str">
        <f t="shared" si="80"/>
        <v xml:space="preserve"> </v>
      </c>
      <c r="AG25" s="48">
        <f t="shared" si="96"/>
        <v>0</v>
      </c>
      <c r="AH25" s="50"/>
      <c r="AI25" s="303">
        <f t="shared" si="81"/>
        <v>1</v>
      </c>
      <c r="AJ25" s="303">
        <f>AI25+COUNTIF(AI$2:$AI25,AI25)-1</f>
        <v>24</v>
      </c>
      <c r="AK25" s="305" t="str">
        <f t="shared" si="2"/>
        <v>Bermuda</v>
      </c>
      <c r="AL25" s="81">
        <f t="shared" si="82"/>
        <v>0</v>
      </c>
      <c r="AM25" s="48">
        <f t="shared" si="3"/>
        <v>0</v>
      </c>
      <c r="AN25" s="48">
        <f t="shared" si="4"/>
        <v>0</v>
      </c>
      <c r="AO25" s="48">
        <f t="shared" si="5"/>
        <v>0</v>
      </c>
      <c r="AP25" s="48">
        <f t="shared" si="6"/>
        <v>0</v>
      </c>
      <c r="AQ25" s="48">
        <f t="shared" si="7"/>
        <v>0</v>
      </c>
      <c r="AR25" s="48">
        <f t="shared" si="8"/>
        <v>0</v>
      </c>
      <c r="AS25" s="48">
        <f t="shared" si="9"/>
        <v>0</v>
      </c>
      <c r="AT25" s="48">
        <f t="shared" si="10"/>
        <v>0</v>
      </c>
      <c r="AU25" s="48">
        <f t="shared" si="11"/>
        <v>0</v>
      </c>
      <c r="AV25" s="48">
        <f t="shared" si="12"/>
        <v>0</v>
      </c>
      <c r="AW25" s="48">
        <f t="shared" si="13"/>
        <v>0</v>
      </c>
      <c r="AX25" s="48">
        <f t="shared" si="14"/>
        <v>0</v>
      </c>
      <c r="AY25" s="48">
        <f t="shared" si="15"/>
        <v>0</v>
      </c>
      <c r="AZ25" s="48">
        <f t="shared" si="16"/>
        <v>0</v>
      </c>
      <c r="BA25" s="48">
        <f t="shared" si="17"/>
        <v>0</v>
      </c>
      <c r="BB25" s="48">
        <f t="shared" si="18"/>
        <v>0</v>
      </c>
      <c r="BC25" s="48">
        <f t="shared" si="19"/>
        <v>0</v>
      </c>
      <c r="BD25" s="48">
        <f t="shared" si="20"/>
        <v>0</v>
      </c>
      <c r="BE25" s="48">
        <f t="shared" si="21"/>
        <v>0</v>
      </c>
      <c r="BF25" s="48">
        <f t="shared" si="22"/>
        <v>0</v>
      </c>
      <c r="BG25" s="48">
        <f t="shared" si="23"/>
        <v>0</v>
      </c>
      <c r="BH25" s="48">
        <f t="shared" si="24"/>
        <v>0</v>
      </c>
      <c r="BI25" s="48">
        <f t="shared" si="25"/>
        <v>0</v>
      </c>
      <c r="BJ25" s="48">
        <f t="shared" si="26"/>
        <v>0</v>
      </c>
      <c r="BK25" s="48"/>
      <c r="BL25" s="52">
        <v>24</v>
      </c>
      <c r="BM25">
        <f t="shared" si="83"/>
        <v>0</v>
      </c>
      <c r="BN25" s="48">
        <f t="shared" si="97"/>
        <v>0</v>
      </c>
      <c r="BO25" s="48">
        <f t="shared" si="27"/>
        <v>0</v>
      </c>
      <c r="BP25" s="48">
        <f t="shared" si="28"/>
        <v>0</v>
      </c>
      <c r="BQ25" s="48">
        <f t="shared" si="29"/>
        <v>0</v>
      </c>
      <c r="BR25" s="48">
        <f t="shared" si="30"/>
        <v>0</v>
      </c>
      <c r="BS25" s="48">
        <f t="shared" si="31"/>
        <v>0</v>
      </c>
      <c r="BT25" s="48">
        <f t="shared" si="32"/>
        <v>0</v>
      </c>
      <c r="BU25" s="48">
        <f t="shared" si="33"/>
        <v>0</v>
      </c>
      <c r="BV25" s="48">
        <f t="shared" si="34"/>
        <v>0</v>
      </c>
      <c r="BW25" s="48">
        <f t="shared" si="35"/>
        <v>0</v>
      </c>
      <c r="BX25" s="48">
        <f t="shared" si="36"/>
        <v>0</v>
      </c>
      <c r="BY25" s="48">
        <f t="shared" si="37"/>
        <v>0</v>
      </c>
      <c r="BZ25" s="48">
        <f t="shared" si="38"/>
        <v>0</v>
      </c>
      <c r="CA25" s="48">
        <f t="shared" si="39"/>
        <v>0</v>
      </c>
      <c r="CB25" s="48">
        <f t="shared" si="40"/>
        <v>0</v>
      </c>
      <c r="CC25" s="48">
        <f t="shared" si="41"/>
        <v>0</v>
      </c>
      <c r="CD25" s="48">
        <f t="shared" si="42"/>
        <v>0</v>
      </c>
      <c r="CE25" s="48">
        <f t="shared" si="43"/>
        <v>0</v>
      </c>
      <c r="CF25" s="48">
        <f t="shared" si="44"/>
        <v>0</v>
      </c>
      <c r="CG25" s="48">
        <f t="shared" si="45"/>
        <v>0</v>
      </c>
      <c r="CH25" s="48">
        <f t="shared" si="46"/>
        <v>0</v>
      </c>
      <c r="CI25" s="48">
        <f t="shared" si="47"/>
        <v>0</v>
      </c>
      <c r="CJ25" s="48">
        <f t="shared" si="48"/>
        <v>0</v>
      </c>
      <c r="CK25" s="48">
        <f t="shared" si="49"/>
        <v>0</v>
      </c>
      <c r="CL25" s="48">
        <f t="shared" si="50"/>
        <v>0</v>
      </c>
      <c r="CM25" s="48"/>
      <c r="CN25" s="310">
        <f t="shared" si="84"/>
        <v>0</v>
      </c>
      <c r="CO25" s="310">
        <v>24</v>
      </c>
      <c r="CP25" s="303">
        <f t="shared" si="85"/>
        <v>1</v>
      </c>
      <c r="CQ25" s="303">
        <f>CP25+COUNTIF($CP$2:CP25,CP25)-1</f>
        <v>24</v>
      </c>
      <c r="CR25" s="305" t="str">
        <f t="shared" si="51"/>
        <v>Bermuda</v>
      </c>
      <c r="CS25" s="81">
        <f t="shared" si="86"/>
        <v>0</v>
      </c>
      <c r="CT25" s="48">
        <f t="shared" si="52"/>
        <v>0</v>
      </c>
      <c r="CU25" s="48">
        <f t="shared" si="53"/>
        <v>0</v>
      </c>
      <c r="CV25" s="48">
        <f t="shared" si="54"/>
        <v>0</v>
      </c>
      <c r="CW25" s="48">
        <f t="shared" si="55"/>
        <v>0</v>
      </c>
      <c r="CX25" s="48">
        <f t="shared" si="56"/>
        <v>0</v>
      </c>
      <c r="CY25" s="48">
        <f t="shared" si="57"/>
        <v>0</v>
      </c>
      <c r="CZ25" s="48">
        <f t="shared" si="58"/>
        <v>0</v>
      </c>
      <c r="DA25" s="48">
        <f t="shared" si="59"/>
        <v>0</v>
      </c>
      <c r="DB25" s="48">
        <f t="shared" si="60"/>
        <v>0</v>
      </c>
      <c r="DC25" s="48">
        <f t="shared" si="61"/>
        <v>0</v>
      </c>
      <c r="DD25" s="48">
        <f t="shared" si="62"/>
        <v>0</v>
      </c>
      <c r="DE25" s="48">
        <f t="shared" si="63"/>
        <v>0</v>
      </c>
      <c r="DF25" s="48">
        <f t="shared" si="64"/>
        <v>0</v>
      </c>
      <c r="DG25" s="48">
        <f t="shared" si="65"/>
        <v>0</v>
      </c>
      <c r="DH25" s="48">
        <f t="shared" si="66"/>
        <v>0</v>
      </c>
      <c r="DI25" s="48">
        <f t="shared" si="67"/>
        <v>0</v>
      </c>
      <c r="DJ25" s="48">
        <f t="shared" si="68"/>
        <v>0</v>
      </c>
      <c r="DK25" s="48">
        <f t="shared" si="69"/>
        <v>0</v>
      </c>
      <c r="DL25" s="48">
        <f t="shared" si="70"/>
        <v>0</v>
      </c>
      <c r="DM25" s="48">
        <f t="shared" si="71"/>
        <v>0</v>
      </c>
      <c r="DN25" s="48">
        <f t="shared" si="72"/>
        <v>0</v>
      </c>
      <c r="DO25" s="48">
        <f t="shared" si="73"/>
        <v>0</v>
      </c>
      <c r="DP25" s="48">
        <f t="shared" si="74"/>
        <v>0</v>
      </c>
      <c r="DQ25" s="48">
        <f t="shared" si="75"/>
        <v>0</v>
      </c>
      <c r="DS25" s="51">
        <v>24</v>
      </c>
      <c r="DT25" s="52">
        <f t="shared" si="87"/>
        <v>1</v>
      </c>
      <c r="DU25" s="51">
        <f>DT25+COUNTIF(DT$2:$DT25,DT25)-1</f>
        <v>24</v>
      </c>
      <c r="DV25" s="48" t="s">
        <v>394</v>
      </c>
      <c r="DW25" s="48">
        <f>AC243</f>
        <v>0</v>
      </c>
      <c r="DY25" s="52">
        <f t="shared" si="88"/>
        <v>1</v>
      </c>
      <c r="DZ25" s="51">
        <f>DY25+COUNTIF(DY$2:$DY25,DY25)-1</f>
        <v>24</v>
      </c>
      <c r="EA25" s="52">
        <v>24</v>
      </c>
      <c r="EB25" t="str">
        <f t="shared" si="89"/>
        <v xml:space="preserve"> </v>
      </c>
      <c r="EC25" s="48">
        <f t="shared" si="90"/>
        <v>0</v>
      </c>
      <c r="EE25" s="325">
        <f t="shared" si="76"/>
        <v>0</v>
      </c>
      <c r="EG25" s="51">
        <v>24</v>
      </c>
      <c r="EH25" s="52">
        <f t="shared" si="91"/>
        <v>1</v>
      </c>
      <c r="EI25" s="51">
        <f>EH25+COUNTIF($EH$2:EH25,EH25)-1</f>
        <v>24</v>
      </c>
      <c r="EJ25" s="48" t="s">
        <v>394</v>
      </c>
      <c r="EK25" s="48">
        <f>$DQ$243</f>
        <v>0</v>
      </c>
      <c r="EM25" s="52">
        <f t="shared" si="92"/>
        <v>2</v>
      </c>
      <c r="EN25" s="51">
        <f>EM25+COUNTIF($EM$2:EM25,EM25)-1</f>
        <v>24</v>
      </c>
      <c r="EO25" s="52">
        <v>24</v>
      </c>
      <c r="EP25" t="str">
        <f t="shared" si="93"/>
        <v xml:space="preserve"> </v>
      </c>
      <c r="EQ25" s="48">
        <f t="shared" si="98"/>
        <v>0</v>
      </c>
      <c r="FC25" s="75" t="s">
        <v>111</v>
      </c>
      <c r="FD25" s="1" t="str">
        <f>INDEX(Overview!$B:$B,MATCH($FC25,Overview!$A:$A,0))</f>
        <v>INREV Net Asset Value of Vehicle (INREV NAV)</v>
      </c>
      <c r="FE25" s="75" t="s">
        <v>1511</v>
      </c>
      <c r="FF25" s="53" t="e">
        <f>IF(FF21=0,NA(),IF(FF$20=1,FG25,SUMIF($FJ$20:$FM$20,FF$20,$FJ25:$FM25))/IF(FF21&gt;0,FF21,1))</f>
        <v>#N/A</v>
      </c>
      <c r="FG25" s="53" t="e">
        <f>IF(FG21=0,NA(),IF(FG$20=1,FH25,SUMIF($FJ$20:$FM$20,FG$20,$FJ25:$FM25))/IF(FG21&gt;0,FG21,1))</f>
        <v>#N/A</v>
      </c>
      <c r="FH25" s="53" t="e">
        <f>IF(FH21=0,NA(),IF(FH$20=1,FI25,SUMIF($FJ$20:$FM$20,FH$20,$FJ25:$FM25))/IF(FH21&gt;0,FH21,1))</f>
        <v>#N/A</v>
      </c>
      <c r="FI25" s="53" t="e">
        <f>IF(FI21=0,NA(),IF(FI$20=1,0,SUMIF($FJ$20:$FM$20,FI$20,$FJ25:$FM25))/IF(FI21&gt;0,FI21,1))</f>
        <v>#N/A</v>
      </c>
      <c r="FJ25" s="434">
        <f>IFERROR(INDEX(Overview!C:C,MATCH($FC25,Overview!$A:$A,0))/VLOOKUP($FC$26,Divide,4,FALSE),0)</f>
        <v>0</v>
      </c>
      <c r="FK25" s="434">
        <f>IFERROR(INDEX(Overview!D:D,MATCH($FC25,Overview!$A:$A,0))/VLOOKUP($FC$26,Divide,4,FALSE),0)</f>
        <v>0</v>
      </c>
      <c r="FL25" s="434">
        <f>IFERROR(INDEX(Overview!E:E,MATCH($FC25,Overview!$A:$A,0))/VLOOKUP($FC$26,Divide,4,FALSE),0)</f>
        <v>0</v>
      </c>
      <c r="FM25" s="434">
        <f>IFERROR(INDEX(Overview!F:F,MATCH($FC25,Overview!$A:$A,0))/VLOOKUP($FC$26,Divide,4,FALSE),0)</f>
        <v>0</v>
      </c>
    </row>
    <row r="26" spans="1:169" ht="15">
      <c r="A26" s="303">
        <v>25</v>
      </c>
      <c r="B26" s="445">
        <f t="shared" si="78"/>
        <v>1</v>
      </c>
      <c r="C26" s="446">
        <f>B26+COUNTIF(B$2:$B26,B26)-1</f>
        <v>25</v>
      </c>
      <c r="D26" s="447" t="str">
        <f>Tables!AI26</f>
        <v>Bhutan</v>
      </c>
      <c r="E26" s="448">
        <f t="shared" si="79"/>
        <v>0</v>
      </c>
      <c r="F26" s="50">
        <f>SUMIFS('Portfolio Allocation'!C$10:C$109,'Portfolio Allocation'!$A$10:$A$109,'Graph Tables'!$D26)</f>
        <v>0</v>
      </c>
      <c r="G26" s="50">
        <f>SUMIFS('Portfolio Allocation'!D$10:D$109,'Portfolio Allocation'!$A$10:$A$109,'Graph Tables'!$D26)</f>
        <v>0</v>
      </c>
      <c r="H26" s="50">
        <f>SUMIFS('Portfolio Allocation'!E$10:E$109,'Portfolio Allocation'!$A$10:$A$109,'Graph Tables'!$D26)</f>
        <v>0</v>
      </c>
      <c r="I26" s="50">
        <f>SUMIFS('Portfolio Allocation'!F$10:F$109,'Portfolio Allocation'!$A$10:$A$109,'Graph Tables'!$D26)</f>
        <v>0</v>
      </c>
      <c r="J26" s="50">
        <f>SUMIFS('Portfolio Allocation'!G$10:G$109,'Portfolio Allocation'!$A$10:$A$109,'Graph Tables'!$D26)</f>
        <v>0</v>
      </c>
      <c r="K26" s="50">
        <f>SUMIFS('Portfolio Allocation'!H$10:H$109,'Portfolio Allocation'!$A$10:$A$109,'Graph Tables'!$D26)</f>
        <v>0</v>
      </c>
      <c r="L26" s="50">
        <f>SUMIFS('Portfolio Allocation'!I$10:I$109,'Portfolio Allocation'!$A$10:$A$109,'Graph Tables'!$D26)</f>
        <v>0</v>
      </c>
      <c r="M26" s="50">
        <f>SUMIFS('Portfolio Allocation'!J$10:J$109,'Portfolio Allocation'!$A$10:$A$109,'Graph Tables'!$D26)</f>
        <v>0</v>
      </c>
      <c r="N26" s="50">
        <f>SUMIFS('Portfolio Allocation'!K$10:K$109,'Portfolio Allocation'!$A$10:$A$109,'Graph Tables'!$D26)</f>
        <v>0</v>
      </c>
      <c r="O26" s="50">
        <f>SUMIFS('Portfolio Allocation'!L$10:L$109,'Portfolio Allocation'!$A$10:$A$109,'Graph Tables'!$D26)</f>
        <v>0</v>
      </c>
      <c r="P26" s="50">
        <f>SUMIFS('Portfolio Allocation'!M$10:M$109,'Portfolio Allocation'!$A$10:$A$109,'Graph Tables'!$D26)</f>
        <v>0</v>
      </c>
      <c r="Q26" s="50">
        <f>SUMIFS('Portfolio Allocation'!N$10:N$109,'Portfolio Allocation'!$A$10:$A$109,'Graph Tables'!$D26)</f>
        <v>0</v>
      </c>
      <c r="R26" s="50">
        <f>SUMIFS('Portfolio Allocation'!O$10:O$109,'Portfolio Allocation'!$A$10:$A$109,'Graph Tables'!$D26)</f>
        <v>0</v>
      </c>
      <c r="S26" s="50">
        <f>SUMIFS('Portfolio Allocation'!P$10:P$109,'Portfolio Allocation'!$A$10:$A$109,'Graph Tables'!$D26)</f>
        <v>0</v>
      </c>
      <c r="T26" s="50">
        <f>SUMIFS('Portfolio Allocation'!Q$10:Q$109,'Portfolio Allocation'!$A$10:$A$109,'Graph Tables'!$D26)</f>
        <v>0</v>
      </c>
      <c r="U26" s="50">
        <f>SUMIFS('Portfolio Allocation'!R$10:R$109,'Portfolio Allocation'!$A$10:$A$109,'Graph Tables'!$D26)</f>
        <v>0</v>
      </c>
      <c r="V26" s="50">
        <f>SUMIFS('Portfolio Allocation'!S$10:S$109,'Portfolio Allocation'!$A$10:$A$109,'Graph Tables'!$D26)</f>
        <v>0</v>
      </c>
      <c r="W26" s="50">
        <f>SUMIFS('Portfolio Allocation'!T$10:T$109,'Portfolio Allocation'!$A$10:$A$109,'Graph Tables'!$D26)</f>
        <v>0</v>
      </c>
      <c r="X26" s="50">
        <f>SUMIFS('Portfolio Allocation'!U$10:U$109,'Portfolio Allocation'!$A$10:$A$109,'Graph Tables'!$D26)</f>
        <v>0</v>
      </c>
      <c r="Y26" s="50">
        <f>SUMIFS('Portfolio Allocation'!V$10:V$109,'Portfolio Allocation'!$A$10:$A$109,'Graph Tables'!$D26)</f>
        <v>0</v>
      </c>
      <c r="Z26" s="50">
        <f>SUMIFS('Portfolio Allocation'!W$10:W$109,'Portfolio Allocation'!$A$10:$A$109,'Graph Tables'!$D26)</f>
        <v>0</v>
      </c>
      <c r="AA26" s="50">
        <f>SUMIFS('Portfolio Allocation'!X$10:X$109,'Portfolio Allocation'!$A$10:$A$109,'Graph Tables'!$D26)</f>
        <v>0</v>
      </c>
      <c r="AB26" s="50">
        <f>SUMIFS('Portfolio Allocation'!Y$10:Y$109,'Portfolio Allocation'!$A$10:$A$109,'Graph Tables'!$D26)</f>
        <v>0</v>
      </c>
      <c r="AC26" s="50">
        <f>SUMIFS('Portfolio Allocation'!Z$10:Z$109,'Portfolio Allocation'!$A$10:$A$109,'Graph Tables'!$D26)</f>
        <v>0</v>
      </c>
      <c r="AD26" s="50"/>
      <c r="AE26" s="52">
        <v>25</v>
      </c>
      <c r="AF26" t="str">
        <f t="shared" si="80"/>
        <v xml:space="preserve"> </v>
      </c>
      <c r="AG26" s="48">
        <f t="shared" si="96"/>
        <v>0</v>
      </c>
      <c r="AH26" s="50"/>
      <c r="AI26" s="303">
        <f t="shared" si="81"/>
        <v>1</v>
      </c>
      <c r="AJ26" s="303">
        <f>AI26+COUNTIF(AI$2:$AI26,AI26)-1</f>
        <v>25</v>
      </c>
      <c r="AK26" s="305" t="str">
        <f t="shared" si="2"/>
        <v>Bhutan</v>
      </c>
      <c r="AL26" s="81">
        <f t="shared" si="82"/>
        <v>0</v>
      </c>
      <c r="AM26" s="48">
        <f t="shared" si="3"/>
        <v>0</v>
      </c>
      <c r="AN26" s="48">
        <f t="shared" si="4"/>
        <v>0</v>
      </c>
      <c r="AO26" s="48">
        <f t="shared" si="5"/>
        <v>0</v>
      </c>
      <c r="AP26" s="48">
        <f t="shared" si="6"/>
        <v>0</v>
      </c>
      <c r="AQ26" s="48">
        <f t="shared" si="7"/>
        <v>0</v>
      </c>
      <c r="AR26" s="48">
        <f t="shared" si="8"/>
        <v>0</v>
      </c>
      <c r="AS26" s="48">
        <f t="shared" si="9"/>
        <v>0</v>
      </c>
      <c r="AT26" s="48">
        <f t="shared" si="10"/>
        <v>0</v>
      </c>
      <c r="AU26" s="48">
        <f t="shared" si="11"/>
        <v>0</v>
      </c>
      <c r="AV26" s="48">
        <f t="shared" si="12"/>
        <v>0</v>
      </c>
      <c r="AW26" s="48">
        <f t="shared" si="13"/>
        <v>0</v>
      </c>
      <c r="AX26" s="48">
        <f t="shared" si="14"/>
        <v>0</v>
      </c>
      <c r="AY26" s="48">
        <f t="shared" si="15"/>
        <v>0</v>
      </c>
      <c r="AZ26" s="48">
        <f t="shared" si="16"/>
        <v>0</v>
      </c>
      <c r="BA26" s="48">
        <f t="shared" si="17"/>
        <v>0</v>
      </c>
      <c r="BB26" s="48">
        <f t="shared" si="18"/>
        <v>0</v>
      </c>
      <c r="BC26" s="48">
        <f t="shared" si="19"/>
        <v>0</v>
      </c>
      <c r="BD26" s="48">
        <f t="shared" si="20"/>
        <v>0</v>
      </c>
      <c r="BE26" s="48">
        <f t="shared" si="21"/>
        <v>0</v>
      </c>
      <c r="BF26" s="48">
        <f t="shared" si="22"/>
        <v>0</v>
      </c>
      <c r="BG26" s="48">
        <f t="shared" si="23"/>
        <v>0</v>
      </c>
      <c r="BH26" s="48">
        <f t="shared" si="24"/>
        <v>0</v>
      </c>
      <c r="BI26" s="48">
        <f t="shared" si="25"/>
        <v>0</v>
      </c>
      <c r="BJ26" s="48">
        <f t="shared" si="26"/>
        <v>0</v>
      </c>
      <c r="BK26" s="48"/>
      <c r="BL26" s="52">
        <v>25</v>
      </c>
      <c r="BM26">
        <f t="shared" si="83"/>
        <v>0</v>
      </c>
      <c r="BN26" s="48">
        <f t="shared" si="97"/>
        <v>0</v>
      </c>
      <c r="BO26" s="48">
        <f t="shared" si="27"/>
        <v>0</v>
      </c>
      <c r="BP26" s="48">
        <f t="shared" si="28"/>
        <v>0</v>
      </c>
      <c r="BQ26" s="48">
        <f t="shared" si="29"/>
        <v>0</v>
      </c>
      <c r="BR26" s="48">
        <f t="shared" si="30"/>
        <v>0</v>
      </c>
      <c r="BS26" s="48">
        <f t="shared" si="31"/>
        <v>0</v>
      </c>
      <c r="BT26" s="48">
        <f t="shared" si="32"/>
        <v>0</v>
      </c>
      <c r="BU26" s="48">
        <f t="shared" si="33"/>
        <v>0</v>
      </c>
      <c r="BV26" s="48">
        <f t="shared" si="34"/>
        <v>0</v>
      </c>
      <c r="BW26" s="48">
        <f t="shared" si="35"/>
        <v>0</v>
      </c>
      <c r="BX26" s="48">
        <f t="shared" si="36"/>
        <v>0</v>
      </c>
      <c r="BY26" s="48">
        <f t="shared" si="37"/>
        <v>0</v>
      </c>
      <c r="BZ26" s="48">
        <f t="shared" si="38"/>
        <v>0</v>
      </c>
      <c r="CA26" s="48">
        <f t="shared" si="39"/>
        <v>0</v>
      </c>
      <c r="CB26" s="48">
        <f t="shared" si="40"/>
        <v>0</v>
      </c>
      <c r="CC26" s="48">
        <f t="shared" si="41"/>
        <v>0</v>
      </c>
      <c r="CD26" s="48">
        <f t="shared" si="42"/>
        <v>0</v>
      </c>
      <c r="CE26" s="48">
        <f t="shared" si="43"/>
        <v>0</v>
      </c>
      <c r="CF26" s="48">
        <f t="shared" si="44"/>
        <v>0</v>
      </c>
      <c r="CG26" s="48">
        <f t="shared" si="45"/>
        <v>0</v>
      </c>
      <c r="CH26" s="48">
        <f t="shared" si="46"/>
        <v>0</v>
      </c>
      <c r="CI26" s="48">
        <f t="shared" si="47"/>
        <v>0</v>
      </c>
      <c r="CJ26" s="48">
        <f t="shared" si="48"/>
        <v>0</v>
      </c>
      <c r="CK26" s="48">
        <f t="shared" si="49"/>
        <v>0</v>
      </c>
      <c r="CL26" s="48">
        <f t="shared" si="50"/>
        <v>0</v>
      </c>
      <c r="CM26" s="48"/>
      <c r="CN26" s="310">
        <f t="shared" si="84"/>
        <v>0</v>
      </c>
      <c r="CO26" s="310">
        <v>25</v>
      </c>
      <c r="CP26" s="303">
        <f t="shared" si="85"/>
        <v>1</v>
      </c>
      <c r="CQ26" s="303">
        <f>CP26+COUNTIF($CP$2:CP26,CP26)-1</f>
        <v>25</v>
      </c>
      <c r="CR26" s="305" t="str">
        <f t="shared" si="51"/>
        <v>Bhutan</v>
      </c>
      <c r="CS26" s="81">
        <f t="shared" si="86"/>
        <v>0</v>
      </c>
      <c r="CT26" s="48">
        <f t="shared" si="52"/>
        <v>0</v>
      </c>
      <c r="CU26" s="48">
        <f t="shared" si="53"/>
        <v>0</v>
      </c>
      <c r="CV26" s="48">
        <f t="shared" si="54"/>
        <v>0</v>
      </c>
      <c r="CW26" s="48">
        <f t="shared" si="55"/>
        <v>0</v>
      </c>
      <c r="CX26" s="48">
        <f t="shared" si="56"/>
        <v>0</v>
      </c>
      <c r="CY26" s="48">
        <f t="shared" si="57"/>
        <v>0</v>
      </c>
      <c r="CZ26" s="48">
        <f t="shared" si="58"/>
        <v>0</v>
      </c>
      <c r="DA26" s="48">
        <f t="shared" si="59"/>
        <v>0</v>
      </c>
      <c r="DB26" s="48">
        <f t="shared" si="60"/>
        <v>0</v>
      </c>
      <c r="DC26" s="48">
        <f t="shared" si="61"/>
        <v>0</v>
      </c>
      <c r="DD26" s="48">
        <f t="shared" si="62"/>
        <v>0</v>
      </c>
      <c r="DE26" s="48">
        <f t="shared" si="63"/>
        <v>0</v>
      </c>
      <c r="DF26" s="48">
        <f t="shared" si="64"/>
        <v>0</v>
      </c>
      <c r="DG26" s="48">
        <f t="shared" si="65"/>
        <v>0</v>
      </c>
      <c r="DH26" s="48">
        <f t="shared" si="66"/>
        <v>0</v>
      </c>
      <c r="DI26" s="48">
        <f t="shared" si="67"/>
        <v>0</v>
      </c>
      <c r="DJ26" s="48">
        <f t="shared" si="68"/>
        <v>0</v>
      </c>
      <c r="DK26" s="48">
        <f t="shared" si="69"/>
        <v>0</v>
      </c>
      <c r="DL26" s="48">
        <f t="shared" si="70"/>
        <v>0</v>
      </c>
      <c r="DM26" s="48">
        <f t="shared" si="71"/>
        <v>0</v>
      </c>
      <c r="DN26" s="48">
        <f t="shared" si="72"/>
        <v>0</v>
      </c>
      <c r="DO26" s="48">
        <f t="shared" si="73"/>
        <v>0</v>
      </c>
      <c r="DP26" s="48">
        <f t="shared" si="74"/>
        <v>0</v>
      </c>
      <c r="DQ26" s="48">
        <f t="shared" si="75"/>
        <v>0</v>
      </c>
      <c r="FC26">
        <v>1</v>
      </c>
      <c r="FE26" s="300" t="str">
        <f>CONCATENATE("Fair Value and NAV",IF(FC26&gt;1," ",""),IF(FC26&gt;1,VLOOKUP(FC26,Divide,2,FALSE),""))</f>
        <v>Fair Value and NAV</v>
      </c>
    </row>
    <row r="27" spans="1:169" ht="18" customHeight="1">
      <c r="A27" s="303">
        <v>26</v>
      </c>
      <c r="B27" s="445">
        <f t="shared" si="78"/>
        <v>1</v>
      </c>
      <c r="C27" s="446">
        <f>B27+COUNTIF(B$2:$B27,B27)-1</f>
        <v>26</v>
      </c>
      <c r="D27" s="447" t="str">
        <f>Tables!AI27</f>
        <v>Bolivia</v>
      </c>
      <c r="E27" s="448">
        <f t="shared" si="79"/>
        <v>0</v>
      </c>
      <c r="F27" s="50">
        <f>SUMIFS('Portfolio Allocation'!C$10:C$109,'Portfolio Allocation'!$A$10:$A$109,'Graph Tables'!$D27)</f>
        <v>0</v>
      </c>
      <c r="G27" s="50">
        <f>SUMIFS('Portfolio Allocation'!D$10:D$109,'Portfolio Allocation'!$A$10:$A$109,'Graph Tables'!$D27)</f>
        <v>0</v>
      </c>
      <c r="H27" s="50">
        <f>SUMIFS('Portfolio Allocation'!E$10:E$109,'Portfolio Allocation'!$A$10:$A$109,'Graph Tables'!$D27)</f>
        <v>0</v>
      </c>
      <c r="I27" s="50">
        <f>SUMIFS('Portfolio Allocation'!F$10:F$109,'Portfolio Allocation'!$A$10:$A$109,'Graph Tables'!$D27)</f>
        <v>0</v>
      </c>
      <c r="J27" s="50">
        <f>SUMIFS('Portfolio Allocation'!G$10:G$109,'Portfolio Allocation'!$A$10:$A$109,'Graph Tables'!$D27)</f>
        <v>0</v>
      </c>
      <c r="K27" s="50">
        <f>SUMIFS('Portfolio Allocation'!H$10:H$109,'Portfolio Allocation'!$A$10:$A$109,'Graph Tables'!$D27)</f>
        <v>0</v>
      </c>
      <c r="L27" s="50">
        <f>SUMIFS('Portfolio Allocation'!I$10:I$109,'Portfolio Allocation'!$A$10:$A$109,'Graph Tables'!$D27)</f>
        <v>0</v>
      </c>
      <c r="M27" s="50">
        <f>SUMIFS('Portfolio Allocation'!J$10:J$109,'Portfolio Allocation'!$A$10:$A$109,'Graph Tables'!$D27)</f>
        <v>0</v>
      </c>
      <c r="N27" s="50">
        <f>SUMIFS('Portfolio Allocation'!K$10:K$109,'Portfolio Allocation'!$A$10:$A$109,'Graph Tables'!$D27)</f>
        <v>0</v>
      </c>
      <c r="O27" s="50">
        <f>SUMIFS('Portfolio Allocation'!L$10:L$109,'Portfolio Allocation'!$A$10:$A$109,'Graph Tables'!$D27)</f>
        <v>0</v>
      </c>
      <c r="P27" s="50">
        <f>SUMIFS('Portfolio Allocation'!M$10:M$109,'Portfolio Allocation'!$A$10:$A$109,'Graph Tables'!$D27)</f>
        <v>0</v>
      </c>
      <c r="Q27" s="50">
        <f>SUMIFS('Portfolio Allocation'!N$10:N$109,'Portfolio Allocation'!$A$10:$A$109,'Graph Tables'!$D27)</f>
        <v>0</v>
      </c>
      <c r="R27" s="50">
        <f>SUMIFS('Portfolio Allocation'!O$10:O$109,'Portfolio Allocation'!$A$10:$A$109,'Graph Tables'!$D27)</f>
        <v>0</v>
      </c>
      <c r="S27" s="50">
        <f>SUMIFS('Portfolio Allocation'!P$10:P$109,'Portfolio Allocation'!$A$10:$A$109,'Graph Tables'!$D27)</f>
        <v>0</v>
      </c>
      <c r="T27" s="50">
        <f>SUMIFS('Portfolio Allocation'!Q$10:Q$109,'Portfolio Allocation'!$A$10:$A$109,'Graph Tables'!$D27)</f>
        <v>0</v>
      </c>
      <c r="U27" s="50">
        <f>SUMIFS('Portfolio Allocation'!R$10:R$109,'Portfolio Allocation'!$A$10:$A$109,'Graph Tables'!$D27)</f>
        <v>0</v>
      </c>
      <c r="V27" s="50">
        <f>SUMIFS('Portfolio Allocation'!S$10:S$109,'Portfolio Allocation'!$A$10:$A$109,'Graph Tables'!$D27)</f>
        <v>0</v>
      </c>
      <c r="W27" s="50">
        <f>SUMIFS('Portfolio Allocation'!T$10:T$109,'Portfolio Allocation'!$A$10:$A$109,'Graph Tables'!$D27)</f>
        <v>0</v>
      </c>
      <c r="X27" s="50">
        <f>SUMIFS('Portfolio Allocation'!U$10:U$109,'Portfolio Allocation'!$A$10:$A$109,'Graph Tables'!$D27)</f>
        <v>0</v>
      </c>
      <c r="Y27" s="50">
        <f>SUMIFS('Portfolio Allocation'!V$10:V$109,'Portfolio Allocation'!$A$10:$A$109,'Graph Tables'!$D27)</f>
        <v>0</v>
      </c>
      <c r="Z27" s="50">
        <f>SUMIFS('Portfolio Allocation'!W$10:W$109,'Portfolio Allocation'!$A$10:$A$109,'Graph Tables'!$D27)</f>
        <v>0</v>
      </c>
      <c r="AA27" s="50">
        <f>SUMIFS('Portfolio Allocation'!X$10:X$109,'Portfolio Allocation'!$A$10:$A$109,'Graph Tables'!$D27)</f>
        <v>0</v>
      </c>
      <c r="AB27" s="50">
        <f>SUMIFS('Portfolio Allocation'!Y$10:Y$109,'Portfolio Allocation'!$A$10:$A$109,'Graph Tables'!$D27)</f>
        <v>0</v>
      </c>
      <c r="AC27" s="50">
        <f>SUMIFS('Portfolio Allocation'!Z$10:Z$109,'Portfolio Allocation'!$A$10:$A$109,'Graph Tables'!$D27)</f>
        <v>0</v>
      </c>
      <c r="AD27" s="50"/>
      <c r="AE27" s="52">
        <v>26</v>
      </c>
      <c r="AF27" t="str">
        <f t="shared" si="80"/>
        <v xml:space="preserve"> </v>
      </c>
      <c r="AG27" s="48">
        <f t="shared" si="96"/>
        <v>0</v>
      </c>
      <c r="AH27" s="50"/>
      <c r="AI27" s="303">
        <f t="shared" si="81"/>
        <v>1</v>
      </c>
      <c r="AJ27" s="303">
        <f>AI27+COUNTIF(AI$2:$AI27,AI27)-1</f>
        <v>26</v>
      </c>
      <c r="AK27" s="305" t="str">
        <f t="shared" si="2"/>
        <v>Bolivia</v>
      </c>
      <c r="AL27" s="81">
        <f t="shared" si="82"/>
        <v>0</v>
      </c>
      <c r="AM27" s="48">
        <f t="shared" si="3"/>
        <v>0</v>
      </c>
      <c r="AN27" s="48">
        <f t="shared" si="4"/>
        <v>0</v>
      </c>
      <c r="AO27" s="48">
        <f t="shared" si="5"/>
        <v>0</v>
      </c>
      <c r="AP27" s="48">
        <f t="shared" si="6"/>
        <v>0</v>
      </c>
      <c r="AQ27" s="48">
        <f t="shared" si="7"/>
        <v>0</v>
      </c>
      <c r="AR27" s="48">
        <f t="shared" si="8"/>
        <v>0</v>
      </c>
      <c r="AS27" s="48">
        <f t="shared" si="9"/>
        <v>0</v>
      </c>
      <c r="AT27" s="48">
        <f t="shared" si="10"/>
        <v>0</v>
      </c>
      <c r="AU27" s="48">
        <f t="shared" si="11"/>
        <v>0</v>
      </c>
      <c r="AV27" s="48">
        <f t="shared" si="12"/>
        <v>0</v>
      </c>
      <c r="AW27" s="48">
        <f t="shared" si="13"/>
        <v>0</v>
      </c>
      <c r="AX27" s="48">
        <f t="shared" si="14"/>
        <v>0</v>
      </c>
      <c r="AY27" s="48">
        <f t="shared" si="15"/>
        <v>0</v>
      </c>
      <c r="AZ27" s="48">
        <f t="shared" si="16"/>
        <v>0</v>
      </c>
      <c r="BA27" s="48">
        <f t="shared" si="17"/>
        <v>0</v>
      </c>
      <c r="BB27" s="48">
        <f t="shared" si="18"/>
        <v>0</v>
      </c>
      <c r="BC27" s="48">
        <f t="shared" si="19"/>
        <v>0</v>
      </c>
      <c r="BD27" s="48">
        <f t="shared" si="20"/>
        <v>0</v>
      </c>
      <c r="BE27" s="48">
        <f t="shared" si="21"/>
        <v>0</v>
      </c>
      <c r="BF27" s="48">
        <f t="shared" si="22"/>
        <v>0</v>
      </c>
      <c r="BG27" s="48">
        <f t="shared" si="23"/>
        <v>0</v>
      </c>
      <c r="BH27" s="48">
        <f t="shared" si="24"/>
        <v>0</v>
      </c>
      <c r="BI27" s="48">
        <f t="shared" si="25"/>
        <v>0</v>
      </c>
      <c r="BJ27" s="48">
        <f t="shared" si="26"/>
        <v>0</v>
      </c>
      <c r="BK27" s="48"/>
      <c r="BL27" s="52">
        <v>26</v>
      </c>
      <c r="BM27">
        <f t="shared" si="83"/>
        <v>0</v>
      </c>
      <c r="BN27" s="48">
        <f t="shared" si="97"/>
        <v>0</v>
      </c>
      <c r="BO27" s="48">
        <f t="shared" si="27"/>
        <v>0</v>
      </c>
      <c r="BP27" s="48">
        <f t="shared" si="28"/>
        <v>0</v>
      </c>
      <c r="BQ27" s="48">
        <f t="shared" si="29"/>
        <v>0</v>
      </c>
      <c r="BR27" s="48">
        <f t="shared" si="30"/>
        <v>0</v>
      </c>
      <c r="BS27" s="48">
        <f t="shared" si="31"/>
        <v>0</v>
      </c>
      <c r="BT27" s="48">
        <f t="shared" si="32"/>
        <v>0</v>
      </c>
      <c r="BU27" s="48">
        <f t="shared" si="33"/>
        <v>0</v>
      </c>
      <c r="BV27" s="48">
        <f t="shared" si="34"/>
        <v>0</v>
      </c>
      <c r="BW27" s="48">
        <f t="shared" si="35"/>
        <v>0</v>
      </c>
      <c r="BX27" s="48">
        <f t="shared" si="36"/>
        <v>0</v>
      </c>
      <c r="BY27" s="48">
        <f t="shared" si="37"/>
        <v>0</v>
      </c>
      <c r="BZ27" s="48">
        <f t="shared" si="38"/>
        <v>0</v>
      </c>
      <c r="CA27" s="48">
        <f t="shared" si="39"/>
        <v>0</v>
      </c>
      <c r="CB27" s="48">
        <f t="shared" si="40"/>
        <v>0</v>
      </c>
      <c r="CC27" s="48">
        <f t="shared" si="41"/>
        <v>0</v>
      </c>
      <c r="CD27" s="48">
        <f t="shared" si="42"/>
        <v>0</v>
      </c>
      <c r="CE27" s="48">
        <f t="shared" si="43"/>
        <v>0</v>
      </c>
      <c r="CF27" s="48">
        <f t="shared" si="44"/>
        <v>0</v>
      </c>
      <c r="CG27" s="48">
        <f t="shared" si="45"/>
        <v>0</v>
      </c>
      <c r="CH27" s="48">
        <f t="shared" si="46"/>
        <v>0</v>
      </c>
      <c r="CI27" s="48">
        <f t="shared" si="47"/>
        <v>0</v>
      </c>
      <c r="CJ27" s="48">
        <f t="shared" si="48"/>
        <v>0</v>
      </c>
      <c r="CK27" s="48">
        <f t="shared" si="49"/>
        <v>0</v>
      </c>
      <c r="CL27" s="48">
        <f t="shared" si="50"/>
        <v>0</v>
      </c>
      <c r="CM27" s="48"/>
      <c r="CN27" s="310">
        <f t="shared" si="84"/>
        <v>0</v>
      </c>
      <c r="CO27" s="310">
        <v>26</v>
      </c>
      <c r="CP27" s="303">
        <f t="shared" si="85"/>
        <v>1</v>
      </c>
      <c r="CQ27" s="303">
        <f>CP27+COUNTIF($CP$2:CP27,CP27)-1</f>
        <v>26</v>
      </c>
      <c r="CR27" s="305" t="str">
        <f t="shared" si="51"/>
        <v>Bolivia</v>
      </c>
      <c r="CS27" s="81">
        <f t="shared" si="86"/>
        <v>0</v>
      </c>
      <c r="CT27" s="48">
        <f t="shared" si="52"/>
        <v>0</v>
      </c>
      <c r="CU27" s="48">
        <f t="shared" si="53"/>
        <v>0</v>
      </c>
      <c r="CV27" s="48">
        <f t="shared" si="54"/>
        <v>0</v>
      </c>
      <c r="CW27" s="48">
        <f t="shared" si="55"/>
        <v>0</v>
      </c>
      <c r="CX27" s="48">
        <f t="shared" si="56"/>
        <v>0</v>
      </c>
      <c r="CY27" s="48">
        <f t="shared" si="57"/>
        <v>0</v>
      </c>
      <c r="CZ27" s="48">
        <f t="shared" si="58"/>
        <v>0</v>
      </c>
      <c r="DA27" s="48">
        <f t="shared" si="59"/>
        <v>0</v>
      </c>
      <c r="DB27" s="48">
        <f t="shared" si="60"/>
        <v>0</v>
      </c>
      <c r="DC27" s="48">
        <f t="shared" si="61"/>
        <v>0</v>
      </c>
      <c r="DD27" s="48">
        <f t="shared" si="62"/>
        <v>0</v>
      </c>
      <c r="DE27" s="48">
        <f t="shared" si="63"/>
        <v>0</v>
      </c>
      <c r="DF27" s="48">
        <f t="shared" si="64"/>
        <v>0</v>
      </c>
      <c r="DG27" s="48">
        <f t="shared" si="65"/>
        <v>0</v>
      </c>
      <c r="DH27" s="48">
        <f t="shared" si="66"/>
        <v>0</v>
      </c>
      <c r="DI27" s="48">
        <f t="shared" si="67"/>
        <v>0</v>
      </c>
      <c r="DJ27" s="48">
        <f t="shared" si="68"/>
        <v>0</v>
      </c>
      <c r="DK27" s="48">
        <f t="shared" si="69"/>
        <v>0</v>
      </c>
      <c r="DL27" s="48">
        <f t="shared" si="70"/>
        <v>0</v>
      </c>
      <c r="DM27" s="48">
        <f t="shared" si="71"/>
        <v>0</v>
      </c>
      <c r="DN27" s="48">
        <f t="shared" si="72"/>
        <v>0</v>
      </c>
      <c r="DO27" s="48">
        <f t="shared" si="73"/>
        <v>0</v>
      </c>
      <c r="DP27" s="48">
        <f t="shared" si="74"/>
        <v>0</v>
      </c>
      <c r="DQ27" s="48">
        <f t="shared" si="75"/>
        <v>0</v>
      </c>
      <c r="EE27" s="328" t="s">
        <v>1992</v>
      </c>
      <c r="EP27" s="77" t="s">
        <v>1993</v>
      </c>
    </row>
    <row r="28" spans="1:169" ht="15">
      <c r="A28" s="303">
        <v>27</v>
      </c>
      <c r="B28" s="445">
        <f t="shared" si="78"/>
        <v>1</v>
      </c>
      <c r="C28" s="446">
        <f>B28+COUNTIF(B$2:$B28,B28)-1</f>
        <v>27</v>
      </c>
      <c r="D28" s="447" t="str">
        <f>Tables!AI28</f>
        <v>Bosnia and Herzegovina</v>
      </c>
      <c r="E28" s="448">
        <f t="shared" si="79"/>
        <v>0</v>
      </c>
      <c r="F28" s="50">
        <f>SUMIFS('Portfolio Allocation'!C$10:C$109,'Portfolio Allocation'!$A$10:$A$109,'Graph Tables'!$D28)</f>
        <v>0</v>
      </c>
      <c r="G28" s="50">
        <f>SUMIFS('Portfolio Allocation'!D$10:D$109,'Portfolio Allocation'!$A$10:$A$109,'Graph Tables'!$D28)</f>
        <v>0</v>
      </c>
      <c r="H28" s="50">
        <f>SUMIFS('Portfolio Allocation'!E$10:E$109,'Portfolio Allocation'!$A$10:$A$109,'Graph Tables'!$D28)</f>
        <v>0</v>
      </c>
      <c r="I28" s="50">
        <f>SUMIFS('Portfolio Allocation'!F$10:F$109,'Portfolio Allocation'!$A$10:$A$109,'Graph Tables'!$D28)</f>
        <v>0</v>
      </c>
      <c r="J28" s="50">
        <f>SUMIFS('Portfolio Allocation'!G$10:G$109,'Portfolio Allocation'!$A$10:$A$109,'Graph Tables'!$D28)</f>
        <v>0</v>
      </c>
      <c r="K28" s="50">
        <f>SUMIFS('Portfolio Allocation'!H$10:H$109,'Portfolio Allocation'!$A$10:$A$109,'Graph Tables'!$D28)</f>
        <v>0</v>
      </c>
      <c r="L28" s="50">
        <f>SUMIFS('Portfolio Allocation'!I$10:I$109,'Portfolio Allocation'!$A$10:$A$109,'Graph Tables'!$D28)</f>
        <v>0</v>
      </c>
      <c r="M28" s="50">
        <f>SUMIFS('Portfolio Allocation'!J$10:J$109,'Portfolio Allocation'!$A$10:$A$109,'Graph Tables'!$D28)</f>
        <v>0</v>
      </c>
      <c r="N28" s="50">
        <f>SUMIFS('Portfolio Allocation'!K$10:K$109,'Portfolio Allocation'!$A$10:$A$109,'Graph Tables'!$D28)</f>
        <v>0</v>
      </c>
      <c r="O28" s="50">
        <f>SUMIFS('Portfolio Allocation'!L$10:L$109,'Portfolio Allocation'!$A$10:$A$109,'Graph Tables'!$D28)</f>
        <v>0</v>
      </c>
      <c r="P28" s="50">
        <f>SUMIFS('Portfolio Allocation'!M$10:M$109,'Portfolio Allocation'!$A$10:$A$109,'Graph Tables'!$D28)</f>
        <v>0</v>
      </c>
      <c r="Q28" s="50">
        <f>SUMIFS('Portfolio Allocation'!N$10:N$109,'Portfolio Allocation'!$A$10:$A$109,'Graph Tables'!$D28)</f>
        <v>0</v>
      </c>
      <c r="R28" s="50">
        <f>SUMIFS('Portfolio Allocation'!O$10:O$109,'Portfolio Allocation'!$A$10:$A$109,'Graph Tables'!$D28)</f>
        <v>0</v>
      </c>
      <c r="S28" s="50">
        <f>SUMIFS('Portfolio Allocation'!P$10:P$109,'Portfolio Allocation'!$A$10:$A$109,'Graph Tables'!$D28)</f>
        <v>0</v>
      </c>
      <c r="T28" s="50">
        <f>SUMIFS('Portfolio Allocation'!Q$10:Q$109,'Portfolio Allocation'!$A$10:$A$109,'Graph Tables'!$D28)</f>
        <v>0</v>
      </c>
      <c r="U28" s="50">
        <f>SUMIFS('Portfolio Allocation'!R$10:R$109,'Portfolio Allocation'!$A$10:$A$109,'Graph Tables'!$D28)</f>
        <v>0</v>
      </c>
      <c r="V28" s="50">
        <f>SUMIFS('Portfolio Allocation'!S$10:S$109,'Portfolio Allocation'!$A$10:$A$109,'Graph Tables'!$D28)</f>
        <v>0</v>
      </c>
      <c r="W28" s="50">
        <f>SUMIFS('Portfolio Allocation'!T$10:T$109,'Portfolio Allocation'!$A$10:$A$109,'Graph Tables'!$D28)</f>
        <v>0</v>
      </c>
      <c r="X28" s="50">
        <f>SUMIFS('Portfolio Allocation'!U$10:U$109,'Portfolio Allocation'!$A$10:$A$109,'Graph Tables'!$D28)</f>
        <v>0</v>
      </c>
      <c r="Y28" s="50">
        <f>SUMIFS('Portfolio Allocation'!V$10:V$109,'Portfolio Allocation'!$A$10:$A$109,'Graph Tables'!$D28)</f>
        <v>0</v>
      </c>
      <c r="Z28" s="50">
        <f>SUMIFS('Portfolio Allocation'!W$10:W$109,'Portfolio Allocation'!$A$10:$A$109,'Graph Tables'!$D28)</f>
        <v>0</v>
      </c>
      <c r="AA28" s="50">
        <f>SUMIFS('Portfolio Allocation'!X$10:X$109,'Portfolio Allocation'!$A$10:$A$109,'Graph Tables'!$D28)</f>
        <v>0</v>
      </c>
      <c r="AB28" s="50">
        <f>SUMIFS('Portfolio Allocation'!Y$10:Y$109,'Portfolio Allocation'!$A$10:$A$109,'Graph Tables'!$D28)</f>
        <v>0</v>
      </c>
      <c r="AC28" s="50">
        <f>SUMIFS('Portfolio Allocation'!Z$10:Z$109,'Portfolio Allocation'!$A$10:$A$109,'Graph Tables'!$D28)</f>
        <v>0</v>
      </c>
      <c r="AD28" s="50"/>
      <c r="AE28" s="52">
        <v>27</v>
      </c>
      <c r="AF28" t="str">
        <f t="shared" si="80"/>
        <v xml:space="preserve"> </v>
      </c>
      <c r="AG28" s="48">
        <f t="shared" si="96"/>
        <v>0</v>
      </c>
      <c r="AH28" s="50"/>
      <c r="AI28" s="303">
        <f t="shared" si="81"/>
        <v>1</v>
      </c>
      <c r="AJ28" s="303">
        <f>AI28+COUNTIF(AI$2:$AI28,AI28)-1</f>
        <v>27</v>
      </c>
      <c r="AK28" s="305" t="str">
        <f t="shared" si="2"/>
        <v>Bosnia and Herzegovina</v>
      </c>
      <c r="AL28" s="81">
        <f t="shared" si="82"/>
        <v>0</v>
      </c>
      <c r="AM28" s="48">
        <f t="shared" si="3"/>
        <v>0</v>
      </c>
      <c r="AN28" s="48">
        <f t="shared" si="4"/>
        <v>0</v>
      </c>
      <c r="AO28" s="48">
        <f t="shared" si="5"/>
        <v>0</v>
      </c>
      <c r="AP28" s="48">
        <f t="shared" si="6"/>
        <v>0</v>
      </c>
      <c r="AQ28" s="48">
        <f t="shared" si="7"/>
        <v>0</v>
      </c>
      <c r="AR28" s="48">
        <f t="shared" si="8"/>
        <v>0</v>
      </c>
      <c r="AS28" s="48">
        <f t="shared" si="9"/>
        <v>0</v>
      </c>
      <c r="AT28" s="48">
        <f t="shared" si="10"/>
        <v>0</v>
      </c>
      <c r="AU28" s="48">
        <f t="shared" si="11"/>
        <v>0</v>
      </c>
      <c r="AV28" s="48">
        <f t="shared" si="12"/>
        <v>0</v>
      </c>
      <c r="AW28" s="48">
        <f t="shared" si="13"/>
        <v>0</v>
      </c>
      <c r="AX28" s="48">
        <f t="shared" si="14"/>
        <v>0</v>
      </c>
      <c r="AY28" s="48">
        <f t="shared" si="15"/>
        <v>0</v>
      </c>
      <c r="AZ28" s="48">
        <f t="shared" si="16"/>
        <v>0</v>
      </c>
      <c r="BA28" s="48">
        <f t="shared" si="17"/>
        <v>0</v>
      </c>
      <c r="BB28" s="48">
        <f t="shared" si="18"/>
        <v>0</v>
      </c>
      <c r="BC28" s="48">
        <f t="shared" si="19"/>
        <v>0</v>
      </c>
      <c r="BD28" s="48">
        <f t="shared" si="20"/>
        <v>0</v>
      </c>
      <c r="BE28" s="48">
        <f t="shared" si="21"/>
        <v>0</v>
      </c>
      <c r="BF28" s="48">
        <f t="shared" si="22"/>
        <v>0</v>
      </c>
      <c r="BG28" s="48">
        <f t="shared" si="23"/>
        <v>0</v>
      </c>
      <c r="BH28" s="48">
        <f t="shared" si="24"/>
        <v>0</v>
      </c>
      <c r="BI28" s="48">
        <f t="shared" si="25"/>
        <v>0</v>
      </c>
      <c r="BJ28" s="48">
        <f t="shared" si="26"/>
        <v>0</v>
      </c>
      <c r="BK28" s="48"/>
      <c r="BL28" s="52">
        <v>27</v>
      </c>
      <c r="BM28">
        <f t="shared" si="83"/>
        <v>0</v>
      </c>
      <c r="BN28" s="48">
        <f t="shared" si="97"/>
        <v>0</v>
      </c>
      <c r="BO28" s="48">
        <f t="shared" si="27"/>
        <v>0</v>
      </c>
      <c r="BP28" s="48">
        <f t="shared" si="28"/>
        <v>0</v>
      </c>
      <c r="BQ28" s="48">
        <f t="shared" si="29"/>
        <v>0</v>
      </c>
      <c r="BR28" s="48">
        <f t="shared" si="30"/>
        <v>0</v>
      </c>
      <c r="BS28" s="48">
        <f t="shared" si="31"/>
        <v>0</v>
      </c>
      <c r="BT28" s="48">
        <f t="shared" si="32"/>
        <v>0</v>
      </c>
      <c r="BU28" s="48">
        <f t="shared" si="33"/>
        <v>0</v>
      </c>
      <c r="BV28" s="48">
        <f t="shared" si="34"/>
        <v>0</v>
      </c>
      <c r="BW28" s="48">
        <f t="shared" si="35"/>
        <v>0</v>
      </c>
      <c r="BX28" s="48">
        <f t="shared" si="36"/>
        <v>0</v>
      </c>
      <c r="BY28" s="48">
        <f t="shared" si="37"/>
        <v>0</v>
      </c>
      <c r="BZ28" s="48">
        <f t="shared" si="38"/>
        <v>0</v>
      </c>
      <c r="CA28" s="48">
        <f t="shared" si="39"/>
        <v>0</v>
      </c>
      <c r="CB28" s="48">
        <f t="shared" si="40"/>
        <v>0</v>
      </c>
      <c r="CC28" s="48">
        <f t="shared" si="41"/>
        <v>0</v>
      </c>
      <c r="CD28" s="48">
        <f t="shared" si="42"/>
        <v>0</v>
      </c>
      <c r="CE28" s="48">
        <f t="shared" si="43"/>
        <v>0</v>
      </c>
      <c r="CF28" s="48">
        <f t="shared" si="44"/>
        <v>0</v>
      </c>
      <c r="CG28" s="48">
        <f t="shared" si="45"/>
        <v>0</v>
      </c>
      <c r="CH28" s="48">
        <f t="shared" si="46"/>
        <v>0</v>
      </c>
      <c r="CI28" s="48">
        <f t="shared" si="47"/>
        <v>0</v>
      </c>
      <c r="CJ28" s="48">
        <f t="shared" si="48"/>
        <v>0</v>
      </c>
      <c r="CK28" s="48">
        <f t="shared" si="49"/>
        <v>0</v>
      </c>
      <c r="CL28" s="48">
        <f t="shared" si="50"/>
        <v>0</v>
      </c>
      <c r="CM28" s="48"/>
      <c r="CN28" s="310">
        <f t="shared" si="84"/>
        <v>0</v>
      </c>
      <c r="CO28" s="310">
        <v>27</v>
      </c>
      <c r="CP28" s="303">
        <f t="shared" si="85"/>
        <v>1</v>
      </c>
      <c r="CQ28" s="303">
        <f>CP28+COUNTIF($CP$2:CP28,CP28)-1</f>
        <v>27</v>
      </c>
      <c r="CR28" s="305" t="str">
        <f t="shared" si="51"/>
        <v>Bosnia and Herzegovina</v>
      </c>
      <c r="CS28" s="81">
        <f t="shared" si="86"/>
        <v>0</v>
      </c>
      <c r="CT28" s="48">
        <f t="shared" si="52"/>
        <v>0</v>
      </c>
      <c r="CU28" s="48">
        <f t="shared" si="53"/>
        <v>0</v>
      </c>
      <c r="CV28" s="48">
        <f t="shared" si="54"/>
        <v>0</v>
      </c>
      <c r="CW28" s="48">
        <f t="shared" si="55"/>
        <v>0</v>
      </c>
      <c r="CX28" s="48">
        <f t="shared" si="56"/>
        <v>0</v>
      </c>
      <c r="CY28" s="48">
        <f t="shared" si="57"/>
        <v>0</v>
      </c>
      <c r="CZ28" s="48">
        <f t="shared" si="58"/>
        <v>0</v>
      </c>
      <c r="DA28" s="48">
        <f t="shared" si="59"/>
        <v>0</v>
      </c>
      <c r="DB28" s="48">
        <f t="shared" si="60"/>
        <v>0</v>
      </c>
      <c r="DC28" s="48">
        <f t="shared" si="61"/>
        <v>0</v>
      </c>
      <c r="DD28" s="48">
        <f t="shared" si="62"/>
        <v>0</v>
      </c>
      <c r="DE28" s="48">
        <f t="shared" si="63"/>
        <v>0</v>
      </c>
      <c r="DF28" s="48">
        <f t="shared" si="64"/>
        <v>0</v>
      </c>
      <c r="DG28" s="48">
        <f t="shared" si="65"/>
        <v>0</v>
      </c>
      <c r="DH28" s="48">
        <f t="shared" si="66"/>
        <v>0</v>
      </c>
      <c r="DI28" s="48">
        <f t="shared" si="67"/>
        <v>0</v>
      </c>
      <c r="DJ28" s="48">
        <f t="shared" si="68"/>
        <v>0</v>
      </c>
      <c r="DK28" s="48">
        <f t="shared" si="69"/>
        <v>0</v>
      </c>
      <c r="DL28" s="48">
        <f t="shared" si="70"/>
        <v>0</v>
      </c>
      <c r="DM28" s="48">
        <f t="shared" si="71"/>
        <v>0</v>
      </c>
      <c r="DN28" s="48">
        <f t="shared" si="72"/>
        <v>0</v>
      </c>
      <c r="DO28" s="48">
        <f t="shared" si="73"/>
        <v>0</v>
      </c>
      <c r="DP28" s="48">
        <f t="shared" si="74"/>
        <v>0</v>
      </c>
      <c r="DQ28" s="48">
        <f t="shared" si="75"/>
        <v>0</v>
      </c>
      <c r="EE28" s="79">
        <v>8</v>
      </c>
      <c r="EF28" s="307"/>
      <c r="EG28" s="307"/>
      <c r="EH28" s="307"/>
      <c r="EI28" s="307"/>
      <c r="EJ28" s="307"/>
      <c r="EK28" s="307"/>
      <c r="EL28" s="307"/>
      <c r="EM28" s="307"/>
      <c r="EP28" s="78">
        <v>2</v>
      </c>
    </row>
    <row r="29" spans="1:169" ht="15">
      <c r="A29" s="303">
        <v>28</v>
      </c>
      <c r="B29" s="445">
        <f t="shared" si="78"/>
        <v>1</v>
      </c>
      <c r="C29" s="446">
        <f>B29+COUNTIF(B$2:$B29,B29)-1</f>
        <v>28</v>
      </c>
      <c r="D29" s="447" t="str">
        <f>Tables!AI29</f>
        <v>Botswana</v>
      </c>
      <c r="E29" s="448">
        <f t="shared" si="79"/>
        <v>0</v>
      </c>
      <c r="F29" s="50">
        <f>SUMIFS('Portfolio Allocation'!C$10:C$109,'Portfolio Allocation'!$A$10:$A$109,'Graph Tables'!$D29)</f>
        <v>0</v>
      </c>
      <c r="G29" s="50">
        <f>SUMIFS('Portfolio Allocation'!D$10:D$109,'Portfolio Allocation'!$A$10:$A$109,'Graph Tables'!$D29)</f>
        <v>0</v>
      </c>
      <c r="H29" s="50">
        <f>SUMIFS('Portfolio Allocation'!E$10:E$109,'Portfolio Allocation'!$A$10:$A$109,'Graph Tables'!$D29)</f>
        <v>0</v>
      </c>
      <c r="I29" s="50">
        <f>SUMIFS('Portfolio Allocation'!F$10:F$109,'Portfolio Allocation'!$A$10:$A$109,'Graph Tables'!$D29)</f>
        <v>0</v>
      </c>
      <c r="J29" s="50">
        <f>SUMIFS('Portfolio Allocation'!G$10:G$109,'Portfolio Allocation'!$A$10:$A$109,'Graph Tables'!$D29)</f>
        <v>0</v>
      </c>
      <c r="K29" s="50">
        <f>SUMIFS('Portfolio Allocation'!H$10:H$109,'Portfolio Allocation'!$A$10:$A$109,'Graph Tables'!$D29)</f>
        <v>0</v>
      </c>
      <c r="L29" s="50">
        <f>SUMIFS('Portfolio Allocation'!I$10:I$109,'Portfolio Allocation'!$A$10:$A$109,'Graph Tables'!$D29)</f>
        <v>0</v>
      </c>
      <c r="M29" s="50">
        <f>SUMIFS('Portfolio Allocation'!J$10:J$109,'Portfolio Allocation'!$A$10:$A$109,'Graph Tables'!$D29)</f>
        <v>0</v>
      </c>
      <c r="N29" s="50">
        <f>SUMIFS('Portfolio Allocation'!K$10:K$109,'Portfolio Allocation'!$A$10:$A$109,'Graph Tables'!$D29)</f>
        <v>0</v>
      </c>
      <c r="O29" s="50">
        <f>SUMIFS('Portfolio Allocation'!L$10:L$109,'Portfolio Allocation'!$A$10:$A$109,'Graph Tables'!$D29)</f>
        <v>0</v>
      </c>
      <c r="P29" s="50">
        <f>SUMIFS('Portfolio Allocation'!M$10:M$109,'Portfolio Allocation'!$A$10:$A$109,'Graph Tables'!$D29)</f>
        <v>0</v>
      </c>
      <c r="Q29" s="50">
        <f>SUMIFS('Portfolio Allocation'!N$10:N$109,'Portfolio Allocation'!$A$10:$A$109,'Graph Tables'!$D29)</f>
        <v>0</v>
      </c>
      <c r="R29" s="50">
        <f>SUMIFS('Portfolio Allocation'!O$10:O$109,'Portfolio Allocation'!$A$10:$A$109,'Graph Tables'!$D29)</f>
        <v>0</v>
      </c>
      <c r="S29" s="50">
        <f>SUMIFS('Portfolio Allocation'!P$10:P$109,'Portfolio Allocation'!$A$10:$A$109,'Graph Tables'!$D29)</f>
        <v>0</v>
      </c>
      <c r="T29" s="50">
        <f>SUMIFS('Portfolio Allocation'!Q$10:Q$109,'Portfolio Allocation'!$A$10:$A$109,'Graph Tables'!$D29)</f>
        <v>0</v>
      </c>
      <c r="U29" s="50">
        <f>SUMIFS('Portfolio Allocation'!R$10:R$109,'Portfolio Allocation'!$A$10:$A$109,'Graph Tables'!$D29)</f>
        <v>0</v>
      </c>
      <c r="V29" s="50">
        <f>SUMIFS('Portfolio Allocation'!S$10:S$109,'Portfolio Allocation'!$A$10:$A$109,'Graph Tables'!$D29)</f>
        <v>0</v>
      </c>
      <c r="W29" s="50">
        <f>SUMIFS('Portfolio Allocation'!T$10:T$109,'Portfolio Allocation'!$A$10:$A$109,'Graph Tables'!$D29)</f>
        <v>0</v>
      </c>
      <c r="X29" s="50">
        <f>SUMIFS('Portfolio Allocation'!U$10:U$109,'Portfolio Allocation'!$A$10:$A$109,'Graph Tables'!$D29)</f>
        <v>0</v>
      </c>
      <c r="Y29" s="50">
        <f>SUMIFS('Portfolio Allocation'!V$10:V$109,'Portfolio Allocation'!$A$10:$A$109,'Graph Tables'!$D29)</f>
        <v>0</v>
      </c>
      <c r="Z29" s="50">
        <f>SUMIFS('Portfolio Allocation'!W$10:W$109,'Portfolio Allocation'!$A$10:$A$109,'Graph Tables'!$D29)</f>
        <v>0</v>
      </c>
      <c r="AA29" s="50">
        <f>SUMIFS('Portfolio Allocation'!X$10:X$109,'Portfolio Allocation'!$A$10:$A$109,'Graph Tables'!$D29)</f>
        <v>0</v>
      </c>
      <c r="AB29" s="50">
        <f>SUMIFS('Portfolio Allocation'!Y$10:Y$109,'Portfolio Allocation'!$A$10:$A$109,'Graph Tables'!$D29)</f>
        <v>0</v>
      </c>
      <c r="AC29" s="50">
        <f>SUMIFS('Portfolio Allocation'!Z$10:Z$109,'Portfolio Allocation'!$A$10:$A$109,'Graph Tables'!$D29)</f>
        <v>0</v>
      </c>
      <c r="AD29" s="50"/>
      <c r="AE29" s="52">
        <v>28</v>
      </c>
      <c r="AF29" t="str">
        <f t="shared" si="80"/>
        <v xml:space="preserve"> </v>
      </c>
      <c r="AG29" s="48">
        <f t="shared" si="96"/>
        <v>0</v>
      </c>
      <c r="AH29" s="50"/>
      <c r="AI29" s="303">
        <f t="shared" si="81"/>
        <v>1</v>
      </c>
      <c r="AJ29" s="303">
        <f>AI29+COUNTIF(AI$2:$AI29,AI29)-1</f>
        <v>28</v>
      </c>
      <c r="AK29" s="305" t="str">
        <f t="shared" si="2"/>
        <v>Botswana</v>
      </c>
      <c r="AL29" s="81">
        <f t="shared" si="82"/>
        <v>0</v>
      </c>
      <c r="AM29" s="48">
        <f t="shared" si="3"/>
        <v>0</v>
      </c>
      <c r="AN29" s="48">
        <f t="shared" si="4"/>
        <v>0</v>
      </c>
      <c r="AO29" s="48">
        <f t="shared" si="5"/>
        <v>0</v>
      </c>
      <c r="AP29" s="48">
        <f t="shared" si="6"/>
        <v>0</v>
      </c>
      <c r="AQ29" s="48">
        <f t="shared" si="7"/>
        <v>0</v>
      </c>
      <c r="AR29" s="48">
        <f t="shared" si="8"/>
        <v>0</v>
      </c>
      <c r="AS29" s="48">
        <f t="shared" si="9"/>
        <v>0</v>
      </c>
      <c r="AT29" s="48">
        <f t="shared" si="10"/>
        <v>0</v>
      </c>
      <c r="AU29" s="48">
        <f t="shared" si="11"/>
        <v>0</v>
      </c>
      <c r="AV29" s="48">
        <f t="shared" si="12"/>
        <v>0</v>
      </c>
      <c r="AW29" s="48">
        <f t="shared" si="13"/>
        <v>0</v>
      </c>
      <c r="AX29" s="48">
        <f t="shared" si="14"/>
        <v>0</v>
      </c>
      <c r="AY29" s="48">
        <f t="shared" si="15"/>
        <v>0</v>
      </c>
      <c r="AZ29" s="48">
        <f t="shared" si="16"/>
        <v>0</v>
      </c>
      <c r="BA29" s="48">
        <f t="shared" si="17"/>
        <v>0</v>
      </c>
      <c r="BB29" s="48">
        <f t="shared" si="18"/>
        <v>0</v>
      </c>
      <c r="BC29" s="48">
        <f t="shared" si="19"/>
        <v>0</v>
      </c>
      <c r="BD29" s="48">
        <f t="shared" si="20"/>
        <v>0</v>
      </c>
      <c r="BE29" s="48">
        <f t="shared" si="21"/>
        <v>0</v>
      </c>
      <c r="BF29" s="48">
        <f t="shared" si="22"/>
        <v>0</v>
      </c>
      <c r="BG29" s="48">
        <f t="shared" si="23"/>
        <v>0</v>
      </c>
      <c r="BH29" s="48">
        <f t="shared" si="24"/>
        <v>0</v>
      </c>
      <c r="BI29" s="48">
        <f t="shared" si="25"/>
        <v>0</v>
      </c>
      <c r="BJ29" s="48">
        <f t="shared" si="26"/>
        <v>0</v>
      </c>
      <c r="BK29" s="48"/>
      <c r="BL29" s="52">
        <v>28</v>
      </c>
      <c r="BM29">
        <f t="shared" si="83"/>
        <v>0</v>
      </c>
      <c r="BN29" s="48">
        <f t="shared" si="97"/>
        <v>0</v>
      </c>
      <c r="BO29" s="48">
        <f t="shared" si="27"/>
        <v>0</v>
      </c>
      <c r="BP29" s="48">
        <f t="shared" si="28"/>
        <v>0</v>
      </c>
      <c r="BQ29" s="48">
        <f t="shared" si="29"/>
        <v>0</v>
      </c>
      <c r="BR29" s="48">
        <f t="shared" si="30"/>
        <v>0</v>
      </c>
      <c r="BS29" s="48">
        <f t="shared" si="31"/>
        <v>0</v>
      </c>
      <c r="BT29" s="48">
        <f t="shared" si="32"/>
        <v>0</v>
      </c>
      <c r="BU29" s="48">
        <f t="shared" si="33"/>
        <v>0</v>
      </c>
      <c r="BV29" s="48">
        <f t="shared" si="34"/>
        <v>0</v>
      </c>
      <c r="BW29" s="48">
        <f t="shared" si="35"/>
        <v>0</v>
      </c>
      <c r="BX29" s="48">
        <f t="shared" si="36"/>
        <v>0</v>
      </c>
      <c r="BY29" s="48">
        <f t="shared" si="37"/>
        <v>0</v>
      </c>
      <c r="BZ29" s="48">
        <f t="shared" si="38"/>
        <v>0</v>
      </c>
      <c r="CA29" s="48">
        <f t="shared" si="39"/>
        <v>0</v>
      </c>
      <c r="CB29" s="48">
        <f t="shared" si="40"/>
        <v>0</v>
      </c>
      <c r="CC29" s="48">
        <f t="shared" si="41"/>
        <v>0</v>
      </c>
      <c r="CD29" s="48">
        <f t="shared" si="42"/>
        <v>0</v>
      </c>
      <c r="CE29" s="48">
        <f t="shared" si="43"/>
        <v>0</v>
      </c>
      <c r="CF29" s="48">
        <f t="shared" si="44"/>
        <v>0</v>
      </c>
      <c r="CG29" s="48">
        <f t="shared" si="45"/>
        <v>0</v>
      </c>
      <c r="CH29" s="48">
        <f t="shared" si="46"/>
        <v>0</v>
      </c>
      <c r="CI29" s="48">
        <f t="shared" si="47"/>
        <v>0</v>
      </c>
      <c r="CJ29" s="48">
        <f t="shared" si="48"/>
        <v>0</v>
      </c>
      <c r="CK29" s="48">
        <f t="shared" si="49"/>
        <v>0</v>
      </c>
      <c r="CL29" s="48">
        <f t="shared" si="50"/>
        <v>0</v>
      </c>
      <c r="CM29" s="48"/>
      <c r="CN29" s="310">
        <f t="shared" si="84"/>
        <v>0</v>
      </c>
      <c r="CO29" s="310">
        <v>28</v>
      </c>
      <c r="CP29" s="303">
        <f t="shared" si="85"/>
        <v>1</v>
      </c>
      <c r="CQ29" s="303">
        <f>CP29+COUNTIF($CP$2:CP29,CP29)-1</f>
        <v>28</v>
      </c>
      <c r="CR29" s="305" t="str">
        <f t="shared" si="51"/>
        <v>Botswana</v>
      </c>
      <c r="CS29" s="81">
        <f t="shared" si="86"/>
        <v>0</v>
      </c>
      <c r="CT29" s="48">
        <f t="shared" si="52"/>
        <v>0</v>
      </c>
      <c r="CU29" s="48">
        <f t="shared" si="53"/>
        <v>0</v>
      </c>
      <c r="CV29" s="48">
        <f t="shared" si="54"/>
        <v>0</v>
      </c>
      <c r="CW29" s="48">
        <f t="shared" si="55"/>
        <v>0</v>
      </c>
      <c r="CX29" s="48">
        <f t="shared" si="56"/>
        <v>0</v>
      </c>
      <c r="CY29" s="48">
        <f t="shared" si="57"/>
        <v>0</v>
      </c>
      <c r="CZ29" s="48">
        <f t="shared" si="58"/>
        <v>0</v>
      </c>
      <c r="DA29" s="48">
        <f t="shared" si="59"/>
        <v>0</v>
      </c>
      <c r="DB29" s="48">
        <f t="shared" si="60"/>
        <v>0</v>
      </c>
      <c r="DC29" s="48">
        <f t="shared" si="61"/>
        <v>0</v>
      </c>
      <c r="DD29" s="48">
        <f t="shared" si="62"/>
        <v>0</v>
      </c>
      <c r="DE29" s="48">
        <f t="shared" si="63"/>
        <v>0</v>
      </c>
      <c r="DF29" s="48">
        <f t="shared" si="64"/>
        <v>0</v>
      </c>
      <c r="DG29" s="48">
        <f t="shared" si="65"/>
        <v>0</v>
      </c>
      <c r="DH29" s="48">
        <f t="shared" si="66"/>
        <v>0</v>
      </c>
      <c r="DI29" s="48">
        <f t="shared" si="67"/>
        <v>0</v>
      </c>
      <c r="DJ29" s="48">
        <f t="shared" si="68"/>
        <v>0</v>
      </c>
      <c r="DK29" s="48">
        <f t="shared" si="69"/>
        <v>0</v>
      </c>
      <c r="DL29" s="48">
        <f t="shared" si="70"/>
        <v>0</v>
      </c>
      <c r="DM29" s="48">
        <f t="shared" si="71"/>
        <v>0</v>
      </c>
      <c r="DN29" s="48">
        <f t="shared" si="72"/>
        <v>0</v>
      </c>
      <c r="DO29" s="48">
        <f t="shared" si="73"/>
        <v>0</v>
      </c>
      <c r="DP29" s="48">
        <f t="shared" si="74"/>
        <v>0</v>
      </c>
      <c r="DQ29" s="48">
        <f t="shared" si="75"/>
        <v>0</v>
      </c>
      <c r="EE29" s="78">
        <f>IF(EE28=1,999,EE28-1)</f>
        <v>7</v>
      </c>
      <c r="EP29" s="78">
        <f>IF(EP28=1,999,EP28-1)</f>
        <v>1</v>
      </c>
    </row>
    <row r="30" spans="1:169" ht="15">
      <c r="A30" s="303">
        <v>29</v>
      </c>
      <c r="B30" s="445">
        <f t="shared" si="78"/>
        <v>1</v>
      </c>
      <c r="C30" s="446">
        <f>B30+COUNTIF(B$2:$B30,B30)-1</f>
        <v>29</v>
      </c>
      <c r="D30" s="447" t="str">
        <f>Tables!AI30</f>
        <v>Bouvet Island</v>
      </c>
      <c r="E30" s="448">
        <f t="shared" si="79"/>
        <v>0</v>
      </c>
      <c r="F30" s="50">
        <f>SUMIFS('Portfolio Allocation'!C$10:C$109,'Portfolio Allocation'!$A$10:$A$109,'Graph Tables'!$D30)</f>
        <v>0</v>
      </c>
      <c r="G30" s="50">
        <f>SUMIFS('Portfolio Allocation'!D$10:D$109,'Portfolio Allocation'!$A$10:$A$109,'Graph Tables'!$D30)</f>
        <v>0</v>
      </c>
      <c r="H30" s="50">
        <f>SUMIFS('Portfolio Allocation'!E$10:E$109,'Portfolio Allocation'!$A$10:$A$109,'Graph Tables'!$D30)</f>
        <v>0</v>
      </c>
      <c r="I30" s="50">
        <f>SUMIFS('Portfolio Allocation'!F$10:F$109,'Portfolio Allocation'!$A$10:$A$109,'Graph Tables'!$D30)</f>
        <v>0</v>
      </c>
      <c r="J30" s="50">
        <f>SUMIFS('Portfolio Allocation'!G$10:G$109,'Portfolio Allocation'!$A$10:$A$109,'Graph Tables'!$D30)</f>
        <v>0</v>
      </c>
      <c r="K30" s="50">
        <f>SUMIFS('Portfolio Allocation'!H$10:H$109,'Portfolio Allocation'!$A$10:$A$109,'Graph Tables'!$D30)</f>
        <v>0</v>
      </c>
      <c r="L30" s="50">
        <f>SUMIFS('Portfolio Allocation'!I$10:I$109,'Portfolio Allocation'!$A$10:$A$109,'Graph Tables'!$D30)</f>
        <v>0</v>
      </c>
      <c r="M30" s="50">
        <f>SUMIFS('Portfolio Allocation'!J$10:J$109,'Portfolio Allocation'!$A$10:$A$109,'Graph Tables'!$D30)</f>
        <v>0</v>
      </c>
      <c r="N30" s="50">
        <f>SUMIFS('Portfolio Allocation'!K$10:K$109,'Portfolio Allocation'!$A$10:$A$109,'Graph Tables'!$D30)</f>
        <v>0</v>
      </c>
      <c r="O30" s="50">
        <f>SUMIFS('Portfolio Allocation'!L$10:L$109,'Portfolio Allocation'!$A$10:$A$109,'Graph Tables'!$D30)</f>
        <v>0</v>
      </c>
      <c r="P30" s="50">
        <f>SUMIFS('Portfolio Allocation'!M$10:M$109,'Portfolio Allocation'!$A$10:$A$109,'Graph Tables'!$D30)</f>
        <v>0</v>
      </c>
      <c r="Q30" s="50">
        <f>SUMIFS('Portfolio Allocation'!N$10:N$109,'Portfolio Allocation'!$A$10:$A$109,'Graph Tables'!$D30)</f>
        <v>0</v>
      </c>
      <c r="R30" s="50">
        <f>SUMIFS('Portfolio Allocation'!O$10:O$109,'Portfolio Allocation'!$A$10:$A$109,'Graph Tables'!$D30)</f>
        <v>0</v>
      </c>
      <c r="S30" s="50">
        <f>SUMIFS('Portfolio Allocation'!P$10:P$109,'Portfolio Allocation'!$A$10:$A$109,'Graph Tables'!$D30)</f>
        <v>0</v>
      </c>
      <c r="T30" s="50">
        <f>SUMIFS('Portfolio Allocation'!Q$10:Q$109,'Portfolio Allocation'!$A$10:$A$109,'Graph Tables'!$D30)</f>
        <v>0</v>
      </c>
      <c r="U30" s="50">
        <f>SUMIFS('Portfolio Allocation'!R$10:R$109,'Portfolio Allocation'!$A$10:$A$109,'Graph Tables'!$D30)</f>
        <v>0</v>
      </c>
      <c r="V30" s="50">
        <f>SUMIFS('Portfolio Allocation'!S$10:S$109,'Portfolio Allocation'!$A$10:$A$109,'Graph Tables'!$D30)</f>
        <v>0</v>
      </c>
      <c r="W30" s="50">
        <f>SUMIFS('Portfolio Allocation'!T$10:T$109,'Portfolio Allocation'!$A$10:$A$109,'Graph Tables'!$D30)</f>
        <v>0</v>
      </c>
      <c r="X30" s="50">
        <f>SUMIFS('Portfolio Allocation'!U$10:U$109,'Portfolio Allocation'!$A$10:$A$109,'Graph Tables'!$D30)</f>
        <v>0</v>
      </c>
      <c r="Y30" s="50">
        <f>SUMIFS('Portfolio Allocation'!V$10:V$109,'Portfolio Allocation'!$A$10:$A$109,'Graph Tables'!$D30)</f>
        <v>0</v>
      </c>
      <c r="Z30" s="50">
        <f>SUMIFS('Portfolio Allocation'!W$10:W$109,'Portfolio Allocation'!$A$10:$A$109,'Graph Tables'!$D30)</f>
        <v>0</v>
      </c>
      <c r="AA30" s="50">
        <f>SUMIFS('Portfolio Allocation'!X$10:X$109,'Portfolio Allocation'!$A$10:$A$109,'Graph Tables'!$D30)</f>
        <v>0</v>
      </c>
      <c r="AB30" s="50">
        <f>SUMIFS('Portfolio Allocation'!Y$10:Y$109,'Portfolio Allocation'!$A$10:$A$109,'Graph Tables'!$D30)</f>
        <v>0</v>
      </c>
      <c r="AC30" s="50">
        <f>SUMIFS('Portfolio Allocation'!Z$10:Z$109,'Portfolio Allocation'!$A$10:$A$109,'Graph Tables'!$D30)</f>
        <v>0</v>
      </c>
      <c r="AD30" s="50"/>
      <c r="AE30" s="52">
        <v>29</v>
      </c>
      <c r="AF30" t="str">
        <f t="shared" si="80"/>
        <v xml:space="preserve"> </v>
      </c>
      <c r="AG30" s="48">
        <f t="shared" si="96"/>
        <v>0</v>
      </c>
      <c r="AH30" s="50"/>
      <c r="AI30" s="303">
        <f t="shared" si="81"/>
        <v>1</v>
      </c>
      <c r="AJ30" s="303">
        <f>AI30+COUNTIF(AI$2:$AI30,AI30)-1</f>
        <v>29</v>
      </c>
      <c r="AK30" s="305" t="str">
        <f t="shared" si="2"/>
        <v>Bouvet Island</v>
      </c>
      <c r="AL30" s="81">
        <f t="shared" si="82"/>
        <v>0</v>
      </c>
      <c r="AM30" s="48">
        <f t="shared" si="3"/>
        <v>0</v>
      </c>
      <c r="AN30" s="48">
        <f t="shared" si="4"/>
        <v>0</v>
      </c>
      <c r="AO30" s="48">
        <f t="shared" si="5"/>
        <v>0</v>
      </c>
      <c r="AP30" s="48">
        <f t="shared" si="6"/>
        <v>0</v>
      </c>
      <c r="AQ30" s="48">
        <f t="shared" si="7"/>
        <v>0</v>
      </c>
      <c r="AR30" s="48">
        <f t="shared" si="8"/>
        <v>0</v>
      </c>
      <c r="AS30" s="48">
        <f t="shared" si="9"/>
        <v>0</v>
      </c>
      <c r="AT30" s="48">
        <f t="shared" si="10"/>
        <v>0</v>
      </c>
      <c r="AU30" s="48">
        <f t="shared" si="11"/>
        <v>0</v>
      </c>
      <c r="AV30" s="48">
        <f t="shared" si="12"/>
        <v>0</v>
      </c>
      <c r="AW30" s="48">
        <f t="shared" si="13"/>
        <v>0</v>
      </c>
      <c r="AX30" s="48">
        <f t="shared" si="14"/>
        <v>0</v>
      </c>
      <c r="AY30" s="48">
        <f t="shared" si="15"/>
        <v>0</v>
      </c>
      <c r="AZ30" s="48">
        <f t="shared" si="16"/>
        <v>0</v>
      </c>
      <c r="BA30" s="48">
        <f t="shared" si="17"/>
        <v>0</v>
      </c>
      <c r="BB30" s="48">
        <f t="shared" si="18"/>
        <v>0</v>
      </c>
      <c r="BC30" s="48">
        <f t="shared" si="19"/>
        <v>0</v>
      </c>
      <c r="BD30" s="48">
        <f t="shared" si="20"/>
        <v>0</v>
      </c>
      <c r="BE30" s="48">
        <f t="shared" si="21"/>
        <v>0</v>
      </c>
      <c r="BF30" s="48">
        <f t="shared" si="22"/>
        <v>0</v>
      </c>
      <c r="BG30" s="48">
        <f t="shared" si="23"/>
        <v>0</v>
      </c>
      <c r="BH30" s="48">
        <f t="shared" si="24"/>
        <v>0</v>
      </c>
      <c r="BI30" s="48">
        <f t="shared" si="25"/>
        <v>0</v>
      </c>
      <c r="BJ30" s="48">
        <f t="shared" si="26"/>
        <v>0</v>
      </c>
      <c r="BK30" s="48"/>
      <c r="BL30" s="52">
        <v>29</v>
      </c>
      <c r="BM30">
        <f t="shared" si="83"/>
        <v>0</v>
      </c>
      <c r="BN30" s="48">
        <f t="shared" si="97"/>
        <v>0</v>
      </c>
      <c r="BO30" s="48">
        <f t="shared" si="27"/>
        <v>0</v>
      </c>
      <c r="BP30" s="48">
        <f t="shared" si="28"/>
        <v>0</v>
      </c>
      <c r="BQ30" s="48">
        <f t="shared" si="29"/>
        <v>0</v>
      </c>
      <c r="BR30" s="48">
        <f t="shared" si="30"/>
        <v>0</v>
      </c>
      <c r="BS30" s="48">
        <f t="shared" si="31"/>
        <v>0</v>
      </c>
      <c r="BT30" s="48">
        <f t="shared" si="32"/>
        <v>0</v>
      </c>
      <c r="BU30" s="48">
        <f t="shared" si="33"/>
        <v>0</v>
      </c>
      <c r="BV30" s="48">
        <f t="shared" si="34"/>
        <v>0</v>
      </c>
      <c r="BW30" s="48">
        <f t="shared" si="35"/>
        <v>0</v>
      </c>
      <c r="BX30" s="48">
        <f t="shared" si="36"/>
        <v>0</v>
      </c>
      <c r="BY30" s="48">
        <f t="shared" si="37"/>
        <v>0</v>
      </c>
      <c r="BZ30" s="48">
        <f t="shared" si="38"/>
        <v>0</v>
      </c>
      <c r="CA30" s="48">
        <f t="shared" si="39"/>
        <v>0</v>
      </c>
      <c r="CB30" s="48">
        <f t="shared" si="40"/>
        <v>0</v>
      </c>
      <c r="CC30" s="48">
        <f t="shared" si="41"/>
        <v>0</v>
      </c>
      <c r="CD30" s="48">
        <f t="shared" si="42"/>
        <v>0</v>
      </c>
      <c r="CE30" s="48">
        <f t="shared" si="43"/>
        <v>0</v>
      </c>
      <c r="CF30" s="48">
        <f t="shared" si="44"/>
        <v>0</v>
      </c>
      <c r="CG30" s="48">
        <f t="shared" si="45"/>
        <v>0</v>
      </c>
      <c r="CH30" s="48">
        <f t="shared" si="46"/>
        <v>0</v>
      </c>
      <c r="CI30" s="48">
        <f t="shared" si="47"/>
        <v>0</v>
      </c>
      <c r="CJ30" s="48">
        <f t="shared" si="48"/>
        <v>0</v>
      </c>
      <c r="CK30" s="48">
        <f t="shared" si="49"/>
        <v>0</v>
      </c>
      <c r="CL30" s="48">
        <f t="shared" si="50"/>
        <v>0</v>
      </c>
      <c r="CM30" s="48"/>
      <c r="CN30" s="310">
        <f t="shared" si="84"/>
        <v>0</v>
      </c>
      <c r="CO30" s="310">
        <v>29</v>
      </c>
      <c r="CP30" s="303">
        <f t="shared" si="85"/>
        <v>1</v>
      </c>
      <c r="CQ30" s="303">
        <f>CP30+COUNTIF($CP$2:CP30,CP30)-1</f>
        <v>29</v>
      </c>
      <c r="CR30" s="305" t="str">
        <f t="shared" si="51"/>
        <v>Bouvet Island</v>
      </c>
      <c r="CS30" s="81">
        <f t="shared" si="86"/>
        <v>0</v>
      </c>
      <c r="CT30" s="48">
        <f t="shared" si="52"/>
        <v>0</v>
      </c>
      <c r="CU30" s="48">
        <f t="shared" si="53"/>
        <v>0</v>
      </c>
      <c r="CV30" s="48">
        <f t="shared" si="54"/>
        <v>0</v>
      </c>
      <c r="CW30" s="48">
        <f t="shared" si="55"/>
        <v>0</v>
      </c>
      <c r="CX30" s="48">
        <f t="shared" si="56"/>
        <v>0</v>
      </c>
      <c r="CY30" s="48">
        <f t="shared" si="57"/>
        <v>0</v>
      </c>
      <c r="CZ30" s="48">
        <f t="shared" si="58"/>
        <v>0</v>
      </c>
      <c r="DA30" s="48">
        <f t="shared" si="59"/>
        <v>0</v>
      </c>
      <c r="DB30" s="48">
        <f t="shared" si="60"/>
        <v>0</v>
      </c>
      <c r="DC30" s="48">
        <f t="shared" si="61"/>
        <v>0</v>
      </c>
      <c r="DD30" s="48">
        <f t="shared" si="62"/>
        <v>0</v>
      </c>
      <c r="DE30" s="48">
        <f t="shared" si="63"/>
        <v>0</v>
      </c>
      <c r="DF30" s="48">
        <f t="shared" si="64"/>
        <v>0</v>
      </c>
      <c r="DG30" s="48">
        <f t="shared" si="65"/>
        <v>0</v>
      </c>
      <c r="DH30" s="48">
        <f t="shared" si="66"/>
        <v>0</v>
      </c>
      <c r="DI30" s="48">
        <f t="shared" si="67"/>
        <v>0</v>
      </c>
      <c r="DJ30" s="48">
        <f t="shared" si="68"/>
        <v>0</v>
      </c>
      <c r="DK30" s="48">
        <f t="shared" si="69"/>
        <v>0</v>
      </c>
      <c r="DL30" s="48">
        <f t="shared" si="70"/>
        <v>0</v>
      </c>
      <c r="DM30" s="48">
        <f t="shared" si="71"/>
        <v>0</v>
      </c>
      <c r="DN30" s="48">
        <f t="shared" si="72"/>
        <v>0</v>
      </c>
      <c r="DO30" s="48">
        <f t="shared" si="73"/>
        <v>0</v>
      </c>
      <c r="DP30" s="48">
        <f t="shared" si="74"/>
        <v>0</v>
      </c>
      <c r="DQ30" s="48">
        <f t="shared" si="75"/>
        <v>0</v>
      </c>
      <c r="EE30"/>
    </row>
    <row r="31" spans="1:169" ht="15">
      <c r="A31" s="303">
        <v>30</v>
      </c>
      <c r="B31" s="445">
        <f t="shared" si="78"/>
        <v>1</v>
      </c>
      <c r="C31" s="446">
        <f>B31+COUNTIF(B$2:$B31,B31)-1</f>
        <v>30</v>
      </c>
      <c r="D31" s="447" t="str">
        <f>Tables!AI31</f>
        <v>Brazil</v>
      </c>
      <c r="E31" s="448">
        <f t="shared" si="79"/>
        <v>0</v>
      </c>
      <c r="F31" s="50">
        <f>SUMIFS('Portfolio Allocation'!C$10:C$109,'Portfolio Allocation'!$A$10:$A$109,'Graph Tables'!$D31)</f>
        <v>0</v>
      </c>
      <c r="G31" s="50">
        <f>SUMIFS('Portfolio Allocation'!D$10:D$109,'Portfolio Allocation'!$A$10:$A$109,'Graph Tables'!$D31)</f>
        <v>0</v>
      </c>
      <c r="H31" s="50">
        <f>SUMIFS('Portfolio Allocation'!E$10:E$109,'Portfolio Allocation'!$A$10:$A$109,'Graph Tables'!$D31)</f>
        <v>0</v>
      </c>
      <c r="I31" s="50">
        <f>SUMIFS('Portfolio Allocation'!F$10:F$109,'Portfolio Allocation'!$A$10:$A$109,'Graph Tables'!$D31)</f>
        <v>0</v>
      </c>
      <c r="J31" s="50">
        <f>SUMIFS('Portfolio Allocation'!G$10:G$109,'Portfolio Allocation'!$A$10:$A$109,'Graph Tables'!$D31)</f>
        <v>0</v>
      </c>
      <c r="K31" s="50">
        <f>SUMIFS('Portfolio Allocation'!H$10:H$109,'Portfolio Allocation'!$A$10:$A$109,'Graph Tables'!$D31)</f>
        <v>0</v>
      </c>
      <c r="L31" s="50">
        <f>SUMIFS('Portfolio Allocation'!I$10:I$109,'Portfolio Allocation'!$A$10:$A$109,'Graph Tables'!$D31)</f>
        <v>0</v>
      </c>
      <c r="M31" s="50">
        <f>SUMIFS('Portfolio Allocation'!J$10:J$109,'Portfolio Allocation'!$A$10:$A$109,'Graph Tables'!$D31)</f>
        <v>0</v>
      </c>
      <c r="N31" s="50">
        <f>SUMIFS('Portfolio Allocation'!K$10:K$109,'Portfolio Allocation'!$A$10:$A$109,'Graph Tables'!$D31)</f>
        <v>0</v>
      </c>
      <c r="O31" s="50">
        <f>SUMIFS('Portfolio Allocation'!L$10:L$109,'Portfolio Allocation'!$A$10:$A$109,'Graph Tables'!$D31)</f>
        <v>0</v>
      </c>
      <c r="P31" s="50">
        <f>SUMIFS('Portfolio Allocation'!M$10:M$109,'Portfolio Allocation'!$A$10:$A$109,'Graph Tables'!$D31)</f>
        <v>0</v>
      </c>
      <c r="Q31" s="50">
        <f>SUMIFS('Portfolio Allocation'!N$10:N$109,'Portfolio Allocation'!$A$10:$A$109,'Graph Tables'!$D31)</f>
        <v>0</v>
      </c>
      <c r="R31" s="50">
        <f>SUMIFS('Portfolio Allocation'!O$10:O$109,'Portfolio Allocation'!$A$10:$A$109,'Graph Tables'!$D31)</f>
        <v>0</v>
      </c>
      <c r="S31" s="50">
        <f>SUMIFS('Portfolio Allocation'!P$10:P$109,'Portfolio Allocation'!$A$10:$A$109,'Graph Tables'!$D31)</f>
        <v>0</v>
      </c>
      <c r="T31" s="50">
        <f>SUMIFS('Portfolio Allocation'!Q$10:Q$109,'Portfolio Allocation'!$A$10:$A$109,'Graph Tables'!$D31)</f>
        <v>0</v>
      </c>
      <c r="U31" s="50">
        <f>SUMIFS('Portfolio Allocation'!R$10:R$109,'Portfolio Allocation'!$A$10:$A$109,'Graph Tables'!$D31)</f>
        <v>0</v>
      </c>
      <c r="V31" s="50">
        <f>SUMIFS('Portfolio Allocation'!S$10:S$109,'Portfolio Allocation'!$A$10:$A$109,'Graph Tables'!$D31)</f>
        <v>0</v>
      </c>
      <c r="W31" s="50">
        <f>SUMIFS('Portfolio Allocation'!T$10:T$109,'Portfolio Allocation'!$A$10:$A$109,'Graph Tables'!$D31)</f>
        <v>0</v>
      </c>
      <c r="X31" s="50">
        <f>SUMIFS('Portfolio Allocation'!U$10:U$109,'Portfolio Allocation'!$A$10:$A$109,'Graph Tables'!$D31)</f>
        <v>0</v>
      </c>
      <c r="Y31" s="50">
        <f>SUMIFS('Portfolio Allocation'!V$10:V$109,'Portfolio Allocation'!$A$10:$A$109,'Graph Tables'!$D31)</f>
        <v>0</v>
      </c>
      <c r="Z31" s="50">
        <f>SUMIFS('Portfolio Allocation'!W$10:W$109,'Portfolio Allocation'!$A$10:$A$109,'Graph Tables'!$D31)</f>
        <v>0</v>
      </c>
      <c r="AA31" s="50">
        <f>SUMIFS('Portfolio Allocation'!X$10:X$109,'Portfolio Allocation'!$A$10:$A$109,'Graph Tables'!$D31)</f>
        <v>0</v>
      </c>
      <c r="AB31" s="50">
        <f>SUMIFS('Portfolio Allocation'!Y$10:Y$109,'Portfolio Allocation'!$A$10:$A$109,'Graph Tables'!$D31)</f>
        <v>0</v>
      </c>
      <c r="AC31" s="50">
        <f>SUMIFS('Portfolio Allocation'!Z$10:Z$109,'Portfolio Allocation'!$A$10:$A$109,'Graph Tables'!$D31)</f>
        <v>0</v>
      </c>
      <c r="AD31" s="50"/>
      <c r="AE31" s="52">
        <v>30</v>
      </c>
      <c r="AF31" t="str">
        <f t="shared" si="80"/>
        <v xml:space="preserve"> </v>
      </c>
      <c r="AG31" s="48">
        <f t="shared" si="96"/>
        <v>0</v>
      </c>
      <c r="AH31" s="50"/>
      <c r="AI31" s="303">
        <f t="shared" si="81"/>
        <v>1</v>
      </c>
      <c r="AJ31" s="303">
        <f>AI31+COUNTIF(AI$2:$AI31,AI31)-1</f>
        <v>30</v>
      </c>
      <c r="AK31" s="305" t="str">
        <f t="shared" si="2"/>
        <v>Brazil</v>
      </c>
      <c r="AL31" s="81">
        <f t="shared" si="82"/>
        <v>0</v>
      </c>
      <c r="AM31" s="48">
        <f t="shared" si="3"/>
        <v>0</v>
      </c>
      <c r="AN31" s="48">
        <f t="shared" si="4"/>
        <v>0</v>
      </c>
      <c r="AO31" s="48">
        <f t="shared" si="5"/>
        <v>0</v>
      </c>
      <c r="AP31" s="48">
        <f t="shared" si="6"/>
        <v>0</v>
      </c>
      <c r="AQ31" s="48">
        <f t="shared" si="7"/>
        <v>0</v>
      </c>
      <c r="AR31" s="48">
        <f t="shared" si="8"/>
        <v>0</v>
      </c>
      <c r="AS31" s="48">
        <f t="shared" si="9"/>
        <v>0</v>
      </c>
      <c r="AT31" s="48">
        <f t="shared" si="10"/>
        <v>0</v>
      </c>
      <c r="AU31" s="48">
        <f t="shared" si="11"/>
        <v>0</v>
      </c>
      <c r="AV31" s="48">
        <f t="shared" si="12"/>
        <v>0</v>
      </c>
      <c r="AW31" s="48">
        <f t="shared" si="13"/>
        <v>0</v>
      </c>
      <c r="AX31" s="48">
        <f t="shared" si="14"/>
        <v>0</v>
      </c>
      <c r="AY31" s="48">
        <f t="shared" si="15"/>
        <v>0</v>
      </c>
      <c r="AZ31" s="48">
        <f t="shared" si="16"/>
        <v>0</v>
      </c>
      <c r="BA31" s="48">
        <f t="shared" si="17"/>
        <v>0</v>
      </c>
      <c r="BB31" s="48">
        <f t="shared" si="18"/>
        <v>0</v>
      </c>
      <c r="BC31" s="48">
        <f t="shared" si="19"/>
        <v>0</v>
      </c>
      <c r="BD31" s="48">
        <f t="shared" si="20"/>
        <v>0</v>
      </c>
      <c r="BE31" s="48">
        <f t="shared" si="21"/>
        <v>0</v>
      </c>
      <c r="BF31" s="48">
        <f t="shared" si="22"/>
        <v>0</v>
      </c>
      <c r="BG31" s="48">
        <f t="shared" si="23"/>
        <v>0</v>
      </c>
      <c r="BH31" s="48">
        <f t="shared" si="24"/>
        <v>0</v>
      </c>
      <c r="BI31" s="48">
        <f t="shared" si="25"/>
        <v>0</v>
      </c>
      <c r="BJ31" s="48">
        <f t="shared" si="26"/>
        <v>0</v>
      </c>
      <c r="BK31" s="48"/>
      <c r="BL31" s="52">
        <v>30</v>
      </c>
      <c r="BM31">
        <f t="shared" si="83"/>
        <v>0</v>
      </c>
      <c r="BN31" s="48">
        <f t="shared" si="97"/>
        <v>0</v>
      </c>
      <c r="BO31" s="48">
        <f t="shared" si="27"/>
        <v>0</v>
      </c>
      <c r="BP31" s="48">
        <f t="shared" si="28"/>
        <v>0</v>
      </c>
      <c r="BQ31" s="48">
        <f t="shared" si="29"/>
        <v>0</v>
      </c>
      <c r="BR31" s="48">
        <f t="shared" si="30"/>
        <v>0</v>
      </c>
      <c r="BS31" s="48">
        <f t="shared" si="31"/>
        <v>0</v>
      </c>
      <c r="BT31" s="48">
        <f t="shared" si="32"/>
        <v>0</v>
      </c>
      <c r="BU31" s="48">
        <f t="shared" si="33"/>
        <v>0</v>
      </c>
      <c r="BV31" s="48">
        <f t="shared" si="34"/>
        <v>0</v>
      </c>
      <c r="BW31" s="48">
        <f t="shared" si="35"/>
        <v>0</v>
      </c>
      <c r="BX31" s="48">
        <f t="shared" si="36"/>
        <v>0</v>
      </c>
      <c r="BY31" s="48">
        <f t="shared" si="37"/>
        <v>0</v>
      </c>
      <c r="BZ31" s="48">
        <f t="shared" si="38"/>
        <v>0</v>
      </c>
      <c r="CA31" s="48">
        <f t="shared" si="39"/>
        <v>0</v>
      </c>
      <c r="CB31" s="48">
        <f t="shared" si="40"/>
        <v>0</v>
      </c>
      <c r="CC31" s="48">
        <f t="shared" si="41"/>
        <v>0</v>
      </c>
      <c r="CD31" s="48">
        <f t="shared" si="42"/>
        <v>0</v>
      </c>
      <c r="CE31" s="48">
        <f t="shared" si="43"/>
        <v>0</v>
      </c>
      <c r="CF31" s="48">
        <f t="shared" si="44"/>
        <v>0</v>
      </c>
      <c r="CG31" s="48">
        <f t="shared" si="45"/>
        <v>0</v>
      </c>
      <c r="CH31" s="48">
        <f t="shared" si="46"/>
        <v>0</v>
      </c>
      <c r="CI31" s="48">
        <f t="shared" si="47"/>
        <v>0</v>
      </c>
      <c r="CJ31" s="48">
        <f t="shared" si="48"/>
        <v>0</v>
      </c>
      <c r="CK31" s="48">
        <f t="shared" si="49"/>
        <v>0</v>
      </c>
      <c r="CL31" s="48">
        <f t="shared" si="50"/>
        <v>0</v>
      </c>
      <c r="CM31" s="48"/>
      <c r="CN31" s="310">
        <f t="shared" si="84"/>
        <v>0</v>
      </c>
      <c r="CO31" s="310">
        <v>30</v>
      </c>
      <c r="CP31" s="303">
        <f t="shared" si="85"/>
        <v>1</v>
      </c>
      <c r="CQ31" s="303">
        <f>CP31+COUNTIF($CP$2:CP31,CP31)-1</f>
        <v>30</v>
      </c>
      <c r="CR31" s="305" t="str">
        <f t="shared" si="51"/>
        <v>Brazil</v>
      </c>
      <c r="CS31" s="81">
        <f t="shared" si="86"/>
        <v>0</v>
      </c>
      <c r="CT31" s="48">
        <f t="shared" si="52"/>
        <v>0</v>
      </c>
      <c r="CU31" s="48">
        <f t="shared" si="53"/>
        <v>0</v>
      </c>
      <c r="CV31" s="48">
        <f t="shared" si="54"/>
        <v>0</v>
      </c>
      <c r="CW31" s="48">
        <f t="shared" si="55"/>
        <v>0</v>
      </c>
      <c r="CX31" s="48">
        <f t="shared" si="56"/>
        <v>0</v>
      </c>
      <c r="CY31" s="48">
        <f t="shared" si="57"/>
        <v>0</v>
      </c>
      <c r="CZ31" s="48">
        <f t="shared" si="58"/>
        <v>0</v>
      </c>
      <c r="DA31" s="48">
        <f t="shared" si="59"/>
        <v>0</v>
      </c>
      <c r="DB31" s="48">
        <f t="shared" si="60"/>
        <v>0</v>
      </c>
      <c r="DC31" s="48">
        <f t="shared" si="61"/>
        <v>0</v>
      </c>
      <c r="DD31" s="48">
        <f t="shared" si="62"/>
        <v>0</v>
      </c>
      <c r="DE31" s="48">
        <f t="shared" si="63"/>
        <v>0</v>
      </c>
      <c r="DF31" s="48">
        <f t="shared" si="64"/>
        <v>0</v>
      </c>
      <c r="DG31" s="48">
        <f t="shared" si="65"/>
        <v>0</v>
      </c>
      <c r="DH31" s="48">
        <f t="shared" si="66"/>
        <v>0</v>
      </c>
      <c r="DI31" s="48">
        <f t="shared" si="67"/>
        <v>0</v>
      </c>
      <c r="DJ31" s="48">
        <f t="shared" si="68"/>
        <v>0</v>
      </c>
      <c r="DK31" s="48">
        <f t="shared" si="69"/>
        <v>0</v>
      </c>
      <c r="DL31" s="48">
        <f t="shared" si="70"/>
        <v>0</v>
      </c>
      <c r="DM31" s="48">
        <f t="shared" si="71"/>
        <v>0</v>
      </c>
      <c r="DN31" s="48">
        <f t="shared" si="72"/>
        <v>0</v>
      </c>
      <c r="DO31" s="48">
        <f t="shared" si="73"/>
        <v>0</v>
      </c>
      <c r="DP31" s="48">
        <f t="shared" si="74"/>
        <v>0</v>
      </c>
      <c r="DQ31" s="48">
        <f t="shared" si="75"/>
        <v>0</v>
      </c>
      <c r="EE31"/>
    </row>
    <row r="32" spans="1:169" ht="15">
      <c r="A32" s="303">
        <v>31</v>
      </c>
      <c r="B32" s="445">
        <f t="shared" si="78"/>
        <v>1</v>
      </c>
      <c r="C32" s="446">
        <f>B32+COUNTIF(B$2:$B32,B32)-1</f>
        <v>31</v>
      </c>
      <c r="D32" s="447" t="str">
        <f>Tables!AI32</f>
        <v>British Virgin Islands</v>
      </c>
      <c r="E32" s="448">
        <f t="shared" si="79"/>
        <v>0</v>
      </c>
      <c r="F32" s="50">
        <f>SUMIFS('Portfolio Allocation'!C$10:C$109,'Portfolio Allocation'!$A$10:$A$109,'Graph Tables'!$D32)</f>
        <v>0</v>
      </c>
      <c r="G32" s="50">
        <f>SUMIFS('Portfolio Allocation'!D$10:D$109,'Portfolio Allocation'!$A$10:$A$109,'Graph Tables'!$D32)</f>
        <v>0</v>
      </c>
      <c r="H32" s="50">
        <f>SUMIFS('Portfolio Allocation'!E$10:E$109,'Portfolio Allocation'!$A$10:$A$109,'Graph Tables'!$D32)</f>
        <v>0</v>
      </c>
      <c r="I32" s="50">
        <f>SUMIFS('Portfolio Allocation'!F$10:F$109,'Portfolio Allocation'!$A$10:$A$109,'Graph Tables'!$D32)</f>
        <v>0</v>
      </c>
      <c r="J32" s="50">
        <f>SUMIFS('Portfolio Allocation'!G$10:G$109,'Portfolio Allocation'!$A$10:$A$109,'Graph Tables'!$D32)</f>
        <v>0</v>
      </c>
      <c r="K32" s="50">
        <f>SUMIFS('Portfolio Allocation'!H$10:H$109,'Portfolio Allocation'!$A$10:$A$109,'Graph Tables'!$D32)</f>
        <v>0</v>
      </c>
      <c r="L32" s="50">
        <f>SUMIFS('Portfolio Allocation'!I$10:I$109,'Portfolio Allocation'!$A$10:$A$109,'Graph Tables'!$D32)</f>
        <v>0</v>
      </c>
      <c r="M32" s="50">
        <f>SUMIFS('Portfolio Allocation'!J$10:J$109,'Portfolio Allocation'!$A$10:$A$109,'Graph Tables'!$D32)</f>
        <v>0</v>
      </c>
      <c r="N32" s="50">
        <f>SUMIFS('Portfolio Allocation'!K$10:K$109,'Portfolio Allocation'!$A$10:$A$109,'Graph Tables'!$D32)</f>
        <v>0</v>
      </c>
      <c r="O32" s="50">
        <f>SUMIFS('Portfolio Allocation'!L$10:L$109,'Portfolio Allocation'!$A$10:$A$109,'Graph Tables'!$D32)</f>
        <v>0</v>
      </c>
      <c r="P32" s="50">
        <f>SUMIFS('Portfolio Allocation'!M$10:M$109,'Portfolio Allocation'!$A$10:$A$109,'Graph Tables'!$D32)</f>
        <v>0</v>
      </c>
      <c r="Q32" s="50">
        <f>SUMIFS('Portfolio Allocation'!N$10:N$109,'Portfolio Allocation'!$A$10:$A$109,'Graph Tables'!$D32)</f>
        <v>0</v>
      </c>
      <c r="R32" s="50">
        <f>SUMIFS('Portfolio Allocation'!O$10:O$109,'Portfolio Allocation'!$A$10:$A$109,'Graph Tables'!$D32)</f>
        <v>0</v>
      </c>
      <c r="S32" s="50">
        <f>SUMIFS('Portfolio Allocation'!P$10:P$109,'Portfolio Allocation'!$A$10:$A$109,'Graph Tables'!$D32)</f>
        <v>0</v>
      </c>
      <c r="T32" s="50">
        <f>SUMIFS('Portfolio Allocation'!Q$10:Q$109,'Portfolio Allocation'!$A$10:$A$109,'Graph Tables'!$D32)</f>
        <v>0</v>
      </c>
      <c r="U32" s="50">
        <f>SUMIFS('Portfolio Allocation'!R$10:R$109,'Portfolio Allocation'!$A$10:$A$109,'Graph Tables'!$D32)</f>
        <v>0</v>
      </c>
      <c r="V32" s="50">
        <f>SUMIFS('Portfolio Allocation'!S$10:S$109,'Portfolio Allocation'!$A$10:$A$109,'Graph Tables'!$D32)</f>
        <v>0</v>
      </c>
      <c r="W32" s="50">
        <f>SUMIFS('Portfolio Allocation'!T$10:T$109,'Portfolio Allocation'!$A$10:$A$109,'Graph Tables'!$D32)</f>
        <v>0</v>
      </c>
      <c r="X32" s="50">
        <f>SUMIFS('Portfolio Allocation'!U$10:U$109,'Portfolio Allocation'!$A$10:$A$109,'Graph Tables'!$D32)</f>
        <v>0</v>
      </c>
      <c r="Y32" s="50">
        <f>SUMIFS('Portfolio Allocation'!V$10:V$109,'Portfolio Allocation'!$A$10:$A$109,'Graph Tables'!$D32)</f>
        <v>0</v>
      </c>
      <c r="Z32" s="50">
        <f>SUMIFS('Portfolio Allocation'!W$10:W$109,'Portfolio Allocation'!$A$10:$A$109,'Graph Tables'!$D32)</f>
        <v>0</v>
      </c>
      <c r="AA32" s="50">
        <f>SUMIFS('Portfolio Allocation'!X$10:X$109,'Portfolio Allocation'!$A$10:$A$109,'Graph Tables'!$D32)</f>
        <v>0</v>
      </c>
      <c r="AB32" s="50">
        <f>SUMIFS('Portfolio Allocation'!Y$10:Y$109,'Portfolio Allocation'!$A$10:$A$109,'Graph Tables'!$D32)</f>
        <v>0</v>
      </c>
      <c r="AC32" s="50">
        <f>SUMIFS('Portfolio Allocation'!Z$10:Z$109,'Portfolio Allocation'!$A$10:$A$109,'Graph Tables'!$D32)</f>
        <v>0</v>
      </c>
      <c r="AD32" s="50"/>
      <c r="AE32" s="52">
        <v>31</v>
      </c>
      <c r="AF32" t="str">
        <f t="shared" si="80"/>
        <v xml:space="preserve"> </v>
      </c>
      <c r="AG32" s="48">
        <f t="shared" si="96"/>
        <v>0</v>
      </c>
      <c r="AH32" s="50"/>
      <c r="AI32" s="303">
        <f t="shared" si="81"/>
        <v>1</v>
      </c>
      <c r="AJ32" s="303">
        <f>AI32+COUNTIF(AI$2:$AI32,AI32)-1</f>
        <v>31</v>
      </c>
      <c r="AK32" s="305" t="str">
        <f t="shared" si="2"/>
        <v>British Virgin Islands</v>
      </c>
      <c r="AL32" s="81">
        <f t="shared" si="82"/>
        <v>0</v>
      </c>
      <c r="AM32" s="48">
        <f t="shared" si="3"/>
        <v>0</v>
      </c>
      <c r="AN32" s="48">
        <f t="shared" si="4"/>
        <v>0</v>
      </c>
      <c r="AO32" s="48">
        <f t="shared" si="5"/>
        <v>0</v>
      </c>
      <c r="AP32" s="48">
        <f t="shared" si="6"/>
        <v>0</v>
      </c>
      <c r="AQ32" s="48">
        <f t="shared" si="7"/>
        <v>0</v>
      </c>
      <c r="AR32" s="48">
        <f t="shared" si="8"/>
        <v>0</v>
      </c>
      <c r="AS32" s="48">
        <f t="shared" si="9"/>
        <v>0</v>
      </c>
      <c r="AT32" s="48">
        <f t="shared" si="10"/>
        <v>0</v>
      </c>
      <c r="AU32" s="48">
        <f t="shared" si="11"/>
        <v>0</v>
      </c>
      <c r="AV32" s="48">
        <f t="shared" si="12"/>
        <v>0</v>
      </c>
      <c r="AW32" s="48">
        <f t="shared" si="13"/>
        <v>0</v>
      </c>
      <c r="AX32" s="48">
        <f t="shared" si="14"/>
        <v>0</v>
      </c>
      <c r="AY32" s="48">
        <f t="shared" si="15"/>
        <v>0</v>
      </c>
      <c r="AZ32" s="48">
        <f t="shared" si="16"/>
        <v>0</v>
      </c>
      <c r="BA32" s="48">
        <f t="shared" si="17"/>
        <v>0</v>
      </c>
      <c r="BB32" s="48">
        <f t="shared" si="18"/>
        <v>0</v>
      </c>
      <c r="BC32" s="48">
        <f t="shared" si="19"/>
        <v>0</v>
      </c>
      <c r="BD32" s="48">
        <f t="shared" si="20"/>
        <v>0</v>
      </c>
      <c r="BE32" s="48">
        <f t="shared" si="21"/>
        <v>0</v>
      </c>
      <c r="BF32" s="48">
        <f t="shared" si="22"/>
        <v>0</v>
      </c>
      <c r="BG32" s="48">
        <f t="shared" si="23"/>
        <v>0</v>
      </c>
      <c r="BH32" s="48">
        <f t="shared" si="24"/>
        <v>0</v>
      </c>
      <c r="BI32" s="48">
        <f t="shared" si="25"/>
        <v>0</v>
      </c>
      <c r="BJ32" s="48">
        <f t="shared" si="26"/>
        <v>0</v>
      </c>
      <c r="BK32" s="48"/>
      <c r="BL32" s="52">
        <v>31</v>
      </c>
      <c r="BM32">
        <f t="shared" si="83"/>
        <v>0</v>
      </c>
      <c r="BN32" s="48">
        <f t="shared" si="97"/>
        <v>0</v>
      </c>
      <c r="BO32" s="48">
        <f t="shared" si="27"/>
        <v>0</v>
      </c>
      <c r="BP32" s="48">
        <f t="shared" si="28"/>
        <v>0</v>
      </c>
      <c r="BQ32" s="48">
        <f t="shared" si="29"/>
        <v>0</v>
      </c>
      <c r="BR32" s="48">
        <f t="shared" si="30"/>
        <v>0</v>
      </c>
      <c r="BS32" s="48">
        <f t="shared" si="31"/>
        <v>0</v>
      </c>
      <c r="BT32" s="48">
        <f t="shared" si="32"/>
        <v>0</v>
      </c>
      <c r="BU32" s="48">
        <f t="shared" si="33"/>
        <v>0</v>
      </c>
      <c r="BV32" s="48">
        <f t="shared" si="34"/>
        <v>0</v>
      </c>
      <c r="BW32" s="48">
        <f t="shared" si="35"/>
        <v>0</v>
      </c>
      <c r="BX32" s="48">
        <f t="shared" si="36"/>
        <v>0</v>
      </c>
      <c r="BY32" s="48">
        <f t="shared" si="37"/>
        <v>0</v>
      </c>
      <c r="BZ32" s="48">
        <f t="shared" si="38"/>
        <v>0</v>
      </c>
      <c r="CA32" s="48">
        <f t="shared" si="39"/>
        <v>0</v>
      </c>
      <c r="CB32" s="48">
        <f t="shared" si="40"/>
        <v>0</v>
      </c>
      <c r="CC32" s="48">
        <f t="shared" si="41"/>
        <v>0</v>
      </c>
      <c r="CD32" s="48">
        <f t="shared" si="42"/>
        <v>0</v>
      </c>
      <c r="CE32" s="48">
        <f t="shared" si="43"/>
        <v>0</v>
      </c>
      <c r="CF32" s="48">
        <f t="shared" si="44"/>
        <v>0</v>
      </c>
      <c r="CG32" s="48">
        <f t="shared" si="45"/>
        <v>0</v>
      </c>
      <c r="CH32" s="48">
        <f t="shared" si="46"/>
        <v>0</v>
      </c>
      <c r="CI32" s="48">
        <f t="shared" si="47"/>
        <v>0</v>
      </c>
      <c r="CJ32" s="48">
        <f t="shared" si="48"/>
        <v>0</v>
      </c>
      <c r="CK32" s="48">
        <f t="shared" si="49"/>
        <v>0</v>
      </c>
      <c r="CL32" s="48">
        <f t="shared" si="50"/>
        <v>0</v>
      </c>
      <c r="CM32" s="48"/>
      <c r="CN32" s="310">
        <f t="shared" si="84"/>
        <v>0</v>
      </c>
      <c r="CO32" s="310">
        <v>31</v>
      </c>
      <c r="CP32" s="303">
        <f t="shared" si="85"/>
        <v>1</v>
      </c>
      <c r="CQ32" s="303">
        <f>CP32+COUNTIF($CP$2:CP32,CP32)-1</f>
        <v>31</v>
      </c>
      <c r="CR32" s="305" t="str">
        <f t="shared" si="51"/>
        <v>British Virgin Islands</v>
      </c>
      <c r="CS32" s="81">
        <f t="shared" si="86"/>
        <v>0</v>
      </c>
      <c r="CT32" s="48">
        <f t="shared" si="52"/>
        <v>0</v>
      </c>
      <c r="CU32" s="48">
        <f t="shared" si="53"/>
        <v>0</v>
      </c>
      <c r="CV32" s="48">
        <f t="shared" si="54"/>
        <v>0</v>
      </c>
      <c r="CW32" s="48">
        <f t="shared" si="55"/>
        <v>0</v>
      </c>
      <c r="CX32" s="48">
        <f t="shared" si="56"/>
        <v>0</v>
      </c>
      <c r="CY32" s="48">
        <f t="shared" si="57"/>
        <v>0</v>
      </c>
      <c r="CZ32" s="48">
        <f t="shared" si="58"/>
        <v>0</v>
      </c>
      <c r="DA32" s="48">
        <f t="shared" si="59"/>
        <v>0</v>
      </c>
      <c r="DB32" s="48">
        <f t="shared" si="60"/>
        <v>0</v>
      </c>
      <c r="DC32" s="48">
        <f t="shared" si="61"/>
        <v>0</v>
      </c>
      <c r="DD32" s="48">
        <f t="shared" si="62"/>
        <v>0</v>
      </c>
      <c r="DE32" s="48">
        <f t="shared" si="63"/>
        <v>0</v>
      </c>
      <c r="DF32" s="48">
        <f t="shared" si="64"/>
        <v>0</v>
      </c>
      <c r="DG32" s="48">
        <f t="shared" si="65"/>
        <v>0</v>
      </c>
      <c r="DH32" s="48">
        <f t="shared" si="66"/>
        <v>0</v>
      </c>
      <c r="DI32" s="48">
        <f t="shared" si="67"/>
        <v>0</v>
      </c>
      <c r="DJ32" s="48">
        <f t="shared" si="68"/>
        <v>0</v>
      </c>
      <c r="DK32" s="48">
        <f t="shared" si="69"/>
        <v>0</v>
      </c>
      <c r="DL32" s="48">
        <f t="shared" si="70"/>
        <v>0</v>
      </c>
      <c r="DM32" s="48">
        <f t="shared" si="71"/>
        <v>0</v>
      </c>
      <c r="DN32" s="48">
        <f t="shared" si="72"/>
        <v>0</v>
      </c>
      <c r="DO32" s="48">
        <f t="shared" si="73"/>
        <v>0</v>
      </c>
      <c r="DP32" s="48">
        <f t="shared" si="74"/>
        <v>0</v>
      </c>
      <c r="DQ32" s="48">
        <f t="shared" si="75"/>
        <v>0</v>
      </c>
      <c r="EE32"/>
    </row>
    <row r="33" spans="1:143" ht="15">
      <c r="A33" s="303">
        <v>32</v>
      </c>
      <c r="B33" s="445">
        <f t="shared" si="78"/>
        <v>1</v>
      </c>
      <c r="C33" s="446">
        <f>B33+COUNTIF(B$2:$B33,B33)-1</f>
        <v>32</v>
      </c>
      <c r="D33" s="447" t="str">
        <f>Tables!AI33</f>
        <v>Brunei Darussalam</v>
      </c>
      <c r="E33" s="448">
        <f t="shared" si="79"/>
        <v>0</v>
      </c>
      <c r="F33" s="50">
        <f>SUMIFS('Portfolio Allocation'!C$10:C$109,'Portfolio Allocation'!$A$10:$A$109,'Graph Tables'!$D33)</f>
        <v>0</v>
      </c>
      <c r="G33" s="50">
        <f>SUMIFS('Portfolio Allocation'!D$10:D$109,'Portfolio Allocation'!$A$10:$A$109,'Graph Tables'!$D33)</f>
        <v>0</v>
      </c>
      <c r="H33" s="50">
        <f>SUMIFS('Portfolio Allocation'!E$10:E$109,'Portfolio Allocation'!$A$10:$A$109,'Graph Tables'!$D33)</f>
        <v>0</v>
      </c>
      <c r="I33" s="50">
        <f>SUMIFS('Portfolio Allocation'!F$10:F$109,'Portfolio Allocation'!$A$10:$A$109,'Graph Tables'!$D33)</f>
        <v>0</v>
      </c>
      <c r="J33" s="50">
        <f>SUMIFS('Portfolio Allocation'!G$10:G$109,'Portfolio Allocation'!$A$10:$A$109,'Graph Tables'!$D33)</f>
        <v>0</v>
      </c>
      <c r="K33" s="50">
        <f>SUMIFS('Portfolio Allocation'!H$10:H$109,'Portfolio Allocation'!$A$10:$A$109,'Graph Tables'!$D33)</f>
        <v>0</v>
      </c>
      <c r="L33" s="50">
        <f>SUMIFS('Portfolio Allocation'!I$10:I$109,'Portfolio Allocation'!$A$10:$A$109,'Graph Tables'!$D33)</f>
        <v>0</v>
      </c>
      <c r="M33" s="50">
        <f>SUMIFS('Portfolio Allocation'!J$10:J$109,'Portfolio Allocation'!$A$10:$A$109,'Graph Tables'!$D33)</f>
        <v>0</v>
      </c>
      <c r="N33" s="50">
        <f>SUMIFS('Portfolio Allocation'!K$10:K$109,'Portfolio Allocation'!$A$10:$A$109,'Graph Tables'!$D33)</f>
        <v>0</v>
      </c>
      <c r="O33" s="50">
        <f>SUMIFS('Portfolio Allocation'!L$10:L$109,'Portfolio Allocation'!$A$10:$A$109,'Graph Tables'!$D33)</f>
        <v>0</v>
      </c>
      <c r="P33" s="50">
        <f>SUMIFS('Portfolio Allocation'!M$10:M$109,'Portfolio Allocation'!$A$10:$A$109,'Graph Tables'!$D33)</f>
        <v>0</v>
      </c>
      <c r="Q33" s="50">
        <f>SUMIFS('Portfolio Allocation'!N$10:N$109,'Portfolio Allocation'!$A$10:$A$109,'Graph Tables'!$D33)</f>
        <v>0</v>
      </c>
      <c r="R33" s="50">
        <f>SUMIFS('Portfolio Allocation'!O$10:O$109,'Portfolio Allocation'!$A$10:$A$109,'Graph Tables'!$D33)</f>
        <v>0</v>
      </c>
      <c r="S33" s="50">
        <f>SUMIFS('Portfolio Allocation'!P$10:P$109,'Portfolio Allocation'!$A$10:$A$109,'Graph Tables'!$D33)</f>
        <v>0</v>
      </c>
      <c r="T33" s="50">
        <f>SUMIFS('Portfolio Allocation'!Q$10:Q$109,'Portfolio Allocation'!$A$10:$A$109,'Graph Tables'!$D33)</f>
        <v>0</v>
      </c>
      <c r="U33" s="50">
        <f>SUMIFS('Portfolio Allocation'!R$10:R$109,'Portfolio Allocation'!$A$10:$A$109,'Graph Tables'!$D33)</f>
        <v>0</v>
      </c>
      <c r="V33" s="50">
        <f>SUMIFS('Portfolio Allocation'!S$10:S$109,'Portfolio Allocation'!$A$10:$A$109,'Graph Tables'!$D33)</f>
        <v>0</v>
      </c>
      <c r="W33" s="50">
        <f>SUMIFS('Portfolio Allocation'!T$10:T$109,'Portfolio Allocation'!$A$10:$A$109,'Graph Tables'!$D33)</f>
        <v>0</v>
      </c>
      <c r="X33" s="50">
        <f>SUMIFS('Portfolio Allocation'!U$10:U$109,'Portfolio Allocation'!$A$10:$A$109,'Graph Tables'!$D33)</f>
        <v>0</v>
      </c>
      <c r="Y33" s="50">
        <f>SUMIFS('Portfolio Allocation'!V$10:V$109,'Portfolio Allocation'!$A$10:$A$109,'Graph Tables'!$D33)</f>
        <v>0</v>
      </c>
      <c r="Z33" s="50">
        <f>SUMIFS('Portfolio Allocation'!W$10:W$109,'Portfolio Allocation'!$A$10:$A$109,'Graph Tables'!$D33)</f>
        <v>0</v>
      </c>
      <c r="AA33" s="50">
        <f>SUMIFS('Portfolio Allocation'!X$10:X$109,'Portfolio Allocation'!$A$10:$A$109,'Graph Tables'!$D33)</f>
        <v>0</v>
      </c>
      <c r="AB33" s="50">
        <f>SUMIFS('Portfolio Allocation'!Y$10:Y$109,'Portfolio Allocation'!$A$10:$A$109,'Graph Tables'!$D33)</f>
        <v>0</v>
      </c>
      <c r="AC33" s="50">
        <f>SUMIFS('Portfolio Allocation'!Z$10:Z$109,'Portfolio Allocation'!$A$10:$A$109,'Graph Tables'!$D33)</f>
        <v>0</v>
      </c>
      <c r="AD33" s="50"/>
      <c r="AE33" s="52">
        <v>32</v>
      </c>
      <c r="AF33" t="str">
        <f t="shared" si="80"/>
        <v xml:space="preserve"> </v>
      </c>
      <c r="AG33" s="48">
        <f t="shared" si="96"/>
        <v>0</v>
      </c>
      <c r="AH33" s="50"/>
      <c r="AI33" s="303">
        <f t="shared" si="81"/>
        <v>1</v>
      </c>
      <c r="AJ33" s="303">
        <f>AI33+COUNTIF(AI$2:$AI33,AI33)-1</f>
        <v>32</v>
      </c>
      <c r="AK33" s="305" t="str">
        <f t="shared" si="2"/>
        <v>Brunei Darussalam</v>
      </c>
      <c r="AL33" s="81">
        <f t="shared" si="82"/>
        <v>0</v>
      </c>
      <c r="AM33" s="48">
        <f t="shared" si="3"/>
        <v>0</v>
      </c>
      <c r="AN33" s="48">
        <f t="shared" si="4"/>
        <v>0</v>
      </c>
      <c r="AO33" s="48">
        <f t="shared" si="5"/>
        <v>0</v>
      </c>
      <c r="AP33" s="48">
        <f t="shared" si="6"/>
        <v>0</v>
      </c>
      <c r="AQ33" s="48">
        <f t="shared" si="7"/>
        <v>0</v>
      </c>
      <c r="AR33" s="48">
        <f t="shared" si="8"/>
        <v>0</v>
      </c>
      <c r="AS33" s="48">
        <f t="shared" si="9"/>
        <v>0</v>
      </c>
      <c r="AT33" s="48">
        <f t="shared" si="10"/>
        <v>0</v>
      </c>
      <c r="AU33" s="48">
        <f t="shared" si="11"/>
        <v>0</v>
      </c>
      <c r="AV33" s="48">
        <f t="shared" si="12"/>
        <v>0</v>
      </c>
      <c r="AW33" s="48">
        <f t="shared" si="13"/>
        <v>0</v>
      </c>
      <c r="AX33" s="48">
        <f t="shared" si="14"/>
        <v>0</v>
      </c>
      <c r="AY33" s="48">
        <f t="shared" si="15"/>
        <v>0</v>
      </c>
      <c r="AZ33" s="48">
        <f t="shared" si="16"/>
        <v>0</v>
      </c>
      <c r="BA33" s="48">
        <f t="shared" si="17"/>
        <v>0</v>
      </c>
      <c r="BB33" s="48">
        <f t="shared" si="18"/>
        <v>0</v>
      </c>
      <c r="BC33" s="48">
        <f t="shared" si="19"/>
        <v>0</v>
      </c>
      <c r="BD33" s="48">
        <f t="shared" si="20"/>
        <v>0</v>
      </c>
      <c r="BE33" s="48">
        <f t="shared" si="21"/>
        <v>0</v>
      </c>
      <c r="BF33" s="48">
        <f t="shared" si="22"/>
        <v>0</v>
      </c>
      <c r="BG33" s="48">
        <f t="shared" si="23"/>
        <v>0</v>
      </c>
      <c r="BH33" s="48">
        <f t="shared" si="24"/>
        <v>0</v>
      </c>
      <c r="BI33" s="48">
        <f t="shared" si="25"/>
        <v>0</v>
      </c>
      <c r="BJ33" s="48">
        <f t="shared" si="26"/>
        <v>0</v>
      </c>
      <c r="BK33" s="48"/>
      <c r="BL33" s="52">
        <v>32</v>
      </c>
      <c r="BM33">
        <f t="shared" si="83"/>
        <v>0</v>
      </c>
      <c r="BN33" s="48">
        <f t="shared" si="97"/>
        <v>0</v>
      </c>
      <c r="BO33" s="48">
        <f t="shared" si="27"/>
        <v>0</v>
      </c>
      <c r="BP33" s="48">
        <f t="shared" si="28"/>
        <v>0</v>
      </c>
      <c r="BQ33" s="48">
        <f t="shared" si="29"/>
        <v>0</v>
      </c>
      <c r="BR33" s="48">
        <f t="shared" si="30"/>
        <v>0</v>
      </c>
      <c r="BS33" s="48">
        <f t="shared" si="31"/>
        <v>0</v>
      </c>
      <c r="BT33" s="48">
        <f t="shared" si="32"/>
        <v>0</v>
      </c>
      <c r="BU33" s="48">
        <f t="shared" si="33"/>
        <v>0</v>
      </c>
      <c r="BV33" s="48">
        <f t="shared" si="34"/>
        <v>0</v>
      </c>
      <c r="BW33" s="48">
        <f t="shared" si="35"/>
        <v>0</v>
      </c>
      <c r="BX33" s="48">
        <f t="shared" si="36"/>
        <v>0</v>
      </c>
      <c r="BY33" s="48">
        <f t="shared" si="37"/>
        <v>0</v>
      </c>
      <c r="BZ33" s="48">
        <f t="shared" si="38"/>
        <v>0</v>
      </c>
      <c r="CA33" s="48">
        <f t="shared" si="39"/>
        <v>0</v>
      </c>
      <c r="CB33" s="48">
        <f t="shared" si="40"/>
        <v>0</v>
      </c>
      <c r="CC33" s="48">
        <f t="shared" si="41"/>
        <v>0</v>
      </c>
      <c r="CD33" s="48">
        <f t="shared" si="42"/>
        <v>0</v>
      </c>
      <c r="CE33" s="48">
        <f t="shared" si="43"/>
        <v>0</v>
      </c>
      <c r="CF33" s="48">
        <f t="shared" si="44"/>
        <v>0</v>
      </c>
      <c r="CG33" s="48">
        <f t="shared" si="45"/>
        <v>0</v>
      </c>
      <c r="CH33" s="48">
        <f t="shared" si="46"/>
        <v>0</v>
      </c>
      <c r="CI33" s="48">
        <f t="shared" si="47"/>
        <v>0</v>
      </c>
      <c r="CJ33" s="48">
        <f t="shared" si="48"/>
        <v>0</v>
      </c>
      <c r="CK33" s="48">
        <f t="shared" si="49"/>
        <v>0</v>
      </c>
      <c r="CL33" s="48">
        <f t="shared" si="50"/>
        <v>0</v>
      </c>
      <c r="CM33" s="48"/>
      <c r="CN33" s="310">
        <f t="shared" si="84"/>
        <v>0</v>
      </c>
      <c r="CO33" s="310">
        <v>32</v>
      </c>
      <c r="CP33" s="303">
        <f t="shared" si="85"/>
        <v>1</v>
      </c>
      <c r="CQ33" s="303">
        <f>CP33+COUNTIF($CP$2:CP33,CP33)-1</f>
        <v>32</v>
      </c>
      <c r="CR33" s="305" t="str">
        <f t="shared" si="51"/>
        <v>Brunei Darussalam</v>
      </c>
      <c r="CS33" s="81">
        <f t="shared" si="86"/>
        <v>0</v>
      </c>
      <c r="CT33" s="48">
        <f t="shared" si="52"/>
        <v>0</v>
      </c>
      <c r="CU33" s="48">
        <f t="shared" si="53"/>
        <v>0</v>
      </c>
      <c r="CV33" s="48">
        <f t="shared" si="54"/>
        <v>0</v>
      </c>
      <c r="CW33" s="48">
        <f t="shared" si="55"/>
        <v>0</v>
      </c>
      <c r="CX33" s="48">
        <f t="shared" si="56"/>
        <v>0</v>
      </c>
      <c r="CY33" s="48">
        <f t="shared" si="57"/>
        <v>0</v>
      </c>
      <c r="CZ33" s="48">
        <f t="shared" si="58"/>
        <v>0</v>
      </c>
      <c r="DA33" s="48">
        <f t="shared" si="59"/>
        <v>0</v>
      </c>
      <c r="DB33" s="48">
        <f t="shared" si="60"/>
        <v>0</v>
      </c>
      <c r="DC33" s="48">
        <f t="shared" si="61"/>
        <v>0</v>
      </c>
      <c r="DD33" s="48">
        <f t="shared" si="62"/>
        <v>0</v>
      </c>
      <c r="DE33" s="48">
        <f t="shared" si="63"/>
        <v>0</v>
      </c>
      <c r="DF33" s="48">
        <f t="shared" si="64"/>
        <v>0</v>
      </c>
      <c r="DG33" s="48">
        <f t="shared" si="65"/>
        <v>0</v>
      </c>
      <c r="DH33" s="48">
        <f t="shared" si="66"/>
        <v>0</v>
      </c>
      <c r="DI33" s="48">
        <f t="shared" si="67"/>
        <v>0</v>
      </c>
      <c r="DJ33" s="48">
        <f t="shared" si="68"/>
        <v>0</v>
      </c>
      <c r="DK33" s="48">
        <f t="shared" si="69"/>
        <v>0</v>
      </c>
      <c r="DL33" s="48">
        <f t="shared" si="70"/>
        <v>0</v>
      </c>
      <c r="DM33" s="48">
        <f t="shared" si="71"/>
        <v>0</v>
      </c>
      <c r="DN33" s="48">
        <f t="shared" si="72"/>
        <v>0</v>
      </c>
      <c r="DO33" s="48">
        <f t="shared" si="73"/>
        <v>0</v>
      </c>
      <c r="DP33" s="48">
        <f t="shared" si="74"/>
        <v>0</v>
      </c>
      <c r="DQ33" s="48">
        <f t="shared" si="75"/>
        <v>0</v>
      </c>
      <c r="EE33"/>
      <c r="EF33" s="76">
        <f>IF(EM33=100,1,0)</f>
        <v>1</v>
      </c>
      <c r="EG33" s="76" t="str">
        <f>IF(EF33=1,"No countries selected","")</f>
        <v>No countries selected</v>
      </c>
      <c r="EH33" s="76"/>
      <c r="EI33" s="76"/>
      <c r="EJ33" s="76"/>
      <c r="EK33" s="76"/>
      <c r="EL33" s="76"/>
      <c r="EM33" s="76">
        <f>COUNTBLANK('Portfolio Allocation'!A10:A109)</f>
        <v>100</v>
      </c>
    </row>
    <row r="34" spans="1:143" ht="15">
      <c r="A34" s="303">
        <v>33</v>
      </c>
      <c r="B34" s="445">
        <f t="shared" si="78"/>
        <v>1</v>
      </c>
      <c r="C34" s="446">
        <f>B34+COUNTIF(B$2:$B34,B34)-1</f>
        <v>33</v>
      </c>
      <c r="D34" s="447" t="str">
        <f>Tables!AI34</f>
        <v>Bulgaria</v>
      </c>
      <c r="E34" s="448">
        <f t="shared" si="79"/>
        <v>0</v>
      </c>
      <c r="F34" s="50">
        <f>SUMIFS('Portfolio Allocation'!C$10:C$109,'Portfolio Allocation'!$A$10:$A$109,'Graph Tables'!$D34)</f>
        <v>0</v>
      </c>
      <c r="G34" s="50">
        <f>SUMIFS('Portfolio Allocation'!D$10:D$109,'Portfolio Allocation'!$A$10:$A$109,'Graph Tables'!$D34)</f>
        <v>0</v>
      </c>
      <c r="H34" s="50">
        <f>SUMIFS('Portfolio Allocation'!E$10:E$109,'Portfolio Allocation'!$A$10:$A$109,'Graph Tables'!$D34)</f>
        <v>0</v>
      </c>
      <c r="I34" s="50">
        <f>SUMIFS('Portfolio Allocation'!F$10:F$109,'Portfolio Allocation'!$A$10:$A$109,'Graph Tables'!$D34)</f>
        <v>0</v>
      </c>
      <c r="J34" s="50">
        <f>SUMIFS('Portfolio Allocation'!G$10:G$109,'Portfolio Allocation'!$A$10:$A$109,'Graph Tables'!$D34)</f>
        <v>0</v>
      </c>
      <c r="K34" s="50">
        <f>SUMIFS('Portfolio Allocation'!H$10:H$109,'Portfolio Allocation'!$A$10:$A$109,'Graph Tables'!$D34)</f>
        <v>0</v>
      </c>
      <c r="L34" s="50">
        <f>SUMIFS('Portfolio Allocation'!I$10:I$109,'Portfolio Allocation'!$A$10:$A$109,'Graph Tables'!$D34)</f>
        <v>0</v>
      </c>
      <c r="M34" s="50">
        <f>SUMIFS('Portfolio Allocation'!J$10:J$109,'Portfolio Allocation'!$A$10:$A$109,'Graph Tables'!$D34)</f>
        <v>0</v>
      </c>
      <c r="N34" s="50">
        <f>SUMIFS('Portfolio Allocation'!K$10:K$109,'Portfolio Allocation'!$A$10:$A$109,'Graph Tables'!$D34)</f>
        <v>0</v>
      </c>
      <c r="O34" s="50">
        <f>SUMIFS('Portfolio Allocation'!L$10:L$109,'Portfolio Allocation'!$A$10:$A$109,'Graph Tables'!$D34)</f>
        <v>0</v>
      </c>
      <c r="P34" s="50">
        <f>SUMIFS('Portfolio Allocation'!M$10:M$109,'Portfolio Allocation'!$A$10:$A$109,'Graph Tables'!$D34)</f>
        <v>0</v>
      </c>
      <c r="Q34" s="50">
        <f>SUMIFS('Portfolio Allocation'!N$10:N$109,'Portfolio Allocation'!$A$10:$A$109,'Graph Tables'!$D34)</f>
        <v>0</v>
      </c>
      <c r="R34" s="50">
        <f>SUMIFS('Portfolio Allocation'!O$10:O$109,'Portfolio Allocation'!$A$10:$A$109,'Graph Tables'!$D34)</f>
        <v>0</v>
      </c>
      <c r="S34" s="50">
        <f>SUMIFS('Portfolio Allocation'!P$10:P$109,'Portfolio Allocation'!$A$10:$A$109,'Graph Tables'!$D34)</f>
        <v>0</v>
      </c>
      <c r="T34" s="50">
        <f>SUMIFS('Portfolio Allocation'!Q$10:Q$109,'Portfolio Allocation'!$A$10:$A$109,'Graph Tables'!$D34)</f>
        <v>0</v>
      </c>
      <c r="U34" s="50">
        <f>SUMIFS('Portfolio Allocation'!R$10:R$109,'Portfolio Allocation'!$A$10:$A$109,'Graph Tables'!$D34)</f>
        <v>0</v>
      </c>
      <c r="V34" s="50">
        <f>SUMIFS('Portfolio Allocation'!S$10:S$109,'Portfolio Allocation'!$A$10:$A$109,'Graph Tables'!$D34)</f>
        <v>0</v>
      </c>
      <c r="W34" s="50">
        <f>SUMIFS('Portfolio Allocation'!T$10:T$109,'Portfolio Allocation'!$A$10:$A$109,'Graph Tables'!$D34)</f>
        <v>0</v>
      </c>
      <c r="X34" s="50">
        <f>SUMIFS('Portfolio Allocation'!U$10:U$109,'Portfolio Allocation'!$A$10:$A$109,'Graph Tables'!$D34)</f>
        <v>0</v>
      </c>
      <c r="Y34" s="50">
        <f>SUMIFS('Portfolio Allocation'!V$10:V$109,'Portfolio Allocation'!$A$10:$A$109,'Graph Tables'!$D34)</f>
        <v>0</v>
      </c>
      <c r="Z34" s="50">
        <f>SUMIFS('Portfolio Allocation'!W$10:W$109,'Portfolio Allocation'!$A$10:$A$109,'Graph Tables'!$D34)</f>
        <v>0</v>
      </c>
      <c r="AA34" s="50">
        <f>SUMIFS('Portfolio Allocation'!X$10:X$109,'Portfolio Allocation'!$A$10:$A$109,'Graph Tables'!$D34)</f>
        <v>0</v>
      </c>
      <c r="AB34" s="50">
        <f>SUMIFS('Portfolio Allocation'!Y$10:Y$109,'Portfolio Allocation'!$A$10:$A$109,'Graph Tables'!$D34)</f>
        <v>0</v>
      </c>
      <c r="AC34" s="50">
        <f>SUMIFS('Portfolio Allocation'!Z$10:Z$109,'Portfolio Allocation'!$A$10:$A$109,'Graph Tables'!$D34)</f>
        <v>0</v>
      </c>
      <c r="AD34" s="50"/>
      <c r="AE34" s="52">
        <v>33</v>
      </c>
      <c r="AF34" t="str">
        <f t="shared" si="80"/>
        <v xml:space="preserve"> </v>
      </c>
      <c r="AG34" s="48">
        <f t="shared" si="96"/>
        <v>0</v>
      </c>
      <c r="AH34" s="50"/>
      <c r="AI34" s="303">
        <f t="shared" si="81"/>
        <v>1</v>
      </c>
      <c r="AJ34" s="303">
        <f>AI34+COUNTIF(AI$2:$AI34,AI34)-1</f>
        <v>33</v>
      </c>
      <c r="AK34" s="305" t="str">
        <f t="shared" si="2"/>
        <v>Bulgaria</v>
      </c>
      <c r="AL34" s="81">
        <f t="shared" si="82"/>
        <v>0</v>
      </c>
      <c r="AM34" s="48">
        <f t="shared" si="3"/>
        <v>0</v>
      </c>
      <c r="AN34" s="48">
        <f t="shared" si="4"/>
        <v>0</v>
      </c>
      <c r="AO34" s="48">
        <f t="shared" si="5"/>
        <v>0</v>
      </c>
      <c r="AP34" s="48">
        <f t="shared" si="6"/>
        <v>0</v>
      </c>
      <c r="AQ34" s="48">
        <f t="shared" si="7"/>
        <v>0</v>
      </c>
      <c r="AR34" s="48">
        <f t="shared" si="8"/>
        <v>0</v>
      </c>
      <c r="AS34" s="48">
        <f t="shared" si="9"/>
        <v>0</v>
      </c>
      <c r="AT34" s="48">
        <f t="shared" si="10"/>
        <v>0</v>
      </c>
      <c r="AU34" s="48">
        <f t="shared" si="11"/>
        <v>0</v>
      </c>
      <c r="AV34" s="48">
        <f t="shared" si="12"/>
        <v>0</v>
      </c>
      <c r="AW34" s="48">
        <f t="shared" si="13"/>
        <v>0</v>
      </c>
      <c r="AX34" s="48">
        <f t="shared" si="14"/>
        <v>0</v>
      </c>
      <c r="AY34" s="48">
        <f t="shared" si="15"/>
        <v>0</v>
      </c>
      <c r="AZ34" s="48">
        <f t="shared" si="16"/>
        <v>0</v>
      </c>
      <c r="BA34" s="48">
        <f t="shared" si="17"/>
        <v>0</v>
      </c>
      <c r="BB34" s="48">
        <f t="shared" si="18"/>
        <v>0</v>
      </c>
      <c r="BC34" s="48">
        <f t="shared" si="19"/>
        <v>0</v>
      </c>
      <c r="BD34" s="48">
        <f t="shared" si="20"/>
        <v>0</v>
      </c>
      <c r="BE34" s="48">
        <f t="shared" si="21"/>
        <v>0</v>
      </c>
      <c r="BF34" s="48">
        <f t="shared" si="22"/>
        <v>0</v>
      </c>
      <c r="BG34" s="48">
        <f t="shared" si="23"/>
        <v>0</v>
      </c>
      <c r="BH34" s="48">
        <f t="shared" si="24"/>
        <v>0</v>
      </c>
      <c r="BI34" s="48">
        <f t="shared" si="25"/>
        <v>0</v>
      </c>
      <c r="BJ34" s="48">
        <f t="shared" si="26"/>
        <v>0</v>
      </c>
      <c r="BK34" s="48"/>
      <c r="BL34" s="52">
        <v>33</v>
      </c>
      <c r="BM34">
        <f t="shared" si="83"/>
        <v>0</v>
      </c>
      <c r="BN34" s="48">
        <f t="shared" si="97"/>
        <v>0</v>
      </c>
      <c r="BO34" s="48">
        <f t="shared" ref="BO34:BO65" si="101">SUMIFS(AM:AM,$AK:$AK,$BM34)</f>
        <v>0</v>
      </c>
      <c r="BP34" s="48">
        <f t="shared" ref="BP34:BP65" si="102">SUMIFS(AN:AN,$AK:$AK,$BM34)</f>
        <v>0</v>
      </c>
      <c r="BQ34" s="48">
        <f t="shared" ref="BQ34:BQ65" si="103">SUMIFS(AO:AO,$AK:$AK,$BM34)</f>
        <v>0</v>
      </c>
      <c r="BR34" s="48">
        <f t="shared" ref="BR34:BR65" si="104">SUMIFS(AP:AP,$AK:$AK,$BM34)</f>
        <v>0</v>
      </c>
      <c r="BS34" s="48">
        <f t="shared" ref="BS34:BS65" si="105">SUMIFS(AQ:AQ,$AK:$AK,$BM34)</f>
        <v>0</v>
      </c>
      <c r="BT34" s="48">
        <f t="shared" ref="BT34:BT65" si="106">SUMIFS(AR:AR,$AK:$AK,$BM34)</f>
        <v>0</v>
      </c>
      <c r="BU34" s="48">
        <f t="shared" ref="BU34:BU65" si="107">SUMIFS(AS:AS,$AK:$AK,$BM34)</f>
        <v>0</v>
      </c>
      <c r="BV34" s="48">
        <f t="shared" ref="BV34:BV65" si="108">SUMIFS(AT:AT,$AK:$AK,$BM34)</f>
        <v>0</v>
      </c>
      <c r="BW34" s="48">
        <f t="shared" ref="BW34:BW65" si="109">SUMIFS(AU:AU,$AK:$AK,$BM34)</f>
        <v>0</v>
      </c>
      <c r="BX34" s="48">
        <f t="shared" ref="BX34:BX65" si="110">SUMIFS(AV:AV,$AK:$AK,$BM34)</f>
        <v>0</v>
      </c>
      <c r="BY34" s="48">
        <f t="shared" ref="BY34:BY65" si="111">SUMIFS(AW:AW,$AK:$AK,$BM34)</f>
        <v>0</v>
      </c>
      <c r="BZ34" s="48">
        <f t="shared" ref="BZ34:BZ65" si="112">SUMIFS(AX:AX,$AK:$AK,$BM34)</f>
        <v>0</v>
      </c>
      <c r="CA34" s="48">
        <f t="shared" ref="CA34:CA65" si="113">SUMIFS(AY:AY,$AK:$AK,$BM34)</f>
        <v>0</v>
      </c>
      <c r="CB34" s="48">
        <f t="shared" ref="CB34:CB65" si="114">SUMIFS(AZ:AZ,$AK:$AK,$BM34)</f>
        <v>0</v>
      </c>
      <c r="CC34" s="48">
        <f t="shared" ref="CC34:CC65" si="115">SUMIFS(BA:BA,$AK:$AK,$BM34)</f>
        <v>0</v>
      </c>
      <c r="CD34" s="48">
        <f t="shared" ref="CD34:CD65" si="116">SUMIFS(BB:BB,$AK:$AK,$BM34)</f>
        <v>0</v>
      </c>
      <c r="CE34" s="48">
        <f t="shared" ref="CE34:CE65" si="117">SUMIFS(BC:BC,$AK:$AK,$BM34)</f>
        <v>0</v>
      </c>
      <c r="CF34" s="48">
        <f t="shared" ref="CF34:CF65" si="118">SUMIFS(BD:BD,$AK:$AK,$BM34)</f>
        <v>0</v>
      </c>
      <c r="CG34" s="48">
        <f t="shared" ref="CG34:CG65" si="119">SUMIFS(BE:BE,$AK:$AK,$BM34)</f>
        <v>0</v>
      </c>
      <c r="CH34" s="48">
        <f t="shared" ref="CH34:CH65" si="120">SUMIFS(BF:BF,$AK:$AK,$BM34)</f>
        <v>0</v>
      </c>
      <c r="CI34" s="48">
        <f t="shared" ref="CI34:CI65" si="121">SUMIFS(BG:BG,$AK:$AK,$BM34)</f>
        <v>0</v>
      </c>
      <c r="CJ34" s="48">
        <f t="shared" ref="CJ34:CJ65" si="122">SUMIFS(BH:BH,$AK:$AK,$BM34)</f>
        <v>0</v>
      </c>
      <c r="CK34" s="48">
        <f t="shared" ref="CK34:CK65" si="123">SUMIFS(BI:BI,$AK:$AK,$BM34)</f>
        <v>0</v>
      </c>
      <c r="CL34" s="48">
        <f t="shared" ref="CL34:CL65" si="124">SUMIFS(BJ:BJ,$AK:$AK,$BM34)</f>
        <v>0</v>
      </c>
      <c r="CM34" s="48"/>
      <c r="CN34" s="310">
        <f t="shared" si="84"/>
        <v>0</v>
      </c>
      <c r="CO34" s="310">
        <v>33</v>
      </c>
      <c r="CP34" s="303">
        <f t="shared" si="85"/>
        <v>1</v>
      </c>
      <c r="CQ34" s="303">
        <f>CP34+COUNTIF($CP$2:CP34,CP34)-1</f>
        <v>33</v>
      </c>
      <c r="CR34" s="305" t="str">
        <f t="shared" si="51"/>
        <v>Bulgaria</v>
      </c>
      <c r="CS34" s="81">
        <f t="shared" si="86"/>
        <v>0</v>
      </c>
      <c r="CT34" s="48">
        <f t="shared" si="52"/>
        <v>0</v>
      </c>
      <c r="CU34" s="48">
        <f t="shared" si="53"/>
        <v>0</v>
      </c>
      <c r="CV34" s="48">
        <f t="shared" si="54"/>
        <v>0</v>
      </c>
      <c r="CW34" s="48">
        <f t="shared" si="55"/>
        <v>0</v>
      </c>
      <c r="CX34" s="48">
        <f t="shared" si="56"/>
        <v>0</v>
      </c>
      <c r="CY34" s="48">
        <f t="shared" si="57"/>
        <v>0</v>
      </c>
      <c r="CZ34" s="48">
        <f t="shared" si="58"/>
        <v>0</v>
      </c>
      <c r="DA34" s="48">
        <f t="shared" si="59"/>
        <v>0</v>
      </c>
      <c r="DB34" s="48">
        <f t="shared" si="60"/>
        <v>0</v>
      </c>
      <c r="DC34" s="48">
        <f t="shared" si="61"/>
        <v>0</v>
      </c>
      <c r="DD34" s="48">
        <f t="shared" si="62"/>
        <v>0</v>
      </c>
      <c r="DE34" s="48">
        <f t="shared" si="63"/>
        <v>0</v>
      </c>
      <c r="DF34" s="48">
        <f t="shared" si="64"/>
        <v>0</v>
      </c>
      <c r="DG34" s="48">
        <f t="shared" si="65"/>
        <v>0</v>
      </c>
      <c r="DH34" s="48">
        <f t="shared" si="66"/>
        <v>0</v>
      </c>
      <c r="DI34" s="48">
        <f t="shared" si="67"/>
        <v>0</v>
      </c>
      <c r="DJ34" s="48">
        <f t="shared" si="68"/>
        <v>0</v>
      </c>
      <c r="DK34" s="48">
        <f t="shared" si="69"/>
        <v>0</v>
      </c>
      <c r="DL34" s="48">
        <f t="shared" si="70"/>
        <v>0</v>
      </c>
      <c r="DM34" s="48">
        <f t="shared" si="71"/>
        <v>0</v>
      </c>
      <c r="DN34" s="48">
        <f t="shared" si="72"/>
        <v>0</v>
      </c>
      <c r="DO34" s="48">
        <f t="shared" si="73"/>
        <v>0</v>
      </c>
      <c r="DP34" s="48">
        <f t="shared" si="74"/>
        <v>0</v>
      </c>
      <c r="DQ34" s="48">
        <f t="shared" si="75"/>
        <v>0</v>
      </c>
      <c r="EF34" s="76">
        <f>IF(SUM('Portfolio Allocation'!C10:Z109)=0,1,0)</f>
        <v>1</v>
      </c>
      <c r="EG34" s="76" t="str">
        <f>IF(EF34=1,"No input of percentages","")</f>
        <v>No input of percentages</v>
      </c>
      <c r="EH34" s="76"/>
      <c r="EI34" s="76"/>
      <c r="EJ34" s="76"/>
      <c r="EK34" s="76"/>
      <c r="EL34" s="76"/>
      <c r="EM34" s="76"/>
    </row>
    <row r="35" spans="1:143" ht="15">
      <c r="A35" s="303">
        <v>34</v>
      </c>
      <c r="B35" s="445">
        <f t="shared" si="78"/>
        <v>1</v>
      </c>
      <c r="C35" s="446">
        <f>B35+COUNTIF(B$2:$B35,B35)-1</f>
        <v>34</v>
      </c>
      <c r="D35" s="447" t="str">
        <f>Tables!AI35</f>
        <v>Burkina Faso</v>
      </c>
      <c r="E35" s="448">
        <f t="shared" si="79"/>
        <v>0</v>
      </c>
      <c r="F35" s="50">
        <f>SUMIFS('Portfolio Allocation'!C$10:C$109,'Portfolio Allocation'!$A$10:$A$109,'Graph Tables'!$D35)</f>
        <v>0</v>
      </c>
      <c r="G35" s="50">
        <f>SUMIFS('Portfolio Allocation'!D$10:D$109,'Portfolio Allocation'!$A$10:$A$109,'Graph Tables'!$D35)</f>
        <v>0</v>
      </c>
      <c r="H35" s="50">
        <f>SUMIFS('Portfolio Allocation'!E$10:E$109,'Portfolio Allocation'!$A$10:$A$109,'Graph Tables'!$D35)</f>
        <v>0</v>
      </c>
      <c r="I35" s="50">
        <f>SUMIFS('Portfolio Allocation'!F$10:F$109,'Portfolio Allocation'!$A$10:$A$109,'Graph Tables'!$D35)</f>
        <v>0</v>
      </c>
      <c r="J35" s="50">
        <f>SUMIFS('Portfolio Allocation'!G$10:G$109,'Portfolio Allocation'!$A$10:$A$109,'Graph Tables'!$D35)</f>
        <v>0</v>
      </c>
      <c r="K35" s="50">
        <f>SUMIFS('Portfolio Allocation'!H$10:H$109,'Portfolio Allocation'!$A$10:$A$109,'Graph Tables'!$D35)</f>
        <v>0</v>
      </c>
      <c r="L35" s="50">
        <f>SUMIFS('Portfolio Allocation'!I$10:I$109,'Portfolio Allocation'!$A$10:$A$109,'Graph Tables'!$D35)</f>
        <v>0</v>
      </c>
      <c r="M35" s="50">
        <f>SUMIFS('Portfolio Allocation'!J$10:J$109,'Portfolio Allocation'!$A$10:$A$109,'Graph Tables'!$D35)</f>
        <v>0</v>
      </c>
      <c r="N35" s="50">
        <f>SUMIFS('Portfolio Allocation'!K$10:K$109,'Portfolio Allocation'!$A$10:$A$109,'Graph Tables'!$D35)</f>
        <v>0</v>
      </c>
      <c r="O35" s="50">
        <f>SUMIFS('Portfolio Allocation'!L$10:L$109,'Portfolio Allocation'!$A$10:$A$109,'Graph Tables'!$D35)</f>
        <v>0</v>
      </c>
      <c r="P35" s="50">
        <f>SUMIFS('Portfolio Allocation'!M$10:M$109,'Portfolio Allocation'!$A$10:$A$109,'Graph Tables'!$D35)</f>
        <v>0</v>
      </c>
      <c r="Q35" s="50">
        <f>SUMIFS('Portfolio Allocation'!N$10:N$109,'Portfolio Allocation'!$A$10:$A$109,'Graph Tables'!$D35)</f>
        <v>0</v>
      </c>
      <c r="R35" s="50">
        <f>SUMIFS('Portfolio Allocation'!O$10:O$109,'Portfolio Allocation'!$A$10:$A$109,'Graph Tables'!$D35)</f>
        <v>0</v>
      </c>
      <c r="S35" s="50">
        <f>SUMIFS('Portfolio Allocation'!P$10:P$109,'Portfolio Allocation'!$A$10:$A$109,'Graph Tables'!$D35)</f>
        <v>0</v>
      </c>
      <c r="T35" s="50">
        <f>SUMIFS('Portfolio Allocation'!Q$10:Q$109,'Portfolio Allocation'!$A$10:$A$109,'Graph Tables'!$D35)</f>
        <v>0</v>
      </c>
      <c r="U35" s="50">
        <f>SUMIFS('Portfolio Allocation'!R$10:R$109,'Portfolio Allocation'!$A$10:$A$109,'Graph Tables'!$D35)</f>
        <v>0</v>
      </c>
      <c r="V35" s="50">
        <f>SUMIFS('Portfolio Allocation'!S$10:S$109,'Portfolio Allocation'!$A$10:$A$109,'Graph Tables'!$D35)</f>
        <v>0</v>
      </c>
      <c r="W35" s="50">
        <f>SUMIFS('Portfolio Allocation'!T$10:T$109,'Portfolio Allocation'!$A$10:$A$109,'Graph Tables'!$D35)</f>
        <v>0</v>
      </c>
      <c r="X35" s="50">
        <f>SUMIFS('Portfolio Allocation'!U$10:U$109,'Portfolio Allocation'!$A$10:$A$109,'Graph Tables'!$D35)</f>
        <v>0</v>
      </c>
      <c r="Y35" s="50">
        <f>SUMIFS('Portfolio Allocation'!V$10:V$109,'Portfolio Allocation'!$A$10:$A$109,'Graph Tables'!$D35)</f>
        <v>0</v>
      </c>
      <c r="Z35" s="50">
        <f>SUMIFS('Portfolio Allocation'!W$10:W$109,'Portfolio Allocation'!$A$10:$A$109,'Graph Tables'!$D35)</f>
        <v>0</v>
      </c>
      <c r="AA35" s="50">
        <f>SUMIFS('Portfolio Allocation'!X$10:X$109,'Portfolio Allocation'!$A$10:$A$109,'Graph Tables'!$D35)</f>
        <v>0</v>
      </c>
      <c r="AB35" s="50">
        <f>SUMIFS('Portfolio Allocation'!Y$10:Y$109,'Portfolio Allocation'!$A$10:$A$109,'Graph Tables'!$D35)</f>
        <v>0</v>
      </c>
      <c r="AC35" s="50">
        <f>SUMIFS('Portfolio Allocation'!Z$10:Z$109,'Portfolio Allocation'!$A$10:$A$109,'Graph Tables'!$D35)</f>
        <v>0</v>
      </c>
      <c r="AD35" s="50"/>
      <c r="AE35" s="52">
        <v>34</v>
      </c>
      <c r="AF35" t="str">
        <f t="shared" ref="AF35:AF66" si="125">IF(AG35&lt;&gt;0,VLOOKUP(AE35,Ranking7,2,FALSE)," ")</f>
        <v xml:space="preserve"> </v>
      </c>
      <c r="AG35" s="48">
        <f t="shared" si="96"/>
        <v>0</v>
      </c>
      <c r="AH35" s="50"/>
      <c r="AI35" s="303">
        <f t="shared" si="81"/>
        <v>1</v>
      </c>
      <c r="AJ35" s="303">
        <f>AI35+COUNTIF(AI$2:$AI35,AI35)-1</f>
        <v>34</v>
      </c>
      <c r="AK35" s="305" t="str">
        <f t="shared" si="2"/>
        <v>Burkina Faso</v>
      </c>
      <c r="AL35" s="81">
        <f t="shared" si="82"/>
        <v>0</v>
      </c>
      <c r="AM35" s="48">
        <f t="shared" si="3"/>
        <v>0</v>
      </c>
      <c r="AN35" s="48">
        <f t="shared" si="4"/>
        <v>0</v>
      </c>
      <c r="AO35" s="48">
        <f t="shared" si="5"/>
        <v>0</v>
      </c>
      <c r="AP35" s="48">
        <f t="shared" si="6"/>
        <v>0</v>
      </c>
      <c r="AQ35" s="48">
        <f t="shared" si="7"/>
        <v>0</v>
      </c>
      <c r="AR35" s="48">
        <f t="shared" si="8"/>
        <v>0</v>
      </c>
      <c r="AS35" s="48">
        <f t="shared" si="9"/>
        <v>0</v>
      </c>
      <c r="AT35" s="48">
        <f t="shared" si="10"/>
        <v>0</v>
      </c>
      <c r="AU35" s="48">
        <f t="shared" si="11"/>
        <v>0</v>
      </c>
      <c r="AV35" s="48">
        <f t="shared" si="12"/>
        <v>0</v>
      </c>
      <c r="AW35" s="48">
        <f t="shared" si="13"/>
        <v>0</v>
      </c>
      <c r="AX35" s="48">
        <f t="shared" si="14"/>
        <v>0</v>
      </c>
      <c r="AY35" s="48">
        <f t="shared" si="15"/>
        <v>0</v>
      </c>
      <c r="AZ35" s="48">
        <f t="shared" si="16"/>
        <v>0</v>
      </c>
      <c r="BA35" s="48">
        <f t="shared" si="17"/>
        <v>0</v>
      </c>
      <c r="BB35" s="48">
        <f t="shared" si="18"/>
        <v>0</v>
      </c>
      <c r="BC35" s="48">
        <f t="shared" si="19"/>
        <v>0</v>
      </c>
      <c r="BD35" s="48">
        <f t="shared" si="20"/>
        <v>0</v>
      </c>
      <c r="BE35" s="48">
        <f t="shared" si="21"/>
        <v>0</v>
      </c>
      <c r="BF35" s="48">
        <f t="shared" si="22"/>
        <v>0</v>
      </c>
      <c r="BG35" s="48">
        <f t="shared" si="23"/>
        <v>0</v>
      </c>
      <c r="BH35" s="48">
        <f t="shared" si="24"/>
        <v>0</v>
      </c>
      <c r="BI35" s="48">
        <f t="shared" si="25"/>
        <v>0</v>
      </c>
      <c r="BJ35" s="48">
        <f t="shared" si="26"/>
        <v>0</v>
      </c>
      <c r="BK35" s="48"/>
      <c r="BL35" s="52">
        <v>34</v>
      </c>
      <c r="BM35">
        <f t="shared" ref="BM35:BM66" si="126">IF(BN35&lt;&gt;0,VLOOKUP(BL35,Ranking1,2,FALSE),0)</f>
        <v>0</v>
      </c>
      <c r="BN35" s="48">
        <f t="shared" si="97"/>
        <v>0</v>
      </c>
      <c r="BO35" s="48">
        <f t="shared" si="101"/>
        <v>0</v>
      </c>
      <c r="BP35" s="48">
        <f t="shared" si="102"/>
        <v>0</v>
      </c>
      <c r="BQ35" s="48">
        <f t="shared" si="103"/>
        <v>0</v>
      </c>
      <c r="BR35" s="48">
        <f t="shared" si="104"/>
        <v>0</v>
      </c>
      <c r="BS35" s="48">
        <f t="shared" si="105"/>
        <v>0</v>
      </c>
      <c r="BT35" s="48">
        <f t="shared" si="106"/>
        <v>0</v>
      </c>
      <c r="BU35" s="48">
        <f t="shared" si="107"/>
        <v>0</v>
      </c>
      <c r="BV35" s="48">
        <f t="shared" si="108"/>
        <v>0</v>
      </c>
      <c r="BW35" s="48">
        <f t="shared" si="109"/>
        <v>0</v>
      </c>
      <c r="BX35" s="48">
        <f t="shared" si="110"/>
        <v>0</v>
      </c>
      <c r="BY35" s="48">
        <f t="shared" si="111"/>
        <v>0</v>
      </c>
      <c r="BZ35" s="48">
        <f t="shared" si="112"/>
        <v>0</v>
      </c>
      <c r="CA35" s="48">
        <f t="shared" si="113"/>
        <v>0</v>
      </c>
      <c r="CB35" s="48">
        <f t="shared" si="114"/>
        <v>0</v>
      </c>
      <c r="CC35" s="48">
        <f t="shared" si="115"/>
        <v>0</v>
      </c>
      <c r="CD35" s="48">
        <f t="shared" si="116"/>
        <v>0</v>
      </c>
      <c r="CE35" s="48">
        <f t="shared" si="117"/>
        <v>0</v>
      </c>
      <c r="CF35" s="48">
        <f t="shared" si="118"/>
        <v>0</v>
      </c>
      <c r="CG35" s="48">
        <f t="shared" si="119"/>
        <v>0</v>
      </c>
      <c r="CH35" s="48">
        <f t="shared" si="120"/>
        <v>0</v>
      </c>
      <c r="CI35" s="48">
        <f t="shared" si="121"/>
        <v>0</v>
      </c>
      <c r="CJ35" s="48">
        <f t="shared" si="122"/>
        <v>0</v>
      </c>
      <c r="CK35" s="48">
        <f t="shared" si="123"/>
        <v>0</v>
      </c>
      <c r="CL35" s="48">
        <f t="shared" si="124"/>
        <v>0</v>
      </c>
      <c r="CM35" s="48"/>
      <c r="CN35" s="310">
        <f t="shared" si="84"/>
        <v>0</v>
      </c>
      <c r="CO35" s="310">
        <v>34</v>
      </c>
      <c r="CP35" s="303">
        <f t="shared" si="85"/>
        <v>1</v>
      </c>
      <c r="CQ35" s="303">
        <f>CP35+COUNTIF($CP$2:CP35,CP35)-1</f>
        <v>34</v>
      </c>
      <c r="CR35" s="305" t="str">
        <f t="shared" si="51"/>
        <v>Burkina Faso</v>
      </c>
      <c r="CS35" s="81">
        <f t="shared" si="86"/>
        <v>0</v>
      </c>
      <c r="CT35" s="48">
        <f t="shared" si="52"/>
        <v>0</v>
      </c>
      <c r="CU35" s="48">
        <f t="shared" si="53"/>
        <v>0</v>
      </c>
      <c r="CV35" s="48">
        <f t="shared" si="54"/>
        <v>0</v>
      </c>
      <c r="CW35" s="48">
        <f t="shared" si="55"/>
        <v>0</v>
      </c>
      <c r="CX35" s="48">
        <f t="shared" si="56"/>
        <v>0</v>
      </c>
      <c r="CY35" s="48">
        <f t="shared" si="57"/>
        <v>0</v>
      </c>
      <c r="CZ35" s="48">
        <f t="shared" si="58"/>
        <v>0</v>
      </c>
      <c r="DA35" s="48">
        <f t="shared" si="59"/>
        <v>0</v>
      </c>
      <c r="DB35" s="48">
        <f t="shared" si="60"/>
        <v>0</v>
      </c>
      <c r="DC35" s="48">
        <f t="shared" si="61"/>
        <v>0</v>
      </c>
      <c r="DD35" s="48">
        <f t="shared" si="62"/>
        <v>0</v>
      </c>
      <c r="DE35" s="48">
        <f t="shared" si="63"/>
        <v>0</v>
      </c>
      <c r="DF35" s="48">
        <f t="shared" si="64"/>
        <v>0</v>
      </c>
      <c r="DG35" s="48">
        <f t="shared" si="65"/>
        <v>0</v>
      </c>
      <c r="DH35" s="48">
        <f t="shared" si="66"/>
        <v>0</v>
      </c>
      <c r="DI35" s="48">
        <f t="shared" si="67"/>
        <v>0</v>
      </c>
      <c r="DJ35" s="48">
        <f t="shared" si="68"/>
        <v>0</v>
      </c>
      <c r="DK35" s="48">
        <f t="shared" si="69"/>
        <v>0</v>
      </c>
      <c r="DL35" s="48">
        <f t="shared" si="70"/>
        <v>0</v>
      </c>
      <c r="DM35" s="48">
        <f t="shared" si="71"/>
        <v>0</v>
      </c>
      <c r="DN35" s="48">
        <f t="shared" si="72"/>
        <v>0</v>
      </c>
      <c r="DO35" s="48">
        <f t="shared" si="73"/>
        <v>0</v>
      </c>
      <c r="DP35" s="48">
        <f t="shared" si="74"/>
        <v>0</v>
      </c>
      <c r="DQ35" s="48">
        <f t="shared" si="75"/>
        <v>0</v>
      </c>
      <c r="EF35" s="76">
        <f>IF((EF33+EF34)&gt;0,1,0)</f>
        <v>1</v>
      </c>
      <c r="EG35" s="76" t="str">
        <f>IF(EF35=1,"No countries or percentages specified","")</f>
        <v>No countries or percentages specified</v>
      </c>
      <c r="EH35" s="76"/>
      <c r="EI35" s="76"/>
      <c r="EJ35" s="76"/>
      <c r="EK35" s="76"/>
      <c r="EL35" s="76"/>
      <c r="EM35" s="76"/>
    </row>
    <row r="36" spans="1:143" ht="15">
      <c r="A36" s="303">
        <v>35</v>
      </c>
      <c r="B36" s="445">
        <f t="shared" si="78"/>
        <v>1</v>
      </c>
      <c r="C36" s="446">
        <f>B36+COUNTIF(B$2:$B36,B36)-1</f>
        <v>35</v>
      </c>
      <c r="D36" s="447" t="str">
        <f>Tables!AI36</f>
        <v>Burundi</v>
      </c>
      <c r="E36" s="448">
        <f t="shared" si="79"/>
        <v>0</v>
      </c>
      <c r="F36" s="50">
        <f>SUMIFS('Portfolio Allocation'!C$10:C$109,'Portfolio Allocation'!$A$10:$A$109,'Graph Tables'!$D36)</f>
        <v>0</v>
      </c>
      <c r="G36" s="50">
        <f>SUMIFS('Portfolio Allocation'!D$10:D$109,'Portfolio Allocation'!$A$10:$A$109,'Graph Tables'!$D36)</f>
        <v>0</v>
      </c>
      <c r="H36" s="50">
        <f>SUMIFS('Portfolio Allocation'!E$10:E$109,'Portfolio Allocation'!$A$10:$A$109,'Graph Tables'!$D36)</f>
        <v>0</v>
      </c>
      <c r="I36" s="50">
        <f>SUMIFS('Portfolio Allocation'!F$10:F$109,'Portfolio Allocation'!$A$10:$A$109,'Graph Tables'!$D36)</f>
        <v>0</v>
      </c>
      <c r="J36" s="50">
        <f>SUMIFS('Portfolio Allocation'!G$10:G$109,'Portfolio Allocation'!$A$10:$A$109,'Graph Tables'!$D36)</f>
        <v>0</v>
      </c>
      <c r="K36" s="50">
        <f>SUMIFS('Portfolio Allocation'!H$10:H$109,'Portfolio Allocation'!$A$10:$A$109,'Graph Tables'!$D36)</f>
        <v>0</v>
      </c>
      <c r="L36" s="50">
        <f>SUMIFS('Portfolio Allocation'!I$10:I$109,'Portfolio Allocation'!$A$10:$A$109,'Graph Tables'!$D36)</f>
        <v>0</v>
      </c>
      <c r="M36" s="50">
        <f>SUMIFS('Portfolio Allocation'!J$10:J$109,'Portfolio Allocation'!$A$10:$A$109,'Graph Tables'!$D36)</f>
        <v>0</v>
      </c>
      <c r="N36" s="50">
        <f>SUMIFS('Portfolio Allocation'!K$10:K$109,'Portfolio Allocation'!$A$10:$A$109,'Graph Tables'!$D36)</f>
        <v>0</v>
      </c>
      <c r="O36" s="50">
        <f>SUMIFS('Portfolio Allocation'!L$10:L$109,'Portfolio Allocation'!$A$10:$A$109,'Graph Tables'!$D36)</f>
        <v>0</v>
      </c>
      <c r="P36" s="50">
        <f>SUMIFS('Portfolio Allocation'!M$10:M$109,'Portfolio Allocation'!$A$10:$A$109,'Graph Tables'!$D36)</f>
        <v>0</v>
      </c>
      <c r="Q36" s="50">
        <f>SUMIFS('Portfolio Allocation'!N$10:N$109,'Portfolio Allocation'!$A$10:$A$109,'Graph Tables'!$D36)</f>
        <v>0</v>
      </c>
      <c r="R36" s="50">
        <f>SUMIFS('Portfolio Allocation'!O$10:O$109,'Portfolio Allocation'!$A$10:$A$109,'Graph Tables'!$D36)</f>
        <v>0</v>
      </c>
      <c r="S36" s="50">
        <f>SUMIFS('Portfolio Allocation'!P$10:P$109,'Portfolio Allocation'!$A$10:$A$109,'Graph Tables'!$D36)</f>
        <v>0</v>
      </c>
      <c r="T36" s="50">
        <f>SUMIFS('Portfolio Allocation'!Q$10:Q$109,'Portfolio Allocation'!$A$10:$A$109,'Graph Tables'!$D36)</f>
        <v>0</v>
      </c>
      <c r="U36" s="50">
        <f>SUMIFS('Portfolio Allocation'!R$10:R$109,'Portfolio Allocation'!$A$10:$A$109,'Graph Tables'!$D36)</f>
        <v>0</v>
      </c>
      <c r="V36" s="50">
        <f>SUMIFS('Portfolio Allocation'!S$10:S$109,'Portfolio Allocation'!$A$10:$A$109,'Graph Tables'!$D36)</f>
        <v>0</v>
      </c>
      <c r="W36" s="50">
        <f>SUMIFS('Portfolio Allocation'!T$10:T$109,'Portfolio Allocation'!$A$10:$A$109,'Graph Tables'!$D36)</f>
        <v>0</v>
      </c>
      <c r="X36" s="50">
        <f>SUMIFS('Portfolio Allocation'!U$10:U$109,'Portfolio Allocation'!$A$10:$A$109,'Graph Tables'!$D36)</f>
        <v>0</v>
      </c>
      <c r="Y36" s="50">
        <f>SUMIFS('Portfolio Allocation'!V$10:V$109,'Portfolio Allocation'!$A$10:$A$109,'Graph Tables'!$D36)</f>
        <v>0</v>
      </c>
      <c r="Z36" s="50">
        <f>SUMIFS('Portfolio Allocation'!W$10:W$109,'Portfolio Allocation'!$A$10:$A$109,'Graph Tables'!$D36)</f>
        <v>0</v>
      </c>
      <c r="AA36" s="50">
        <f>SUMIFS('Portfolio Allocation'!X$10:X$109,'Portfolio Allocation'!$A$10:$A$109,'Graph Tables'!$D36)</f>
        <v>0</v>
      </c>
      <c r="AB36" s="50">
        <f>SUMIFS('Portfolio Allocation'!Y$10:Y$109,'Portfolio Allocation'!$A$10:$A$109,'Graph Tables'!$D36)</f>
        <v>0</v>
      </c>
      <c r="AC36" s="50">
        <f>SUMIFS('Portfolio Allocation'!Z$10:Z$109,'Portfolio Allocation'!$A$10:$A$109,'Graph Tables'!$D36)</f>
        <v>0</v>
      </c>
      <c r="AD36" s="50"/>
      <c r="AE36" s="52">
        <v>35</v>
      </c>
      <c r="AF36" t="str">
        <f t="shared" si="125"/>
        <v xml:space="preserve"> </v>
      </c>
      <c r="AG36" s="48">
        <f t="shared" si="96"/>
        <v>0</v>
      </c>
      <c r="AH36" s="50"/>
      <c r="AI36" s="303">
        <f t="shared" si="81"/>
        <v>1</v>
      </c>
      <c r="AJ36" s="303">
        <f>AI36+COUNTIF(AI$2:$AI36,AI36)-1</f>
        <v>35</v>
      </c>
      <c r="AK36" s="305" t="str">
        <f t="shared" si="2"/>
        <v>Burundi</v>
      </c>
      <c r="AL36" s="81">
        <f t="shared" si="82"/>
        <v>0</v>
      </c>
      <c r="AM36" s="48">
        <f t="shared" si="3"/>
        <v>0</v>
      </c>
      <c r="AN36" s="48">
        <f t="shared" si="4"/>
        <v>0</v>
      </c>
      <c r="AO36" s="48">
        <f t="shared" si="5"/>
        <v>0</v>
      </c>
      <c r="AP36" s="48">
        <f t="shared" si="6"/>
        <v>0</v>
      </c>
      <c r="AQ36" s="48">
        <f t="shared" si="7"/>
        <v>0</v>
      </c>
      <c r="AR36" s="48">
        <f t="shared" si="8"/>
        <v>0</v>
      </c>
      <c r="AS36" s="48">
        <f t="shared" si="9"/>
        <v>0</v>
      </c>
      <c r="AT36" s="48">
        <f t="shared" si="10"/>
        <v>0</v>
      </c>
      <c r="AU36" s="48">
        <f t="shared" si="11"/>
        <v>0</v>
      </c>
      <c r="AV36" s="48">
        <f t="shared" si="12"/>
        <v>0</v>
      </c>
      <c r="AW36" s="48">
        <f t="shared" si="13"/>
        <v>0</v>
      </c>
      <c r="AX36" s="48">
        <f t="shared" si="14"/>
        <v>0</v>
      </c>
      <c r="AY36" s="48">
        <f t="shared" si="15"/>
        <v>0</v>
      </c>
      <c r="AZ36" s="48">
        <f t="shared" si="16"/>
        <v>0</v>
      </c>
      <c r="BA36" s="48">
        <f t="shared" si="17"/>
        <v>0</v>
      </c>
      <c r="BB36" s="48">
        <f t="shared" si="18"/>
        <v>0</v>
      </c>
      <c r="BC36" s="48">
        <f t="shared" si="19"/>
        <v>0</v>
      </c>
      <c r="BD36" s="48">
        <f t="shared" si="20"/>
        <v>0</v>
      </c>
      <c r="BE36" s="48">
        <f t="shared" si="21"/>
        <v>0</v>
      </c>
      <c r="BF36" s="48">
        <f t="shared" si="22"/>
        <v>0</v>
      </c>
      <c r="BG36" s="48">
        <f t="shared" si="23"/>
        <v>0</v>
      </c>
      <c r="BH36" s="48">
        <f t="shared" si="24"/>
        <v>0</v>
      </c>
      <c r="BI36" s="48">
        <f t="shared" si="25"/>
        <v>0</v>
      </c>
      <c r="BJ36" s="48">
        <f t="shared" si="26"/>
        <v>0</v>
      </c>
      <c r="BK36" s="48"/>
      <c r="BL36" s="52">
        <v>35</v>
      </c>
      <c r="BM36">
        <f t="shared" si="126"/>
        <v>0</v>
      </c>
      <c r="BN36" s="48">
        <f t="shared" si="97"/>
        <v>0</v>
      </c>
      <c r="BO36" s="48">
        <f t="shared" si="101"/>
        <v>0</v>
      </c>
      <c r="BP36" s="48">
        <f t="shared" si="102"/>
        <v>0</v>
      </c>
      <c r="BQ36" s="48">
        <f t="shared" si="103"/>
        <v>0</v>
      </c>
      <c r="BR36" s="48">
        <f t="shared" si="104"/>
        <v>0</v>
      </c>
      <c r="BS36" s="48">
        <f t="shared" si="105"/>
        <v>0</v>
      </c>
      <c r="BT36" s="48">
        <f t="shared" si="106"/>
        <v>0</v>
      </c>
      <c r="BU36" s="48">
        <f t="shared" si="107"/>
        <v>0</v>
      </c>
      <c r="BV36" s="48">
        <f t="shared" si="108"/>
        <v>0</v>
      </c>
      <c r="BW36" s="48">
        <f t="shared" si="109"/>
        <v>0</v>
      </c>
      <c r="BX36" s="48">
        <f t="shared" si="110"/>
        <v>0</v>
      </c>
      <c r="BY36" s="48">
        <f t="shared" si="111"/>
        <v>0</v>
      </c>
      <c r="BZ36" s="48">
        <f t="shared" si="112"/>
        <v>0</v>
      </c>
      <c r="CA36" s="48">
        <f t="shared" si="113"/>
        <v>0</v>
      </c>
      <c r="CB36" s="48">
        <f t="shared" si="114"/>
        <v>0</v>
      </c>
      <c r="CC36" s="48">
        <f t="shared" si="115"/>
        <v>0</v>
      </c>
      <c r="CD36" s="48">
        <f t="shared" si="116"/>
        <v>0</v>
      </c>
      <c r="CE36" s="48">
        <f t="shared" si="117"/>
        <v>0</v>
      </c>
      <c r="CF36" s="48">
        <f t="shared" si="118"/>
        <v>0</v>
      </c>
      <c r="CG36" s="48">
        <f t="shared" si="119"/>
        <v>0</v>
      </c>
      <c r="CH36" s="48">
        <f t="shared" si="120"/>
        <v>0</v>
      </c>
      <c r="CI36" s="48">
        <f t="shared" si="121"/>
        <v>0</v>
      </c>
      <c r="CJ36" s="48">
        <f t="shared" si="122"/>
        <v>0</v>
      </c>
      <c r="CK36" s="48">
        <f t="shared" si="123"/>
        <v>0</v>
      </c>
      <c r="CL36" s="48">
        <f t="shared" si="124"/>
        <v>0</v>
      </c>
      <c r="CM36" s="48"/>
      <c r="CN36" s="310">
        <f t="shared" si="84"/>
        <v>0</v>
      </c>
      <c r="CO36" s="310">
        <v>35</v>
      </c>
      <c r="CP36" s="303">
        <f t="shared" si="85"/>
        <v>1</v>
      </c>
      <c r="CQ36" s="303">
        <f>CP36+COUNTIF($CP$2:CP36,CP36)-1</f>
        <v>35</v>
      </c>
      <c r="CR36" s="305" t="str">
        <f t="shared" si="51"/>
        <v>Burundi</v>
      </c>
      <c r="CS36" s="81">
        <f t="shared" si="86"/>
        <v>0</v>
      </c>
      <c r="CT36" s="48">
        <f t="shared" si="52"/>
        <v>0</v>
      </c>
      <c r="CU36" s="48">
        <f t="shared" si="53"/>
        <v>0</v>
      </c>
      <c r="CV36" s="48">
        <f t="shared" si="54"/>
        <v>0</v>
      </c>
      <c r="CW36" s="48">
        <f t="shared" si="55"/>
        <v>0</v>
      </c>
      <c r="CX36" s="48">
        <f t="shared" si="56"/>
        <v>0</v>
      </c>
      <c r="CY36" s="48">
        <f t="shared" si="57"/>
        <v>0</v>
      </c>
      <c r="CZ36" s="48">
        <f t="shared" si="58"/>
        <v>0</v>
      </c>
      <c r="DA36" s="48">
        <f t="shared" si="59"/>
        <v>0</v>
      </c>
      <c r="DB36" s="48">
        <f t="shared" si="60"/>
        <v>0</v>
      </c>
      <c r="DC36" s="48">
        <f t="shared" si="61"/>
        <v>0</v>
      </c>
      <c r="DD36" s="48">
        <f t="shared" si="62"/>
        <v>0</v>
      </c>
      <c r="DE36" s="48">
        <f t="shared" si="63"/>
        <v>0</v>
      </c>
      <c r="DF36" s="48">
        <f t="shared" si="64"/>
        <v>0</v>
      </c>
      <c r="DG36" s="48">
        <f t="shared" si="65"/>
        <v>0</v>
      </c>
      <c r="DH36" s="48">
        <f t="shared" si="66"/>
        <v>0</v>
      </c>
      <c r="DI36" s="48">
        <f t="shared" si="67"/>
        <v>0</v>
      </c>
      <c r="DJ36" s="48">
        <f t="shared" si="68"/>
        <v>0</v>
      </c>
      <c r="DK36" s="48">
        <f t="shared" si="69"/>
        <v>0</v>
      </c>
      <c r="DL36" s="48">
        <f t="shared" si="70"/>
        <v>0</v>
      </c>
      <c r="DM36" s="48">
        <f t="shared" si="71"/>
        <v>0</v>
      </c>
      <c r="DN36" s="48">
        <f t="shared" si="72"/>
        <v>0</v>
      </c>
      <c r="DO36" s="48">
        <f t="shared" si="73"/>
        <v>0</v>
      </c>
      <c r="DP36" s="48">
        <f t="shared" si="74"/>
        <v>0</v>
      </c>
      <c r="DQ36" s="48">
        <f t="shared" si="75"/>
        <v>0</v>
      </c>
    </row>
    <row r="37" spans="1:143" ht="15">
      <c r="A37" s="303">
        <v>36</v>
      </c>
      <c r="B37" s="445">
        <f t="shared" si="78"/>
        <v>1</v>
      </c>
      <c r="C37" s="446">
        <f>B37+COUNTIF(B$2:$B37,B37)-1</f>
        <v>36</v>
      </c>
      <c r="D37" s="447" t="str">
        <f>Tables!AI37</f>
        <v>Cambodia</v>
      </c>
      <c r="E37" s="448">
        <f t="shared" si="79"/>
        <v>0</v>
      </c>
      <c r="F37" s="50">
        <f>SUMIFS('Portfolio Allocation'!C$10:C$109,'Portfolio Allocation'!$A$10:$A$109,'Graph Tables'!$D37)</f>
        <v>0</v>
      </c>
      <c r="G37" s="50">
        <f>SUMIFS('Portfolio Allocation'!D$10:D$109,'Portfolio Allocation'!$A$10:$A$109,'Graph Tables'!$D37)</f>
        <v>0</v>
      </c>
      <c r="H37" s="50">
        <f>SUMIFS('Portfolio Allocation'!E$10:E$109,'Portfolio Allocation'!$A$10:$A$109,'Graph Tables'!$D37)</f>
        <v>0</v>
      </c>
      <c r="I37" s="50">
        <f>SUMIFS('Portfolio Allocation'!F$10:F$109,'Portfolio Allocation'!$A$10:$A$109,'Graph Tables'!$D37)</f>
        <v>0</v>
      </c>
      <c r="J37" s="50">
        <f>SUMIFS('Portfolio Allocation'!G$10:G$109,'Portfolio Allocation'!$A$10:$A$109,'Graph Tables'!$D37)</f>
        <v>0</v>
      </c>
      <c r="K37" s="50">
        <f>SUMIFS('Portfolio Allocation'!H$10:H$109,'Portfolio Allocation'!$A$10:$A$109,'Graph Tables'!$D37)</f>
        <v>0</v>
      </c>
      <c r="L37" s="50">
        <f>SUMIFS('Portfolio Allocation'!I$10:I$109,'Portfolio Allocation'!$A$10:$A$109,'Graph Tables'!$D37)</f>
        <v>0</v>
      </c>
      <c r="M37" s="50">
        <f>SUMIFS('Portfolio Allocation'!J$10:J$109,'Portfolio Allocation'!$A$10:$A$109,'Graph Tables'!$D37)</f>
        <v>0</v>
      </c>
      <c r="N37" s="50">
        <f>SUMIFS('Portfolio Allocation'!K$10:K$109,'Portfolio Allocation'!$A$10:$A$109,'Graph Tables'!$D37)</f>
        <v>0</v>
      </c>
      <c r="O37" s="50">
        <f>SUMIFS('Portfolio Allocation'!L$10:L$109,'Portfolio Allocation'!$A$10:$A$109,'Graph Tables'!$D37)</f>
        <v>0</v>
      </c>
      <c r="P37" s="50">
        <f>SUMIFS('Portfolio Allocation'!M$10:M$109,'Portfolio Allocation'!$A$10:$A$109,'Graph Tables'!$D37)</f>
        <v>0</v>
      </c>
      <c r="Q37" s="50">
        <f>SUMIFS('Portfolio Allocation'!N$10:N$109,'Portfolio Allocation'!$A$10:$A$109,'Graph Tables'!$D37)</f>
        <v>0</v>
      </c>
      <c r="R37" s="50">
        <f>SUMIFS('Portfolio Allocation'!O$10:O$109,'Portfolio Allocation'!$A$10:$A$109,'Graph Tables'!$D37)</f>
        <v>0</v>
      </c>
      <c r="S37" s="50">
        <f>SUMIFS('Portfolio Allocation'!P$10:P$109,'Portfolio Allocation'!$A$10:$A$109,'Graph Tables'!$D37)</f>
        <v>0</v>
      </c>
      <c r="T37" s="50">
        <f>SUMIFS('Portfolio Allocation'!Q$10:Q$109,'Portfolio Allocation'!$A$10:$A$109,'Graph Tables'!$D37)</f>
        <v>0</v>
      </c>
      <c r="U37" s="50">
        <f>SUMIFS('Portfolio Allocation'!R$10:R$109,'Portfolio Allocation'!$A$10:$A$109,'Graph Tables'!$D37)</f>
        <v>0</v>
      </c>
      <c r="V37" s="50">
        <f>SUMIFS('Portfolio Allocation'!S$10:S$109,'Portfolio Allocation'!$A$10:$A$109,'Graph Tables'!$D37)</f>
        <v>0</v>
      </c>
      <c r="W37" s="50">
        <f>SUMIFS('Portfolio Allocation'!T$10:T$109,'Portfolio Allocation'!$A$10:$A$109,'Graph Tables'!$D37)</f>
        <v>0</v>
      </c>
      <c r="X37" s="50">
        <f>SUMIFS('Portfolio Allocation'!U$10:U$109,'Portfolio Allocation'!$A$10:$A$109,'Graph Tables'!$D37)</f>
        <v>0</v>
      </c>
      <c r="Y37" s="50">
        <f>SUMIFS('Portfolio Allocation'!V$10:V$109,'Portfolio Allocation'!$A$10:$A$109,'Graph Tables'!$D37)</f>
        <v>0</v>
      </c>
      <c r="Z37" s="50">
        <f>SUMIFS('Portfolio Allocation'!W$10:W$109,'Portfolio Allocation'!$A$10:$A$109,'Graph Tables'!$D37)</f>
        <v>0</v>
      </c>
      <c r="AA37" s="50">
        <f>SUMIFS('Portfolio Allocation'!X$10:X$109,'Portfolio Allocation'!$A$10:$A$109,'Graph Tables'!$D37)</f>
        <v>0</v>
      </c>
      <c r="AB37" s="50">
        <f>SUMIFS('Portfolio Allocation'!Y$10:Y$109,'Portfolio Allocation'!$A$10:$A$109,'Graph Tables'!$D37)</f>
        <v>0</v>
      </c>
      <c r="AC37" s="50">
        <f>SUMIFS('Portfolio Allocation'!Z$10:Z$109,'Portfolio Allocation'!$A$10:$A$109,'Graph Tables'!$D37)</f>
        <v>0</v>
      </c>
      <c r="AD37" s="50"/>
      <c r="AE37" s="52">
        <v>36</v>
      </c>
      <c r="AF37" t="str">
        <f t="shared" si="125"/>
        <v xml:space="preserve"> </v>
      </c>
      <c r="AG37" s="48">
        <f t="shared" si="96"/>
        <v>0</v>
      </c>
      <c r="AH37" s="50"/>
      <c r="AI37" s="303">
        <f t="shared" si="81"/>
        <v>1</v>
      </c>
      <c r="AJ37" s="303">
        <f>AI37+COUNTIF(AI$2:$AI37,AI37)-1</f>
        <v>36</v>
      </c>
      <c r="AK37" s="305" t="str">
        <f t="shared" si="2"/>
        <v>Cambodia</v>
      </c>
      <c r="AL37" s="81">
        <f t="shared" si="82"/>
        <v>0</v>
      </c>
      <c r="AM37" s="48">
        <f t="shared" si="3"/>
        <v>0</v>
      </c>
      <c r="AN37" s="48">
        <f t="shared" si="4"/>
        <v>0</v>
      </c>
      <c r="AO37" s="48">
        <f t="shared" si="5"/>
        <v>0</v>
      </c>
      <c r="AP37" s="48">
        <f t="shared" si="6"/>
        <v>0</v>
      </c>
      <c r="AQ37" s="48">
        <f t="shared" si="7"/>
        <v>0</v>
      </c>
      <c r="AR37" s="48">
        <f t="shared" si="8"/>
        <v>0</v>
      </c>
      <c r="AS37" s="48">
        <f t="shared" si="9"/>
        <v>0</v>
      </c>
      <c r="AT37" s="48">
        <f t="shared" si="10"/>
        <v>0</v>
      </c>
      <c r="AU37" s="48">
        <f t="shared" si="11"/>
        <v>0</v>
      </c>
      <c r="AV37" s="48">
        <f t="shared" si="12"/>
        <v>0</v>
      </c>
      <c r="AW37" s="48">
        <f t="shared" si="13"/>
        <v>0</v>
      </c>
      <c r="AX37" s="48">
        <f t="shared" si="14"/>
        <v>0</v>
      </c>
      <c r="AY37" s="48">
        <f t="shared" si="15"/>
        <v>0</v>
      </c>
      <c r="AZ37" s="48">
        <f t="shared" si="16"/>
        <v>0</v>
      </c>
      <c r="BA37" s="48">
        <f t="shared" si="17"/>
        <v>0</v>
      </c>
      <c r="BB37" s="48">
        <f t="shared" si="18"/>
        <v>0</v>
      </c>
      <c r="BC37" s="48">
        <f t="shared" si="19"/>
        <v>0</v>
      </c>
      <c r="BD37" s="48">
        <f t="shared" si="20"/>
        <v>0</v>
      </c>
      <c r="BE37" s="48">
        <f t="shared" si="21"/>
        <v>0</v>
      </c>
      <c r="BF37" s="48">
        <f t="shared" si="22"/>
        <v>0</v>
      </c>
      <c r="BG37" s="48">
        <f t="shared" si="23"/>
        <v>0</v>
      </c>
      <c r="BH37" s="48">
        <f t="shared" si="24"/>
        <v>0</v>
      </c>
      <c r="BI37" s="48">
        <f t="shared" si="25"/>
        <v>0</v>
      </c>
      <c r="BJ37" s="48">
        <f t="shared" si="26"/>
        <v>0</v>
      </c>
      <c r="BK37" s="48"/>
      <c r="BL37" s="52">
        <v>36</v>
      </c>
      <c r="BM37">
        <f t="shared" si="126"/>
        <v>0</v>
      </c>
      <c r="BN37" s="48">
        <f t="shared" si="97"/>
        <v>0</v>
      </c>
      <c r="BO37" s="48">
        <f t="shared" si="101"/>
        <v>0</v>
      </c>
      <c r="BP37" s="48">
        <f t="shared" si="102"/>
        <v>0</v>
      </c>
      <c r="BQ37" s="48">
        <f t="shared" si="103"/>
        <v>0</v>
      </c>
      <c r="BR37" s="48">
        <f t="shared" si="104"/>
        <v>0</v>
      </c>
      <c r="BS37" s="48">
        <f t="shared" si="105"/>
        <v>0</v>
      </c>
      <c r="BT37" s="48">
        <f t="shared" si="106"/>
        <v>0</v>
      </c>
      <c r="BU37" s="48">
        <f t="shared" si="107"/>
        <v>0</v>
      </c>
      <c r="BV37" s="48">
        <f t="shared" si="108"/>
        <v>0</v>
      </c>
      <c r="BW37" s="48">
        <f t="shared" si="109"/>
        <v>0</v>
      </c>
      <c r="BX37" s="48">
        <f t="shared" si="110"/>
        <v>0</v>
      </c>
      <c r="BY37" s="48">
        <f t="shared" si="111"/>
        <v>0</v>
      </c>
      <c r="BZ37" s="48">
        <f t="shared" si="112"/>
        <v>0</v>
      </c>
      <c r="CA37" s="48">
        <f t="shared" si="113"/>
        <v>0</v>
      </c>
      <c r="CB37" s="48">
        <f t="shared" si="114"/>
        <v>0</v>
      </c>
      <c r="CC37" s="48">
        <f t="shared" si="115"/>
        <v>0</v>
      </c>
      <c r="CD37" s="48">
        <f t="shared" si="116"/>
        <v>0</v>
      </c>
      <c r="CE37" s="48">
        <f t="shared" si="117"/>
        <v>0</v>
      </c>
      <c r="CF37" s="48">
        <f t="shared" si="118"/>
        <v>0</v>
      </c>
      <c r="CG37" s="48">
        <f t="shared" si="119"/>
        <v>0</v>
      </c>
      <c r="CH37" s="48">
        <f t="shared" si="120"/>
        <v>0</v>
      </c>
      <c r="CI37" s="48">
        <f t="shared" si="121"/>
        <v>0</v>
      </c>
      <c r="CJ37" s="48">
        <f t="shared" si="122"/>
        <v>0</v>
      </c>
      <c r="CK37" s="48">
        <f t="shared" si="123"/>
        <v>0</v>
      </c>
      <c r="CL37" s="48">
        <f t="shared" si="124"/>
        <v>0</v>
      </c>
      <c r="CM37" s="48"/>
      <c r="CN37" s="310">
        <f t="shared" si="84"/>
        <v>0</v>
      </c>
      <c r="CO37" s="310">
        <v>36</v>
      </c>
      <c r="CP37" s="303">
        <f t="shared" si="85"/>
        <v>1</v>
      </c>
      <c r="CQ37" s="303">
        <f>CP37+COUNTIF($CP$2:CP37,CP37)-1</f>
        <v>36</v>
      </c>
      <c r="CR37" s="305" t="str">
        <f t="shared" si="51"/>
        <v>Cambodia</v>
      </c>
      <c r="CS37" s="81">
        <f t="shared" si="86"/>
        <v>0</v>
      </c>
      <c r="CT37" s="48">
        <f t="shared" si="52"/>
        <v>0</v>
      </c>
      <c r="CU37" s="48">
        <f t="shared" si="53"/>
        <v>0</v>
      </c>
      <c r="CV37" s="48">
        <f t="shared" si="54"/>
        <v>0</v>
      </c>
      <c r="CW37" s="48">
        <f t="shared" si="55"/>
        <v>0</v>
      </c>
      <c r="CX37" s="48">
        <f t="shared" si="56"/>
        <v>0</v>
      </c>
      <c r="CY37" s="48">
        <f t="shared" si="57"/>
        <v>0</v>
      </c>
      <c r="CZ37" s="48">
        <f t="shared" si="58"/>
        <v>0</v>
      </c>
      <c r="DA37" s="48">
        <f t="shared" si="59"/>
        <v>0</v>
      </c>
      <c r="DB37" s="48">
        <f t="shared" si="60"/>
        <v>0</v>
      </c>
      <c r="DC37" s="48">
        <f t="shared" si="61"/>
        <v>0</v>
      </c>
      <c r="DD37" s="48">
        <f t="shared" si="62"/>
        <v>0</v>
      </c>
      <c r="DE37" s="48">
        <f t="shared" si="63"/>
        <v>0</v>
      </c>
      <c r="DF37" s="48">
        <f t="shared" si="64"/>
        <v>0</v>
      </c>
      <c r="DG37" s="48">
        <f t="shared" si="65"/>
        <v>0</v>
      </c>
      <c r="DH37" s="48">
        <f t="shared" si="66"/>
        <v>0</v>
      </c>
      <c r="DI37" s="48">
        <f t="shared" si="67"/>
        <v>0</v>
      </c>
      <c r="DJ37" s="48">
        <f t="shared" si="68"/>
        <v>0</v>
      </c>
      <c r="DK37" s="48">
        <f t="shared" si="69"/>
        <v>0</v>
      </c>
      <c r="DL37" s="48">
        <f t="shared" si="70"/>
        <v>0</v>
      </c>
      <c r="DM37" s="48">
        <f t="shared" si="71"/>
        <v>0</v>
      </c>
      <c r="DN37" s="48">
        <f t="shared" si="72"/>
        <v>0</v>
      </c>
      <c r="DO37" s="48">
        <f t="shared" si="73"/>
        <v>0</v>
      </c>
      <c r="DP37" s="48">
        <f t="shared" si="74"/>
        <v>0</v>
      </c>
      <c r="DQ37" s="48">
        <f t="shared" si="75"/>
        <v>0</v>
      </c>
    </row>
    <row r="38" spans="1:143" ht="15">
      <c r="A38" s="303">
        <v>37</v>
      </c>
      <c r="B38" s="445">
        <f t="shared" si="78"/>
        <v>1</v>
      </c>
      <c r="C38" s="446">
        <f>B38+COUNTIF(B$2:$B38,B38)-1</f>
        <v>37</v>
      </c>
      <c r="D38" s="447" t="str">
        <f>Tables!AI38</f>
        <v>Cameroon</v>
      </c>
      <c r="E38" s="448">
        <f t="shared" si="79"/>
        <v>0</v>
      </c>
      <c r="F38" s="50">
        <f>SUMIFS('Portfolio Allocation'!C$10:C$109,'Portfolio Allocation'!$A$10:$A$109,'Graph Tables'!$D38)</f>
        <v>0</v>
      </c>
      <c r="G38" s="50">
        <f>SUMIFS('Portfolio Allocation'!D$10:D$109,'Portfolio Allocation'!$A$10:$A$109,'Graph Tables'!$D38)</f>
        <v>0</v>
      </c>
      <c r="H38" s="50">
        <f>SUMIFS('Portfolio Allocation'!E$10:E$109,'Portfolio Allocation'!$A$10:$A$109,'Graph Tables'!$D38)</f>
        <v>0</v>
      </c>
      <c r="I38" s="50">
        <f>SUMIFS('Portfolio Allocation'!F$10:F$109,'Portfolio Allocation'!$A$10:$A$109,'Graph Tables'!$D38)</f>
        <v>0</v>
      </c>
      <c r="J38" s="50">
        <f>SUMIFS('Portfolio Allocation'!G$10:G$109,'Portfolio Allocation'!$A$10:$A$109,'Graph Tables'!$D38)</f>
        <v>0</v>
      </c>
      <c r="K38" s="50">
        <f>SUMIFS('Portfolio Allocation'!H$10:H$109,'Portfolio Allocation'!$A$10:$A$109,'Graph Tables'!$D38)</f>
        <v>0</v>
      </c>
      <c r="L38" s="50">
        <f>SUMIFS('Portfolio Allocation'!I$10:I$109,'Portfolio Allocation'!$A$10:$A$109,'Graph Tables'!$D38)</f>
        <v>0</v>
      </c>
      <c r="M38" s="50">
        <f>SUMIFS('Portfolio Allocation'!J$10:J$109,'Portfolio Allocation'!$A$10:$A$109,'Graph Tables'!$D38)</f>
        <v>0</v>
      </c>
      <c r="N38" s="50">
        <f>SUMIFS('Portfolio Allocation'!K$10:K$109,'Portfolio Allocation'!$A$10:$A$109,'Graph Tables'!$D38)</f>
        <v>0</v>
      </c>
      <c r="O38" s="50">
        <f>SUMIFS('Portfolio Allocation'!L$10:L$109,'Portfolio Allocation'!$A$10:$A$109,'Graph Tables'!$D38)</f>
        <v>0</v>
      </c>
      <c r="P38" s="50">
        <f>SUMIFS('Portfolio Allocation'!M$10:M$109,'Portfolio Allocation'!$A$10:$A$109,'Graph Tables'!$D38)</f>
        <v>0</v>
      </c>
      <c r="Q38" s="50">
        <f>SUMIFS('Portfolio Allocation'!N$10:N$109,'Portfolio Allocation'!$A$10:$A$109,'Graph Tables'!$D38)</f>
        <v>0</v>
      </c>
      <c r="R38" s="50">
        <f>SUMIFS('Portfolio Allocation'!O$10:O$109,'Portfolio Allocation'!$A$10:$A$109,'Graph Tables'!$D38)</f>
        <v>0</v>
      </c>
      <c r="S38" s="50">
        <f>SUMIFS('Portfolio Allocation'!P$10:P$109,'Portfolio Allocation'!$A$10:$A$109,'Graph Tables'!$D38)</f>
        <v>0</v>
      </c>
      <c r="T38" s="50">
        <f>SUMIFS('Portfolio Allocation'!Q$10:Q$109,'Portfolio Allocation'!$A$10:$A$109,'Graph Tables'!$D38)</f>
        <v>0</v>
      </c>
      <c r="U38" s="50">
        <f>SUMIFS('Portfolio Allocation'!R$10:R$109,'Portfolio Allocation'!$A$10:$A$109,'Graph Tables'!$D38)</f>
        <v>0</v>
      </c>
      <c r="V38" s="50">
        <f>SUMIFS('Portfolio Allocation'!S$10:S$109,'Portfolio Allocation'!$A$10:$A$109,'Graph Tables'!$D38)</f>
        <v>0</v>
      </c>
      <c r="W38" s="50">
        <f>SUMIFS('Portfolio Allocation'!T$10:T$109,'Portfolio Allocation'!$A$10:$A$109,'Graph Tables'!$D38)</f>
        <v>0</v>
      </c>
      <c r="X38" s="50">
        <f>SUMIFS('Portfolio Allocation'!U$10:U$109,'Portfolio Allocation'!$A$10:$A$109,'Graph Tables'!$D38)</f>
        <v>0</v>
      </c>
      <c r="Y38" s="50">
        <f>SUMIFS('Portfolio Allocation'!V$10:V$109,'Portfolio Allocation'!$A$10:$A$109,'Graph Tables'!$D38)</f>
        <v>0</v>
      </c>
      <c r="Z38" s="50">
        <f>SUMIFS('Portfolio Allocation'!W$10:W$109,'Portfolio Allocation'!$A$10:$A$109,'Graph Tables'!$D38)</f>
        <v>0</v>
      </c>
      <c r="AA38" s="50">
        <f>SUMIFS('Portfolio Allocation'!X$10:X$109,'Portfolio Allocation'!$A$10:$A$109,'Graph Tables'!$D38)</f>
        <v>0</v>
      </c>
      <c r="AB38" s="50">
        <f>SUMIFS('Portfolio Allocation'!Y$10:Y$109,'Portfolio Allocation'!$A$10:$A$109,'Graph Tables'!$D38)</f>
        <v>0</v>
      </c>
      <c r="AC38" s="50">
        <f>SUMIFS('Portfolio Allocation'!Z$10:Z$109,'Portfolio Allocation'!$A$10:$A$109,'Graph Tables'!$D38)</f>
        <v>0</v>
      </c>
      <c r="AD38" s="50"/>
      <c r="AE38" s="52">
        <v>37</v>
      </c>
      <c r="AF38" t="str">
        <f t="shared" si="125"/>
        <v xml:space="preserve"> </v>
      </c>
      <c r="AG38" s="48">
        <f t="shared" si="96"/>
        <v>0</v>
      </c>
      <c r="AH38" s="50"/>
      <c r="AI38" s="303">
        <f t="shared" si="81"/>
        <v>1</v>
      </c>
      <c r="AJ38" s="303">
        <f>AI38+COUNTIF(AI$2:$AI38,AI38)-1</f>
        <v>37</v>
      </c>
      <c r="AK38" s="305" t="str">
        <f t="shared" si="2"/>
        <v>Cameroon</v>
      </c>
      <c r="AL38" s="81">
        <f t="shared" si="82"/>
        <v>0</v>
      </c>
      <c r="AM38" s="48">
        <f t="shared" si="3"/>
        <v>0</v>
      </c>
      <c r="AN38" s="48">
        <f t="shared" si="4"/>
        <v>0</v>
      </c>
      <c r="AO38" s="48">
        <f t="shared" si="5"/>
        <v>0</v>
      </c>
      <c r="AP38" s="48">
        <f t="shared" si="6"/>
        <v>0</v>
      </c>
      <c r="AQ38" s="48">
        <f t="shared" si="7"/>
        <v>0</v>
      </c>
      <c r="AR38" s="48">
        <f t="shared" si="8"/>
        <v>0</v>
      </c>
      <c r="AS38" s="48">
        <f t="shared" si="9"/>
        <v>0</v>
      </c>
      <c r="AT38" s="48">
        <f t="shared" si="10"/>
        <v>0</v>
      </c>
      <c r="AU38" s="48">
        <f t="shared" si="11"/>
        <v>0</v>
      </c>
      <c r="AV38" s="48">
        <f t="shared" si="12"/>
        <v>0</v>
      </c>
      <c r="AW38" s="48">
        <f t="shared" si="13"/>
        <v>0</v>
      </c>
      <c r="AX38" s="48">
        <f t="shared" si="14"/>
        <v>0</v>
      </c>
      <c r="AY38" s="48">
        <f t="shared" si="15"/>
        <v>0</v>
      </c>
      <c r="AZ38" s="48">
        <f t="shared" si="16"/>
        <v>0</v>
      </c>
      <c r="BA38" s="48">
        <f t="shared" si="17"/>
        <v>0</v>
      </c>
      <c r="BB38" s="48">
        <f t="shared" si="18"/>
        <v>0</v>
      </c>
      <c r="BC38" s="48">
        <f t="shared" si="19"/>
        <v>0</v>
      </c>
      <c r="BD38" s="48">
        <f t="shared" si="20"/>
        <v>0</v>
      </c>
      <c r="BE38" s="48">
        <f t="shared" si="21"/>
        <v>0</v>
      </c>
      <c r="BF38" s="48">
        <f t="shared" si="22"/>
        <v>0</v>
      </c>
      <c r="BG38" s="48">
        <f t="shared" si="23"/>
        <v>0</v>
      </c>
      <c r="BH38" s="48">
        <f t="shared" si="24"/>
        <v>0</v>
      </c>
      <c r="BI38" s="48">
        <f t="shared" si="25"/>
        <v>0</v>
      </c>
      <c r="BJ38" s="48">
        <f t="shared" si="26"/>
        <v>0</v>
      </c>
      <c r="BK38" s="48"/>
      <c r="BL38" s="52">
        <v>37</v>
      </c>
      <c r="BM38">
        <f t="shared" si="126"/>
        <v>0</v>
      </c>
      <c r="BN38" s="48">
        <f t="shared" si="97"/>
        <v>0</v>
      </c>
      <c r="BO38" s="48">
        <f t="shared" si="101"/>
        <v>0</v>
      </c>
      <c r="BP38" s="48">
        <f t="shared" si="102"/>
        <v>0</v>
      </c>
      <c r="BQ38" s="48">
        <f t="shared" si="103"/>
        <v>0</v>
      </c>
      <c r="BR38" s="48">
        <f t="shared" si="104"/>
        <v>0</v>
      </c>
      <c r="BS38" s="48">
        <f t="shared" si="105"/>
        <v>0</v>
      </c>
      <c r="BT38" s="48">
        <f t="shared" si="106"/>
        <v>0</v>
      </c>
      <c r="BU38" s="48">
        <f t="shared" si="107"/>
        <v>0</v>
      </c>
      <c r="BV38" s="48">
        <f t="shared" si="108"/>
        <v>0</v>
      </c>
      <c r="BW38" s="48">
        <f t="shared" si="109"/>
        <v>0</v>
      </c>
      <c r="BX38" s="48">
        <f t="shared" si="110"/>
        <v>0</v>
      </c>
      <c r="BY38" s="48">
        <f t="shared" si="111"/>
        <v>0</v>
      </c>
      <c r="BZ38" s="48">
        <f t="shared" si="112"/>
        <v>0</v>
      </c>
      <c r="CA38" s="48">
        <f t="shared" si="113"/>
        <v>0</v>
      </c>
      <c r="CB38" s="48">
        <f t="shared" si="114"/>
        <v>0</v>
      </c>
      <c r="CC38" s="48">
        <f t="shared" si="115"/>
        <v>0</v>
      </c>
      <c r="CD38" s="48">
        <f t="shared" si="116"/>
        <v>0</v>
      </c>
      <c r="CE38" s="48">
        <f t="shared" si="117"/>
        <v>0</v>
      </c>
      <c r="CF38" s="48">
        <f t="shared" si="118"/>
        <v>0</v>
      </c>
      <c r="CG38" s="48">
        <f t="shared" si="119"/>
        <v>0</v>
      </c>
      <c r="CH38" s="48">
        <f t="shared" si="120"/>
        <v>0</v>
      </c>
      <c r="CI38" s="48">
        <f t="shared" si="121"/>
        <v>0</v>
      </c>
      <c r="CJ38" s="48">
        <f t="shared" si="122"/>
        <v>0</v>
      </c>
      <c r="CK38" s="48">
        <f t="shared" si="123"/>
        <v>0</v>
      </c>
      <c r="CL38" s="48">
        <f t="shared" si="124"/>
        <v>0</v>
      </c>
      <c r="CM38" s="48"/>
      <c r="CN38" s="310">
        <f t="shared" si="84"/>
        <v>0</v>
      </c>
      <c r="CO38" s="310">
        <v>37</v>
      </c>
      <c r="CP38" s="303">
        <f t="shared" si="85"/>
        <v>1</v>
      </c>
      <c r="CQ38" s="303">
        <f>CP38+COUNTIF($CP$2:CP38,CP38)-1</f>
        <v>37</v>
      </c>
      <c r="CR38" s="305" t="str">
        <f t="shared" si="51"/>
        <v>Cameroon</v>
      </c>
      <c r="CS38" s="81">
        <f t="shared" si="86"/>
        <v>0</v>
      </c>
      <c r="CT38" s="48">
        <f t="shared" si="52"/>
        <v>0</v>
      </c>
      <c r="CU38" s="48">
        <f t="shared" si="53"/>
        <v>0</v>
      </c>
      <c r="CV38" s="48">
        <f t="shared" si="54"/>
        <v>0</v>
      </c>
      <c r="CW38" s="48">
        <f t="shared" si="55"/>
        <v>0</v>
      </c>
      <c r="CX38" s="48">
        <f t="shared" si="56"/>
        <v>0</v>
      </c>
      <c r="CY38" s="48">
        <f t="shared" si="57"/>
        <v>0</v>
      </c>
      <c r="CZ38" s="48">
        <f t="shared" si="58"/>
        <v>0</v>
      </c>
      <c r="DA38" s="48">
        <f t="shared" si="59"/>
        <v>0</v>
      </c>
      <c r="DB38" s="48">
        <f t="shared" si="60"/>
        <v>0</v>
      </c>
      <c r="DC38" s="48">
        <f t="shared" si="61"/>
        <v>0</v>
      </c>
      <c r="DD38" s="48">
        <f t="shared" si="62"/>
        <v>0</v>
      </c>
      <c r="DE38" s="48">
        <f t="shared" si="63"/>
        <v>0</v>
      </c>
      <c r="DF38" s="48">
        <f t="shared" si="64"/>
        <v>0</v>
      </c>
      <c r="DG38" s="48">
        <f t="shared" si="65"/>
        <v>0</v>
      </c>
      <c r="DH38" s="48">
        <f t="shared" si="66"/>
        <v>0</v>
      </c>
      <c r="DI38" s="48">
        <f t="shared" si="67"/>
        <v>0</v>
      </c>
      <c r="DJ38" s="48">
        <f t="shared" si="68"/>
        <v>0</v>
      </c>
      <c r="DK38" s="48">
        <f t="shared" si="69"/>
        <v>0</v>
      </c>
      <c r="DL38" s="48">
        <f t="shared" si="70"/>
        <v>0</v>
      </c>
      <c r="DM38" s="48">
        <f t="shared" si="71"/>
        <v>0</v>
      </c>
      <c r="DN38" s="48">
        <f t="shared" si="72"/>
        <v>0</v>
      </c>
      <c r="DO38" s="48">
        <f t="shared" si="73"/>
        <v>0</v>
      </c>
      <c r="DP38" s="48">
        <f t="shared" si="74"/>
        <v>0</v>
      </c>
      <c r="DQ38" s="48">
        <f t="shared" si="75"/>
        <v>0</v>
      </c>
    </row>
    <row r="39" spans="1:143" ht="15">
      <c r="A39" s="303">
        <v>38</v>
      </c>
      <c r="B39" s="445">
        <f t="shared" si="78"/>
        <v>1</v>
      </c>
      <c r="C39" s="446">
        <f>B39+COUNTIF(B$2:$B39,B39)-1</f>
        <v>38</v>
      </c>
      <c r="D39" s="447" t="str">
        <f>Tables!AI39</f>
        <v>Canada</v>
      </c>
      <c r="E39" s="448">
        <f t="shared" si="79"/>
        <v>0</v>
      </c>
      <c r="F39" s="50">
        <f>SUMIFS('Portfolio Allocation'!C$10:C$109,'Portfolio Allocation'!$A$10:$A$109,'Graph Tables'!$D39)</f>
        <v>0</v>
      </c>
      <c r="G39" s="50">
        <f>SUMIFS('Portfolio Allocation'!D$10:D$109,'Portfolio Allocation'!$A$10:$A$109,'Graph Tables'!$D39)</f>
        <v>0</v>
      </c>
      <c r="H39" s="50">
        <f>SUMIFS('Portfolio Allocation'!E$10:E$109,'Portfolio Allocation'!$A$10:$A$109,'Graph Tables'!$D39)</f>
        <v>0</v>
      </c>
      <c r="I39" s="50">
        <f>SUMIFS('Portfolio Allocation'!F$10:F$109,'Portfolio Allocation'!$A$10:$A$109,'Graph Tables'!$D39)</f>
        <v>0</v>
      </c>
      <c r="J39" s="50">
        <f>SUMIFS('Portfolio Allocation'!G$10:G$109,'Portfolio Allocation'!$A$10:$A$109,'Graph Tables'!$D39)</f>
        <v>0</v>
      </c>
      <c r="K39" s="50">
        <f>SUMIFS('Portfolio Allocation'!H$10:H$109,'Portfolio Allocation'!$A$10:$A$109,'Graph Tables'!$D39)</f>
        <v>0</v>
      </c>
      <c r="L39" s="50">
        <f>SUMIFS('Portfolio Allocation'!I$10:I$109,'Portfolio Allocation'!$A$10:$A$109,'Graph Tables'!$D39)</f>
        <v>0</v>
      </c>
      <c r="M39" s="50">
        <f>SUMIFS('Portfolio Allocation'!J$10:J$109,'Portfolio Allocation'!$A$10:$A$109,'Graph Tables'!$D39)</f>
        <v>0</v>
      </c>
      <c r="N39" s="50">
        <f>SUMIFS('Portfolio Allocation'!K$10:K$109,'Portfolio Allocation'!$A$10:$A$109,'Graph Tables'!$D39)</f>
        <v>0</v>
      </c>
      <c r="O39" s="50">
        <f>SUMIFS('Portfolio Allocation'!L$10:L$109,'Portfolio Allocation'!$A$10:$A$109,'Graph Tables'!$D39)</f>
        <v>0</v>
      </c>
      <c r="P39" s="50">
        <f>SUMIFS('Portfolio Allocation'!M$10:M$109,'Portfolio Allocation'!$A$10:$A$109,'Graph Tables'!$D39)</f>
        <v>0</v>
      </c>
      <c r="Q39" s="50">
        <f>SUMIFS('Portfolio Allocation'!N$10:N$109,'Portfolio Allocation'!$A$10:$A$109,'Graph Tables'!$D39)</f>
        <v>0</v>
      </c>
      <c r="R39" s="50">
        <f>SUMIFS('Portfolio Allocation'!O$10:O$109,'Portfolio Allocation'!$A$10:$A$109,'Graph Tables'!$D39)</f>
        <v>0</v>
      </c>
      <c r="S39" s="50">
        <f>SUMIFS('Portfolio Allocation'!P$10:P$109,'Portfolio Allocation'!$A$10:$A$109,'Graph Tables'!$D39)</f>
        <v>0</v>
      </c>
      <c r="T39" s="50">
        <f>SUMIFS('Portfolio Allocation'!Q$10:Q$109,'Portfolio Allocation'!$A$10:$A$109,'Graph Tables'!$D39)</f>
        <v>0</v>
      </c>
      <c r="U39" s="50">
        <f>SUMIFS('Portfolio Allocation'!R$10:R$109,'Portfolio Allocation'!$A$10:$A$109,'Graph Tables'!$D39)</f>
        <v>0</v>
      </c>
      <c r="V39" s="50">
        <f>SUMIFS('Portfolio Allocation'!S$10:S$109,'Portfolio Allocation'!$A$10:$A$109,'Graph Tables'!$D39)</f>
        <v>0</v>
      </c>
      <c r="W39" s="50">
        <f>SUMIFS('Portfolio Allocation'!T$10:T$109,'Portfolio Allocation'!$A$10:$A$109,'Graph Tables'!$D39)</f>
        <v>0</v>
      </c>
      <c r="X39" s="50">
        <f>SUMIFS('Portfolio Allocation'!U$10:U$109,'Portfolio Allocation'!$A$10:$A$109,'Graph Tables'!$D39)</f>
        <v>0</v>
      </c>
      <c r="Y39" s="50">
        <f>SUMIFS('Portfolio Allocation'!V$10:V$109,'Portfolio Allocation'!$A$10:$A$109,'Graph Tables'!$D39)</f>
        <v>0</v>
      </c>
      <c r="Z39" s="50">
        <f>SUMIFS('Portfolio Allocation'!W$10:W$109,'Portfolio Allocation'!$A$10:$A$109,'Graph Tables'!$D39)</f>
        <v>0</v>
      </c>
      <c r="AA39" s="50">
        <f>SUMIFS('Portfolio Allocation'!X$10:X$109,'Portfolio Allocation'!$A$10:$A$109,'Graph Tables'!$D39)</f>
        <v>0</v>
      </c>
      <c r="AB39" s="50">
        <f>SUMIFS('Portfolio Allocation'!Y$10:Y$109,'Portfolio Allocation'!$A$10:$A$109,'Graph Tables'!$D39)</f>
        <v>0</v>
      </c>
      <c r="AC39" s="50">
        <f>SUMIFS('Portfolio Allocation'!Z$10:Z$109,'Portfolio Allocation'!$A$10:$A$109,'Graph Tables'!$D39)</f>
        <v>0</v>
      </c>
      <c r="AD39" s="50"/>
      <c r="AE39" s="52">
        <v>38</v>
      </c>
      <c r="AF39" t="str">
        <f t="shared" si="125"/>
        <v xml:space="preserve"> </v>
      </c>
      <c r="AG39" s="48">
        <f t="shared" si="96"/>
        <v>0</v>
      </c>
      <c r="AH39" s="50"/>
      <c r="AI39" s="303">
        <f t="shared" si="81"/>
        <v>1</v>
      </c>
      <c r="AJ39" s="303">
        <f>AI39+COUNTIF(AI$2:$AI39,AI39)-1</f>
        <v>38</v>
      </c>
      <c r="AK39" s="305" t="str">
        <f t="shared" si="2"/>
        <v>Canada</v>
      </c>
      <c r="AL39" s="81">
        <f t="shared" si="82"/>
        <v>0</v>
      </c>
      <c r="AM39" s="48">
        <f t="shared" si="3"/>
        <v>0</v>
      </c>
      <c r="AN39" s="48">
        <f t="shared" si="4"/>
        <v>0</v>
      </c>
      <c r="AO39" s="48">
        <f t="shared" si="5"/>
        <v>0</v>
      </c>
      <c r="AP39" s="48">
        <f t="shared" si="6"/>
        <v>0</v>
      </c>
      <c r="AQ39" s="48">
        <f t="shared" si="7"/>
        <v>0</v>
      </c>
      <c r="AR39" s="48">
        <f t="shared" si="8"/>
        <v>0</v>
      </c>
      <c r="AS39" s="48">
        <f t="shared" si="9"/>
        <v>0</v>
      </c>
      <c r="AT39" s="48">
        <f t="shared" si="10"/>
        <v>0</v>
      </c>
      <c r="AU39" s="48">
        <f t="shared" si="11"/>
        <v>0</v>
      </c>
      <c r="AV39" s="48">
        <f t="shared" si="12"/>
        <v>0</v>
      </c>
      <c r="AW39" s="48">
        <f t="shared" si="13"/>
        <v>0</v>
      </c>
      <c r="AX39" s="48">
        <f t="shared" si="14"/>
        <v>0</v>
      </c>
      <c r="AY39" s="48">
        <f t="shared" si="15"/>
        <v>0</v>
      </c>
      <c r="AZ39" s="48">
        <f t="shared" si="16"/>
        <v>0</v>
      </c>
      <c r="BA39" s="48">
        <f t="shared" si="17"/>
        <v>0</v>
      </c>
      <c r="BB39" s="48">
        <f t="shared" si="18"/>
        <v>0</v>
      </c>
      <c r="BC39" s="48">
        <f t="shared" si="19"/>
        <v>0</v>
      </c>
      <c r="BD39" s="48">
        <f t="shared" si="20"/>
        <v>0</v>
      </c>
      <c r="BE39" s="48">
        <f t="shared" si="21"/>
        <v>0</v>
      </c>
      <c r="BF39" s="48">
        <f t="shared" si="22"/>
        <v>0</v>
      </c>
      <c r="BG39" s="48">
        <f t="shared" si="23"/>
        <v>0</v>
      </c>
      <c r="BH39" s="48">
        <f t="shared" si="24"/>
        <v>0</v>
      </c>
      <c r="BI39" s="48">
        <f t="shared" si="25"/>
        <v>0</v>
      </c>
      <c r="BJ39" s="48">
        <f t="shared" si="26"/>
        <v>0</v>
      </c>
      <c r="BK39" s="48"/>
      <c r="BL39" s="52">
        <v>38</v>
      </c>
      <c r="BM39">
        <f t="shared" si="126"/>
        <v>0</v>
      </c>
      <c r="BN39" s="48">
        <f t="shared" si="97"/>
        <v>0</v>
      </c>
      <c r="BO39" s="48">
        <f t="shared" si="101"/>
        <v>0</v>
      </c>
      <c r="BP39" s="48">
        <f t="shared" si="102"/>
        <v>0</v>
      </c>
      <c r="BQ39" s="48">
        <f t="shared" si="103"/>
        <v>0</v>
      </c>
      <c r="BR39" s="48">
        <f t="shared" si="104"/>
        <v>0</v>
      </c>
      <c r="BS39" s="48">
        <f t="shared" si="105"/>
        <v>0</v>
      </c>
      <c r="BT39" s="48">
        <f t="shared" si="106"/>
        <v>0</v>
      </c>
      <c r="BU39" s="48">
        <f t="shared" si="107"/>
        <v>0</v>
      </c>
      <c r="BV39" s="48">
        <f t="shared" si="108"/>
        <v>0</v>
      </c>
      <c r="BW39" s="48">
        <f t="shared" si="109"/>
        <v>0</v>
      </c>
      <c r="BX39" s="48">
        <f t="shared" si="110"/>
        <v>0</v>
      </c>
      <c r="BY39" s="48">
        <f t="shared" si="111"/>
        <v>0</v>
      </c>
      <c r="BZ39" s="48">
        <f t="shared" si="112"/>
        <v>0</v>
      </c>
      <c r="CA39" s="48">
        <f t="shared" si="113"/>
        <v>0</v>
      </c>
      <c r="CB39" s="48">
        <f t="shared" si="114"/>
        <v>0</v>
      </c>
      <c r="CC39" s="48">
        <f t="shared" si="115"/>
        <v>0</v>
      </c>
      <c r="CD39" s="48">
        <f t="shared" si="116"/>
        <v>0</v>
      </c>
      <c r="CE39" s="48">
        <f t="shared" si="117"/>
        <v>0</v>
      </c>
      <c r="CF39" s="48">
        <f t="shared" si="118"/>
        <v>0</v>
      </c>
      <c r="CG39" s="48">
        <f t="shared" si="119"/>
        <v>0</v>
      </c>
      <c r="CH39" s="48">
        <f t="shared" si="120"/>
        <v>0</v>
      </c>
      <c r="CI39" s="48">
        <f t="shared" si="121"/>
        <v>0</v>
      </c>
      <c r="CJ39" s="48">
        <f t="shared" si="122"/>
        <v>0</v>
      </c>
      <c r="CK39" s="48">
        <f t="shared" si="123"/>
        <v>0</v>
      </c>
      <c r="CL39" s="48">
        <f t="shared" si="124"/>
        <v>0</v>
      </c>
      <c r="CM39" s="48"/>
      <c r="CN39" s="310">
        <f t="shared" si="84"/>
        <v>0</v>
      </c>
      <c r="CO39" s="310">
        <v>38</v>
      </c>
      <c r="CP39" s="303">
        <f t="shared" si="85"/>
        <v>1</v>
      </c>
      <c r="CQ39" s="303">
        <f>CP39+COUNTIF($CP$2:CP39,CP39)-1</f>
        <v>38</v>
      </c>
      <c r="CR39" s="305" t="str">
        <f t="shared" si="51"/>
        <v>Canada</v>
      </c>
      <c r="CS39" s="81">
        <f t="shared" si="86"/>
        <v>0</v>
      </c>
      <c r="CT39" s="48">
        <f t="shared" si="52"/>
        <v>0</v>
      </c>
      <c r="CU39" s="48">
        <f t="shared" si="53"/>
        <v>0</v>
      </c>
      <c r="CV39" s="48">
        <f t="shared" si="54"/>
        <v>0</v>
      </c>
      <c r="CW39" s="48">
        <f t="shared" si="55"/>
        <v>0</v>
      </c>
      <c r="CX39" s="48">
        <f t="shared" si="56"/>
        <v>0</v>
      </c>
      <c r="CY39" s="48">
        <f t="shared" si="57"/>
        <v>0</v>
      </c>
      <c r="CZ39" s="48">
        <f t="shared" si="58"/>
        <v>0</v>
      </c>
      <c r="DA39" s="48">
        <f t="shared" si="59"/>
        <v>0</v>
      </c>
      <c r="DB39" s="48">
        <f t="shared" si="60"/>
        <v>0</v>
      </c>
      <c r="DC39" s="48">
        <f t="shared" si="61"/>
        <v>0</v>
      </c>
      <c r="DD39" s="48">
        <f t="shared" si="62"/>
        <v>0</v>
      </c>
      <c r="DE39" s="48">
        <f t="shared" si="63"/>
        <v>0</v>
      </c>
      <c r="DF39" s="48">
        <f t="shared" si="64"/>
        <v>0</v>
      </c>
      <c r="DG39" s="48">
        <f t="shared" si="65"/>
        <v>0</v>
      </c>
      <c r="DH39" s="48">
        <f t="shared" si="66"/>
        <v>0</v>
      </c>
      <c r="DI39" s="48">
        <f t="shared" si="67"/>
        <v>0</v>
      </c>
      <c r="DJ39" s="48">
        <f t="shared" si="68"/>
        <v>0</v>
      </c>
      <c r="DK39" s="48">
        <f t="shared" si="69"/>
        <v>0</v>
      </c>
      <c r="DL39" s="48">
        <f t="shared" si="70"/>
        <v>0</v>
      </c>
      <c r="DM39" s="48">
        <f t="shared" si="71"/>
        <v>0</v>
      </c>
      <c r="DN39" s="48">
        <f t="shared" si="72"/>
        <v>0</v>
      </c>
      <c r="DO39" s="48">
        <f t="shared" si="73"/>
        <v>0</v>
      </c>
      <c r="DP39" s="48">
        <f t="shared" si="74"/>
        <v>0</v>
      </c>
      <c r="DQ39" s="48">
        <f t="shared" si="75"/>
        <v>0</v>
      </c>
    </row>
    <row r="40" spans="1:143" ht="15">
      <c r="A40" s="303">
        <v>39</v>
      </c>
      <c r="B40" s="445">
        <f t="shared" si="78"/>
        <v>1</v>
      </c>
      <c r="C40" s="446">
        <f>B40+COUNTIF(B$2:$B40,B40)-1</f>
        <v>39</v>
      </c>
      <c r="D40" s="447" t="str">
        <f>Tables!AI40</f>
        <v>Cape Verde</v>
      </c>
      <c r="E40" s="448">
        <f t="shared" si="79"/>
        <v>0</v>
      </c>
      <c r="F40" s="50">
        <f>SUMIFS('Portfolio Allocation'!C$10:C$109,'Portfolio Allocation'!$A$10:$A$109,'Graph Tables'!$D40)</f>
        <v>0</v>
      </c>
      <c r="G40" s="50">
        <f>SUMIFS('Portfolio Allocation'!D$10:D$109,'Portfolio Allocation'!$A$10:$A$109,'Graph Tables'!$D40)</f>
        <v>0</v>
      </c>
      <c r="H40" s="50">
        <f>SUMIFS('Portfolio Allocation'!E$10:E$109,'Portfolio Allocation'!$A$10:$A$109,'Graph Tables'!$D40)</f>
        <v>0</v>
      </c>
      <c r="I40" s="50">
        <f>SUMIFS('Portfolio Allocation'!F$10:F$109,'Portfolio Allocation'!$A$10:$A$109,'Graph Tables'!$D40)</f>
        <v>0</v>
      </c>
      <c r="J40" s="50">
        <f>SUMIFS('Portfolio Allocation'!G$10:G$109,'Portfolio Allocation'!$A$10:$A$109,'Graph Tables'!$D40)</f>
        <v>0</v>
      </c>
      <c r="K40" s="50">
        <f>SUMIFS('Portfolio Allocation'!H$10:H$109,'Portfolio Allocation'!$A$10:$A$109,'Graph Tables'!$D40)</f>
        <v>0</v>
      </c>
      <c r="L40" s="50">
        <f>SUMIFS('Portfolio Allocation'!I$10:I$109,'Portfolio Allocation'!$A$10:$A$109,'Graph Tables'!$D40)</f>
        <v>0</v>
      </c>
      <c r="M40" s="50">
        <f>SUMIFS('Portfolio Allocation'!J$10:J$109,'Portfolio Allocation'!$A$10:$A$109,'Graph Tables'!$D40)</f>
        <v>0</v>
      </c>
      <c r="N40" s="50">
        <f>SUMIFS('Portfolio Allocation'!K$10:K$109,'Portfolio Allocation'!$A$10:$A$109,'Graph Tables'!$D40)</f>
        <v>0</v>
      </c>
      <c r="O40" s="50">
        <f>SUMIFS('Portfolio Allocation'!L$10:L$109,'Portfolio Allocation'!$A$10:$A$109,'Graph Tables'!$D40)</f>
        <v>0</v>
      </c>
      <c r="P40" s="50">
        <f>SUMIFS('Portfolio Allocation'!M$10:M$109,'Portfolio Allocation'!$A$10:$A$109,'Graph Tables'!$D40)</f>
        <v>0</v>
      </c>
      <c r="Q40" s="50">
        <f>SUMIFS('Portfolio Allocation'!N$10:N$109,'Portfolio Allocation'!$A$10:$A$109,'Graph Tables'!$D40)</f>
        <v>0</v>
      </c>
      <c r="R40" s="50">
        <f>SUMIFS('Portfolio Allocation'!O$10:O$109,'Portfolio Allocation'!$A$10:$A$109,'Graph Tables'!$D40)</f>
        <v>0</v>
      </c>
      <c r="S40" s="50">
        <f>SUMIFS('Portfolio Allocation'!P$10:P$109,'Portfolio Allocation'!$A$10:$A$109,'Graph Tables'!$D40)</f>
        <v>0</v>
      </c>
      <c r="T40" s="50">
        <f>SUMIFS('Portfolio Allocation'!Q$10:Q$109,'Portfolio Allocation'!$A$10:$A$109,'Graph Tables'!$D40)</f>
        <v>0</v>
      </c>
      <c r="U40" s="50">
        <f>SUMIFS('Portfolio Allocation'!R$10:R$109,'Portfolio Allocation'!$A$10:$A$109,'Graph Tables'!$D40)</f>
        <v>0</v>
      </c>
      <c r="V40" s="50">
        <f>SUMIFS('Portfolio Allocation'!S$10:S$109,'Portfolio Allocation'!$A$10:$A$109,'Graph Tables'!$D40)</f>
        <v>0</v>
      </c>
      <c r="W40" s="50">
        <f>SUMIFS('Portfolio Allocation'!T$10:T$109,'Portfolio Allocation'!$A$10:$A$109,'Graph Tables'!$D40)</f>
        <v>0</v>
      </c>
      <c r="X40" s="50">
        <f>SUMIFS('Portfolio Allocation'!U$10:U$109,'Portfolio Allocation'!$A$10:$A$109,'Graph Tables'!$D40)</f>
        <v>0</v>
      </c>
      <c r="Y40" s="50">
        <f>SUMIFS('Portfolio Allocation'!V$10:V$109,'Portfolio Allocation'!$A$10:$A$109,'Graph Tables'!$D40)</f>
        <v>0</v>
      </c>
      <c r="Z40" s="50">
        <f>SUMIFS('Portfolio Allocation'!W$10:W$109,'Portfolio Allocation'!$A$10:$A$109,'Graph Tables'!$D40)</f>
        <v>0</v>
      </c>
      <c r="AA40" s="50">
        <f>SUMIFS('Portfolio Allocation'!X$10:X$109,'Portfolio Allocation'!$A$10:$A$109,'Graph Tables'!$D40)</f>
        <v>0</v>
      </c>
      <c r="AB40" s="50">
        <f>SUMIFS('Portfolio Allocation'!Y$10:Y$109,'Portfolio Allocation'!$A$10:$A$109,'Graph Tables'!$D40)</f>
        <v>0</v>
      </c>
      <c r="AC40" s="50">
        <f>SUMIFS('Portfolio Allocation'!Z$10:Z$109,'Portfolio Allocation'!$A$10:$A$109,'Graph Tables'!$D40)</f>
        <v>0</v>
      </c>
      <c r="AD40" s="50"/>
      <c r="AE40" s="52">
        <v>39</v>
      </c>
      <c r="AF40" t="str">
        <f t="shared" si="125"/>
        <v xml:space="preserve"> </v>
      </c>
      <c r="AG40" s="48">
        <f t="shared" si="96"/>
        <v>0</v>
      </c>
      <c r="AH40" s="50"/>
      <c r="AI40" s="303">
        <f t="shared" si="81"/>
        <v>1</v>
      </c>
      <c r="AJ40" s="303">
        <f>AI40+COUNTIF(AI$2:$AI40,AI40)-1</f>
        <v>39</v>
      </c>
      <c r="AK40" s="305" t="str">
        <f t="shared" si="2"/>
        <v>Cape Verde</v>
      </c>
      <c r="AL40" s="81">
        <f t="shared" si="82"/>
        <v>0</v>
      </c>
      <c r="AM40" s="48">
        <f t="shared" si="3"/>
        <v>0</v>
      </c>
      <c r="AN40" s="48">
        <f t="shared" si="4"/>
        <v>0</v>
      </c>
      <c r="AO40" s="48">
        <f t="shared" si="5"/>
        <v>0</v>
      </c>
      <c r="AP40" s="48">
        <f t="shared" si="6"/>
        <v>0</v>
      </c>
      <c r="AQ40" s="48">
        <f t="shared" si="7"/>
        <v>0</v>
      </c>
      <c r="AR40" s="48">
        <f t="shared" si="8"/>
        <v>0</v>
      </c>
      <c r="AS40" s="48">
        <f t="shared" si="9"/>
        <v>0</v>
      </c>
      <c r="AT40" s="48">
        <f t="shared" si="10"/>
        <v>0</v>
      </c>
      <c r="AU40" s="48">
        <f t="shared" si="11"/>
        <v>0</v>
      </c>
      <c r="AV40" s="48">
        <f t="shared" si="12"/>
        <v>0</v>
      </c>
      <c r="AW40" s="48">
        <f t="shared" si="13"/>
        <v>0</v>
      </c>
      <c r="AX40" s="48">
        <f t="shared" si="14"/>
        <v>0</v>
      </c>
      <c r="AY40" s="48">
        <f t="shared" si="15"/>
        <v>0</v>
      </c>
      <c r="AZ40" s="48">
        <f t="shared" si="16"/>
        <v>0</v>
      </c>
      <c r="BA40" s="48">
        <f t="shared" si="17"/>
        <v>0</v>
      </c>
      <c r="BB40" s="48">
        <f t="shared" si="18"/>
        <v>0</v>
      </c>
      <c r="BC40" s="48">
        <f t="shared" si="19"/>
        <v>0</v>
      </c>
      <c r="BD40" s="48">
        <f t="shared" si="20"/>
        <v>0</v>
      </c>
      <c r="BE40" s="48">
        <f t="shared" si="21"/>
        <v>0</v>
      </c>
      <c r="BF40" s="48">
        <f t="shared" si="22"/>
        <v>0</v>
      </c>
      <c r="BG40" s="48">
        <f t="shared" si="23"/>
        <v>0</v>
      </c>
      <c r="BH40" s="48">
        <f t="shared" si="24"/>
        <v>0</v>
      </c>
      <c r="BI40" s="48">
        <f t="shared" si="25"/>
        <v>0</v>
      </c>
      <c r="BJ40" s="48">
        <f t="shared" si="26"/>
        <v>0</v>
      </c>
      <c r="BK40" s="48"/>
      <c r="BL40" s="52">
        <v>39</v>
      </c>
      <c r="BM40">
        <f t="shared" si="126"/>
        <v>0</v>
      </c>
      <c r="BN40" s="48">
        <f t="shared" si="97"/>
        <v>0</v>
      </c>
      <c r="BO40" s="48">
        <f t="shared" si="101"/>
        <v>0</v>
      </c>
      <c r="BP40" s="48">
        <f t="shared" si="102"/>
        <v>0</v>
      </c>
      <c r="BQ40" s="48">
        <f t="shared" si="103"/>
        <v>0</v>
      </c>
      <c r="BR40" s="48">
        <f t="shared" si="104"/>
        <v>0</v>
      </c>
      <c r="BS40" s="48">
        <f t="shared" si="105"/>
        <v>0</v>
      </c>
      <c r="BT40" s="48">
        <f t="shared" si="106"/>
        <v>0</v>
      </c>
      <c r="BU40" s="48">
        <f t="shared" si="107"/>
        <v>0</v>
      </c>
      <c r="BV40" s="48">
        <f t="shared" si="108"/>
        <v>0</v>
      </c>
      <c r="BW40" s="48">
        <f t="shared" si="109"/>
        <v>0</v>
      </c>
      <c r="BX40" s="48">
        <f t="shared" si="110"/>
        <v>0</v>
      </c>
      <c r="BY40" s="48">
        <f t="shared" si="111"/>
        <v>0</v>
      </c>
      <c r="BZ40" s="48">
        <f t="shared" si="112"/>
        <v>0</v>
      </c>
      <c r="CA40" s="48">
        <f t="shared" si="113"/>
        <v>0</v>
      </c>
      <c r="CB40" s="48">
        <f t="shared" si="114"/>
        <v>0</v>
      </c>
      <c r="CC40" s="48">
        <f t="shared" si="115"/>
        <v>0</v>
      </c>
      <c r="CD40" s="48">
        <f t="shared" si="116"/>
        <v>0</v>
      </c>
      <c r="CE40" s="48">
        <f t="shared" si="117"/>
        <v>0</v>
      </c>
      <c r="CF40" s="48">
        <f t="shared" si="118"/>
        <v>0</v>
      </c>
      <c r="CG40" s="48">
        <f t="shared" si="119"/>
        <v>0</v>
      </c>
      <c r="CH40" s="48">
        <f t="shared" si="120"/>
        <v>0</v>
      </c>
      <c r="CI40" s="48">
        <f t="shared" si="121"/>
        <v>0</v>
      </c>
      <c r="CJ40" s="48">
        <f t="shared" si="122"/>
        <v>0</v>
      </c>
      <c r="CK40" s="48">
        <f t="shared" si="123"/>
        <v>0</v>
      </c>
      <c r="CL40" s="48">
        <f t="shared" si="124"/>
        <v>0</v>
      </c>
      <c r="CM40" s="48"/>
      <c r="CN40" s="310">
        <f t="shared" si="84"/>
        <v>0</v>
      </c>
      <c r="CO40" s="310">
        <v>39</v>
      </c>
      <c r="CP40" s="303">
        <f t="shared" si="85"/>
        <v>1</v>
      </c>
      <c r="CQ40" s="303">
        <f>CP40+COUNTIF($CP$2:CP40,CP40)-1</f>
        <v>39</v>
      </c>
      <c r="CR40" s="305" t="str">
        <f t="shared" si="51"/>
        <v>Cape Verde</v>
      </c>
      <c r="CS40" s="81">
        <f t="shared" si="86"/>
        <v>0</v>
      </c>
      <c r="CT40" s="48">
        <f t="shared" si="52"/>
        <v>0</v>
      </c>
      <c r="CU40" s="48">
        <f t="shared" si="53"/>
        <v>0</v>
      </c>
      <c r="CV40" s="48">
        <f t="shared" si="54"/>
        <v>0</v>
      </c>
      <c r="CW40" s="48">
        <f t="shared" si="55"/>
        <v>0</v>
      </c>
      <c r="CX40" s="48">
        <f t="shared" si="56"/>
        <v>0</v>
      </c>
      <c r="CY40" s="48">
        <f t="shared" si="57"/>
        <v>0</v>
      </c>
      <c r="CZ40" s="48">
        <f t="shared" si="58"/>
        <v>0</v>
      </c>
      <c r="DA40" s="48">
        <f t="shared" si="59"/>
        <v>0</v>
      </c>
      <c r="DB40" s="48">
        <f t="shared" si="60"/>
        <v>0</v>
      </c>
      <c r="DC40" s="48">
        <f t="shared" si="61"/>
        <v>0</v>
      </c>
      <c r="DD40" s="48">
        <f t="shared" si="62"/>
        <v>0</v>
      </c>
      <c r="DE40" s="48">
        <f t="shared" si="63"/>
        <v>0</v>
      </c>
      <c r="DF40" s="48">
        <f t="shared" si="64"/>
        <v>0</v>
      </c>
      <c r="DG40" s="48">
        <f t="shared" si="65"/>
        <v>0</v>
      </c>
      <c r="DH40" s="48">
        <f t="shared" si="66"/>
        <v>0</v>
      </c>
      <c r="DI40" s="48">
        <f t="shared" si="67"/>
        <v>0</v>
      </c>
      <c r="DJ40" s="48">
        <f t="shared" si="68"/>
        <v>0</v>
      </c>
      <c r="DK40" s="48">
        <f t="shared" si="69"/>
        <v>0</v>
      </c>
      <c r="DL40" s="48">
        <f t="shared" si="70"/>
        <v>0</v>
      </c>
      <c r="DM40" s="48">
        <f t="shared" si="71"/>
        <v>0</v>
      </c>
      <c r="DN40" s="48">
        <f t="shared" si="72"/>
        <v>0</v>
      </c>
      <c r="DO40" s="48">
        <f t="shared" si="73"/>
        <v>0</v>
      </c>
      <c r="DP40" s="48">
        <f t="shared" si="74"/>
        <v>0</v>
      </c>
      <c r="DQ40" s="48">
        <f t="shared" si="75"/>
        <v>0</v>
      </c>
    </row>
    <row r="41" spans="1:143" ht="15">
      <c r="A41" s="303">
        <v>40</v>
      </c>
      <c r="B41" s="445">
        <f t="shared" si="78"/>
        <v>1</v>
      </c>
      <c r="C41" s="446">
        <f>B41+COUNTIF(B$2:$B41,B41)-1</f>
        <v>40</v>
      </c>
      <c r="D41" s="447" t="str">
        <f>Tables!AI41</f>
        <v>Cayman Islands</v>
      </c>
      <c r="E41" s="448">
        <f t="shared" si="79"/>
        <v>0</v>
      </c>
      <c r="F41" s="50">
        <f>SUMIFS('Portfolio Allocation'!C$10:C$109,'Portfolio Allocation'!$A$10:$A$109,'Graph Tables'!$D41)</f>
        <v>0</v>
      </c>
      <c r="G41" s="50">
        <f>SUMIFS('Portfolio Allocation'!D$10:D$109,'Portfolio Allocation'!$A$10:$A$109,'Graph Tables'!$D41)</f>
        <v>0</v>
      </c>
      <c r="H41" s="50">
        <f>SUMIFS('Portfolio Allocation'!E$10:E$109,'Portfolio Allocation'!$A$10:$A$109,'Graph Tables'!$D41)</f>
        <v>0</v>
      </c>
      <c r="I41" s="50">
        <f>SUMIFS('Portfolio Allocation'!F$10:F$109,'Portfolio Allocation'!$A$10:$A$109,'Graph Tables'!$D41)</f>
        <v>0</v>
      </c>
      <c r="J41" s="50">
        <f>SUMIFS('Portfolio Allocation'!G$10:G$109,'Portfolio Allocation'!$A$10:$A$109,'Graph Tables'!$D41)</f>
        <v>0</v>
      </c>
      <c r="K41" s="50">
        <f>SUMIFS('Portfolio Allocation'!H$10:H$109,'Portfolio Allocation'!$A$10:$A$109,'Graph Tables'!$D41)</f>
        <v>0</v>
      </c>
      <c r="L41" s="50">
        <f>SUMIFS('Portfolio Allocation'!I$10:I$109,'Portfolio Allocation'!$A$10:$A$109,'Graph Tables'!$D41)</f>
        <v>0</v>
      </c>
      <c r="M41" s="50">
        <f>SUMIFS('Portfolio Allocation'!J$10:J$109,'Portfolio Allocation'!$A$10:$A$109,'Graph Tables'!$D41)</f>
        <v>0</v>
      </c>
      <c r="N41" s="50">
        <f>SUMIFS('Portfolio Allocation'!K$10:K$109,'Portfolio Allocation'!$A$10:$A$109,'Graph Tables'!$D41)</f>
        <v>0</v>
      </c>
      <c r="O41" s="50">
        <f>SUMIFS('Portfolio Allocation'!L$10:L$109,'Portfolio Allocation'!$A$10:$A$109,'Graph Tables'!$D41)</f>
        <v>0</v>
      </c>
      <c r="P41" s="50">
        <f>SUMIFS('Portfolio Allocation'!M$10:M$109,'Portfolio Allocation'!$A$10:$A$109,'Graph Tables'!$D41)</f>
        <v>0</v>
      </c>
      <c r="Q41" s="50">
        <f>SUMIFS('Portfolio Allocation'!N$10:N$109,'Portfolio Allocation'!$A$10:$A$109,'Graph Tables'!$D41)</f>
        <v>0</v>
      </c>
      <c r="R41" s="50">
        <f>SUMIFS('Portfolio Allocation'!O$10:O$109,'Portfolio Allocation'!$A$10:$A$109,'Graph Tables'!$D41)</f>
        <v>0</v>
      </c>
      <c r="S41" s="50">
        <f>SUMIFS('Portfolio Allocation'!P$10:P$109,'Portfolio Allocation'!$A$10:$A$109,'Graph Tables'!$D41)</f>
        <v>0</v>
      </c>
      <c r="T41" s="50">
        <f>SUMIFS('Portfolio Allocation'!Q$10:Q$109,'Portfolio Allocation'!$A$10:$A$109,'Graph Tables'!$D41)</f>
        <v>0</v>
      </c>
      <c r="U41" s="50">
        <f>SUMIFS('Portfolio Allocation'!R$10:R$109,'Portfolio Allocation'!$A$10:$A$109,'Graph Tables'!$D41)</f>
        <v>0</v>
      </c>
      <c r="V41" s="50">
        <f>SUMIFS('Portfolio Allocation'!S$10:S$109,'Portfolio Allocation'!$A$10:$A$109,'Graph Tables'!$D41)</f>
        <v>0</v>
      </c>
      <c r="W41" s="50">
        <f>SUMIFS('Portfolio Allocation'!T$10:T$109,'Portfolio Allocation'!$A$10:$A$109,'Graph Tables'!$D41)</f>
        <v>0</v>
      </c>
      <c r="X41" s="50">
        <f>SUMIFS('Portfolio Allocation'!U$10:U$109,'Portfolio Allocation'!$A$10:$A$109,'Graph Tables'!$D41)</f>
        <v>0</v>
      </c>
      <c r="Y41" s="50">
        <f>SUMIFS('Portfolio Allocation'!V$10:V$109,'Portfolio Allocation'!$A$10:$A$109,'Graph Tables'!$D41)</f>
        <v>0</v>
      </c>
      <c r="Z41" s="50">
        <f>SUMIFS('Portfolio Allocation'!W$10:W$109,'Portfolio Allocation'!$A$10:$A$109,'Graph Tables'!$D41)</f>
        <v>0</v>
      </c>
      <c r="AA41" s="50">
        <f>SUMIFS('Portfolio Allocation'!X$10:X$109,'Portfolio Allocation'!$A$10:$A$109,'Graph Tables'!$D41)</f>
        <v>0</v>
      </c>
      <c r="AB41" s="50">
        <f>SUMIFS('Portfolio Allocation'!Y$10:Y$109,'Portfolio Allocation'!$A$10:$A$109,'Graph Tables'!$D41)</f>
        <v>0</v>
      </c>
      <c r="AC41" s="50">
        <f>SUMIFS('Portfolio Allocation'!Z$10:Z$109,'Portfolio Allocation'!$A$10:$A$109,'Graph Tables'!$D41)</f>
        <v>0</v>
      </c>
      <c r="AD41" s="50"/>
      <c r="AE41" s="52">
        <v>40</v>
      </c>
      <c r="AF41" t="str">
        <f t="shared" si="125"/>
        <v xml:space="preserve"> </v>
      </c>
      <c r="AG41" s="48">
        <f t="shared" si="96"/>
        <v>0</v>
      </c>
      <c r="AH41" s="50"/>
      <c r="AI41" s="303">
        <f t="shared" si="81"/>
        <v>1</v>
      </c>
      <c r="AJ41" s="303">
        <f>AI41+COUNTIF(AI$2:$AI41,AI41)-1</f>
        <v>40</v>
      </c>
      <c r="AK41" s="305" t="str">
        <f t="shared" si="2"/>
        <v>Cayman Islands</v>
      </c>
      <c r="AL41" s="81">
        <f t="shared" si="82"/>
        <v>0</v>
      </c>
      <c r="AM41" s="48">
        <f t="shared" si="3"/>
        <v>0</v>
      </c>
      <c r="AN41" s="48">
        <f t="shared" si="4"/>
        <v>0</v>
      </c>
      <c r="AO41" s="48">
        <f t="shared" si="5"/>
        <v>0</v>
      </c>
      <c r="AP41" s="48">
        <f t="shared" si="6"/>
        <v>0</v>
      </c>
      <c r="AQ41" s="48">
        <f t="shared" si="7"/>
        <v>0</v>
      </c>
      <c r="AR41" s="48">
        <f t="shared" si="8"/>
        <v>0</v>
      </c>
      <c r="AS41" s="48">
        <f t="shared" si="9"/>
        <v>0</v>
      </c>
      <c r="AT41" s="48">
        <f t="shared" si="10"/>
        <v>0</v>
      </c>
      <c r="AU41" s="48">
        <f t="shared" si="11"/>
        <v>0</v>
      </c>
      <c r="AV41" s="48">
        <f t="shared" si="12"/>
        <v>0</v>
      </c>
      <c r="AW41" s="48">
        <f t="shared" si="13"/>
        <v>0</v>
      </c>
      <c r="AX41" s="48">
        <f t="shared" si="14"/>
        <v>0</v>
      </c>
      <c r="AY41" s="48">
        <f t="shared" si="15"/>
        <v>0</v>
      </c>
      <c r="AZ41" s="48">
        <f t="shared" si="16"/>
        <v>0</v>
      </c>
      <c r="BA41" s="48">
        <f t="shared" si="17"/>
        <v>0</v>
      </c>
      <c r="BB41" s="48">
        <f t="shared" si="18"/>
        <v>0</v>
      </c>
      <c r="BC41" s="48">
        <f t="shared" si="19"/>
        <v>0</v>
      </c>
      <c r="BD41" s="48">
        <f t="shared" si="20"/>
        <v>0</v>
      </c>
      <c r="BE41" s="48">
        <f t="shared" si="21"/>
        <v>0</v>
      </c>
      <c r="BF41" s="48">
        <f t="shared" si="22"/>
        <v>0</v>
      </c>
      <c r="BG41" s="48">
        <f t="shared" si="23"/>
        <v>0</v>
      </c>
      <c r="BH41" s="48">
        <f t="shared" si="24"/>
        <v>0</v>
      </c>
      <c r="BI41" s="48">
        <f t="shared" si="25"/>
        <v>0</v>
      </c>
      <c r="BJ41" s="48">
        <f t="shared" si="26"/>
        <v>0</v>
      </c>
      <c r="BK41" s="48"/>
      <c r="BL41" s="52">
        <v>40</v>
      </c>
      <c r="BM41">
        <f t="shared" si="126"/>
        <v>0</v>
      </c>
      <c r="BN41" s="48">
        <f t="shared" si="97"/>
        <v>0</v>
      </c>
      <c r="BO41" s="48">
        <f t="shared" si="101"/>
        <v>0</v>
      </c>
      <c r="BP41" s="48">
        <f t="shared" si="102"/>
        <v>0</v>
      </c>
      <c r="BQ41" s="48">
        <f t="shared" si="103"/>
        <v>0</v>
      </c>
      <c r="BR41" s="48">
        <f t="shared" si="104"/>
        <v>0</v>
      </c>
      <c r="BS41" s="48">
        <f t="shared" si="105"/>
        <v>0</v>
      </c>
      <c r="BT41" s="48">
        <f t="shared" si="106"/>
        <v>0</v>
      </c>
      <c r="BU41" s="48">
        <f t="shared" si="107"/>
        <v>0</v>
      </c>
      <c r="BV41" s="48">
        <f t="shared" si="108"/>
        <v>0</v>
      </c>
      <c r="BW41" s="48">
        <f t="shared" si="109"/>
        <v>0</v>
      </c>
      <c r="BX41" s="48">
        <f t="shared" si="110"/>
        <v>0</v>
      </c>
      <c r="BY41" s="48">
        <f t="shared" si="111"/>
        <v>0</v>
      </c>
      <c r="BZ41" s="48">
        <f t="shared" si="112"/>
        <v>0</v>
      </c>
      <c r="CA41" s="48">
        <f t="shared" si="113"/>
        <v>0</v>
      </c>
      <c r="CB41" s="48">
        <f t="shared" si="114"/>
        <v>0</v>
      </c>
      <c r="CC41" s="48">
        <f t="shared" si="115"/>
        <v>0</v>
      </c>
      <c r="CD41" s="48">
        <f t="shared" si="116"/>
        <v>0</v>
      </c>
      <c r="CE41" s="48">
        <f t="shared" si="117"/>
        <v>0</v>
      </c>
      <c r="CF41" s="48">
        <f t="shared" si="118"/>
        <v>0</v>
      </c>
      <c r="CG41" s="48">
        <f t="shared" si="119"/>
        <v>0</v>
      </c>
      <c r="CH41" s="48">
        <f t="shared" si="120"/>
        <v>0</v>
      </c>
      <c r="CI41" s="48">
        <f t="shared" si="121"/>
        <v>0</v>
      </c>
      <c r="CJ41" s="48">
        <f t="shared" si="122"/>
        <v>0</v>
      </c>
      <c r="CK41" s="48">
        <f t="shared" si="123"/>
        <v>0</v>
      </c>
      <c r="CL41" s="48">
        <f t="shared" si="124"/>
        <v>0</v>
      </c>
      <c r="CM41" s="48"/>
      <c r="CN41" s="310">
        <f t="shared" si="84"/>
        <v>0</v>
      </c>
      <c r="CO41" s="310">
        <v>40</v>
      </c>
      <c r="CP41" s="303">
        <f t="shared" si="85"/>
        <v>1</v>
      </c>
      <c r="CQ41" s="303">
        <f>CP41+COUNTIF($CP$2:CP41,CP41)-1</f>
        <v>40</v>
      </c>
      <c r="CR41" s="305" t="str">
        <f t="shared" si="51"/>
        <v>Cayman Islands</v>
      </c>
      <c r="CS41" s="81">
        <f t="shared" si="86"/>
        <v>0</v>
      </c>
      <c r="CT41" s="48">
        <f t="shared" si="52"/>
        <v>0</v>
      </c>
      <c r="CU41" s="48">
        <f t="shared" si="53"/>
        <v>0</v>
      </c>
      <c r="CV41" s="48">
        <f t="shared" si="54"/>
        <v>0</v>
      </c>
      <c r="CW41" s="48">
        <f t="shared" si="55"/>
        <v>0</v>
      </c>
      <c r="CX41" s="48">
        <f t="shared" si="56"/>
        <v>0</v>
      </c>
      <c r="CY41" s="48">
        <f t="shared" si="57"/>
        <v>0</v>
      </c>
      <c r="CZ41" s="48">
        <f t="shared" si="58"/>
        <v>0</v>
      </c>
      <c r="DA41" s="48">
        <f t="shared" si="59"/>
        <v>0</v>
      </c>
      <c r="DB41" s="48">
        <f t="shared" si="60"/>
        <v>0</v>
      </c>
      <c r="DC41" s="48">
        <f t="shared" si="61"/>
        <v>0</v>
      </c>
      <c r="DD41" s="48">
        <f t="shared" si="62"/>
        <v>0</v>
      </c>
      <c r="DE41" s="48">
        <f t="shared" si="63"/>
        <v>0</v>
      </c>
      <c r="DF41" s="48">
        <f t="shared" si="64"/>
        <v>0</v>
      </c>
      <c r="DG41" s="48">
        <f t="shared" si="65"/>
        <v>0</v>
      </c>
      <c r="DH41" s="48">
        <f t="shared" si="66"/>
        <v>0</v>
      </c>
      <c r="DI41" s="48">
        <f t="shared" si="67"/>
        <v>0</v>
      </c>
      <c r="DJ41" s="48">
        <f t="shared" si="68"/>
        <v>0</v>
      </c>
      <c r="DK41" s="48">
        <f t="shared" si="69"/>
        <v>0</v>
      </c>
      <c r="DL41" s="48">
        <f t="shared" si="70"/>
        <v>0</v>
      </c>
      <c r="DM41" s="48">
        <f t="shared" si="71"/>
        <v>0</v>
      </c>
      <c r="DN41" s="48">
        <f t="shared" si="72"/>
        <v>0</v>
      </c>
      <c r="DO41" s="48">
        <f t="shared" si="73"/>
        <v>0</v>
      </c>
      <c r="DP41" s="48">
        <f t="shared" si="74"/>
        <v>0</v>
      </c>
      <c r="DQ41" s="48">
        <f t="shared" si="75"/>
        <v>0</v>
      </c>
    </row>
    <row r="42" spans="1:143" ht="15">
      <c r="A42" s="303">
        <v>41</v>
      </c>
      <c r="B42" s="445">
        <f t="shared" si="78"/>
        <v>1</v>
      </c>
      <c r="C42" s="446">
        <f>B42+COUNTIF(B$2:$B42,B42)-1</f>
        <v>41</v>
      </c>
      <c r="D42" s="447" t="str">
        <f>Tables!AI42</f>
        <v>Central African Republic</v>
      </c>
      <c r="E42" s="448">
        <f t="shared" si="79"/>
        <v>0</v>
      </c>
      <c r="F42" s="50">
        <f>SUMIFS('Portfolio Allocation'!C$10:C$109,'Portfolio Allocation'!$A$10:$A$109,'Graph Tables'!$D42)</f>
        <v>0</v>
      </c>
      <c r="G42" s="50">
        <f>SUMIFS('Portfolio Allocation'!D$10:D$109,'Portfolio Allocation'!$A$10:$A$109,'Graph Tables'!$D42)</f>
        <v>0</v>
      </c>
      <c r="H42" s="50">
        <f>SUMIFS('Portfolio Allocation'!E$10:E$109,'Portfolio Allocation'!$A$10:$A$109,'Graph Tables'!$D42)</f>
        <v>0</v>
      </c>
      <c r="I42" s="50">
        <f>SUMIFS('Portfolio Allocation'!F$10:F$109,'Portfolio Allocation'!$A$10:$A$109,'Graph Tables'!$D42)</f>
        <v>0</v>
      </c>
      <c r="J42" s="50">
        <f>SUMIFS('Portfolio Allocation'!G$10:G$109,'Portfolio Allocation'!$A$10:$A$109,'Graph Tables'!$D42)</f>
        <v>0</v>
      </c>
      <c r="K42" s="50">
        <f>SUMIFS('Portfolio Allocation'!H$10:H$109,'Portfolio Allocation'!$A$10:$A$109,'Graph Tables'!$D42)</f>
        <v>0</v>
      </c>
      <c r="L42" s="50">
        <f>SUMIFS('Portfolio Allocation'!I$10:I$109,'Portfolio Allocation'!$A$10:$A$109,'Graph Tables'!$D42)</f>
        <v>0</v>
      </c>
      <c r="M42" s="50">
        <f>SUMIFS('Portfolio Allocation'!J$10:J$109,'Portfolio Allocation'!$A$10:$A$109,'Graph Tables'!$D42)</f>
        <v>0</v>
      </c>
      <c r="N42" s="50">
        <f>SUMIFS('Portfolio Allocation'!K$10:K$109,'Portfolio Allocation'!$A$10:$A$109,'Graph Tables'!$D42)</f>
        <v>0</v>
      </c>
      <c r="O42" s="50">
        <f>SUMIFS('Portfolio Allocation'!L$10:L$109,'Portfolio Allocation'!$A$10:$A$109,'Graph Tables'!$D42)</f>
        <v>0</v>
      </c>
      <c r="P42" s="50">
        <f>SUMIFS('Portfolio Allocation'!M$10:M$109,'Portfolio Allocation'!$A$10:$A$109,'Graph Tables'!$D42)</f>
        <v>0</v>
      </c>
      <c r="Q42" s="50">
        <f>SUMIFS('Portfolio Allocation'!N$10:N$109,'Portfolio Allocation'!$A$10:$A$109,'Graph Tables'!$D42)</f>
        <v>0</v>
      </c>
      <c r="R42" s="50">
        <f>SUMIFS('Portfolio Allocation'!O$10:O$109,'Portfolio Allocation'!$A$10:$A$109,'Graph Tables'!$D42)</f>
        <v>0</v>
      </c>
      <c r="S42" s="50">
        <f>SUMIFS('Portfolio Allocation'!P$10:P$109,'Portfolio Allocation'!$A$10:$A$109,'Graph Tables'!$D42)</f>
        <v>0</v>
      </c>
      <c r="T42" s="50">
        <f>SUMIFS('Portfolio Allocation'!Q$10:Q$109,'Portfolio Allocation'!$A$10:$A$109,'Graph Tables'!$D42)</f>
        <v>0</v>
      </c>
      <c r="U42" s="50">
        <f>SUMIFS('Portfolio Allocation'!R$10:R$109,'Portfolio Allocation'!$A$10:$A$109,'Graph Tables'!$D42)</f>
        <v>0</v>
      </c>
      <c r="V42" s="50">
        <f>SUMIFS('Portfolio Allocation'!S$10:S$109,'Portfolio Allocation'!$A$10:$A$109,'Graph Tables'!$D42)</f>
        <v>0</v>
      </c>
      <c r="W42" s="50">
        <f>SUMIFS('Portfolio Allocation'!T$10:T$109,'Portfolio Allocation'!$A$10:$A$109,'Graph Tables'!$D42)</f>
        <v>0</v>
      </c>
      <c r="X42" s="50">
        <f>SUMIFS('Portfolio Allocation'!U$10:U$109,'Portfolio Allocation'!$A$10:$A$109,'Graph Tables'!$D42)</f>
        <v>0</v>
      </c>
      <c r="Y42" s="50">
        <f>SUMIFS('Portfolio Allocation'!V$10:V$109,'Portfolio Allocation'!$A$10:$A$109,'Graph Tables'!$D42)</f>
        <v>0</v>
      </c>
      <c r="Z42" s="50">
        <f>SUMIFS('Portfolio Allocation'!W$10:W$109,'Portfolio Allocation'!$A$10:$A$109,'Graph Tables'!$D42)</f>
        <v>0</v>
      </c>
      <c r="AA42" s="50">
        <f>SUMIFS('Portfolio Allocation'!X$10:X$109,'Portfolio Allocation'!$A$10:$A$109,'Graph Tables'!$D42)</f>
        <v>0</v>
      </c>
      <c r="AB42" s="50">
        <f>SUMIFS('Portfolio Allocation'!Y$10:Y$109,'Portfolio Allocation'!$A$10:$A$109,'Graph Tables'!$D42)</f>
        <v>0</v>
      </c>
      <c r="AC42" s="50">
        <f>SUMIFS('Portfolio Allocation'!Z$10:Z$109,'Portfolio Allocation'!$A$10:$A$109,'Graph Tables'!$D42)</f>
        <v>0</v>
      </c>
      <c r="AD42" s="50"/>
      <c r="AE42" s="52">
        <v>41</v>
      </c>
      <c r="AF42" t="str">
        <f t="shared" si="125"/>
        <v xml:space="preserve"> </v>
      </c>
      <c r="AG42" s="48">
        <f t="shared" si="96"/>
        <v>0</v>
      </c>
      <c r="AH42" s="50"/>
      <c r="AI42" s="303">
        <f t="shared" si="81"/>
        <v>1</v>
      </c>
      <c r="AJ42" s="303">
        <f>AI42+COUNTIF(AI$2:$AI42,AI42)-1</f>
        <v>41</v>
      </c>
      <c r="AK42" s="305" t="str">
        <f t="shared" si="2"/>
        <v>Central African Republic</v>
      </c>
      <c r="AL42" s="81">
        <f t="shared" si="82"/>
        <v>0</v>
      </c>
      <c r="AM42" s="48">
        <f t="shared" si="3"/>
        <v>0</v>
      </c>
      <c r="AN42" s="48">
        <f t="shared" si="4"/>
        <v>0</v>
      </c>
      <c r="AO42" s="48">
        <f t="shared" si="5"/>
        <v>0</v>
      </c>
      <c r="AP42" s="48">
        <f t="shared" si="6"/>
        <v>0</v>
      </c>
      <c r="AQ42" s="48">
        <f t="shared" si="7"/>
        <v>0</v>
      </c>
      <c r="AR42" s="48">
        <f t="shared" si="8"/>
        <v>0</v>
      </c>
      <c r="AS42" s="48">
        <f t="shared" si="9"/>
        <v>0</v>
      </c>
      <c r="AT42" s="48">
        <f t="shared" si="10"/>
        <v>0</v>
      </c>
      <c r="AU42" s="48">
        <f t="shared" si="11"/>
        <v>0</v>
      </c>
      <c r="AV42" s="48">
        <f t="shared" si="12"/>
        <v>0</v>
      </c>
      <c r="AW42" s="48">
        <f t="shared" si="13"/>
        <v>0</v>
      </c>
      <c r="AX42" s="48">
        <f t="shared" si="14"/>
        <v>0</v>
      </c>
      <c r="AY42" s="48">
        <f t="shared" si="15"/>
        <v>0</v>
      </c>
      <c r="AZ42" s="48">
        <f t="shared" si="16"/>
        <v>0</v>
      </c>
      <c r="BA42" s="48">
        <f t="shared" si="17"/>
        <v>0</v>
      </c>
      <c r="BB42" s="48">
        <f t="shared" si="18"/>
        <v>0</v>
      </c>
      <c r="BC42" s="48">
        <f t="shared" si="19"/>
        <v>0</v>
      </c>
      <c r="BD42" s="48">
        <f t="shared" si="20"/>
        <v>0</v>
      </c>
      <c r="BE42" s="48">
        <f t="shared" si="21"/>
        <v>0</v>
      </c>
      <c r="BF42" s="48">
        <f t="shared" si="22"/>
        <v>0</v>
      </c>
      <c r="BG42" s="48">
        <f t="shared" si="23"/>
        <v>0</v>
      </c>
      <c r="BH42" s="48">
        <f t="shared" si="24"/>
        <v>0</v>
      </c>
      <c r="BI42" s="48">
        <f t="shared" si="25"/>
        <v>0</v>
      </c>
      <c r="BJ42" s="48">
        <f t="shared" si="26"/>
        <v>0</v>
      </c>
      <c r="BK42" s="48"/>
      <c r="BL42" s="52">
        <v>41</v>
      </c>
      <c r="BM42">
        <f t="shared" si="126"/>
        <v>0</v>
      </c>
      <c r="BN42" s="48">
        <f t="shared" si="97"/>
        <v>0</v>
      </c>
      <c r="BO42" s="48">
        <f t="shared" si="101"/>
        <v>0</v>
      </c>
      <c r="BP42" s="48">
        <f t="shared" si="102"/>
        <v>0</v>
      </c>
      <c r="BQ42" s="48">
        <f t="shared" si="103"/>
        <v>0</v>
      </c>
      <c r="BR42" s="48">
        <f t="shared" si="104"/>
        <v>0</v>
      </c>
      <c r="BS42" s="48">
        <f t="shared" si="105"/>
        <v>0</v>
      </c>
      <c r="BT42" s="48">
        <f t="shared" si="106"/>
        <v>0</v>
      </c>
      <c r="BU42" s="48">
        <f t="shared" si="107"/>
        <v>0</v>
      </c>
      <c r="BV42" s="48">
        <f t="shared" si="108"/>
        <v>0</v>
      </c>
      <c r="BW42" s="48">
        <f t="shared" si="109"/>
        <v>0</v>
      </c>
      <c r="BX42" s="48">
        <f t="shared" si="110"/>
        <v>0</v>
      </c>
      <c r="BY42" s="48">
        <f t="shared" si="111"/>
        <v>0</v>
      </c>
      <c r="BZ42" s="48">
        <f t="shared" si="112"/>
        <v>0</v>
      </c>
      <c r="CA42" s="48">
        <f t="shared" si="113"/>
        <v>0</v>
      </c>
      <c r="CB42" s="48">
        <f t="shared" si="114"/>
        <v>0</v>
      </c>
      <c r="CC42" s="48">
        <f t="shared" si="115"/>
        <v>0</v>
      </c>
      <c r="CD42" s="48">
        <f t="shared" si="116"/>
        <v>0</v>
      </c>
      <c r="CE42" s="48">
        <f t="shared" si="117"/>
        <v>0</v>
      </c>
      <c r="CF42" s="48">
        <f t="shared" si="118"/>
        <v>0</v>
      </c>
      <c r="CG42" s="48">
        <f t="shared" si="119"/>
        <v>0</v>
      </c>
      <c r="CH42" s="48">
        <f t="shared" si="120"/>
        <v>0</v>
      </c>
      <c r="CI42" s="48">
        <f t="shared" si="121"/>
        <v>0</v>
      </c>
      <c r="CJ42" s="48">
        <f t="shared" si="122"/>
        <v>0</v>
      </c>
      <c r="CK42" s="48">
        <f t="shared" si="123"/>
        <v>0</v>
      </c>
      <c r="CL42" s="48">
        <f t="shared" si="124"/>
        <v>0</v>
      </c>
      <c r="CM42" s="48"/>
      <c r="CN42" s="310">
        <f t="shared" si="84"/>
        <v>0</v>
      </c>
      <c r="CO42" s="310">
        <v>41</v>
      </c>
      <c r="CP42" s="303">
        <f t="shared" si="85"/>
        <v>1</v>
      </c>
      <c r="CQ42" s="303">
        <f>CP42+COUNTIF($CP$2:CP42,CP42)-1</f>
        <v>41</v>
      </c>
      <c r="CR42" s="305" t="str">
        <f t="shared" si="51"/>
        <v>Central African Republic</v>
      </c>
      <c r="CS42" s="81">
        <f t="shared" si="86"/>
        <v>0</v>
      </c>
      <c r="CT42" s="48">
        <f t="shared" si="52"/>
        <v>0</v>
      </c>
      <c r="CU42" s="48">
        <f t="shared" si="53"/>
        <v>0</v>
      </c>
      <c r="CV42" s="48">
        <f t="shared" si="54"/>
        <v>0</v>
      </c>
      <c r="CW42" s="48">
        <f t="shared" si="55"/>
        <v>0</v>
      </c>
      <c r="CX42" s="48">
        <f t="shared" si="56"/>
        <v>0</v>
      </c>
      <c r="CY42" s="48">
        <f t="shared" si="57"/>
        <v>0</v>
      </c>
      <c r="CZ42" s="48">
        <f t="shared" si="58"/>
        <v>0</v>
      </c>
      <c r="DA42" s="48">
        <f t="shared" si="59"/>
        <v>0</v>
      </c>
      <c r="DB42" s="48">
        <f t="shared" si="60"/>
        <v>0</v>
      </c>
      <c r="DC42" s="48">
        <f t="shared" si="61"/>
        <v>0</v>
      </c>
      <c r="DD42" s="48">
        <f t="shared" si="62"/>
        <v>0</v>
      </c>
      <c r="DE42" s="48">
        <f t="shared" si="63"/>
        <v>0</v>
      </c>
      <c r="DF42" s="48">
        <f t="shared" si="64"/>
        <v>0</v>
      </c>
      <c r="DG42" s="48">
        <f t="shared" si="65"/>
        <v>0</v>
      </c>
      <c r="DH42" s="48">
        <f t="shared" si="66"/>
        <v>0</v>
      </c>
      <c r="DI42" s="48">
        <f t="shared" si="67"/>
        <v>0</v>
      </c>
      <c r="DJ42" s="48">
        <f t="shared" si="68"/>
        <v>0</v>
      </c>
      <c r="DK42" s="48">
        <f t="shared" si="69"/>
        <v>0</v>
      </c>
      <c r="DL42" s="48">
        <f t="shared" si="70"/>
        <v>0</v>
      </c>
      <c r="DM42" s="48">
        <f t="shared" si="71"/>
        <v>0</v>
      </c>
      <c r="DN42" s="48">
        <f t="shared" si="72"/>
        <v>0</v>
      </c>
      <c r="DO42" s="48">
        <f t="shared" si="73"/>
        <v>0</v>
      </c>
      <c r="DP42" s="48">
        <f t="shared" si="74"/>
        <v>0</v>
      </c>
      <c r="DQ42" s="48">
        <f t="shared" si="75"/>
        <v>0</v>
      </c>
    </row>
    <row r="43" spans="1:143" ht="15">
      <c r="A43" s="303">
        <v>42</v>
      </c>
      <c r="B43" s="445">
        <f t="shared" si="78"/>
        <v>1</v>
      </c>
      <c r="C43" s="446">
        <f>B43+COUNTIF(B$2:$B43,B43)-1</f>
        <v>42</v>
      </c>
      <c r="D43" s="447" t="str">
        <f>Tables!AI43</f>
        <v>Chad</v>
      </c>
      <c r="E43" s="448">
        <f t="shared" si="79"/>
        <v>0</v>
      </c>
      <c r="F43" s="50">
        <f>SUMIFS('Portfolio Allocation'!C$10:C$109,'Portfolio Allocation'!$A$10:$A$109,'Graph Tables'!$D43)</f>
        <v>0</v>
      </c>
      <c r="G43" s="50">
        <f>SUMIFS('Portfolio Allocation'!D$10:D$109,'Portfolio Allocation'!$A$10:$A$109,'Graph Tables'!$D43)</f>
        <v>0</v>
      </c>
      <c r="H43" s="50">
        <f>SUMIFS('Portfolio Allocation'!E$10:E$109,'Portfolio Allocation'!$A$10:$A$109,'Graph Tables'!$D43)</f>
        <v>0</v>
      </c>
      <c r="I43" s="50">
        <f>SUMIFS('Portfolio Allocation'!F$10:F$109,'Portfolio Allocation'!$A$10:$A$109,'Graph Tables'!$D43)</f>
        <v>0</v>
      </c>
      <c r="J43" s="50">
        <f>SUMIFS('Portfolio Allocation'!G$10:G$109,'Portfolio Allocation'!$A$10:$A$109,'Graph Tables'!$D43)</f>
        <v>0</v>
      </c>
      <c r="K43" s="50">
        <f>SUMIFS('Portfolio Allocation'!H$10:H$109,'Portfolio Allocation'!$A$10:$A$109,'Graph Tables'!$D43)</f>
        <v>0</v>
      </c>
      <c r="L43" s="50">
        <f>SUMIFS('Portfolio Allocation'!I$10:I$109,'Portfolio Allocation'!$A$10:$A$109,'Graph Tables'!$D43)</f>
        <v>0</v>
      </c>
      <c r="M43" s="50">
        <f>SUMIFS('Portfolio Allocation'!J$10:J$109,'Portfolio Allocation'!$A$10:$A$109,'Graph Tables'!$D43)</f>
        <v>0</v>
      </c>
      <c r="N43" s="50">
        <f>SUMIFS('Portfolio Allocation'!K$10:K$109,'Portfolio Allocation'!$A$10:$A$109,'Graph Tables'!$D43)</f>
        <v>0</v>
      </c>
      <c r="O43" s="50">
        <f>SUMIFS('Portfolio Allocation'!L$10:L$109,'Portfolio Allocation'!$A$10:$A$109,'Graph Tables'!$D43)</f>
        <v>0</v>
      </c>
      <c r="P43" s="50">
        <f>SUMIFS('Portfolio Allocation'!M$10:M$109,'Portfolio Allocation'!$A$10:$A$109,'Graph Tables'!$D43)</f>
        <v>0</v>
      </c>
      <c r="Q43" s="50">
        <f>SUMIFS('Portfolio Allocation'!N$10:N$109,'Portfolio Allocation'!$A$10:$A$109,'Graph Tables'!$D43)</f>
        <v>0</v>
      </c>
      <c r="R43" s="50">
        <f>SUMIFS('Portfolio Allocation'!O$10:O$109,'Portfolio Allocation'!$A$10:$A$109,'Graph Tables'!$D43)</f>
        <v>0</v>
      </c>
      <c r="S43" s="50">
        <f>SUMIFS('Portfolio Allocation'!P$10:P$109,'Portfolio Allocation'!$A$10:$A$109,'Graph Tables'!$D43)</f>
        <v>0</v>
      </c>
      <c r="T43" s="50">
        <f>SUMIFS('Portfolio Allocation'!Q$10:Q$109,'Portfolio Allocation'!$A$10:$A$109,'Graph Tables'!$D43)</f>
        <v>0</v>
      </c>
      <c r="U43" s="50">
        <f>SUMIFS('Portfolio Allocation'!R$10:R$109,'Portfolio Allocation'!$A$10:$A$109,'Graph Tables'!$D43)</f>
        <v>0</v>
      </c>
      <c r="V43" s="50">
        <f>SUMIFS('Portfolio Allocation'!S$10:S$109,'Portfolio Allocation'!$A$10:$A$109,'Graph Tables'!$D43)</f>
        <v>0</v>
      </c>
      <c r="W43" s="50">
        <f>SUMIFS('Portfolio Allocation'!T$10:T$109,'Portfolio Allocation'!$A$10:$A$109,'Graph Tables'!$D43)</f>
        <v>0</v>
      </c>
      <c r="X43" s="50">
        <f>SUMIFS('Portfolio Allocation'!U$10:U$109,'Portfolio Allocation'!$A$10:$A$109,'Graph Tables'!$D43)</f>
        <v>0</v>
      </c>
      <c r="Y43" s="50">
        <f>SUMIFS('Portfolio Allocation'!V$10:V$109,'Portfolio Allocation'!$A$10:$A$109,'Graph Tables'!$D43)</f>
        <v>0</v>
      </c>
      <c r="Z43" s="50">
        <f>SUMIFS('Portfolio Allocation'!W$10:W$109,'Portfolio Allocation'!$A$10:$A$109,'Graph Tables'!$D43)</f>
        <v>0</v>
      </c>
      <c r="AA43" s="50">
        <f>SUMIFS('Portfolio Allocation'!X$10:X$109,'Portfolio Allocation'!$A$10:$A$109,'Graph Tables'!$D43)</f>
        <v>0</v>
      </c>
      <c r="AB43" s="50">
        <f>SUMIFS('Portfolio Allocation'!Y$10:Y$109,'Portfolio Allocation'!$A$10:$A$109,'Graph Tables'!$D43)</f>
        <v>0</v>
      </c>
      <c r="AC43" s="50">
        <f>SUMIFS('Portfolio Allocation'!Z$10:Z$109,'Portfolio Allocation'!$A$10:$A$109,'Graph Tables'!$D43)</f>
        <v>0</v>
      </c>
      <c r="AD43" s="50"/>
      <c r="AE43" s="52">
        <v>42</v>
      </c>
      <c r="AF43" t="str">
        <f t="shared" si="125"/>
        <v xml:space="preserve"> </v>
      </c>
      <c r="AG43" s="48">
        <f t="shared" si="96"/>
        <v>0</v>
      </c>
      <c r="AH43" s="50"/>
      <c r="AI43" s="303">
        <f t="shared" si="81"/>
        <v>1</v>
      </c>
      <c r="AJ43" s="303">
        <f>AI43+COUNTIF(AI$2:$AI43,AI43)-1</f>
        <v>42</v>
      </c>
      <c r="AK43" s="305" t="str">
        <f t="shared" si="2"/>
        <v>Chad</v>
      </c>
      <c r="AL43" s="81">
        <f t="shared" si="82"/>
        <v>0</v>
      </c>
      <c r="AM43" s="48">
        <f t="shared" si="3"/>
        <v>0</v>
      </c>
      <c r="AN43" s="48">
        <f t="shared" si="4"/>
        <v>0</v>
      </c>
      <c r="AO43" s="48">
        <f t="shared" si="5"/>
        <v>0</v>
      </c>
      <c r="AP43" s="48">
        <f t="shared" si="6"/>
        <v>0</v>
      </c>
      <c r="AQ43" s="48">
        <f t="shared" si="7"/>
        <v>0</v>
      </c>
      <c r="AR43" s="48">
        <f t="shared" si="8"/>
        <v>0</v>
      </c>
      <c r="AS43" s="48">
        <f t="shared" si="9"/>
        <v>0</v>
      </c>
      <c r="AT43" s="48">
        <f t="shared" si="10"/>
        <v>0</v>
      </c>
      <c r="AU43" s="48">
        <f t="shared" si="11"/>
        <v>0</v>
      </c>
      <c r="AV43" s="48">
        <f t="shared" si="12"/>
        <v>0</v>
      </c>
      <c r="AW43" s="48">
        <f t="shared" si="13"/>
        <v>0</v>
      </c>
      <c r="AX43" s="48">
        <f t="shared" si="14"/>
        <v>0</v>
      </c>
      <c r="AY43" s="48">
        <f t="shared" si="15"/>
        <v>0</v>
      </c>
      <c r="AZ43" s="48">
        <f t="shared" si="16"/>
        <v>0</v>
      </c>
      <c r="BA43" s="48">
        <f t="shared" si="17"/>
        <v>0</v>
      </c>
      <c r="BB43" s="48">
        <f t="shared" si="18"/>
        <v>0</v>
      </c>
      <c r="BC43" s="48">
        <f t="shared" si="19"/>
        <v>0</v>
      </c>
      <c r="BD43" s="48">
        <f t="shared" si="20"/>
        <v>0</v>
      </c>
      <c r="BE43" s="48">
        <f t="shared" si="21"/>
        <v>0</v>
      </c>
      <c r="BF43" s="48">
        <f t="shared" si="22"/>
        <v>0</v>
      </c>
      <c r="BG43" s="48">
        <f t="shared" si="23"/>
        <v>0</v>
      </c>
      <c r="BH43" s="48">
        <f t="shared" si="24"/>
        <v>0</v>
      </c>
      <c r="BI43" s="48">
        <f t="shared" si="25"/>
        <v>0</v>
      </c>
      <c r="BJ43" s="48">
        <f t="shared" si="26"/>
        <v>0</v>
      </c>
      <c r="BK43" s="48"/>
      <c r="BL43" s="52">
        <v>42</v>
      </c>
      <c r="BM43">
        <f t="shared" si="126"/>
        <v>0</v>
      </c>
      <c r="BN43" s="48">
        <f t="shared" si="97"/>
        <v>0</v>
      </c>
      <c r="BO43" s="48">
        <f t="shared" si="101"/>
        <v>0</v>
      </c>
      <c r="BP43" s="48">
        <f t="shared" si="102"/>
        <v>0</v>
      </c>
      <c r="BQ43" s="48">
        <f t="shared" si="103"/>
        <v>0</v>
      </c>
      <c r="BR43" s="48">
        <f t="shared" si="104"/>
        <v>0</v>
      </c>
      <c r="BS43" s="48">
        <f t="shared" si="105"/>
        <v>0</v>
      </c>
      <c r="BT43" s="48">
        <f t="shared" si="106"/>
        <v>0</v>
      </c>
      <c r="BU43" s="48">
        <f t="shared" si="107"/>
        <v>0</v>
      </c>
      <c r="BV43" s="48">
        <f t="shared" si="108"/>
        <v>0</v>
      </c>
      <c r="BW43" s="48">
        <f t="shared" si="109"/>
        <v>0</v>
      </c>
      <c r="BX43" s="48">
        <f t="shared" si="110"/>
        <v>0</v>
      </c>
      <c r="BY43" s="48">
        <f t="shared" si="111"/>
        <v>0</v>
      </c>
      <c r="BZ43" s="48">
        <f t="shared" si="112"/>
        <v>0</v>
      </c>
      <c r="CA43" s="48">
        <f t="shared" si="113"/>
        <v>0</v>
      </c>
      <c r="CB43" s="48">
        <f t="shared" si="114"/>
        <v>0</v>
      </c>
      <c r="CC43" s="48">
        <f t="shared" si="115"/>
        <v>0</v>
      </c>
      <c r="CD43" s="48">
        <f t="shared" si="116"/>
        <v>0</v>
      </c>
      <c r="CE43" s="48">
        <f t="shared" si="117"/>
        <v>0</v>
      </c>
      <c r="CF43" s="48">
        <f t="shared" si="118"/>
        <v>0</v>
      </c>
      <c r="CG43" s="48">
        <f t="shared" si="119"/>
        <v>0</v>
      </c>
      <c r="CH43" s="48">
        <f t="shared" si="120"/>
        <v>0</v>
      </c>
      <c r="CI43" s="48">
        <f t="shared" si="121"/>
        <v>0</v>
      </c>
      <c r="CJ43" s="48">
        <f t="shared" si="122"/>
        <v>0</v>
      </c>
      <c r="CK43" s="48">
        <f t="shared" si="123"/>
        <v>0</v>
      </c>
      <c r="CL43" s="48">
        <f t="shared" si="124"/>
        <v>0</v>
      </c>
      <c r="CM43" s="48"/>
      <c r="CN43" s="310">
        <f t="shared" si="84"/>
        <v>0</v>
      </c>
      <c r="CO43" s="310">
        <v>42</v>
      </c>
      <c r="CP43" s="303">
        <f t="shared" si="85"/>
        <v>1</v>
      </c>
      <c r="CQ43" s="303">
        <f>CP43+COUNTIF($CP$2:CP43,CP43)-1</f>
        <v>42</v>
      </c>
      <c r="CR43" s="305" t="str">
        <f t="shared" si="51"/>
        <v>Chad</v>
      </c>
      <c r="CS43" s="81">
        <f t="shared" si="86"/>
        <v>0</v>
      </c>
      <c r="CT43" s="48">
        <f t="shared" si="52"/>
        <v>0</v>
      </c>
      <c r="CU43" s="48">
        <f t="shared" si="53"/>
        <v>0</v>
      </c>
      <c r="CV43" s="48">
        <f t="shared" si="54"/>
        <v>0</v>
      </c>
      <c r="CW43" s="48">
        <f t="shared" si="55"/>
        <v>0</v>
      </c>
      <c r="CX43" s="48">
        <f t="shared" si="56"/>
        <v>0</v>
      </c>
      <c r="CY43" s="48">
        <f t="shared" si="57"/>
        <v>0</v>
      </c>
      <c r="CZ43" s="48">
        <f t="shared" si="58"/>
        <v>0</v>
      </c>
      <c r="DA43" s="48">
        <f t="shared" si="59"/>
        <v>0</v>
      </c>
      <c r="DB43" s="48">
        <f t="shared" si="60"/>
        <v>0</v>
      </c>
      <c r="DC43" s="48">
        <f t="shared" si="61"/>
        <v>0</v>
      </c>
      <c r="DD43" s="48">
        <f t="shared" si="62"/>
        <v>0</v>
      </c>
      <c r="DE43" s="48">
        <f t="shared" si="63"/>
        <v>0</v>
      </c>
      <c r="DF43" s="48">
        <f t="shared" si="64"/>
        <v>0</v>
      </c>
      <c r="DG43" s="48">
        <f t="shared" si="65"/>
        <v>0</v>
      </c>
      <c r="DH43" s="48">
        <f t="shared" si="66"/>
        <v>0</v>
      </c>
      <c r="DI43" s="48">
        <f t="shared" si="67"/>
        <v>0</v>
      </c>
      <c r="DJ43" s="48">
        <f t="shared" si="68"/>
        <v>0</v>
      </c>
      <c r="DK43" s="48">
        <f t="shared" si="69"/>
        <v>0</v>
      </c>
      <c r="DL43" s="48">
        <f t="shared" si="70"/>
        <v>0</v>
      </c>
      <c r="DM43" s="48">
        <f t="shared" si="71"/>
        <v>0</v>
      </c>
      <c r="DN43" s="48">
        <f t="shared" si="72"/>
        <v>0</v>
      </c>
      <c r="DO43" s="48">
        <f t="shared" si="73"/>
        <v>0</v>
      </c>
      <c r="DP43" s="48">
        <f t="shared" si="74"/>
        <v>0</v>
      </c>
      <c r="DQ43" s="48">
        <f t="shared" si="75"/>
        <v>0</v>
      </c>
    </row>
    <row r="44" spans="1:143" ht="15">
      <c r="A44" s="303">
        <v>43</v>
      </c>
      <c r="B44" s="445">
        <f t="shared" si="78"/>
        <v>1</v>
      </c>
      <c r="C44" s="446">
        <f>B44+COUNTIF(B$2:$B44,B44)-1</f>
        <v>43</v>
      </c>
      <c r="D44" s="447" t="str">
        <f>Tables!AI44</f>
        <v>Chile</v>
      </c>
      <c r="E44" s="448">
        <f t="shared" si="79"/>
        <v>0</v>
      </c>
      <c r="F44" s="50">
        <f>SUMIFS('Portfolio Allocation'!C$10:C$109,'Portfolio Allocation'!$A$10:$A$109,'Graph Tables'!$D44)</f>
        <v>0</v>
      </c>
      <c r="G44" s="50">
        <f>SUMIFS('Portfolio Allocation'!D$10:D$109,'Portfolio Allocation'!$A$10:$A$109,'Graph Tables'!$D44)</f>
        <v>0</v>
      </c>
      <c r="H44" s="50">
        <f>SUMIFS('Portfolio Allocation'!E$10:E$109,'Portfolio Allocation'!$A$10:$A$109,'Graph Tables'!$D44)</f>
        <v>0</v>
      </c>
      <c r="I44" s="50">
        <f>SUMIFS('Portfolio Allocation'!F$10:F$109,'Portfolio Allocation'!$A$10:$A$109,'Graph Tables'!$D44)</f>
        <v>0</v>
      </c>
      <c r="J44" s="50">
        <f>SUMIFS('Portfolio Allocation'!G$10:G$109,'Portfolio Allocation'!$A$10:$A$109,'Graph Tables'!$D44)</f>
        <v>0</v>
      </c>
      <c r="K44" s="50">
        <f>SUMIFS('Portfolio Allocation'!H$10:H$109,'Portfolio Allocation'!$A$10:$A$109,'Graph Tables'!$D44)</f>
        <v>0</v>
      </c>
      <c r="L44" s="50">
        <f>SUMIFS('Portfolio Allocation'!I$10:I$109,'Portfolio Allocation'!$A$10:$A$109,'Graph Tables'!$D44)</f>
        <v>0</v>
      </c>
      <c r="M44" s="50">
        <f>SUMIFS('Portfolio Allocation'!J$10:J$109,'Portfolio Allocation'!$A$10:$A$109,'Graph Tables'!$D44)</f>
        <v>0</v>
      </c>
      <c r="N44" s="50">
        <f>SUMIFS('Portfolio Allocation'!K$10:K$109,'Portfolio Allocation'!$A$10:$A$109,'Graph Tables'!$D44)</f>
        <v>0</v>
      </c>
      <c r="O44" s="50">
        <f>SUMIFS('Portfolio Allocation'!L$10:L$109,'Portfolio Allocation'!$A$10:$A$109,'Graph Tables'!$D44)</f>
        <v>0</v>
      </c>
      <c r="P44" s="50">
        <f>SUMIFS('Portfolio Allocation'!M$10:M$109,'Portfolio Allocation'!$A$10:$A$109,'Graph Tables'!$D44)</f>
        <v>0</v>
      </c>
      <c r="Q44" s="50">
        <f>SUMIFS('Portfolio Allocation'!N$10:N$109,'Portfolio Allocation'!$A$10:$A$109,'Graph Tables'!$D44)</f>
        <v>0</v>
      </c>
      <c r="R44" s="50">
        <f>SUMIFS('Portfolio Allocation'!O$10:O$109,'Portfolio Allocation'!$A$10:$A$109,'Graph Tables'!$D44)</f>
        <v>0</v>
      </c>
      <c r="S44" s="50">
        <f>SUMIFS('Portfolio Allocation'!P$10:P$109,'Portfolio Allocation'!$A$10:$A$109,'Graph Tables'!$D44)</f>
        <v>0</v>
      </c>
      <c r="T44" s="50">
        <f>SUMIFS('Portfolio Allocation'!Q$10:Q$109,'Portfolio Allocation'!$A$10:$A$109,'Graph Tables'!$D44)</f>
        <v>0</v>
      </c>
      <c r="U44" s="50">
        <f>SUMIFS('Portfolio Allocation'!R$10:R$109,'Portfolio Allocation'!$A$10:$A$109,'Graph Tables'!$D44)</f>
        <v>0</v>
      </c>
      <c r="V44" s="50">
        <f>SUMIFS('Portfolio Allocation'!S$10:S$109,'Portfolio Allocation'!$A$10:$A$109,'Graph Tables'!$D44)</f>
        <v>0</v>
      </c>
      <c r="W44" s="50">
        <f>SUMIFS('Portfolio Allocation'!T$10:T$109,'Portfolio Allocation'!$A$10:$A$109,'Graph Tables'!$D44)</f>
        <v>0</v>
      </c>
      <c r="X44" s="50">
        <f>SUMIFS('Portfolio Allocation'!U$10:U$109,'Portfolio Allocation'!$A$10:$A$109,'Graph Tables'!$D44)</f>
        <v>0</v>
      </c>
      <c r="Y44" s="50">
        <f>SUMIFS('Portfolio Allocation'!V$10:V$109,'Portfolio Allocation'!$A$10:$A$109,'Graph Tables'!$D44)</f>
        <v>0</v>
      </c>
      <c r="Z44" s="50">
        <f>SUMIFS('Portfolio Allocation'!W$10:W$109,'Portfolio Allocation'!$A$10:$A$109,'Graph Tables'!$D44)</f>
        <v>0</v>
      </c>
      <c r="AA44" s="50">
        <f>SUMIFS('Portfolio Allocation'!X$10:X$109,'Portfolio Allocation'!$A$10:$A$109,'Graph Tables'!$D44)</f>
        <v>0</v>
      </c>
      <c r="AB44" s="50">
        <f>SUMIFS('Portfolio Allocation'!Y$10:Y$109,'Portfolio Allocation'!$A$10:$A$109,'Graph Tables'!$D44)</f>
        <v>0</v>
      </c>
      <c r="AC44" s="50">
        <f>SUMIFS('Portfolio Allocation'!Z$10:Z$109,'Portfolio Allocation'!$A$10:$A$109,'Graph Tables'!$D44)</f>
        <v>0</v>
      </c>
      <c r="AD44" s="50"/>
      <c r="AE44" s="52">
        <v>43</v>
      </c>
      <c r="AF44" t="str">
        <f t="shared" si="125"/>
        <v xml:space="preserve"> </v>
      </c>
      <c r="AG44" s="48">
        <f t="shared" si="96"/>
        <v>0</v>
      </c>
      <c r="AH44" s="50"/>
      <c r="AI44" s="303">
        <f t="shared" si="81"/>
        <v>1</v>
      </c>
      <c r="AJ44" s="303">
        <f>AI44+COUNTIF(AI$2:$AI44,AI44)-1</f>
        <v>43</v>
      </c>
      <c r="AK44" s="305" t="str">
        <f t="shared" si="2"/>
        <v>Chile</v>
      </c>
      <c r="AL44" s="81">
        <f t="shared" si="82"/>
        <v>0</v>
      </c>
      <c r="AM44" s="48">
        <f t="shared" si="3"/>
        <v>0</v>
      </c>
      <c r="AN44" s="48">
        <f t="shared" si="4"/>
        <v>0</v>
      </c>
      <c r="AO44" s="48">
        <f t="shared" si="5"/>
        <v>0</v>
      </c>
      <c r="AP44" s="48">
        <f t="shared" si="6"/>
        <v>0</v>
      </c>
      <c r="AQ44" s="48">
        <f t="shared" si="7"/>
        <v>0</v>
      </c>
      <c r="AR44" s="48">
        <f t="shared" si="8"/>
        <v>0</v>
      </c>
      <c r="AS44" s="48">
        <f t="shared" si="9"/>
        <v>0</v>
      </c>
      <c r="AT44" s="48">
        <f t="shared" si="10"/>
        <v>0</v>
      </c>
      <c r="AU44" s="48">
        <f t="shared" si="11"/>
        <v>0</v>
      </c>
      <c r="AV44" s="48">
        <f t="shared" si="12"/>
        <v>0</v>
      </c>
      <c r="AW44" s="48">
        <f t="shared" si="13"/>
        <v>0</v>
      </c>
      <c r="AX44" s="48">
        <f t="shared" si="14"/>
        <v>0</v>
      </c>
      <c r="AY44" s="48">
        <f t="shared" si="15"/>
        <v>0</v>
      </c>
      <c r="AZ44" s="48">
        <f t="shared" si="16"/>
        <v>0</v>
      </c>
      <c r="BA44" s="48">
        <f t="shared" si="17"/>
        <v>0</v>
      </c>
      <c r="BB44" s="48">
        <f t="shared" si="18"/>
        <v>0</v>
      </c>
      <c r="BC44" s="48">
        <f t="shared" si="19"/>
        <v>0</v>
      </c>
      <c r="BD44" s="48">
        <f t="shared" si="20"/>
        <v>0</v>
      </c>
      <c r="BE44" s="48">
        <f t="shared" si="21"/>
        <v>0</v>
      </c>
      <c r="BF44" s="48">
        <f t="shared" si="22"/>
        <v>0</v>
      </c>
      <c r="BG44" s="48">
        <f t="shared" si="23"/>
        <v>0</v>
      </c>
      <c r="BH44" s="48">
        <f t="shared" si="24"/>
        <v>0</v>
      </c>
      <c r="BI44" s="48">
        <f t="shared" si="25"/>
        <v>0</v>
      </c>
      <c r="BJ44" s="48">
        <f t="shared" si="26"/>
        <v>0</v>
      </c>
      <c r="BK44" s="48"/>
      <c r="BL44" s="52">
        <v>43</v>
      </c>
      <c r="BM44">
        <f t="shared" si="126"/>
        <v>0</v>
      </c>
      <c r="BN44" s="48">
        <f t="shared" si="97"/>
        <v>0</v>
      </c>
      <c r="BO44" s="48">
        <f t="shared" si="101"/>
        <v>0</v>
      </c>
      <c r="BP44" s="48">
        <f t="shared" si="102"/>
        <v>0</v>
      </c>
      <c r="BQ44" s="48">
        <f t="shared" si="103"/>
        <v>0</v>
      </c>
      <c r="BR44" s="48">
        <f t="shared" si="104"/>
        <v>0</v>
      </c>
      <c r="BS44" s="48">
        <f t="shared" si="105"/>
        <v>0</v>
      </c>
      <c r="BT44" s="48">
        <f t="shared" si="106"/>
        <v>0</v>
      </c>
      <c r="BU44" s="48">
        <f t="shared" si="107"/>
        <v>0</v>
      </c>
      <c r="BV44" s="48">
        <f t="shared" si="108"/>
        <v>0</v>
      </c>
      <c r="BW44" s="48">
        <f t="shared" si="109"/>
        <v>0</v>
      </c>
      <c r="BX44" s="48">
        <f t="shared" si="110"/>
        <v>0</v>
      </c>
      <c r="BY44" s="48">
        <f t="shared" si="111"/>
        <v>0</v>
      </c>
      <c r="BZ44" s="48">
        <f t="shared" si="112"/>
        <v>0</v>
      </c>
      <c r="CA44" s="48">
        <f t="shared" si="113"/>
        <v>0</v>
      </c>
      <c r="CB44" s="48">
        <f t="shared" si="114"/>
        <v>0</v>
      </c>
      <c r="CC44" s="48">
        <f t="shared" si="115"/>
        <v>0</v>
      </c>
      <c r="CD44" s="48">
        <f t="shared" si="116"/>
        <v>0</v>
      </c>
      <c r="CE44" s="48">
        <f t="shared" si="117"/>
        <v>0</v>
      </c>
      <c r="CF44" s="48">
        <f t="shared" si="118"/>
        <v>0</v>
      </c>
      <c r="CG44" s="48">
        <f t="shared" si="119"/>
        <v>0</v>
      </c>
      <c r="CH44" s="48">
        <f t="shared" si="120"/>
        <v>0</v>
      </c>
      <c r="CI44" s="48">
        <f t="shared" si="121"/>
        <v>0</v>
      </c>
      <c r="CJ44" s="48">
        <f t="shared" si="122"/>
        <v>0</v>
      </c>
      <c r="CK44" s="48">
        <f t="shared" si="123"/>
        <v>0</v>
      </c>
      <c r="CL44" s="48">
        <f t="shared" si="124"/>
        <v>0</v>
      </c>
      <c r="CM44" s="48"/>
      <c r="CN44" s="310">
        <f t="shared" si="84"/>
        <v>0</v>
      </c>
      <c r="CO44" s="310">
        <v>43</v>
      </c>
      <c r="CP44" s="303">
        <f t="shared" si="85"/>
        <v>1</v>
      </c>
      <c r="CQ44" s="303">
        <f>CP44+COUNTIF($CP$2:CP44,CP44)-1</f>
        <v>43</v>
      </c>
      <c r="CR44" s="305" t="str">
        <f t="shared" si="51"/>
        <v>Chile</v>
      </c>
      <c r="CS44" s="81">
        <f t="shared" si="86"/>
        <v>0</v>
      </c>
      <c r="CT44" s="48">
        <f t="shared" si="52"/>
        <v>0</v>
      </c>
      <c r="CU44" s="48">
        <f t="shared" si="53"/>
        <v>0</v>
      </c>
      <c r="CV44" s="48">
        <f t="shared" si="54"/>
        <v>0</v>
      </c>
      <c r="CW44" s="48">
        <f t="shared" si="55"/>
        <v>0</v>
      </c>
      <c r="CX44" s="48">
        <f t="shared" si="56"/>
        <v>0</v>
      </c>
      <c r="CY44" s="48">
        <f t="shared" si="57"/>
        <v>0</v>
      </c>
      <c r="CZ44" s="48">
        <f t="shared" si="58"/>
        <v>0</v>
      </c>
      <c r="DA44" s="48">
        <f t="shared" si="59"/>
        <v>0</v>
      </c>
      <c r="DB44" s="48">
        <f t="shared" si="60"/>
        <v>0</v>
      </c>
      <c r="DC44" s="48">
        <f t="shared" si="61"/>
        <v>0</v>
      </c>
      <c r="DD44" s="48">
        <f t="shared" si="62"/>
        <v>0</v>
      </c>
      <c r="DE44" s="48">
        <f t="shared" si="63"/>
        <v>0</v>
      </c>
      <c r="DF44" s="48">
        <f t="shared" si="64"/>
        <v>0</v>
      </c>
      <c r="DG44" s="48">
        <f t="shared" si="65"/>
        <v>0</v>
      </c>
      <c r="DH44" s="48">
        <f t="shared" si="66"/>
        <v>0</v>
      </c>
      <c r="DI44" s="48">
        <f t="shared" si="67"/>
        <v>0</v>
      </c>
      <c r="DJ44" s="48">
        <f t="shared" si="68"/>
        <v>0</v>
      </c>
      <c r="DK44" s="48">
        <f t="shared" si="69"/>
        <v>0</v>
      </c>
      <c r="DL44" s="48">
        <f t="shared" si="70"/>
        <v>0</v>
      </c>
      <c r="DM44" s="48">
        <f t="shared" si="71"/>
        <v>0</v>
      </c>
      <c r="DN44" s="48">
        <f t="shared" si="72"/>
        <v>0</v>
      </c>
      <c r="DO44" s="48">
        <f t="shared" si="73"/>
        <v>0</v>
      </c>
      <c r="DP44" s="48">
        <f t="shared" si="74"/>
        <v>0</v>
      </c>
      <c r="DQ44" s="48">
        <f t="shared" si="75"/>
        <v>0</v>
      </c>
    </row>
    <row r="45" spans="1:143" ht="15">
      <c r="A45" s="303">
        <v>44</v>
      </c>
      <c r="B45" s="445">
        <f t="shared" si="78"/>
        <v>1</v>
      </c>
      <c r="C45" s="446">
        <f>B45+COUNTIF(B$2:$B45,B45)-1</f>
        <v>44</v>
      </c>
      <c r="D45" s="447" t="str">
        <f>Tables!AI45</f>
        <v>China</v>
      </c>
      <c r="E45" s="448">
        <f t="shared" si="79"/>
        <v>0</v>
      </c>
      <c r="F45" s="50">
        <f>SUMIFS('Portfolio Allocation'!C$10:C$109,'Portfolio Allocation'!$A$10:$A$109,'Graph Tables'!$D45)</f>
        <v>0</v>
      </c>
      <c r="G45" s="50">
        <f>SUMIFS('Portfolio Allocation'!D$10:D$109,'Portfolio Allocation'!$A$10:$A$109,'Graph Tables'!$D45)</f>
        <v>0</v>
      </c>
      <c r="H45" s="50">
        <f>SUMIFS('Portfolio Allocation'!E$10:E$109,'Portfolio Allocation'!$A$10:$A$109,'Graph Tables'!$D45)</f>
        <v>0</v>
      </c>
      <c r="I45" s="50">
        <f>SUMIFS('Portfolio Allocation'!F$10:F$109,'Portfolio Allocation'!$A$10:$A$109,'Graph Tables'!$D45)</f>
        <v>0</v>
      </c>
      <c r="J45" s="50">
        <f>SUMIFS('Portfolio Allocation'!G$10:G$109,'Portfolio Allocation'!$A$10:$A$109,'Graph Tables'!$D45)</f>
        <v>0</v>
      </c>
      <c r="K45" s="50">
        <f>SUMIFS('Portfolio Allocation'!H$10:H$109,'Portfolio Allocation'!$A$10:$A$109,'Graph Tables'!$D45)</f>
        <v>0</v>
      </c>
      <c r="L45" s="50">
        <f>SUMIFS('Portfolio Allocation'!I$10:I$109,'Portfolio Allocation'!$A$10:$A$109,'Graph Tables'!$D45)</f>
        <v>0</v>
      </c>
      <c r="M45" s="50">
        <f>SUMIFS('Portfolio Allocation'!J$10:J$109,'Portfolio Allocation'!$A$10:$A$109,'Graph Tables'!$D45)</f>
        <v>0</v>
      </c>
      <c r="N45" s="50">
        <f>SUMIFS('Portfolio Allocation'!K$10:K$109,'Portfolio Allocation'!$A$10:$A$109,'Graph Tables'!$D45)</f>
        <v>0</v>
      </c>
      <c r="O45" s="50">
        <f>SUMIFS('Portfolio Allocation'!L$10:L$109,'Portfolio Allocation'!$A$10:$A$109,'Graph Tables'!$D45)</f>
        <v>0</v>
      </c>
      <c r="P45" s="50">
        <f>SUMIFS('Portfolio Allocation'!M$10:M$109,'Portfolio Allocation'!$A$10:$A$109,'Graph Tables'!$D45)</f>
        <v>0</v>
      </c>
      <c r="Q45" s="50">
        <f>SUMIFS('Portfolio Allocation'!N$10:N$109,'Portfolio Allocation'!$A$10:$A$109,'Graph Tables'!$D45)</f>
        <v>0</v>
      </c>
      <c r="R45" s="50">
        <f>SUMIFS('Portfolio Allocation'!O$10:O$109,'Portfolio Allocation'!$A$10:$A$109,'Graph Tables'!$D45)</f>
        <v>0</v>
      </c>
      <c r="S45" s="50">
        <f>SUMIFS('Portfolio Allocation'!P$10:P$109,'Portfolio Allocation'!$A$10:$A$109,'Graph Tables'!$D45)</f>
        <v>0</v>
      </c>
      <c r="T45" s="50">
        <f>SUMIFS('Portfolio Allocation'!Q$10:Q$109,'Portfolio Allocation'!$A$10:$A$109,'Graph Tables'!$D45)</f>
        <v>0</v>
      </c>
      <c r="U45" s="50">
        <f>SUMIFS('Portfolio Allocation'!R$10:R$109,'Portfolio Allocation'!$A$10:$A$109,'Graph Tables'!$D45)</f>
        <v>0</v>
      </c>
      <c r="V45" s="50">
        <f>SUMIFS('Portfolio Allocation'!S$10:S$109,'Portfolio Allocation'!$A$10:$A$109,'Graph Tables'!$D45)</f>
        <v>0</v>
      </c>
      <c r="W45" s="50">
        <f>SUMIFS('Portfolio Allocation'!T$10:T$109,'Portfolio Allocation'!$A$10:$A$109,'Graph Tables'!$D45)</f>
        <v>0</v>
      </c>
      <c r="X45" s="50">
        <f>SUMIFS('Portfolio Allocation'!U$10:U$109,'Portfolio Allocation'!$A$10:$A$109,'Graph Tables'!$D45)</f>
        <v>0</v>
      </c>
      <c r="Y45" s="50">
        <f>SUMIFS('Portfolio Allocation'!V$10:V$109,'Portfolio Allocation'!$A$10:$A$109,'Graph Tables'!$D45)</f>
        <v>0</v>
      </c>
      <c r="Z45" s="50">
        <f>SUMIFS('Portfolio Allocation'!W$10:W$109,'Portfolio Allocation'!$A$10:$A$109,'Graph Tables'!$D45)</f>
        <v>0</v>
      </c>
      <c r="AA45" s="50">
        <f>SUMIFS('Portfolio Allocation'!X$10:X$109,'Portfolio Allocation'!$A$10:$A$109,'Graph Tables'!$D45)</f>
        <v>0</v>
      </c>
      <c r="AB45" s="50">
        <f>SUMIFS('Portfolio Allocation'!Y$10:Y$109,'Portfolio Allocation'!$A$10:$A$109,'Graph Tables'!$D45)</f>
        <v>0</v>
      </c>
      <c r="AC45" s="50">
        <f>SUMIFS('Portfolio Allocation'!Z$10:Z$109,'Portfolio Allocation'!$A$10:$A$109,'Graph Tables'!$D45)</f>
        <v>0</v>
      </c>
      <c r="AD45" s="50"/>
      <c r="AE45" s="52">
        <v>44</v>
      </c>
      <c r="AF45" t="str">
        <f t="shared" si="125"/>
        <v xml:space="preserve"> </v>
      </c>
      <c r="AG45" s="48">
        <f t="shared" si="96"/>
        <v>0</v>
      </c>
      <c r="AH45" s="50"/>
      <c r="AI45" s="303">
        <f t="shared" si="81"/>
        <v>1</v>
      </c>
      <c r="AJ45" s="303">
        <f>AI45+COUNTIF(AI$2:$AI45,AI45)-1</f>
        <v>44</v>
      </c>
      <c r="AK45" s="305" t="str">
        <f t="shared" si="2"/>
        <v>China</v>
      </c>
      <c r="AL45" s="81">
        <f t="shared" si="82"/>
        <v>0</v>
      </c>
      <c r="AM45" s="48">
        <f t="shared" si="3"/>
        <v>0</v>
      </c>
      <c r="AN45" s="48">
        <f t="shared" si="4"/>
        <v>0</v>
      </c>
      <c r="AO45" s="48">
        <f t="shared" si="5"/>
        <v>0</v>
      </c>
      <c r="AP45" s="48">
        <f t="shared" si="6"/>
        <v>0</v>
      </c>
      <c r="AQ45" s="48">
        <f t="shared" si="7"/>
        <v>0</v>
      </c>
      <c r="AR45" s="48">
        <f t="shared" si="8"/>
        <v>0</v>
      </c>
      <c r="AS45" s="48">
        <f t="shared" si="9"/>
        <v>0</v>
      </c>
      <c r="AT45" s="48">
        <f t="shared" si="10"/>
        <v>0</v>
      </c>
      <c r="AU45" s="48">
        <f t="shared" si="11"/>
        <v>0</v>
      </c>
      <c r="AV45" s="48">
        <f t="shared" si="12"/>
        <v>0</v>
      </c>
      <c r="AW45" s="48">
        <f t="shared" si="13"/>
        <v>0</v>
      </c>
      <c r="AX45" s="48">
        <f t="shared" si="14"/>
        <v>0</v>
      </c>
      <c r="AY45" s="48">
        <f t="shared" si="15"/>
        <v>0</v>
      </c>
      <c r="AZ45" s="48">
        <f t="shared" si="16"/>
        <v>0</v>
      </c>
      <c r="BA45" s="48">
        <f t="shared" si="17"/>
        <v>0</v>
      </c>
      <c r="BB45" s="48">
        <f t="shared" si="18"/>
        <v>0</v>
      </c>
      <c r="BC45" s="48">
        <f t="shared" si="19"/>
        <v>0</v>
      </c>
      <c r="BD45" s="48">
        <f t="shared" si="20"/>
        <v>0</v>
      </c>
      <c r="BE45" s="48">
        <f t="shared" si="21"/>
        <v>0</v>
      </c>
      <c r="BF45" s="48">
        <f t="shared" si="22"/>
        <v>0</v>
      </c>
      <c r="BG45" s="48">
        <f t="shared" si="23"/>
        <v>0</v>
      </c>
      <c r="BH45" s="48">
        <f t="shared" si="24"/>
        <v>0</v>
      </c>
      <c r="BI45" s="48">
        <f t="shared" si="25"/>
        <v>0</v>
      </c>
      <c r="BJ45" s="48">
        <f t="shared" si="26"/>
        <v>0</v>
      </c>
      <c r="BK45" s="48"/>
      <c r="BL45" s="52">
        <v>44</v>
      </c>
      <c r="BM45">
        <f t="shared" si="126"/>
        <v>0</v>
      </c>
      <c r="BN45" s="48">
        <f t="shared" si="97"/>
        <v>0</v>
      </c>
      <c r="BO45" s="48">
        <f t="shared" si="101"/>
        <v>0</v>
      </c>
      <c r="BP45" s="48">
        <f t="shared" si="102"/>
        <v>0</v>
      </c>
      <c r="BQ45" s="48">
        <f t="shared" si="103"/>
        <v>0</v>
      </c>
      <c r="BR45" s="48">
        <f t="shared" si="104"/>
        <v>0</v>
      </c>
      <c r="BS45" s="48">
        <f t="shared" si="105"/>
        <v>0</v>
      </c>
      <c r="BT45" s="48">
        <f t="shared" si="106"/>
        <v>0</v>
      </c>
      <c r="BU45" s="48">
        <f t="shared" si="107"/>
        <v>0</v>
      </c>
      <c r="BV45" s="48">
        <f t="shared" si="108"/>
        <v>0</v>
      </c>
      <c r="BW45" s="48">
        <f t="shared" si="109"/>
        <v>0</v>
      </c>
      <c r="BX45" s="48">
        <f t="shared" si="110"/>
        <v>0</v>
      </c>
      <c r="BY45" s="48">
        <f t="shared" si="111"/>
        <v>0</v>
      </c>
      <c r="BZ45" s="48">
        <f t="shared" si="112"/>
        <v>0</v>
      </c>
      <c r="CA45" s="48">
        <f t="shared" si="113"/>
        <v>0</v>
      </c>
      <c r="CB45" s="48">
        <f t="shared" si="114"/>
        <v>0</v>
      </c>
      <c r="CC45" s="48">
        <f t="shared" si="115"/>
        <v>0</v>
      </c>
      <c r="CD45" s="48">
        <f t="shared" si="116"/>
        <v>0</v>
      </c>
      <c r="CE45" s="48">
        <f t="shared" si="117"/>
        <v>0</v>
      </c>
      <c r="CF45" s="48">
        <f t="shared" si="118"/>
        <v>0</v>
      </c>
      <c r="CG45" s="48">
        <f t="shared" si="119"/>
        <v>0</v>
      </c>
      <c r="CH45" s="48">
        <f t="shared" si="120"/>
        <v>0</v>
      </c>
      <c r="CI45" s="48">
        <f t="shared" si="121"/>
        <v>0</v>
      </c>
      <c r="CJ45" s="48">
        <f t="shared" si="122"/>
        <v>0</v>
      </c>
      <c r="CK45" s="48">
        <f t="shared" si="123"/>
        <v>0</v>
      </c>
      <c r="CL45" s="48">
        <f t="shared" si="124"/>
        <v>0</v>
      </c>
      <c r="CM45" s="48"/>
      <c r="CN45" s="310">
        <f t="shared" si="84"/>
        <v>0</v>
      </c>
      <c r="CO45" s="310">
        <v>44</v>
      </c>
      <c r="CP45" s="303">
        <f t="shared" si="85"/>
        <v>1</v>
      </c>
      <c r="CQ45" s="303">
        <f>CP45+COUNTIF($CP$2:CP45,CP45)-1</f>
        <v>44</v>
      </c>
      <c r="CR45" s="305" t="str">
        <f t="shared" si="51"/>
        <v>China</v>
      </c>
      <c r="CS45" s="81">
        <f t="shared" si="86"/>
        <v>0</v>
      </c>
      <c r="CT45" s="48">
        <f t="shared" si="52"/>
        <v>0</v>
      </c>
      <c r="CU45" s="48">
        <f t="shared" si="53"/>
        <v>0</v>
      </c>
      <c r="CV45" s="48">
        <f t="shared" si="54"/>
        <v>0</v>
      </c>
      <c r="CW45" s="48">
        <f t="shared" si="55"/>
        <v>0</v>
      </c>
      <c r="CX45" s="48">
        <f t="shared" si="56"/>
        <v>0</v>
      </c>
      <c r="CY45" s="48">
        <f t="shared" si="57"/>
        <v>0</v>
      </c>
      <c r="CZ45" s="48">
        <f t="shared" si="58"/>
        <v>0</v>
      </c>
      <c r="DA45" s="48">
        <f t="shared" si="59"/>
        <v>0</v>
      </c>
      <c r="DB45" s="48">
        <f t="shared" si="60"/>
        <v>0</v>
      </c>
      <c r="DC45" s="48">
        <f t="shared" si="61"/>
        <v>0</v>
      </c>
      <c r="DD45" s="48">
        <f t="shared" si="62"/>
        <v>0</v>
      </c>
      <c r="DE45" s="48">
        <f t="shared" si="63"/>
        <v>0</v>
      </c>
      <c r="DF45" s="48">
        <f t="shared" si="64"/>
        <v>0</v>
      </c>
      <c r="DG45" s="48">
        <f t="shared" si="65"/>
        <v>0</v>
      </c>
      <c r="DH45" s="48">
        <f t="shared" si="66"/>
        <v>0</v>
      </c>
      <c r="DI45" s="48">
        <f t="shared" si="67"/>
        <v>0</v>
      </c>
      <c r="DJ45" s="48">
        <f t="shared" si="68"/>
        <v>0</v>
      </c>
      <c r="DK45" s="48">
        <f t="shared" si="69"/>
        <v>0</v>
      </c>
      <c r="DL45" s="48">
        <f t="shared" si="70"/>
        <v>0</v>
      </c>
      <c r="DM45" s="48">
        <f t="shared" si="71"/>
        <v>0</v>
      </c>
      <c r="DN45" s="48">
        <f t="shared" si="72"/>
        <v>0</v>
      </c>
      <c r="DO45" s="48">
        <f t="shared" si="73"/>
        <v>0</v>
      </c>
      <c r="DP45" s="48">
        <f t="shared" si="74"/>
        <v>0</v>
      </c>
      <c r="DQ45" s="48">
        <f t="shared" si="75"/>
        <v>0</v>
      </c>
    </row>
    <row r="46" spans="1:143" ht="15">
      <c r="A46" s="303">
        <v>45</v>
      </c>
      <c r="B46" s="445">
        <f t="shared" si="78"/>
        <v>1</v>
      </c>
      <c r="C46" s="446">
        <f>B46+COUNTIF(B$2:$B46,B46)-1</f>
        <v>45</v>
      </c>
      <c r="D46" s="447" t="str">
        <f>Tables!AI46</f>
        <v>Christmas Island</v>
      </c>
      <c r="E46" s="448">
        <f t="shared" si="79"/>
        <v>0</v>
      </c>
      <c r="F46" s="50">
        <f>SUMIFS('Portfolio Allocation'!C$10:C$109,'Portfolio Allocation'!$A$10:$A$109,'Graph Tables'!$D46)</f>
        <v>0</v>
      </c>
      <c r="G46" s="50">
        <f>SUMIFS('Portfolio Allocation'!D$10:D$109,'Portfolio Allocation'!$A$10:$A$109,'Graph Tables'!$D46)</f>
        <v>0</v>
      </c>
      <c r="H46" s="50">
        <f>SUMIFS('Portfolio Allocation'!E$10:E$109,'Portfolio Allocation'!$A$10:$A$109,'Graph Tables'!$D46)</f>
        <v>0</v>
      </c>
      <c r="I46" s="50">
        <f>SUMIFS('Portfolio Allocation'!F$10:F$109,'Portfolio Allocation'!$A$10:$A$109,'Graph Tables'!$D46)</f>
        <v>0</v>
      </c>
      <c r="J46" s="50">
        <f>SUMIFS('Portfolio Allocation'!G$10:G$109,'Portfolio Allocation'!$A$10:$A$109,'Graph Tables'!$D46)</f>
        <v>0</v>
      </c>
      <c r="K46" s="50">
        <f>SUMIFS('Portfolio Allocation'!H$10:H$109,'Portfolio Allocation'!$A$10:$A$109,'Graph Tables'!$D46)</f>
        <v>0</v>
      </c>
      <c r="L46" s="50">
        <f>SUMIFS('Portfolio Allocation'!I$10:I$109,'Portfolio Allocation'!$A$10:$A$109,'Graph Tables'!$D46)</f>
        <v>0</v>
      </c>
      <c r="M46" s="50">
        <f>SUMIFS('Portfolio Allocation'!J$10:J$109,'Portfolio Allocation'!$A$10:$A$109,'Graph Tables'!$D46)</f>
        <v>0</v>
      </c>
      <c r="N46" s="50">
        <f>SUMIFS('Portfolio Allocation'!K$10:K$109,'Portfolio Allocation'!$A$10:$A$109,'Graph Tables'!$D46)</f>
        <v>0</v>
      </c>
      <c r="O46" s="50">
        <f>SUMIFS('Portfolio Allocation'!L$10:L$109,'Portfolio Allocation'!$A$10:$A$109,'Graph Tables'!$D46)</f>
        <v>0</v>
      </c>
      <c r="P46" s="50">
        <f>SUMIFS('Portfolio Allocation'!M$10:M$109,'Portfolio Allocation'!$A$10:$A$109,'Graph Tables'!$D46)</f>
        <v>0</v>
      </c>
      <c r="Q46" s="50">
        <f>SUMIFS('Portfolio Allocation'!N$10:N$109,'Portfolio Allocation'!$A$10:$A$109,'Graph Tables'!$D46)</f>
        <v>0</v>
      </c>
      <c r="R46" s="50">
        <f>SUMIFS('Portfolio Allocation'!O$10:O$109,'Portfolio Allocation'!$A$10:$A$109,'Graph Tables'!$D46)</f>
        <v>0</v>
      </c>
      <c r="S46" s="50">
        <f>SUMIFS('Portfolio Allocation'!P$10:P$109,'Portfolio Allocation'!$A$10:$A$109,'Graph Tables'!$D46)</f>
        <v>0</v>
      </c>
      <c r="T46" s="50">
        <f>SUMIFS('Portfolio Allocation'!Q$10:Q$109,'Portfolio Allocation'!$A$10:$A$109,'Graph Tables'!$D46)</f>
        <v>0</v>
      </c>
      <c r="U46" s="50">
        <f>SUMIFS('Portfolio Allocation'!R$10:R$109,'Portfolio Allocation'!$A$10:$A$109,'Graph Tables'!$D46)</f>
        <v>0</v>
      </c>
      <c r="V46" s="50">
        <f>SUMIFS('Portfolio Allocation'!S$10:S$109,'Portfolio Allocation'!$A$10:$A$109,'Graph Tables'!$D46)</f>
        <v>0</v>
      </c>
      <c r="W46" s="50">
        <f>SUMIFS('Portfolio Allocation'!T$10:T$109,'Portfolio Allocation'!$A$10:$A$109,'Graph Tables'!$D46)</f>
        <v>0</v>
      </c>
      <c r="X46" s="50">
        <f>SUMIFS('Portfolio Allocation'!U$10:U$109,'Portfolio Allocation'!$A$10:$A$109,'Graph Tables'!$D46)</f>
        <v>0</v>
      </c>
      <c r="Y46" s="50">
        <f>SUMIFS('Portfolio Allocation'!V$10:V$109,'Portfolio Allocation'!$A$10:$A$109,'Graph Tables'!$D46)</f>
        <v>0</v>
      </c>
      <c r="Z46" s="50">
        <f>SUMIFS('Portfolio Allocation'!W$10:W$109,'Portfolio Allocation'!$A$10:$A$109,'Graph Tables'!$D46)</f>
        <v>0</v>
      </c>
      <c r="AA46" s="50">
        <f>SUMIFS('Portfolio Allocation'!X$10:X$109,'Portfolio Allocation'!$A$10:$A$109,'Graph Tables'!$D46)</f>
        <v>0</v>
      </c>
      <c r="AB46" s="50">
        <f>SUMIFS('Portfolio Allocation'!Y$10:Y$109,'Portfolio Allocation'!$A$10:$A$109,'Graph Tables'!$D46)</f>
        <v>0</v>
      </c>
      <c r="AC46" s="50">
        <f>SUMIFS('Portfolio Allocation'!Z$10:Z$109,'Portfolio Allocation'!$A$10:$A$109,'Graph Tables'!$D46)</f>
        <v>0</v>
      </c>
      <c r="AD46" s="50"/>
      <c r="AE46" s="52">
        <v>45</v>
      </c>
      <c r="AF46" t="str">
        <f t="shared" si="125"/>
        <v xml:space="preserve"> </v>
      </c>
      <c r="AG46" s="48">
        <f t="shared" si="96"/>
        <v>0</v>
      </c>
      <c r="AH46" s="50"/>
      <c r="AI46" s="303">
        <f t="shared" si="81"/>
        <v>1</v>
      </c>
      <c r="AJ46" s="303">
        <f>AI46+COUNTIF(AI$2:$AI46,AI46)-1</f>
        <v>45</v>
      </c>
      <c r="AK46" s="305" t="str">
        <f t="shared" si="2"/>
        <v>Christmas Island</v>
      </c>
      <c r="AL46" s="81">
        <f t="shared" si="82"/>
        <v>0</v>
      </c>
      <c r="AM46" s="48">
        <f t="shared" si="3"/>
        <v>0</v>
      </c>
      <c r="AN46" s="48">
        <f t="shared" si="4"/>
        <v>0</v>
      </c>
      <c r="AO46" s="48">
        <f t="shared" si="5"/>
        <v>0</v>
      </c>
      <c r="AP46" s="48">
        <f t="shared" si="6"/>
        <v>0</v>
      </c>
      <c r="AQ46" s="48">
        <f t="shared" si="7"/>
        <v>0</v>
      </c>
      <c r="AR46" s="48">
        <f t="shared" si="8"/>
        <v>0</v>
      </c>
      <c r="AS46" s="48">
        <f t="shared" si="9"/>
        <v>0</v>
      </c>
      <c r="AT46" s="48">
        <f t="shared" si="10"/>
        <v>0</v>
      </c>
      <c r="AU46" s="48">
        <f t="shared" si="11"/>
        <v>0</v>
      </c>
      <c r="AV46" s="48">
        <f t="shared" si="12"/>
        <v>0</v>
      </c>
      <c r="AW46" s="48">
        <f t="shared" si="13"/>
        <v>0</v>
      </c>
      <c r="AX46" s="48">
        <f t="shared" si="14"/>
        <v>0</v>
      </c>
      <c r="AY46" s="48">
        <f t="shared" si="15"/>
        <v>0</v>
      </c>
      <c r="AZ46" s="48">
        <f t="shared" si="16"/>
        <v>0</v>
      </c>
      <c r="BA46" s="48">
        <f t="shared" si="17"/>
        <v>0</v>
      </c>
      <c r="BB46" s="48">
        <f t="shared" si="18"/>
        <v>0</v>
      </c>
      <c r="BC46" s="48">
        <f t="shared" si="19"/>
        <v>0</v>
      </c>
      <c r="BD46" s="48">
        <f t="shared" si="20"/>
        <v>0</v>
      </c>
      <c r="BE46" s="48">
        <f t="shared" si="21"/>
        <v>0</v>
      </c>
      <c r="BF46" s="48">
        <f t="shared" si="22"/>
        <v>0</v>
      </c>
      <c r="BG46" s="48">
        <f t="shared" si="23"/>
        <v>0</v>
      </c>
      <c r="BH46" s="48">
        <f t="shared" si="24"/>
        <v>0</v>
      </c>
      <c r="BI46" s="48">
        <f t="shared" si="25"/>
        <v>0</v>
      </c>
      <c r="BJ46" s="48">
        <f t="shared" si="26"/>
        <v>0</v>
      </c>
      <c r="BK46" s="48"/>
      <c r="BL46" s="52">
        <v>45</v>
      </c>
      <c r="BM46">
        <f t="shared" si="126"/>
        <v>0</v>
      </c>
      <c r="BN46" s="48">
        <f t="shared" si="97"/>
        <v>0</v>
      </c>
      <c r="BO46" s="48">
        <f t="shared" si="101"/>
        <v>0</v>
      </c>
      <c r="BP46" s="48">
        <f t="shared" si="102"/>
        <v>0</v>
      </c>
      <c r="BQ46" s="48">
        <f t="shared" si="103"/>
        <v>0</v>
      </c>
      <c r="BR46" s="48">
        <f t="shared" si="104"/>
        <v>0</v>
      </c>
      <c r="BS46" s="48">
        <f t="shared" si="105"/>
        <v>0</v>
      </c>
      <c r="BT46" s="48">
        <f t="shared" si="106"/>
        <v>0</v>
      </c>
      <c r="BU46" s="48">
        <f t="shared" si="107"/>
        <v>0</v>
      </c>
      <c r="BV46" s="48">
        <f t="shared" si="108"/>
        <v>0</v>
      </c>
      <c r="BW46" s="48">
        <f t="shared" si="109"/>
        <v>0</v>
      </c>
      <c r="BX46" s="48">
        <f t="shared" si="110"/>
        <v>0</v>
      </c>
      <c r="BY46" s="48">
        <f t="shared" si="111"/>
        <v>0</v>
      </c>
      <c r="BZ46" s="48">
        <f t="shared" si="112"/>
        <v>0</v>
      </c>
      <c r="CA46" s="48">
        <f t="shared" si="113"/>
        <v>0</v>
      </c>
      <c r="CB46" s="48">
        <f t="shared" si="114"/>
        <v>0</v>
      </c>
      <c r="CC46" s="48">
        <f t="shared" si="115"/>
        <v>0</v>
      </c>
      <c r="CD46" s="48">
        <f t="shared" si="116"/>
        <v>0</v>
      </c>
      <c r="CE46" s="48">
        <f t="shared" si="117"/>
        <v>0</v>
      </c>
      <c r="CF46" s="48">
        <f t="shared" si="118"/>
        <v>0</v>
      </c>
      <c r="CG46" s="48">
        <f t="shared" si="119"/>
        <v>0</v>
      </c>
      <c r="CH46" s="48">
        <f t="shared" si="120"/>
        <v>0</v>
      </c>
      <c r="CI46" s="48">
        <f t="shared" si="121"/>
        <v>0</v>
      </c>
      <c r="CJ46" s="48">
        <f t="shared" si="122"/>
        <v>0</v>
      </c>
      <c r="CK46" s="48">
        <f t="shared" si="123"/>
        <v>0</v>
      </c>
      <c r="CL46" s="48">
        <f t="shared" si="124"/>
        <v>0</v>
      </c>
      <c r="CM46" s="48"/>
      <c r="CN46" s="310">
        <f t="shared" si="84"/>
        <v>0</v>
      </c>
      <c r="CO46" s="310">
        <v>45</v>
      </c>
      <c r="CP46" s="303">
        <f t="shared" si="85"/>
        <v>1</v>
      </c>
      <c r="CQ46" s="303">
        <f>CP46+COUNTIF($CP$2:CP46,CP46)-1</f>
        <v>45</v>
      </c>
      <c r="CR46" s="305" t="str">
        <f t="shared" si="51"/>
        <v>Christmas Island</v>
      </c>
      <c r="CS46" s="81">
        <f t="shared" si="86"/>
        <v>0</v>
      </c>
      <c r="CT46" s="48">
        <f t="shared" si="52"/>
        <v>0</v>
      </c>
      <c r="CU46" s="48">
        <f t="shared" si="53"/>
        <v>0</v>
      </c>
      <c r="CV46" s="48">
        <f t="shared" si="54"/>
        <v>0</v>
      </c>
      <c r="CW46" s="48">
        <f t="shared" si="55"/>
        <v>0</v>
      </c>
      <c r="CX46" s="48">
        <f t="shared" si="56"/>
        <v>0</v>
      </c>
      <c r="CY46" s="48">
        <f t="shared" si="57"/>
        <v>0</v>
      </c>
      <c r="CZ46" s="48">
        <f t="shared" si="58"/>
        <v>0</v>
      </c>
      <c r="DA46" s="48">
        <f t="shared" si="59"/>
        <v>0</v>
      </c>
      <c r="DB46" s="48">
        <f t="shared" si="60"/>
        <v>0</v>
      </c>
      <c r="DC46" s="48">
        <f t="shared" si="61"/>
        <v>0</v>
      </c>
      <c r="DD46" s="48">
        <f t="shared" si="62"/>
        <v>0</v>
      </c>
      <c r="DE46" s="48">
        <f t="shared" si="63"/>
        <v>0</v>
      </c>
      <c r="DF46" s="48">
        <f t="shared" si="64"/>
        <v>0</v>
      </c>
      <c r="DG46" s="48">
        <f t="shared" si="65"/>
        <v>0</v>
      </c>
      <c r="DH46" s="48">
        <f t="shared" si="66"/>
        <v>0</v>
      </c>
      <c r="DI46" s="48">
        <f t="shared" si="67"/>
        <v>0</v>
      </c>
      <c r="DJ46" s="48">
        <f t="shared" si="68"/>
        <v>0</v>
      </c>
      <c r="DK46" s="48">
        <f t="shared" si="69"/>
        <v>0</v>
      </c>
      <c r="DL46" s="48">
        <f t="shared" si="70"/>
        <v>0</v>
      </c>
      <c r="DM46" s="48">
        <f t="shared" si="71"/>
        <v>0</v>
      </c>
      <c r="DN46" s="48">
        <f t="shared" si="72"/>
        <v>0</v>
      </c>
      <c r="DO46" s="48">
        <f t="shared" si="73"/>
        <v>0</v>
      </c>
      <c r="DP46" s="48">
        <f t="shared" si="74"/>
        <v>0</v>
      </c>
      <c r="DQ46" s="48">
        <f t="shared" si="75"/>
        <v>0</v>
      </c>
    </row>
    <row r="47" spans="1:143" ht="15">
      <c r="A47" s="303">
        <v>46</v>
      </c>
      <c r="B47" s="445">
        <f t="shared" si="78"/>
        <v>1</v>
      </c>
      <c r="C47" s="446">
        <f>B47+COUNTIF(B$2:$B47,B47)-1</f>
        <v>46</v>
      </c>
      <c r="D47" s="447" t="str">
        <f>Tables!AI47</f>
        <v>Cocos (Keeling) Islands</v>
      </c>
      <c r="E47" s="448">
        <f t="shared" si="79"/>
        <v>0</v>
      </c>
      <c r="F47" s="50">
        <f>SUMIFS('Portfolio Allocation'!C$10:C$109,'Portfolio Allocation'!$A$10:$A$109,'Graph Tables'!$D47)</f>
        <v>0</v>
      </c>
      <c r="G47" s="50">
        <f>SUMIFS('Portfolio Allocation'!D$10:D$109,'Portfolio Allocation'!$A$10:$A$109,'Graph Tables'!$D47)</f>
        <v>0</v>
      </c>
      <c r="H47" s="50">
        <f>SUMIFS('Portfolio Allocation'!E$10:E$109,'Portfolio Allocation'!$A$10:$A$109,'Graph Tables'!$D47)</f>
        <v>0</v>
      </c>
      <c r="I47" s="50">
        <f>SUMIFS('Portfolio Allocation'!F$10:F$109,'Portfolio Allocation'!$A$10:$A$109,'Graph Tables'!$D47)</f>
        <v>0</v>
      </c>
      <c r="J47" s="50">
        <f>SUMIFS('Portfolio Allocation'!G$10:G$109,'Portfolio Allocation'!$A$10:$A$109,'Graph Tables'!$D47)</f>
        <v>0</v>
      </c>
      <c r="K47" s="50">
        <f>SUMIFS('Portfolio Allocation'!H$10:H$109,'Portfolio Allocation'!$A$10:$A$109,'Graph Tables'!$D47)</f>
        <v>0</v>
      </c>
      <c r="L47" s="50">
        <f>SUMIFS('Portfolio Allocation'!I$10:I$109,'Portfolio Allocation'!$A$10:$A$109,'Graph Tables'!$D47)</f>
        <v>0</v>
      </c>
      <c r="M47" s="50">
        <f>SUMIFS('Portfolio Allocation'!J$10:J$109,'Portfolio Allocation'!$A$10:$A$109,'Graph Tables'!$D47)</f>
        <v>0</v>
      </c>
      <c r="N47" s="50">
        <f>SUMIFS('Portfolio Allocation'!K$10:K$109,'Portfolio Allocation'!$A$10:$A$109,'Graph Tables'!$D47)</f>
        <v>0</v>
      </c>
      <c r="O47" s="50">
        <f>SUMIFS('Portfolio Allocation'!L$10:L$109,'Portfolio Allocation'!$A$10:$A$109,'Graph Tables'!$D47)</f>
        <v>0</v>
      </c>
      <c r="P47" s="50">
        <f>SUMIFS('Portfolio Allocation'!M$10:M$109,'Portfolio Allocation'!$A$10:$A$109,'Graph Tables'!$D47)</f>
        <v>0</v>
      </c>
      <c r="Q47" s="50">
        <f>SUMIFS('Portfolio Allocation'!N$10:N$109,'Portfolio Allocation'!$A$10:$A$109,'Graph Tables'!$D47)</f>
        <v>0</v>
      </c>
      <c r="R47" s="50">
        <f>SUMIFS('Portfolio Allocation'!O$10:O$109,'Portfolio Allocation'!$A$10:$A$109,'Graph Tables'!$D47)</f>
        <v>0</v>
      </c>
      <c r="S47" s="50">
        <f>SUMIFS('Portfolio Allocation'!P$10:P$109,'Portfolio Allocation'!$A$10:$A$109,'Graph Tables'!$D47)</f>
        <v>0</v>
      </c>
      <c r="T47" s="50">
        <f>SUMIFS('Portfolio Allocation'!Q$10:Q$109,'Portfolio Allocation'!$A$10:$A$109,'Graph Tables'!$D47)</f>
        <v>0</v>
      </c>
      <c r="U47" s="50">
        <f>SUMIFS('Portfolio Allocation'!R$10:R$109,'Portfolio Allocation'!$A$10:$A$109,'Graph Tables'!$D47)</f>
        <v>0</v>
      </c>
      <c r="V47" s="50">
        <f>SUMIFS('Portfolio Allocation'!S$10:S$109,'Portfolio Allocation'!$A$10:$A$109,'Graph Tables'!$D47)</f>
        <v>0</v>
      </c>
      <c r="W47" s="50">
        <f>SUMIFS('Portfolio Allocation'!T$10:T$109,'Portfolio Allocation'!$A$10:$A$109,'Graph Tables'!$D47)</f>
        <v>0</v>
      </c>
      <c r="X47" s="50">
        <f>SUMIFS('Portfolio Allocation'!U$10:U$109,'Portfolio Allocation'!$A$10:$A$109,'Graph Tables'!$D47)</f>
        <v>0</v>
      </c>
      <c r="Y47" s="50">
        <f>SUMIFS('Portfolio Allocation'!V$10:V$109,'Portfolio Allocation'!$A$10:$A$109,'Graph Tables'!$D47)</f>
        <v>0</v>
      </c>
      <c r="Z47" s="50">
        <f>SUMIFS('Portfolio Allocation'!W$10:W$109,'Portfolio Allocation'!$A$10:$A$109,'Graph Tables'!$D47)</f>
        <v>0</v>
      </c>
      <c r="AA47" s="50">
        <f>SUMIFS('Portfolio Allocation'!X$10:X$109,'Portfolio Allocation'!$A$10:$A$109,'Graph Tables'!$D47)</f>
        <v>0</v>
      </c>
      <c r="AB47" s="50">
        <f>SUMIFS('Portfolio Allocation'!Y$10:Y$109,'Portfolio Allocation'!$A$10:$A$109,'Graph Tables'!$D47)</f>
        <v>0</v>
      </c>
      <c r="AC47" s="50">
        <f>SUMIFS('Portfolio Allocation'!Z$10:Z$109,'Portfolio Allocation'!$A$10:$A$109,'Graph Tables'!$D47)</f>
        <v>0</v>
      </c>
      <c r="AD47" s="50"/>
      <c r="AE47" s="52">
        <v>46</v>
      </c>
      <c r="AF47" t="str">
        <f t="shared" si="125"/>
        <v xml:space="preserve"> </v>
      </c>
      <c r="AG47" s="48">
        <f t="shared" si="96"/>
        <v>0</v>
      </c>
      <c r="AH47" s="50"/>
      <c r="AI47" s="303">
        <f t="shared" si="81"/>
        <v>1</v>
      </c>
      <c r="AJ47" s="303">
        <f>AI47+COUNTIF(AI$2:$AI47,AI47)-1</f>
        <v>46</v>
      </c>
      <c r="AK47" s="305" t="str">
        <f t="shared" si="2"/>
        <v>Cocos (Keeling) Islands</v>
      </c>
      <c r="AL47" s="81">
        <f t="shared" si="82"/>
        <v>0</v>
      </c>
      <c r="AM47" s="48">
        <f t="shared" si="3"/>
        <v>0</v>
      </c>
      <c r="AN47" s="48">
        <f t="shared" si="4"/>
        <v>0</v>
      </c>
      <c r="AO47" s="48">
        <f t="shared" si="5"/>
        <v>0</v>
      </c>
      <c r="AP47" s="48">
        <f t="shared" si="6"/>
        <v>0</v>
      </c>
      <c r="AQ47" s="48">
        <f t="shared" si="7"/>
        <v>0</v>
      </c>
      <c r="AR47" s="48">
        <f t="shared" si="8"/>
        <v>0</v>
      </c>
      <c r="AS47" s="48">
        <f t="shared" si="9"/>
        <v>0</v>
      </c>
      <c r="AT47" s="48">
        <f t="shared" si="10"/>
        <v>0</v>
      </c>
      <c r="AU47" s="48">
        <f t="shared" si="11"/>
        <v>0</v>
      </c>
      <c r="AV47" s="48">
        <f t="shared" si="12"/>
        <v>0</v>
      </c>
      <c r="AW47" s="48">
        <f t="shared" si="13"/>
        <v>0</v>
      </c>
      <c r="AX47" s="48">
        <f t="shared" si="14"/>
        <v>0</v>
      </c>
      <c r="AY47" s="48">
        <f t="shared" si="15"/>
        <v>0</v>
      </c>
      <c r="AZ47" s="48">
        <f t="shared" si="16"/>
        <v>0</v>
      </c>
      <c r="BA47" s="48">
        <f t="shared" si="17"/>
        <v>0</v>
      </c>
      <c r="BB47" s="48">
        <f t="shared" si="18"/>
        <v>0</v>
      </c>
      <c r="BC47" s="48">
        <f t="shared" si="19"/>
        <v>0</v>
      </c>
      <c r="BD47" s="48">
        <f t="shared" si="20"/>
        <v>0</v>
      </c>
      <c r="BE47" s="48">
        <f t="shared" si="21"/>
        <v>0</v>
      </c>
      <c r="BF47" s="48">
        <f t="shared" si="22"/>
        <v>0</v>
      </c>
      <c r="BG47" s="48">
        <f t="shared" si="23"/>
        <v>0</v>
      </c>
      <c r="BH47" s="48">
        <f t="shared" si="24"/>
        <v>0</v>
      </c>
      <c r="BI47" s="48">
        <f t="shared" si="25"/>
        <v>0</v>
      </c>
      <c r="BJ47" s="48">
        <f t="shared" si="26"/>
        <v>0</v>
      </c>
      <c r="BK47" s="48"/>
      <c r="BL47" s="52">
        <v>46</v>
      </c>
      <c r="BM47">
        <f t="shared" si="126"/>
        <v>0</v>
      </c>
      <c r="BN47" s="48">
        <f t="shared" si="97"/>
        <v>0</v>
      </c>
      <c r="BO47" s="48">
        <f t="shared" si="101"/>
        <v>0</v>
      </c>
      <c r="BP47" s="48">
        <f t="shared" si="102"/>
        <v>0</v>
      </c>
      <c r="BQ47" s="48">
        <f t="shared" si="103"/>
        <v>0</v>
      </c>
      <c r="BR47" s="48">
        <f t="shared" si="104"/>
        <v>0</v>
      </c>
      <c r="BS47" s="48">
        <f t="shared" si="105"/>
        <v>0</v>
      </c>
      <c r="BT47" s="48">
        <f t="shared" si="106"/>
        <v>0</v>
      </c>
      <c r="BU47" s="48">
        <f t="shared" si="107"/>
        <v>0</v>
      </c>
      <c r="BV47" s="48">
        <f t="shared" si="108"/>
        <v>0</v>
      </c>
      <c r="BW47" s="48">
        <f t="shared" si="109"/>
        <v>0</v>
      </c>
      <c r="BX47" s="48">
        <f t="shared" si="110"/>
        <v>0</v>
      </c>
      <c r="BY47" s="48">
        <f t="shared" si="111"/>
        <v>0</v>
      </c>
      <c r="BZ47" s="48">
        <f t="shared" si="112"/>
        <v>0</v>
      </c>
      <c r="CA47" s="48">
        <f t="shared" si="113"/>
        <v>0</v>
      </c>
      <c r="CB47" s="48">
        <f t="shared" si="114"/>
        <v>0</v>
      </c>
      <c r="CC47" s="48">
        <f t="shared" si="115"/>
        <v>0</v>
      </c>
      <c r="CD47" s="48">
        <f t="shared" si="116"/>
        <v>0</v>
      </c>
      <c r="CE47" s="48">
        <f t="shared" si="117"/>
        <v>0</v>
      </c>
      <c r="CF47" s="48">
        <f t="shared" si="118"/>
        <v>0</v>
      </c>
      <c r="CG47" s="48">
        <f t="shared" si="119"/>
        <v>0</v>
      </c>
      <c r="CH47" s="48">
        <f t="shared" si="120"/>
        <v>0</v>
      </c>
      <c r="CI47" s="48">
        <f t="shared" si="121"/>
        <v>0</v>
      </c>
      <c r="CJ47" s="48">
        <f t="shared" si="122"/>
        <v>0</v>
      </c>
      <c r="CK47" s="48">
        <f t="shared" si="123"/>
        <v>0</v>
      </c>
      <c r="CL47" s="48">
        <f t="shared" si="124"/>
        <v>0</v>
      </c>
      <c r="CM47" s="48"/>
      <c r="CN47" s="310">
        <f t="shared" si="84"/>
        <v>0</v>
      </c>
      <c r="CO47" s="310">
        <v>46</v>
      </c>
      <c r="CP47" s="303">
        <f t="shared" si="85"/>
        <v>1</v>
      </c>
      <c r="CQ47" s="303">
        <f>CP47+COUNTIF($CP$2:CP47,CP47)-1</f>
        <v>46</v>
      </c>
      <c r="CR47" s="305" t="str">
        <f t="shared" si="51"/>
        <v>Cocos (Keeling) Islands</v>
      </c>
      <c r="CS47" s="81">
        <f t="shared" si="86"/>
        <v>0</v>
      </c>
      <c r="CT47" s="48">
        <f t="shared" si="52"/>
        <v>0</v>
      </c>
      <c r="CU47" s="48">
        <f t="shared" si="53"/>
        <v>0</v>
      </c>
      <c r="CV47" s="48">
        <f t="shared" si="54"/>
        <v>0</v>
      </c>
      <c r="CW47" s="48">
        <f t="shared" si="55"/>
        <v>0</v>
      </c>
      <c r="CX47" s="48">
        <f t="shared" si="56"/>
        <v>0</v>
      </c>
      <c r="CY47" s="48">
        <f t="shared" si="57"/>
        <v>0</v>
      </c>
      <c r="CZ47" s="48">
        <f t="shared" si="58"/>
        <v>0</v>
      </c>
      <c r="DA47" s="48">
        <f t="shared" si="59"/>
        <v>0</v>
      </c>
      <c r="DB47" s="48">
        <f t="shared" si="60"/>
        <v>0</v>
      </c>
      <c r="DC47" s="48">
        <f t="shared" si="61"/>
        <v>0</v>
      </c>
      <c r="DD47" s="48">
        <f t="shared" si="62"/>
        <v>0</v>
      </c>
      <c r="DE47" s="48">
        <f t="shared" si="63"/>
        <v>0</v>
      </c>
      <c r="DF47" s="48">
        <f t="shared" si="64"/>
        <v>0</v>
      </c>
      <c r="DG47" s="48">
        <f t="shared" si="65"/>
        <v>0</v>
      </c>
      <c r="DH47" s="48">
        <f t="shared" si="66"/>
        <v>0</v>
      </c>
      <c r="DI47" s="48">
        <f t="shared" si="67"/>
        <v>0</v>
      </c>
      <c r="DJ47" s="48">
        <f t="shared" si="68"/>
        <v>0</v>
      </c>
      <c r="DK47" s="48">
        <f t="shared" si="69"/>
        <v>0</v>
      </c>
      <c r="DL47" s="48">
        <f t="shared" si="70"/>
        <v>0</v>
      </c>
      <c r="DM47" s="48">
        <f t="shared" si="71"/>
        <v>0</v>
      </c>
      <c r="DN47" s="48">
        <f t="shared" si="72"/>
        <v>0</v>
      </c>
      <c r="DO47" s="48">
        <f t="shared" si="73"/>
        <v>0</v>
      </c>
      <c r="DP47" s="48">
        <f t="shared" si="74"/>
        <v>0</v>
      </c>
      <c r="DQ47" s="48">
        <f t="shared" si="75"/>
        <v>0</v>
      </c>
    </row>
    <row r="48" spans="1:143" ht="15">
      <c r="A48" s="303">
        <v>47</v>
      </c>
      <c r="B48" s="445">
        <f t="shared" si="78"/>
        <v>1</v>
      </c>
      <c r="C48" s="446">
        <f>B48+COUNTIF(B$2:$B48,B48)-1</f>
        <v>47</v>
      </c>
      <c r="D48" s="447" t="str">
        <f>Tables!AI48</f>
        <v>Colombia</v>
      </c>
      <c r="E48" s="448">
        <f t="shared" si="79"/>
        <v>0</v>
      </c>
      <c r="F48" s="50">
        <f>SUMIFS('Portfolio Allocation'!C$10:C$109,'Portfolio Allocation'!$A$10:$A$109,'Graph Tables'!$D48)</f>
        <v>0</v>
      </c>
      <c r="G48" s="50">
        <f>SUMIFS('Portfolio Allocation'!D$10:D$109,'Portfolio Allocation'!$A$10:$A$109,'Graph Tables'!$D48)</f>
        <v>0</v>
      </c>
      <c r="H48" s="50">
        <f>SUMIFS('Portfolio Allocation'!E$10:E$109,'Portfolio Allocation'!$A$10:$A$109,'Graph Tables'!$D48)</f>
        <v>0</v>
      </c>
      <c r="I48" s="50">
        <f>SUMIFS('Portfolio Allocation'!F$10:F$109,'Portfolio Allocation'!$A$10:$A$109,'Graph Tables'!$D48)</f>
        <v>0</v>
      </c>
      <c r="J48" s="50">
        <f>SUMIFS('Portfolio Allocation'!G$10:G$109,'Portfolio Allocation'!$A$10:$A$109,'Graph Tables'!$D48)</f>
        <v>0</v>
      </c>
      <c r="K48" s="50">
        <f>SUMIFS('Portfolio Allocation'!H$10:H$109,'Portfolio Allocation'!$A$10:$A$109,'Graph Tables'!$D48)</f>
        <v>0</v>
      </c>
      <c r="L48" s="50">
        <f>SUMIFS('Portfolio Allocation'!I$10:I$109,'Portfolio Allocation'!$A$10:$A$109,'Graph Tables'!$D48)</f>
        <v>0</v>
      </c>
      <c r="M48" s="50">
        <f>SUMIFS('Portfolio Allocation'!J$10:J$109,'Portfolio Allocation'!$A$10:$A$109,'Graph Tables'!$D48)</f>
        <v>0</v>
      </c>
      <c r="N48" s="50">
        <f>SUMIFS('Portfolio Allocation'!K$10:K$109,'Portfolio Allocation'!$A$10:$A$109,'Graph Tables'!$D48)</f>
        <v>0</v>
      </c>
      <c r="O48" s="50">
        <f>SUMIFS('Portfolio Allocation'!L$10:L$109,'Portfolio Allocation'!$A$10:$A$109,'Graph Tables'!$D48)</f>
        <v>0</v>
      </c>
      <c r="P48" s="50">
        <f>SUMIFS('Portfolio Allocation'!M$10:M$109,'Portfolio Allocation'!$A$10:$A$109,'Graph Tables'!$D48)</f>
        <v>0</v>
      </c>
      <c r="Q48" s="50">
        <f>SUMIFS('Portfolio Allocation'!N$10:N$109,'Portfolio Allocation'!$A$10:$A$109,'Graph Tables'!$D48)</f>
        <v>0</v>
      </c>
      <c r="R48" s="50">
        <f>SUMIFS('Portfolio Allocation'!O$10:O$109,'Portfolio Allocation'!$A$10:$A$109,'Graph Tables'!$D48)</f>
        <v>0</v>
      </c>
      <c r="S48" s="50">
        <f>SUMIFS('Portfolio Allocation'!P$10:P$109,'Portfolio Allocation'!$A$10:$A$109,'Graph Tables'!$D48)</f>
        <v>0</v>
      </c>
      <c r="T48" s="50">
        <f>SUMIFS('Portfolio Allocation'!Q$10:Q$109,'Portfolio Allocation'!$A$10:$A$109,'Graph Tables'!$D48)</f>
        <v>0</v>
      </c>
      <c r="U48" s="50">
        <f>SUMIFS('Portfolio Allocation'!R$10:R$109,'Portfolio Allocation'!$A$10:$A$109,'Graph Tables'!$D48)</f>
        <v>0</v>
      </c>
      <c r="V48" s="50">
        <f>SUMIFS('Portfolio Allocation'!S$10:S$109,'Portfolio Allocation'!$A$10:$A$109,'Graph Tables'!$D48)</f>
        <v>0</v>
      </c>
      <c r="W48" s="50">
        <f>SUMIFS('Portfolio Allocation'!T$10:T$109,'Portfolio Allocation'!$A$10:$A$109,'Graph Tables'!$D48)</f>
        <v>0</v>
      </c>
      <c r="X48" s="50">
        <f>SUMIFS('Portfolio Allocation'!U$10:U$109,'Portfolio Allocation'!$A$10:$A$109,'Graph Tables'!$D48)</f>
        <v>0</v>
      </c>
      <c r="Y48" s="50">
        <f>SUMIFS('Portfolio Allocation'!V$10:V$109,'Portfolio Allocation'!$A$10:$A$109,'Graph Tables'!$D48)</f>
        <v>0</v>
      </c>
      <c r="Z48" s="50">
        <f>SUMIFS('Portfolio Allocation'!W$10:W$109,'Portfolio Allocation'!$A$10:$A$109,'Graph Tables'!$D48)</f>
        <v>0</v>
      </c>
      <c r="AA48" s="50">
        <f>SUMIFS('Portfolio Allocation'!X$10:X$109,'Portfolio Allocation'!$A$10:$A$109,'Graph Tables'!$D48)</f>
        <v>0</v>
      </c>
      <c r="AB48" s="50">
        <f>SUMIFS('Portfolio Allocation'!Y$10:Y$109,'Portfolio Allocation'!$A$10:$A$109,'Graph Tables'!$D48)</f>
        <v>0</v>
      </c>
      <c r="AC48" s="50">
        <f>SUMIFS('Portfolio Allocation'!Z$10:Z$109,'Portfolio Allocation'!$A$10:$A$109,'Graph Tables'!$D48)</f>
        <v>0</v>
      </c>
      <c r="AD48" s="50"/>
      <c r="AE48" s="52">
        <v>47</v>
      </c>
      <c r="AF48" t="str">
        <f t="shared" si="125"/>
        <v xml:space="preserve"> </v>
      </c>
      <c r="AG48" s="48">
        <f t="shared" si="96"/>
        <v>0</v>
      </c>
      <c r="AH48" s="50"/>
      <c r="AI48" s="303">
        <f t="shared" si="81"/>
        <v>1</v>
      </c>
      <c r="AJ48" s="303">
        <f>AI48+COUNTIF(AI$2:$AI48,AI48)-1</f>
        <v>47</v>
      </c>
      <c r="AK48" s="305" t="str">
        <f t="shared" si="2"/>
        <v>Colombia</v>
      </c>
      <c r="AL48" s="81">
        <f t="shared" si="82"/>
        <v>0</v>
      </c>
      <c r="AM48" s="48">
        <f t="shared" si="3"/>
        <v>0</v>
      </c>
      <c r="AN48" s="48">
        <f t="shared" si="4"/>
        <v>0</v>
      </c>
      <c r="AO48" s="48">
        <f t="shared" si="5"/>
        <v>0</v>
      </c>
      <c r="AP48" s="48">
        <f t="shared" si="6"/>
        <v>0</v>
      </c>
      <c r="AQ48" s="48">
        <f t="shared" si="7"/>
        <v>0</v>
      </c>
      <c r="AR48" s="48">
        <f t="shared" si="8"/>
        <v>0</v>
      </c>
      <c r="AS48" s="48">
        <f t="shared" si="9"/>
        <v>0</v>
      </c>
      <c r="AT48" s="48">
        <f t="shared" si="10"/>
        <v>0</v>
      </c>
      <c r="AU48" s="48">
        <f t="shared" si="11"/>
        <v>0</v>
      </c>
      <c r="AV48" s="48">
        <f t="shared" si="12"/>
        <v>0</v>
      </c>
      <c r="AW48" s="48">
        <f t="shared" si="13"/>
        <v>0</v>
      </c>
      <c r="AX48" s="48">
        <f t="shared" si="14"/>
        <v>0</v>
      </c>
      <c r="AY48" s="48">
        <f t="shared" si="15"/>
        <v>0</v>
      </c>
      <c r="AZ48" s="48">
        <f t="shared" si="16"/>
        <v>0</v>
      </c>
      <c r="BA48" s="48">
        <f t="shared" si="17"/>
        <v>0</v>
      </c>
      <c r="BB48" s="48">
        <f t="shared" si="18"/>
        <v>0</v>
      </c>
      <c r="BC48" s="48">
        <f t="shared" si="19"/>
        <v>0</v>
      </c>
      <c r="BD48" s="48">
        <f t="shared" si="20"/>
        <v>0</v>
      </c>
      <c r="BE48" s="48">
        <f t="shared" si="21"/>
        <v>0</v>
      </c>
      <c r="BF48" s="48">
        <f t="shared" si="22"/>
        <v>0</v>
      </c>
      <c r="BG48" s="48">
        <f t="shared" si="23"/>
        <v>0</v>
      </c>
      <c r="BH48" s="48">
        <f t="shared" si="24"/>
        <v>0</v>
      </c>
      <c r="BI48" s="48">
        <f t="shared" si="25"/>
        <v>0</v>
      </c>
      <c r="BJ48" s="48">
        <f t="shared" si="26"/>
        <v>0</v>
      </c>
      <c r="BK48" s="48"/>
      <c r="BL48" s="52">
        <v>47</v>
      </c>
      <c r="BM48">
        <f t="shared" si="126"/>
        <v>0</v>
      </c>
      <c r="BN48" s="48">
        <f t="shared" si="97"/>
        <v>0</v>
      </c>
      <c r="BO48" s="48">
        <f t="shared" si="101"/>
        <v>0</v>
      </c>
      <c r="BP48" s="48">
        <f t="shared" si="102"/>
        <v>0</v>
      </c>
      <c r="BQ48" s="48">
        <f t="shared" si="103"/>
        <v>0</v>
      </c>
      <c r="BR48" s="48">
        <f t="shared" si="104"/>
        <v>0</v>
      </c>
      <c r="BS48" s="48">
        <f t="shared" si="105"/>
        <v>0</v>
      </c>
      <c r="BT48" s="48">
        <f t="shared" si="106"/>
        <v>0</v>
      </c>
      <c r="BU48" s="48">
        <f t="shared" si="107"/>
        <v>0</v>
      </c>
      <c r="BV48" s="48">
        <f t="shared" si="108"/>
        <v>0</v>
      </c>
      <c r="BW48" s="48">
        <f t="shared" si="109"/>
        <v>0</v>
      </c>
      <c r="BX48" s="48">
        <f t="shared" si="110"/>
        <v>0</v>
      </c>
      <c r="BY48" s="48">
        <f t="shared" si="111"/>
        <v>0</v>
      </c>
      <c r="BZ48" s="48">
        <f t="shared" si="112"/>
        <v>0</v>
      </c>
      <c r="CA48" s="48">
        <f t="shared" si="113"/>
        <v>0</v>
      </c>
      <c r="CB48" s="48">
        <f t="shared" si="114"/>
        <v>0</v>
      </c>
      <c r="CC48" s="48">
        <f t="shared" si="115"/>
        <v>0</v>
      </c>
      <c r="CD48" s="48">
        <f t="shared" si="116"/>
        <v>0</v>
      </c>
      <c r="CE48" s="48">
        <f t="shared" si="117"/>
        <v>0</v>
      </c>
      <c r="CF48" s="48">
        <f t="shared" si="118"/>
        <v>0</v>
      </c>
      <c r="CG48" s="48">
        <f t="shared" si="119"/>
        <v>0</v>
      </c>
      <c r="CH48" s="48">
        <f t="shared" si="120"/>
        <v>0</v>
      </c>
      <c r="CI48" s="48">
        <f t="shared" si="121"/>
        <v>0</v>
      </c>
      <c r="CJ48" s="48">
        <f t="shared" si="122"/>
        <v>0</v>
      </c>
      <c r="CK48" s="48">
        <f t="shared" si="123"/>
        <v>0</v>
      </c>
      <c r="CL48" s="48">
        <f t="shared" si="124"/>
        <v>0</v>
      </c>
      <c r="CM48" s="48"/>
      <c r="CN48" s="310">
        <f t="shared" si="84"/>
        <v>0</v>
      </c>
      <c r="CO48" s="310">
        <v>47</v>
      </c>
      <c r="CP48" s="303">
        <f t="shared" si="85"/>
        <v>1</v>
      </c>
      <c r="CQ48" s="303">
        <f>CP48+COUNTIF($CP$2:CP48,CP48)-1</f>
        <v>47</v>
      </c>
      <c r="CR48" s="305" t="str">
        <f t="shared" si="51"/>
        <v>Colombia</v>
      </c>
      <c r="CS48" s="81">
        <f t="shared" si="86"/>
        <v>0</v>
      </c>
      <c r="CT48" s="48">
        <f t="shared" si="52"/>
        <v>0</v>
      </c>
      <c r="CU48" s="48">
        <f t="shared" si="53"/>
        <v>0</v>
      </c>
      <c r="CV48" s="48">
        <f t="shared" si="54"/>
        <v>0</v>
      </c>
      <c r="CW48" s="48">
        <f t="shared" si="55"/>
        <v>0</v>
      </c>
      <c r="CX48" s="48">
        <f t="shared" si="56"/>
        <v>0</v>
      </c>
      <c r="CY48" s="48">
        <f t="shared" si="57"/>
        <v>0</v>
      </c>
      <c r="CZ48" s="48">
        <f t="shared" si="58"/>
        <v>0</v>
      </c>
      <c r="DA48" s="48">
        <f t="shared" si="59"/>
        <v>0</v>
      </c>
      <c r="DB48" s="48">
        <f t="shared" si="60"/>
        <v>0</v>
      </c>
      <c r="DC48" s="48">
        <f t="shared" si="61"/>
        <v>0</v>
      </c>
      <c r="DD48" s="48">
        <f t="shared" si="62"/>
        <v>0</v>
      </c>
      <c r="DE48" s="48">
        <f t="shared" si="63"/>
        <v>0</v>
      </c>
      <c r="DF48" s="48">
        <f t="shared" si="64"/>
        <v>0</v>
      </c>
      <c r="DG48" s="48">
        <f t="shared" si="65"/>
        <v>0</v>
      </c>
      <c r="DH48" s="48">
        <f t="shared" si="66"/>
        <v>0</v>
      </c>
      <c r="DI48" s="48">
        <f t="shared" si="67"/>
        <v>0</v>
      </c>
      <c r="DJ48" s="48">
        <f t="shared" si="68"/>
        <v>0</v>
      </c>
      <c r="DK48" s="48">
        <f t="shared" si="69"/>
        <v>0</v>
      </c>
      <c r="DL48" s="48">
        <f t="shared" si="70"/>
        <v>0</v>
      </c>
      <c r="DM48" s="48">
        <f t="shared" si="71"/>
        <v>0</v>
      </c>
      <c r="DN48" s="48">
        <f t="shared" si="72"/>
        <v>0</v>
      </c>
      <c r="DO48" s="48">
        <f t="shared" si="73"/>
        <v>0</v>
      </c>
      <c r="DP48" s="48">
        <f t="shared" si="74"/>
        <v>0</v>
      </c>
      <c r="DQ48" s="48">
        <f t="shared" si="75"/>
        <v>0</v>
      </c>
    </row>
    <row r="49" spans="1:121" ht="15">
      <c r="A49" s="303">
        <v>48</v>
      </c>
      <c r="B49" s="445">
        <f t="shared" si="78"/>
        <v>1</v>
      </c>
      <c r="C49" s="446">
        <f>B49+COUNTIF(B$2:$B49,B49)-1</f>
        <v>48</v>
      </c>
      <c r="D49" s="447" t="str">
        <f>Tables!AI49</f>
        <v>Comoros, Union of the</v>
      </c>
      <c r="E49" s="448">
        <f t="shared" si="79"/>
        <v>0</v>
      </c>
      <c r="F49" s="50">
        <f>SUMIFS('Portfolio Allocation'!C$10:C$109,'Portfolio Allocation'!$A$10:$A$109,'Graph Tables'!$D49)</f>
        <v>0</v>
      </c>
      <c r="G49" s="50">
        <f>SUMIFS('Portfolio Allocation'!D$10:D$109,'Portfolio Allocation'!$A$10:$A$109,'Graph Tables'!$D49)</f>
        <v>0</v>
      </c>
      <c r="H49" s="50">
        <f>SUMIFS('Portfolio Allocation'!E$10:E$109,'Portfolio Allocation'!$A$10:$A$109,'Graph Tables'!$D49)</f>
        <v>0</v>
      </c>
      <c r="I49" s="50">
        <f>SUMIFS('Portfolio Allocation'!F$10:F$109,'Portfolio Allocation'!$A$10:$A$109,'Graph Tables'!$D49)</f>
        <v>0</v>
      </c>
      <c r="J49" s="50">
        <f>SUMIFS('Portfolio Allocation'!G$10:G$109,'Portfolio Allocation'!$A$10:$A$109,'Graph Tables'!$D49)</f>
        <v>0</v>
      </c>
      <c r="K49" s="50">
        <f>SUMIFS('Portfolio Allocation'!H$10:H$109,'Portfolio Allocation'!$A$10:$A$109,'Graph Tables'!$D49)</f>
        <v>0</v>
      </c>
      <c r="L49" s="50">
        <f>SUMIFS('Portfolio Allocation'!I$10:I$109,'Portfolio Allocation'!$A$10:$A$109,'Graph Tables'!$D49)</f>
        <v>0</v>
      </c>
      <c r="M49" s="50">
        <f>SUMIFS('Portfolio Allocation'!J$10:J$109,'Portfolio Allocation'!$A$10:$A$109,'Graph Tables'!$D49)</f>
        <v>0</v>
      </c>
      <c r="N49" s="50">
        <f>SUMIFS('Portfolio Allocation'!K$10:K$109,'Portfolio Allocation'!$A$10:$A$109,'Graph Tables'!$D49)</f>
        <v>0</v>
      </c>
      <c r="O49" s="50">
        <f>SUMIFS('Portfolio Allocation'!L$10:L$109,'Portfolio Allocation'!$A$10:$A$109,'Graph Tables'!$D49)</f>
        <v>0</v>
      </c>
      <c r="P49" s="50">
        <f>SUMIFS('Portfolio Allocation'!M$10:M$109,'Portfolio Allocation'!$A$10:$A$109,'Graph Tables'!$D49)</f>
        <v>0</v>
      </c>
      <c r="Q49" s="50">
        <f>SUMIFS('Portfolio Allocation'!N$10:N$109,'Portfolio Allocation'!$A$10:$A$109,'Graph Tables'!$D49)</f>
        <v>0</v>
      </c>
      <c r="R49" s="50">
        <f>SUMIFS('Portfolio Allocation'!O$10:O$109,'Portfolio Allocation'!$A$10:$A$109,'Graph Tables'!$D49)</f>
        <v>0</v>
      </c>
      <c r="S49" s="50">
        <f>SUMIFS('Portfolio Allocation'!P$10:P$109,'Portfolio Allocation'!$A$10:$A$109,'Graph Tables'!$D49)</f>
        <v>0</v>
      </c>
      <c r="T49" s="50">
        <f>SUMIFS('Portfolio Allocation'!Q$10:Q$109,'Portfolio Allocation'!$A$10:$A$109,'Graph Tables'!$D49)</f>
        <v>0</v>
      </c>
      <c r="U49" s="50">
        <f>SUMIFS('Portfolio Allocation'!R$10:R$109,'Portfolio Allocation'!$A$10:$A$109,'Graph Tables'!$D49)</f>
        <v>0</v>
      </c>
      <c r="V49" s="50">
        <f>SUMIFS('Portfolio Allocation'!S$10:S$109,'Portfolio Allocation'!$A$10:$A$109,'Graph Tables'!$D49)</f>
        <v>0</v>
      </c>
      <c r="W49" s="50">
        <f>SUMIFS('Portfolio Allocation'!T$10:T$109,'Portfolio Allocation'!$A$10:$A$109,'Graph Tables'!$D49)</f>
        <v>0</v>
      </c>
      <c r="X49" s="50">
        <f>SUMIFS('Portfolio Allocation'!U$10:U$109,'Portfolio Allocation'!$A$10:$A$109,'Graph Tables'!$D49)</f>
        <v>0</v>
      </c>
      <c r="Y49" s="50">
        <f>SUMIFS('Portfolio Allocation'!V$10:V$109,'Portfolio Allocation'!$A$10:$A$109,'Graph Tables'!$D49)</f>
        <v>0</v>
      </c>
      <c r="Z49" s="50">
        <f>SUMIFS('Portfolio Allocation'!W$10:W$109,'Portfolio Allocation'!$A$10:$A$109,'Graph Tables'!$D49)</f>
        <v>0</v>
      </c>
      <c r="AA49" s="50">
        <f>SUMIFS('Portfolio Allocation'!X$10:X$109,'Portfolio Allocation'!$A$10:$A$109,'Graph Tables'!$D49)</f>
        <v>0</v>
      </c>
      <c r="AB49" s="50">
        <f>SUMIFS('Portfolio Allocation'!Y$10:Y$109,'Portfolio Allocation'!$A$10:$A$109,'Graph Tables'!$D49)</f>
        <v>0</v>
      </c>
      <c r="AC49" s="50">
        <f>SUMIFS('Portfolio Allocation'!Z$10:Z$109,'Portfolio Allocation'!$A$10:$A$109,'Graph Tables'!$D49)</f>
        <v>0</v>
      </c>
      <c r="AD49" s="50"/>
      <c r="AE49" s="52">
        <v>48</v>
      </c>
      <c r="AF49" t="str">
        <f t="shared" si="125"/>
        <v xml:space="preserve"> </v>
      </c>
      <c r="AG49" s="48">
        <f t="shared" si="96"/>
        <v>0</v>
      </c>
      <c r="AH49" s="50"/>
      <c r="AI49" s="303">
        <f t="shared" si="81"/>
        <v>1</v>
      </c>
      <c r="AJ49" s="303">
        <f>AI49+COUNTIF(AI$2:$AI49,AI49)-1</f>
        <v>48</v>
      </c>
      <c r="AK49" s="305" t="str">
        <f t="shared" si="2"/>
        <v>Comoros, Union of the</v>
      </c>
      <c r="AL49" s="81">
        <f t="shared" si="82"/>
        <v>0</v>
      </c>
      <c r="AM49" s="48">
        <f t="shared" si="3"/>
        <v>0</v>
      </c>
      <c r="AN49" s="48">
        <f t="shared" si="4"/>
        <v>0</v>
      </c>
      <c r="AO49" s="48">
        <f t="shared" si="5"/>
        <v>0</v>
      </c>
      <c r="AP49" s="48">
        <f t="shared" si="6"/>
        <v>0</v>
      </c>
      <c r="AQ49" s="48">
        <f t="shared" si="7"/>
        <v>0</v>
      </c>
      <c r="AR49" s="48">
        <f t="shared" si="8"/>
        <v>0</v>
      </c>
      <c r="AS49" s="48">
        <f t="shared" si="9"/>
        <v>0</v>
      </c>
      <c r="AT49" s="48">
        <f t="shared" si="10"/>
        <v>0</v>
      </c>
      <c r="AU49" s="48">
        <f t="shared" si="11"/>
        <v>0</v>
      </c>
      <c r="AV49" s="48">
        <f t="shared" si="12"/>
        <v>0</v>
      </c>
      <c r="AW49" s="48">
        <f t="shared" si="13"/>
        <v>0</v>
      </c>
      <c r="AX49" s="48">
        <f t="shared" si="14"/>
        <v>0</v>
      </c>
      <c r="AY49" s="48">
        <f t="shared" si="15"/>
        <v>0</v>
      </c>
      <c r="AZ49" s="48">
        <f t="shared" si="16"/>
        <v>0</v>
      </c>
      <c r="BA49" s="48">
        <f t="shared" si="17"/>
        <v>0</v>
      </c>
      <c r="BB49" s="48">
        <f t="shared" si="18"/>
        <v>0</v>
      </c>
      <c r="BC49" s="48">
        <f t="shared" si="19"/>
        <v>0</v>
      </c>
      <c r="BD49" s="48">
        <f t="shared" si="20"/>
        <v>0</v>
      </c>
      <c r="BE49" s="48">
        <f t="shared" si="21"/>
        <v>0</v>
      </c>
      <c r="BF49" s="48">
        <f t="shared" si="22"/>
        <v>0</v>
      </c>
      <c r="BG49" s="48">
        <f t="shared" si="23"/>
        <v>0</v>
      </c>
      <c r="BH49" s="48">
        <f t="shared" si="24"/>
        <v>0</v>
      </c>
      <c r="BI49" s="48">
        <f t="shared" si="25"/>
        <v>0</v>
      </c>
      <c r="BJ49" s="48">
        <f t="shared" si="26"/>
        <v>0</v>
      </c>
      <c r="BK49" s="48"/>
      <c r="BL49" s="52">
        <v>48</v>
      </c>
      <c r="BM49">
        <f t="shared" si="126"/>
        <v>0</v>
      </c>
      <c r="BN49" s="48">
        <f t="shared" si="97"/>
        <v>0</v>
      </c>
      <c r="BO49" s="48">
        <f t="shared" si="101"/>
        <v>0</v>
      </c>
      <c r="BP49" s="48">
        <f t="shared" si="102"/>
        <v>0</v>
      </c>
      <c r="BQ49" s="48">
        <f t="shared" si="103"/>
        <v>0</v>
      </c>
      <c r="BR49" s="48">
        <f t="shared" si="104"/>
        <v>0</v>
      </c>
      <c r="BS49" s="48">
        <f t="shared" si="105"/>
        <v>0</v>
      </c>
      <c r="BT49" s="48">
        <f t="shared" si="106"/>
        <v>0</v>
      </c>
      <c r="BU49" s="48">
        <f t="shared" si="107"/>
        <v>0</v>
      </c>
      <c r="BV49" s="48">
        <f t="shared" si="108"/>
        <v>0</v>
      </c>
      <c r="BW49" s="48">
        <f t="shared" si="109"/>
        <v>0</v>
      </c>
      <c r="BX49" s="48">
        <f t="shared" si="110"/>
        <v>0</v>
      </c>
      <c r="BY49" s="48">
        <f t="shared" si="111"/>
        <v>0</v>
      </c>
      <c r="BZ49" s="48">
        <f t="shared" si="112"/>
        <v>0</v>
      </c>
      <c r="CA49" s="48">
        <f t="shared" si="113"/>
        <v>0</v>
      </c>
      <c r="CB49" s="48">
        <f t="shared" si="114"/>
        <v>0</v>
      </c>
      <c r="CC49" s="48">
        <f t="shared" si="115"/>
        <v>0</v>
      </c>
      <c r="CD49" s="48">
        <f t="shared" si="116"/>
        <v>0</v>
      </c>
      <c r="CE49" s="48">
        <f t="shared" si="117"/>
        <v>0</v>
      </c>
      <c r="CF49" s="48">
        <f t="shared" si="118"/>
        <v>0</v>
      </c>
      <c r="CG49" s="48">
        <f t="shared" si="119"/>
        <v>0</v>
      </c>
      <c r="CH49" s="48">
        <f t="shared" si="120"/>
        <v>0</v>
      </c>
      <c r="CI49" s="48">
        <f t="shared" si="121"/>
        <v>0</v>
      </c>
      <c r="CJ49" s="48">
        <f t="shared" si="122"/>
        <v>0</v>
      </c>
      <c r="CK49" s="48">
        <f t="shared" si="123"/>
        <v>0</v>
      </c>
      <c r="CL49" s="48">
        <f t="shared" si="124"/>
        <v>0</v>
      </c>
      <c r="CM49" s="48"/>
      <c r="CN49" s="310">
        <f t="shared" si="84"/>
        <v>0</v>
      </c>
      <c r="CO49" s="310">
        <v>48</v>
      </c>
      <c r="CP49" s="303">
        <f t="shared" si="85"/>
        <v>1</v>
      </c>
      <c r="CQ49" s="303">
        <f>CP49+COUNTIF($CP$2:CP49,CP49)-1</f>
        <v>48</v>
      </c>
      <c r="CR49" s="305" t="str">
        <f t="shared" si="51"/>
        <v>Comoros, Union of the</v>
      </c>
      <c r="CS49" s="81">
        <f t="shared" si="86"/>
        <v>0</v>
      </c>
      <c r="CT49" s="48">
        <f t="shared" si="52"/>
        <v>0</v>
      </c>
      <c r="CU49" s="48">
        <f t="shared" si="53"/>
        <v>0</v>
      </c>
      <c r="CV49" s="48">
        <f t="shared" si="54"/>
        <v>0</v>
      </c>
      <c r="CW49" s="48">
        <f t="shared" si="55"/>
        <v>0</v>
      </c>
      <c r="CX49" s="48">
        <f t="shared" si="56"/>
        <v>0</v>
      </c>
      <c r="CY49" s="48">
        <f t="shared" si="57"/>
        <v>0</v>
      </c>
      <c r="CZ49" s="48">
        <f t="shared" si="58"/>
        <v>0</v>
      </c>
      <c r="DA49" s="48">
        <f t="shared" si="59"/>
        <v>0</v>
      </c>
      <c r="DB49" s="48">
        <f t="shared" si="60"/>
        <v>0</v>
      </c>
      <c r="DC49" s="48">
        <f t="shared" si="61"/>
        <v>0</v>
      </c>
      <c r="DD49" s="48">
        <f t="shared" si="62"/>
        <v>0</v>
      </c>
      <c r="DE49" s="48">
        <f t="shared" si="63"/>
        <v>0</v>
      </c>
      <c r="DF49" s="48">
        <f t="shared" si="64"/>
        <v>0</v>
      </c>
      <c r="DG49" s="48">
        <f t="shared" si="65"/>
        <v>0</v>
      </c>
      <c r="DH49" s="48">
        <f t="shared" si="66"/>
        <v>0</v>
      </c>
      <c r="DI49" s="48">
        <f t="shared" si="67"/>
        <v>0</v>
      </c>
      <c r="DJ49" s="48">
        <f t="shared" si="68"/>
        <v>0</v>
      </c>
      <c r="DK49" s="48">
        <f t="shared" si="69"/>
        <v>0</v>
      </c>
      <c r="DL49" s="48">
        <f t="shared" si="70"/>
        <v>0</v>
      </c>
      <c r="DM49" s="48">
        <f t="shared" si="71"/>
        <v>0</v>
      </c>
      <c r="DN49" s="48">
        <f t="shared" si="72"/>
        <v>0</v>
      </c>
      <c r="DO49" s="48">
        <f t="shared" si="73"/>
        <v>0</v>
      </c>
      <c r="DP49" s="48">
        <f t="shared" si="74"/>
        <v>0</v>
      </c>
      <c r="DQ49" s="48">
        <f t="shared" si="75"/>
        <v>0</v>
      </c>
    </row>
    <row r="50" spans="1:121" ht="15">
      <c r="A50" s="303">
        <v>49</v>
      </c>
      <c r="B50" s="445">
        <f t="shared" si="78"/>
        <v>1</v>
      </c>
      <c r="C50" s="446">
        <f>B50+COUNTIF(B$2:$B50,B50)-1</f>
        <v>49</v>
      </c>
      <c r="D50" s="447" t="str">
        <f>Tables!AI50</f>
        <v>Congo</v>
      </c>
      <c r="E50" s="448">
        <f t="shared" si="79"/>
        <v>0</v>
      </c>
      <c r="F50" s="50">
        <f>SUMIFS('Portfolio Allocation'!C$10:C$109,'Portfolio Allocation'!$A$10:$A$109,'Graph Tables'!$D50)</f>
        <v>0</v>
      </c>
      <c r="G50" s="50">
        <f>SUMIFS('Portfolio Allocation'!D$10:D$109,'Portfolio Allocation'!$A$10:$A$109,'Graph Tables'!$D50)</f>
        <v>0</v>
      </c>
      <c r="H50" s="50">
        <f>SUMIFS('Portfolio Allocation'!E$10:E$109,'Portfolio Allocation'!$A$10:$A$109,'Graph Tables'!$D50)</f>
        <v>0</v>
      </c>
      <c r="I50" s="50">
        <f>SUMIFS('Portfolio Allocation'!F$10:F$109,'Portfolio Allocation'!$A$10:$A$109,'Graph Tables'!$D50)</f>
        <v>0</v>
      </c>
      <c r="J50" s="50">
        <f>SUMIFS('Portfolio Allocation'!G$10:G$109,'Portfolio Allocation'!$A$10:$A$109,'Graph Tables'!$D50)</f>
        <v>0</v>
      </c>
      <c r="K50" s="50">
        <f>SUMIFS('Portfolio Allocation'!H$10:H$109,'Portfolio Allocation'!$A$10:$A$109,'Graph Tables'!$D50)</f>
        <v>0</v>
      </c>
      <c r="L50" s="50">
        <f>SUMIFS('Portfolio Allocation'!I$10:I$109,'Portfolio Allocation'!$A$10:$A$109,'Graph Tables'!$D50)</f>
        <v>0</v>
      </c>
      <c r="M50" s="50">
        <f>SUMIFS('Portfolio Allocation'!J$10:J$109,'Portfolio Allocation'!$A$10:$A$109,'Graph Tables'!$D50)</f>
        <v>0</v>
      </c>
      <c r="N50" s="50">
        <f>SUMIFS('Portfolio Allocation'!K$10:K$109,'Portfolio Allocation'!$A$10:$A$109,'Graph Tables'!$D50)</f>
        <v>0</v>
      </c>
      <c r="O50" s="50">
        <f>SUMIFS('Portfolio Allocation'!L$10:L$109,'Portfolio Allocation'!$A$10:$A$109,'Graph Tables'!$D50)</f>
        <v>0</v>
      </c>
      <c r="P50" s="50">
        <f>SUMIFS('Portfolio Allocation'!M$10:M$109,'Portfolio Allocation'!$A$10:$A$109,'Graph Tables'!$D50)</f>
        <v>0</v>
      </c>
      <c r="Q50" s="50">
        <f>SUMIFS('Portfolio Allocation'!N$10:N$109,'Portfolio Allocation'!$A$10:$A$109,'Graph Tables'!$D50)</f>
        <v>0</v>
      </c>
      <c r="R50" s="50">
        <f>SUMIFS('Portfolio Allocation'!O$10:O$109,'Portfolio Allocation'!$A$10:$A$109,'Graph Tables'!$D50)</f>
        <v>0</v>
      </c>
      <c r="S50" s="50">
        <f>SUMIFS('Portfolio Allocation'!P$10:P$109,'Portfolio Allocation'!$A$10:$A$109,'Graph Tables'!$D50)</f>
        <v>0</v>
      </c>
      <c r="T50" s="50">
        <f>SUMIFS('Portfolio Allocation'!Q$10:Q$109,'Portfolio Allocation'!$A$10:$A$109,'Graph Tables'!$D50)</f>
        <v>0</v>
      </c>
      <c r="U50" s="50">
        <f>SUMIFS('Portfolio Allocation'!R$10:R$109,'Portfolio Allocation'!$A$10:$A$109,'Graph Tables'!$D50)</f>
        <v>0</v>
      </c>
      <c r="V50" s="50">
        <f>SUMIFS('Portfolio Allocation'!S$10:S$109,'Portfolio Allocation'!$A$10:$A$109,'Graph Tables'!$D50)</f>
        <v>0</v>
      </c>
      <c r="W50" s="50">
        <f>SUMIFS('Portfolio Allocation'!T$10:T$109,'Portfolio Allocation'!$A$10:$A$109,'Graph Tables'!$D50)</f>
        <v>0</v>
      </c>
      <c r="X50" s="50">
        <f>SUMIFS('Portfolio Allocation'!U$10:U$109,'Portfolio Allocation'!$A$10:$A$109,'Graph Tables'!$D50)</f>
        <v>0</v>
      </c>
      <c r="Y50" s="50">
        <f>SUMIFS('Portfolio Allocation'!V$10:V$109,'Portfolio Allocation'!$A$10:$A$109,'Graph Tables'!$D50)</f>
        <v>0</v>
      </c>
      <c r="Z50" s="50">
        <f>SUMIFS('Portfolio Allocation'!W$10:W$109,'Portfolio Allocation'!$A$10:$A$109,'Graph Tables'!$D50)</f>
        <v>0</v>
      </c>
      <c r="AA50" s="50">
        <f>SUMIFS('Portfolio Allocation'!X$10:X$109,'Portfolio Allocation'!$A$10:$A$109,'Graph Tables'!$D50)</f>
        <v>0</v>
      </c>
      <c r="AB50" s="50">
        <f>SUMIFS('Portfolio Allocation'!Y$10:Y$109,'Portfolio Allocation'!$A$10:$A$109,'Graph Tables'!$D50)</f>
        <v>0</v>
      </c>
      <c r="AC50" s="50">
        <f>SUMIFS('Portfolio Allocation'!Z$10:Z$109,'Portfolio Allocation'!$A$10:$A$109,'Graph Tables'!$D50)</f>
        <v>0</v>
      </c>
      <c r="AD50" s="50"/>
      <c r="AE50" s="52">
        <v>49</v>
      </c>
      <c r="AF50" t="str">
        <f t="shared" si="125"/>
        <v xml:space="preserve"> </v>
      </c>
      <c r="AG50" s="48">
        <f t="shared" si="96"/>
        <v>0</v>
      </c>
      <c r="AH50" s="50"/>
      <c r="AI50" s="303">
        <f t="shared" si="81"/>
        <v>1</v>
      </c>
      <c r="AJ50" s="303">
        <f>AI50+COUNTIF(AI$2:$AI50,AI50)-1</f>
        <v>49</v>
      </c>
      <c r="AK50" s="305" t="str">
        <f t="shared" si="2"/>
        <v>Congo</v>
      </c>
      <c r="AL50" s="81">
        <f t="shared" si="82"/>
        <v>0</v>
      </c>
      <c r="AM50" s="48">
        <f t="shared" si="3"/>
        <v>0</v>
      </c>
      <c r="AN50" s="48">
        <f t="shared" si="4"/>
        <v>0</v>
      </c>
      <c r="AO50" s="48">
        <f t="shared" si="5"/>
        <v>0</v>
      </c>
      <c r="AP50" s="48">
        <f t="shared" si="6"/>
        <v>0</v>
      </c>
      <c r="AQ50" s="48">
        <f t="shared" si="7"/>
        <v>0</v>
      </c>
      <c r="AR50" s="48">
        <f t="shared" si="8"/>
        <v>0</v>
      </c>
      <c r="AS50" s="48">
        <f t="shared" si="9"/>
        <v>0</v>
      </c>
      <c r="AT50" s="48">
        <f t="shared" si="10"/>
        <v>0</v>
      </c>
      <c r="AU50" s="48">
        <f t="shared" si="11"/>
        <v>0</v>
      </c>
      <c r="AV50" s="48">
        <f t="shared" si="12"/>
        <v>0</v>
      </c>
      <c r="AW50" s="48">
        <f t="shared" si="13"/>
        <v>0</v>
      </c>
      <c r="AX50" s="48">
        <f t="shared" si="14"/>
        <v>0</v>
      </c>
      <c r="AY50" s="48">
        <f t="shared" si="15"/>
        <v>0</v>
      </c>
      <c r="AZ50" s="48">
        <f t="shared" si="16"/>
        <v>0</v>
      </c>
      <c r="BA50" s="48">
        <f t="shared" si="17"/>
        <v>0</v>
      </c>
      <c r="BB50" s="48">
        <f t="shared" si="18"/>
        <v>0</v>
      </c>
      <c r="BC50" s="48">
        <f t="shared" si="19"/>
        <v>0</v>
      </c>
      <c r="BD50" s="48">
        <f t="shared" si="20"/>
        <v>0</v>
      </c>
      <c r="BE50" s="48">
        <f t="shared" si="21"/>
        <v>0</v>
      </c>
      <c r="BF50" s="48">
        <f t="shared" si="22"/>
        <v>0</v>
      </c>
      <c r="BG50" s="48">
        <f t="shared" si="23"/>
        <v>0</v>
      </c>
      <c r="BH50" s="48">
        <f t="shared" si="24"/>
        <v>0</v>
      </c>
      <c r="BI50" s="48">
        <f t="shared" si="25"/>
        <v>0</v>
      </c>
      <c r="BJ50" s="48">
        <f t="shared" si="26"/>
        <v>0</v>
      </c>
      <c r="BK50" s="48"/>
      <c r="BL50" s="52">
        <v>49</v>
      </c>
      <c r="BM50">
        <f t="shared" si="126"/>
        <v>0</v>
      </c>
      <c r="BN50" s="48">
        <f t="shared" si="97"/>
        <v>0</v>
      </c>
      <c r="BO50" s="48">
        <f t="shared" si="101"/>
        <v>0</v>
      </c>
      <c r="BP50" s="48">
        <f t="shared" si="102"/>
        <v>0</v>
      </c>
      <c r="BQ50" s="48">
        <f t="shared" si="103"/>
        <v>0</v>
      </c>
      <c r="BR50" s="48">
        <f t="shared" si="104"/>
        <v>0</v>
      </c>
      <c r="BS50" s="48">
        <f t="shared" si="105"/>
        <v>0</v>
      </c>
      <c r="BT50" s="48">
        <f t="shared" si="106"/>
        <v>0</v>
      </c>
      <c r="BU50" s="48">
        <f t="shared" si="107"/>
        <v>0</v>
      </c>
      <c r="BV50" s="48">
        <f t="shared" si="108"/>
        <v>0</v>
      </c>
      <c r="BW50" s="48">
        <f t="shared" si="109"/>
        <v>0</v>
      </c>
      <c r="BX50" s="48">
        <f t="shared" si="110"/>
        <v>0</v>
      </c>
      <c r="BY50" s="48">
        <f t="shared" si="111"/>
        <v>0</v>
      </c>
      <c r="BZ50" s="48">
        <f t="shared" si="112"/>
        <v>0</v>
      </c>
      <c r="CA50" s="48">
        <f t="shared" si="113"/>
        <v>0</v>
      </c>
      <c r="CB50" s="48">
        <f t="shared" si="114"/>
        <v>0</v>
      </c>
      <c r="CC50" s="48">
        <f t="shared" si="115"/>
        <v>0</v>
      </c>
      <c r="CD50" s="48">
        <f t="shared" si="116"/>
        <v>0</v>
      </c>
      <c r="CE50" s="48">
        <f t="shared" si="117"/>
        <v>0</v>
      </c>
      <c r="CF50" s="48">
        <f t="shared" si="118"/>
        <v>0</v>
      </c>
      <c r="CG50" s="48">
        <f t="shared" si="119"/>
        <v>0</v>
      </c>
      <c r="CH50" s="48">
        <f t="shared" si="120"/>
        <v>0</v>
      </c>
      <c r="CI50" s="48">
        <f t="shared" si="121"/>
        <v>0</v>
      </c>
      <c r="CJ50" s="48">
        <f t="shared" si="122"/>
        <v>0</v>
      </c>
      <c r="CK50" s="48">
        <f t="shared" si="123"/>
        <v>0</v>
      </c>
      <c r="CL50" s="48">
        <f t="shared" si="124"/>
        <v>0</v>
      </c>
      <c r="CM50" s="48"/>
      <c r="CN50" s="310">
        <f t="shared" si="84"/>
        <v>0</v>
      </c>
      <c r="CO50" s="310">
        <v>49</v>
      </c>
      <c r="CP50" s="303">
        <f t="shared" si="85"/>
        <v>1</v>
      </c>
      <c r="CQ50" s="303">
        <f>CP50+COUNTIF($CP$2:CP50,CP50)-1</f>
        <v>49</v>
      </c>
      <c r="CR50" s="305" t="str">
        <f t="shared" si="51"/>
        <v>Congo</v>
      </c>
      <c r="CS50" s="81">
        <f t="shared" si="86"/>
        <v>0</v>
      </c>
      <c r="CT50" s="48">
        <f t="shared" si="52"/>
        <v>0</v>
      </c>
      <c r="CU50" s="48">
        <f t="shared" si="53"/>
        <v>0</v>
      </c>
      <c r="CV50" s="48">
        <f t="shared" si="54"/>
        <v>0</v>
      </c>
      <c r="CW50" s="48">
        <f t="shared" si="55"/>
        <v>0</v>
      </c>
      <c r="CX50" s="48">
        <f t="shared" si="56"/>
        <v>0</v>
      </c>
      <c r="CY50" s="48">
        <f t="shared" si="57"/>
        <v>0</v>
      </c>
      <c r="CZ50" s="48">
        <f t="shared" si="58"/>
        <v>0</v>
      </c>
      <c r="DA50" s="48">
        <f t="shared" si="59"/>
        <v>0</v>
      </c>
      <c r="DB50" s="48">
        <f t="shared" si="60"/>
        <v>0</v>
      </c>
      <c r="DC50" s="48">
        <f t="shared" si="61"/>
        <v>0</v>
      </c>
      <c r="DD50" s="48">
        <f t="shared" si="62"/>
        <v>0</v>
      </c>
      <c r="DE50" s="48">
        <f t="shared" si="63"/>
        <v>0</v>
      </c>
      <c r="DF50" s="48">
        <f t="shared" si="64"/>
        <v>0</v>
      </c>
      <c r="DG50" s="48">
        <f t="shared" si="65"/>
        <v>0</v>
      </c>
      <c r="DH50" s="48">
        <f t="shared" si="66"/>
        <v>0</v>
      </c>
      <c r="DI50" s="48">
        <f t="shared" si="67"/>
        <v>0</v>
      </c>
      <c r="DJ50" s="48">
        <f t="shared" si="68"/>
        <v>0</v>
      </c>
      <c r="DK50" s="48">
        <f t="shared" si="69"/>
        <v>0</v>
      </c>
      <c r="DL50" s="48">
        <f t="shared" si="70"/>
        <v>0</v>
      </c>
      <c r="DM50" s="48">
        <f t="shared" si="71"/>
        <v>0</v>
      </c>
      <c r="DN50" s="48">
        <f t="shared" si="72"/>
        <v>0</v>
      </c>
      <c r="DO50" s="48">
        <f t="shared" si="73"/>
        <v>0</v>
      </c>
      <c r="DP50" s="48">
        <f t="shared" si="74"/>
        <v>0</v>
      </c>
      <c r="DQ50" s="48">
        <f t="shared" si="75"/>
        <v>0</v>
      </c>
    </row>
    <row r="51" spans="1:121" ht="15">
      <c r="A51" s="303">
        <v>50</v>
      </c>
      <c r="B51" s="445">
        <f t="shared" si="78"/>
        <v>1</v>
      </c>
      <c r="C51" s="446">
        <f>B51+COUNTIF(B$2:$B51,B51)-1</f>
        <v>50</v>
      </c>
      <c r="D51" s="447" t="str">
        <f>Tables!AI51</f>
        <v>Congo</v>
      </c>
      <c r="E51" s="448">
        <f t="shared" si="79"/>
        <v>0</v>
      </c>
      <c r="F51" s="50">
        <f>SUMIFS('Portfolio Allocation'!C$10:C$109,'Portfolio Allocation'!$A$10:$A$109,'Graph Tables'!$D51)</f>
        <v>0</v>
      </c>
      <c r="G51" s="50">
        <f>SUMIFS('Portfolio Allocation'!D$10:D$109,'Portfolio Allocation'!$A$10:$A$109,'Graph Tables'!$D51)</f>
        <v>0</v>
      </c>
      <c r="H51" s="50">
        <f>SUMIFS('Portfolio Allocation'!E$10:E$109,'Portfolio Allocation'!$A$10:$A$109,'Graph Tables'!$D51)</f>
        <v>0</v>
      </c>
      <c r="I51" s="50">
        <f>SUMIFS('Portfolio Allocation'!F$10:F$109,'Portfolio Allocation'!$A$10:$A$109,'Graph Tables'!$D51)</f>
        <v>0</v>
      </c>
      <c r="J51" s="50">
        <f>SUMIFS('Portfolio Allocation'!G$10:G$109,'Portfolio Allocation'!$A$10:$A$109,'Graph Tables'!$D51)</f>
        <v>0</v>
      </c>
      <c r="K51" s="50">
        <f>SUMIFS('Portfolio Allocation'!H$10:H$109,'Portfolio Allocation'!$A$10:$A$109,'Graph Tables'!$D51)</f>
        <v>0</v>
      </c>
      <c r="L51" s="50">
        <f>SUMIFS('Portfolio Allocation'!I$10:I$109,'Portfolio Allocation'!$A$10:$A$109,'Graph Tables'!$D51)</f>
        <v>0</v>
      </c>
      <c r="M51" s="50">
        <f>SUMIFS('Portfolio Allocation'!J$10:J$109,'Portfolio Allocation'!$A$10:$A$109,'Graph Tables'!$D51)</f>
        <v>0</v>
      </c>
      <c r="N51" s="50">
        <f>SUMIFS('Portfolio Allocation'!K$10:K$109,'Portfolio Allocation'!$A$10:$A$109,'Graph Tables'!$D51)</f>
        <v>0</v>
      </c>
      <c r="O51" s="50">
        <f>SUMIFS('Portfolio Allocation'!L$10:L$109,'Portfolio Allocation'!$A$10:$A$109,'Graph Tables'!$D51)</f>
        <v>0</v>
      </c>
      <c r="P51" s="50">
        <f>SUMIFS('Portfolio Allocation'!M$10:M$109,'Portfolio Allocation'!$A$10:$A$109,'Graph Tables'!$D51)</f>
        <v>0</v>
      </c>
      <c r="Q51" s="50">
        <f>SUMIFS('Portfolio Allocation'!N$10:N$109,'Portfolio Allocation'!$A$10:$A$109,'Graph Tables'!$D51)</f>
        <v>0</v>
      </c>
      <c r="R51" s="50">
        <f>SUMIFS('Portfolio Allocation'!O$10:O$109,'Portfolio Allocation'!$A$10:$A$109,'Graph Tables'!$D51)</f>
        <v>0</v>
      </c>
      <c r="S51" s="50">
        <f>SUMIFS('Portfolio Allocation'!P$10:P$109,'Portfolio Allocation'!$A$10:$A$109,'Graph Tables'!$D51)</f>
        <v>0</v>
      </c>
      <c r="T51" s="50">
        <f>SUMIFS('Portfolio Allocation'!Q$10:Q$109,'Portfolio Allocation'!$A$10:$A$109,'Graph Tables'!$D51)</f>
        <v>0</v>
      </c>
      <c r="U51" s="50">
        <f>SUMIFS('Portfolio Allocation'!R$10:R$109,'Portfolio Allocation'!$A$10:$A$109,'Graph Tables'!$D51)</f>
        <v>0</v>
      </c>
      <c r="V51" s="50">
        <f>SUMIFS('Portfolio Allocation'!S$10:S$109,'Portfolio Allocation'!$A$10:$A$109,'Graph Tables'!$D51)</f>
        <v>0</v>
      </c>
      <c r="W51" s="50">
        <f>SUMIFS('Portfolio Allocation'!T$10:T$109,'Portfolio Allocation'!$A$10:$A$109,'Graph Tables'!$D51)</f>
        <v>0</v>
      </c>
      <c r="X51" s="50">
        <f>SUMIFS('Portfolio Allocation'!U$10:U$109,'Portfolio Allocation'!$A$10:$A$109,'Graph Tables'!$D51)</f>
        <v>0</v>
      </c>
      <c r="Y51" s="50">
        <f>SUMIFS('Portfolio Allocation'!V$10:V$109,'Portfolio Allocation'!$A$10:$A$109,'Graph Tables'!$D51)</f>
        <v>0</v>
      </c>
      <c r="Z51" s="50">
        <f>SUMIFS('Portfolio Allocation'!W$10:W$109,'Portfolio Allocation'!$A$10:$A$109,'Graph Tables'!$D51)</f>
        <v>0</v>
      </c>
      <c r="AA51" s="50">
        <f>SUMIFS('Portfolio Allocation'!X$10:X$109,'Portfolio Allocation'!$A$10:$A$109,'Graph Tables'!$D51)</f>
        <v>0</v>
      </c>
      <c r="AB51" s="50">
        <f>SUMIFS('Portfolio Allocation'!Y$10:Y$109,'Portfolio Allocation'!$A$10:$A$109,'Graph Tables'!$D51)</f>
        <v>0</v>
      </c>
      <c r="AC51" s="50">
        <f>SUMIFS('Portfolio Allocation'!Z$10:Z$109,'Portfolio Allocation'!$A$10:$A$109,'Graph Tables'!$D51)</f>
        <v>0</v>
      </c>
      <c r="AD51" s="50"/>
      <c r="AE51" s="52">
        <v>50</v>
      </c>
      <c r="AF51" t="str">
        <f t="shared" si="125"/>
        <v xml:space="preserve"> </v>
      </c>
      <c r="AG51" s="48">
        <f t="shared" si="96"/>
        <v>0</v>
      </c>
      <c r="AH51" s="50"/>
      <c r="AI51" s="303">
        <f t="shared" si="81"/>
        <v>1</v>
      </c>
      <c r="AJ51" s="303">
        <f>AI51+COUNTIF(AI$2:$AI51,AI51)-1</f>
        <v>50</v>
      </c>
      <c r="AK51" s="305" t="str">
        <f t="shared" si="2"/>
        <v>Congo</v>
      </c>
      <c r="AL51" s="81">
        <f t="shared" si="82"/>
        <v>0</v>
      </c>
      <c r="AM51" s="48">
        <f t="shared" si="3"/>
        <v>0</v>
      </c>
      <c r="AN51" s="48">
        <f t="shared" si="4"/>
        <v>0</v>
      </c>
      <c r="AO51" s="48">
        <f t="shared" si="5"/>
        <v>0</v>
      </c>
      <c r="AP51" s="48">
        <f t="shared" si="6"/>
        <v>0</v>
      </c>
      <c r="AQ51" s="48">
        <f t="shared" si="7"/>
        <v>0</v>
      </c>
      <c r="AR51" s="48">
        <f t="shared" si="8"/>
        <v>0</v>
      </c>
      <c r="AS51" s="48">
        <f t="shared" si="9"/>
        <v>0</v>
      </c>
      <c r="AT51" s="48">
        <f t="shared" si="10"/>
        <v>0</v>
      </c>
      <c r="AU51" s="48">
        <f t="shared" si="11"/>
        <v>0</v>
      </c>
      <c r="AV51" s="48">
        <f t="shared" si="12"/>
        <v>0</v>
      </c>
      <c r="AW51" s="48">
        <f t="shared" si="13"/>
        <v>0</v>
      </c>
      <c r="AX51" s="48">
        <f t="shared" si="14"/>
        <v>0</v>
      </c>
      <c r="AY51" s="48">
        <f t="shared" si="15"/>
        <v>0</v>
      </c>
      <c r="AZ51" s="48">
        <f t="shared" si="16"/>
        <v>0</v>
      </c>
      <c r="BA51" s="48">
        <f t="shared" si="17"/>
        <v>0</v>
      </c>
      <c r="BB51" s="48">
        <f t="shared" si="18"/>
        <v>0</v>
      </c>
      <c r="BC51" s="48">
        <f t="shared" si="19"/>
        <v>0</v>
      </c>
      <c r="BD51" s="48">
        <f t="shared" si="20"/>
        <v>0</v>
      </c>
      <c r="BE51" s="48">
        <f t="shared" si="21"/>
        <v>0</v>
      </c>
      <c r="BF51" s="48">
        <f t="shared" si="22"/>
        <v>0</v>
      </c>
      <c r="BG51" s="48">
        <f t="shared" si="23"/>
        <v>0</v>
      </c>
      <c r="BH51" s="48">
        <f t="shared" si="24"/>
        <v>0</v>
      </c>
      <c r="BI51" s="48">
        <f t="shared" si="25"/>
        <v>0</v>
      </c>
      <c r="BJ51" s="48">
        <f t="shared" si="26"/>
        <v>0</v>
      </c>
      <c r="BK51" s="48"/>
      <c r="BL51" s="52">
        <v>50</v>
      </c>
      <c r="BM51">
        <f t="shared" si="126"/>
        <v>0</v>
      </c>
      <c r="BN51" s="48">
        <f t="shared" si="97"/>
        <v>0</v>
      </c>
      <c r="BO51" s="48">
        <f t="shared" si="101"/>
        <v>0</v>
      </c>
      <c r="BP51" s="48">
        <f t="shared" si="102"/>
        <v>0</v>
      </c>
      <c r="BQ51" s="48">
        <f t="shared" si="103"/>
        <v>0</v>
      </c>
      <c r="BR51" s="48">
        <f t="shared" si="104"/>
        <v>0</v>
      </c>
      <c r="BS51" s="48">
        <f t="shared" si="105"/>
        <v>0</v>
      </c>
      <c r="BT51" s="48">
        <f t="shared" si="106"/>
        <v>0</v>
      </c>
      <c r="BU51" s="48">
        <f t="shared" si="107"/>
        <v>0</v>
      </c>
      <c r="BV51" s="48">
        <f t="shared" si="108"/>
        <v>0</v>
      </c>
      <c r="BW51" s="48">
        <f t="shared" si="109"/>
        <v>0</v>
      </c>
      <c r="BX51" s="48">
        <f t="shared" si="110"/>
        <v>0</v>
      </c>
      <c r="BY51" s="48">
        <f t="shared" si="111"/>
        <v>0</v>
      </c>
      <c r="BZ51" s="48">
        <f t="shared" si="112"/>
        <v>0</v>
      </c>
      <c r="CA51" s="48">
        <f t="shared" si="113"/>
        <v>0</v>
      </c>
      <c r="CB51" s="48">
        <f t="shared" si="114"/>
        <v>0</v>
      </c>
      <c r="CC51" s="48">
        <f t="shared" si="115"/>
        <v>0</v>
      </c>
      <c r="CD51" s="48">
        <f t="shared" si="116"/>
        <v>0</v>
      </c>
      <c r="CE51" s="48">
        <f t="shared" si="117"/>
        <v>0</v>
      </c>
      <c r="CF51" s="48">
        <f t="shared" si="118"/>
        <v>0</v>
      </c>
      <c r="CG51" s="48">
        <f t="shared" si="119"/>
        <v>0</v>
      </c>
      <c r="CH51" s="48">
        <f t="shared" si="120"/>
        <v>0</v>
      </c>
      <c r="CI51" s="48">
        <f t="shared" si="121"/>
        <v>0</v>
      </c>
      <c r="CJ51" s="48">
        <f t="shared" si="122"/>
        <v>0</v>
      </c>
      <c r="CK51" s="48">
        <f t="shared" si="123"/>
        <v>0</v>
      </c>
      <c r="CL51" s="48">
        <f t="shared" si="124"/>
        <v>0</v>
      </c>
      <c r="CM51" s="48"/>
      <c r="CN51" s="310">
        <f t="shared" si="84"/>
        <v>0</v>
      </c>
      <c r="CO51" s="310">
        <v>50</v>
      </c>
      <c r="CP51" s="303">
        <f t="shared" si="85"/>
        <v>1</v>
      </c>
      <c r="CQ51" s="303">
        <f>CP51+COUNTIF($CP$2:CP51,CP51)-1</f>
        <v>50</v>
      </c>
      <c r="CR51" s="305" t="str">
        <f t="shared" si="51"/>
        <v>Congo</v>
      </c>
      <c r="CS51" s="81">
        <f t="shared" si="86"/>
        <v>0</v>
      </c>
      <c r="CT51" s="48">
        <f t="shared" si="52"/>
        <v>0</v>
      </c>
      <c r="CU51" s="48">
        <f t="shared" si="53"/>
        <v>0</v>
      </c>
      <c r="CV51" s="48">
        <f t="shared" si="54"/>
        <v>0</v>
      </c>
      <c r="CW51" s="48">
        <f t="shared" si="55"/>
        <v>0</v>
      </c>
      <c r="CX51" s="48">
        <f t="shared" si="56"/>
        <v>0</v>
      </c>
      <c r="CY51" s="48">
        <f t="shared" si="57"/>
        <v>0</v>
      </c>
      <c r="CZ51" s="48">
        <f t="shared" si="58"/>
        <v>0</v>
      </c>
      <c r="DA51" s="48">
        <f t="shared" si="59"/>
        <v>0</v>
      </c>
      <c r="DB51" s="48">
        <f t="shared" si="60"/>
        <v>0</v>
      </c>
      <c r="DC51" s="48">
        <f t="shared" si="61"/>
        <v>0</v>
      </c>
      <c r="DD51" s="48">
        <f t="shared" si="62"/>
        <v>0</v>
      </c>
      <c r="DE51" s="48">
        <f t="shared" si="63"/>
        <v>0</v>
      </c>
      <c r="DF51" s="48">
        <f t="shared" si="64"/>
        <v>0</v>
      </c>
      <c r="DG51" s="48">
        <f t="shared" si="65"/>
        <v>0</v>
      </c>
      <c r="DH51" s="48">
        <f t="shared" si="66"/>
        <v>0</v>
      </c>
      <c r="DI51" s="48">
        <f t="shared" si="67"/>
        <v>0</v>
      </c>
      <c r="DJ51" s="48">
        <f t="shared" si="68"/>
        <v>0</v>
      </c>
      <c r="DK51" s="48">
        <f t="shared" si="69"/>
        <v>0</v>
      </c>
      <c r="DL51" s="48">
        <f t="shared" si="70"/>
        <v>0</v>
      </c>
      <c r="DM51" s="48">
        <f t="shared" si="71"/>
        <v>0</v>
      </c>
      <c r="DN51" s="48">
        <f t="shared" si="72"/>
        <v>0</v>
      </c>
      <c r="DO51" s="48">
        <f t="shared" si="73"/>
        <v>0</v>
      </c>
      <c r="DP51" s="48">
        <f t="shared" si="74"/>
        <v>0</v>
      </c>
      <c r="DQ51" s="48">
        <f t="shared" si="75"/>
        <v>0</v>
      </c>
    </row>
    <row r="52" spans="1:121" ht="15">
      <c r="A52" s="303">
        <v>51</v>
      </c>
      <c r="B52" s="445">
        <f t="shared" si="78"/>
        <v>1</v>
      </c>
      <c r="C52" s="446">
        <f>B52+COUNTIF(B$2:$B52,B52)-1</f>
        <v>51</v>
      </c>
      <c r="D52" s="447" t="str">
        <f>Tables!AI52</f>
        <v>Cook Islands</v>
      </c>
      <c r="E52" s="448">
        <f t="shared" si="79"/>
        <v>0</v>
      </c>
      <c r="F52" s="50">
        <f>SUMIFS('Portfolio Allocation'!C$10:C$109,'Portfolio Allocation'!$A$10:$A$109,'Graph Tables'!$D52)</f>
        <v>0</v>
      </c>
      <c r="G52" s="50">
        <f>SUMIFS('Portfolio Allocation'!D$10:D$109,'Portfolio Allocation'!$A$10:$A$109,'Graph Tables'!$D52)</f>
        <v>0</v>
      </c>
      <c r="H52" s="50">
        <f>SUMIFS('Portfolio Allocation'!E$10:E$109,'Portfolio Allocation'!$A$10:$A$109,'Graph Tables'!$D52)</f>
        <v>0</v>
      </c>
      <c r="I52" s="50">
        <f>SUMIFS('Portfolio Allocation'!F$10:F$109,'Portfolio Allocation'!$A$10:$A$109,'Graph Tables'!$D52)</f>
        <v>0</v>
      </c>
      <c r="J52" s="50">
        <f>SUMIFS('Portfolio Allocation'!G$10:G$109,'Portfolio Allocation'!$A$10:$A$109,'Graph Tables'!$D52)</f>
        <v>0</v>
      </c>
      <c r="K52" s="50">
        <f>SUMIFS('Portfolio Allocation'!H$10:H$109,'Portfolio Allocation'!$A$10:$A$109,'Graph Tables'!$D52)</f>
        <v>0</v>
      </c>
      <c r="L52" s="50">
        <f>SUMIFS('Portfolio Allocation'!I$10:I$109,'Portfolio Allocation'!$A$10:$A$109,'Graph Tables'!$D52)</f>
        <v>0</v>
      </c>
      <c r="M52" s="50">
        <f>SUMIFS('Portfolio Allocation'!J$10:J$109,'Portfolio Allocation'!$A$10:$A$109,'Graph Tables'!$D52)</f>
        <v>0</v>
      </c>
      <c r="N52" s="50">
        <f>SUMIFS('Portfolio Allocation'!K$10:K$109,'Portfolio Allocation'!$A$10:$A$109,'Graph Tables'!$D52)</f>
        <v>0</v>
      </c>
      <c r="O52" s="50">
        <f>SUMIFS('Portfolio Allocation'!L$10:L$109,'Portfolio Allocation'!$A$10:$A$109,'Graph Tables'!$D52)</f>
        <v>0</v>
      </c>
      <c r="P52" s="50">
        <f>SUMIFS('Portfolio Allocation'!M$10:M$109,'Portfolio Allocation'!$A$10:$A$109,'Graph Tables'!$D52)</f>
        <v>0</v>
      </c>
      <c r="Q52" s="50">
        <f>SUMIFS('Portfolio Allocation'!N$10:N$109,'Portfolio Allocation'!$A$10:$A$109,'Graph Tables'!$D52)</f>
        <v>0</v>
      </c>
      <c r="R52" s="50">
        <f>SUMIFS('Portfolio Allocation'!O$10:O$109,'Portfolio Allocation'!$A$10:$A$109,'Graph Tables'!$D52)</f>
        <v>0</v>
      </c>
      <c r="S52" s="50">
        <f>SUMIFS('Portfolio Allocation'!P$10:P$109,'Portfolio Allocation'!$A$10:$A$109,'Graph Tables'!$D52)</f>
        <v>0</v>
      </c>
      <c r="T52" s="50">
        <f>SUMIFS('Portfolio Allocation'!Q$10:Q$109,'Portfolio Allocation'!$A$10:$A$109,'Graph Tables'!$D52)</f>
        <v>0</v>
      </c>
      <c r="U52" s="50">
        <f>SUMIFS('Portfolio Allocation'!R$10:R$109,'Portfolio Allocation'!$A$10:$A$109,'Graph Tables'!$D52)</f>
        <v>0</v>
      </c>
      <c r="V52" s="50">
        <f>SUMIFS('Portfolio Allocation'!S$10:S$109,'Portfolio Allocation'!$A$10:$A$109,'Graph Tables'!$D52)</f>
        <v>0</v>
      </c>
      <c r="W52" s="50">
        <f>SUMIFS('Portfolio Allocation'!T$10:T$109,'Portfolio Allocation'!$A$10:$A$109,'Graph Tables'!$D52)</f>
        <v>0</v>
      </c>
      <c r="X52" s="50">
        <f>SUMIFS('Portfolio Allocation'!U$10:U$109,'Portfolio Allocation'!$A$10:$A$109,'Graph Tables'!$D52)</f>
        <v>0</v>
      </c>
      <c r="Y52" s="50">
        <f>SUMIFS('Portfolio Allocation'!V$10:V$109,'Portfolio Allocation'!$A$10:$A$109,'Graph Tables'!$D52)</f>
        <v>0</v>
      </c>
      <c r="Z52" s="50">
        <f>SUMIFS('Portfolio Allocation'!W$10:W$109,'Portfolio Allocation'!$A$10:$A$109,'Graph Tables'!$D52)</f>
        <v>0</v>
      </c>
      <c r="AA52" s="50">
        <f>SUMIFS('Portfolio Allocation'!X$10:X$109,'Portfolio Allocation'!$A$10:$A$109,'Graph Tables'!$D52)</f>
        <v>0</v>
      </c>
      <c r="AB52" s="50">
        <f>SUMIFS('Portfolio Allocation'!Y$10:Y$109,'Portfolio Allocation'!$A$10:$A$109,'Graph Tables'!$D52)</f>
        <v>0</v>
      </c>
      <c r="AC52" s="50">
        <f>SUMIFS('Portfolio Allocation'!Z$10:Z$109,'Portfolio Allocation'!$A$10:$A$109,'Graph Tables'!$D52)</f>
        <v>0</v>
      </c>
      <c r="AD52" s="50"/>
      <c r="AE52" s="52">
        <v>51</v>
      </c>
      <c r="AF52" t="str">
        <f t="shared" si="125"/>
        <v xml:space="preserve"> </v>
      </c>
      <c r="AG52" s="48">
        <f t="shared" si="96"/>
        <v>0</v>
      </c>
      <c r="AH52" s="50"/>
      <c r="AI52" s="303">
        <f t="shared" si="81"/>
        <v>1</v>
      </c>
      <c r="AJ52" s="303">
        <f>AI52+COUNTIF(AI$2:$AI52,AI52)-1</f>
        <v>51</v>
      </c>
      <c r="AK52" s="305" t="str">
        <f t="shared" si="2"/>
        <v>Cook Islands</v>
      </c>
      <c r="AL52" s="81">
        <f t="shared" si="82"/>
        <v>0</v>
      </c>
      <c r="AM52" s="48">
        <f t="shared" si="3"/>
        <v>0</v>
      </c>
      <c r="AN52" s="48">
        <f t="shared" si="4"/>
        <v>0</v>
      </c>
      <c r="AO52" s="48">
        <f t="shared" si="5"/>
        <v>0</v>
      </c>
      <c r="AP52" s="48">
        <f t="shared" si="6"/>
        <v>0</v>
      </c>
      <c r="AQ52" s="48">
        <f t="shared" si="7"/>
        <v>0</v>
      </c>
      <c r="AR52" s="48">
        <f t="shared" si="8"/>
        <v>0</v>
      </c>
      <c r="AS52" s="48">
        <f t="shared" si="9"/>
        <v>0</v>
      </c>
      <c r="AT52" s="48">
        <f t="shared" si="10"/>
        <v>0</v>
      </c>
      <c r="AU52" s="48">
        <f t="shared" si="11"/>
        <v>0</v>
      </c>
      <c r="AV52" s="48">
        <f t="shared" si="12"/>
        <v>0</v>
      </c>
      <c r="AW52" s="48">
        <f t="shared" si="13"/>
        <v>0</v>
      </c>
      <c r="AX52" s="48">
        <f t="shared" si="14"/>
        <v>0</v>
      </c>
      <c r="AY52" s="48">
        <f t="shared" si="15"/>
        <v>0</v>
      </c>
      <c r="AZ52" s="48">
        <f t="shared" si="16"/>
        <v>0</v>
      </c>
      <c r="BA52" s="48">
        <f t="shared" si="17"/>
        <v>0</v>
      </c>
      <c r="BB52" s="48">
        <f t="shared" si="18"/>
        <v>0</v>
      </c>
      <c r="BC52" s="48">
        <f t="shared" si="19"/>
        <v>0</v>
      </c>
      <c r="BD52" s="48">
        <f t="shared" si="20"/>
        <v>0</v>
      </c>
      <c r="BE52" s="48">
        <f t="shared" si="21"/>
        <v>0</v>
      </c>
      <c r="BF52" s="48">
        <f t="shared" si="22"/>
        <v>0</v>
      </c>
      <c r="BG52" s="48">
        <f t="shared" si="23"/>
        <v>0</v>
      </c>
      <c r="BH52" s="48">
        <f t="shared" si="24"/>
        <v>0</v>
      </c>
      <c r="BI52" s="48">
        <f t="shared" si="25"/>
        <v>0</v>
      </c>
      <c r="BJ52" s="48">
        <f t="shared" si="26"/>
        <v>0</v>
      </c>
      <c r="BK52" s="48"/>
      <c r="BL52" s="52">
        <v>51</v>
      </c>
      <c r="BM52">
        <f t="shared" si="126"/>
        <v>0</v>
      </c>
      <c r="BN52" s="48">
        <f t="shared" si="97"/>
        <v>0</v>
      </c>
      <c r="BO52" s="48">
        <f t="shared" si="101"/>
        <v>0</v>
      </c>
      <c r="BP52" s="48">
        <f t="shared" si="102"/>
        <v>0</v>
      </c>
      <c r="BQ52" s="48">
        <f t="shared" si="103"/>
        <v>0</v>
      </c>
      <c r="BR52" s="48">
        <f t="shared" si="104"/>
        <v>0</v>
      </c>
      <c r="BS52" s="48">
        <f t="shared" si="105"/>
        <v>0</v>
      </c>
      <c r="BT52" s="48">
        <f t="shared" si="106"/>
        <v>0</v>
      </c>
      <c r="BU52" s="48">
        <f t="shared" si="107"/>
        <v>0</v>
      </c>
      <c r="BV52" s="48">
        <f t="shared" si="108"/>
        <v>0</v>
      </c>
      <c r="BW52" s="48">
        <f t="shared" si="109"/>
        <v>0</v>
      </c>
      <c r="BX52" s="48">
        <f t="shared" si="110"/>
        <v>0</v>
      </c>
      <c r="BY52" s="48">
        <f t="shared" si="111"/>
        <v>0</v>
      </c>
      <c r="BZ52" s="48">
        <f t="shared" si="112"/>
        <v>0</v>
      </c>
      <c r="CA52" s="48">
        <f t="shared" si="113"/>
        <v>0</v>
      </c>
      <c r="CB52" s="48">
        <f t="shared" si="114"/>
        <v>0</v>
      </c>
      <c r="CC52" s="48">
        <f t="shared" si="115"/>
        <v>0</v>
      </c>
      <c r="CD52" s="48">
        <f t="shared" si="116"/>
        <v>0</v>
      </c>
      <c r="CE52" s="48">
        <f t="shared" si="117"/>
        <v>0</v>
      </c>
      <c r="CF52" s="48">
        <f t="shared" si="118"/>
        <v>0</v>
      </c>
      <c r="CG52" s="48">
        <f t="shared" si="119"/>
        <v>0</v>
      </c>
      <c r="CH52" s="48">
        <f t="shared" si="120"/>
        <v>0</v>
      </c>
      <c r="CI52" s="48">
        <f t="shared" si="121"/>
        <v>0</v>
      </c>
      <c r="CJ52" s="48">
        <f t="shared" si="122"/>
        <v>0</v>
      </c>
      <c r="CK52" s="48">
        <f t="shared" si="123"/>
        <v>0</v>
      </c>
      <c r="CL52" s="48">
        <f t="shared" si="124"/>
        <v>0</v>
      </c>
      <c r="CM52" s="48"/>
      <c r="CN52" s="310">
        <f t="shared" si="84"/>
        <v>0</v>
      </c>
      <c r="CO52" s="310">
        <v>51</v>
      </c>
      <c r="CP52" s="303">
        <f t="shared" si="85"/>
        <v>1</v>
      </c>
      <c r="CQ52" s="303">
        <f>CP52+COUNTIF($CP$2:CP52,CP52)-1</f>
        <v>51</v>
      </c>
      <c r="CR52" s="305" t="str">
        <f t="shared" si="51"/>
        <v>Cook Islands</v>
      </c>
      <c r="CS52" s="81">
        <f t="shared" si="86"/>
        <v>0</v>
      </c>
      <c r="CT52" s="48">
        <f t="shared" si="52"/>
        <v>0</v>
      </c>
      <c r="CU52" s="48">
        <f t="shared" si="53"/>
        <v>0</v>
      </c>
      <c r="CV52" s="48">
        <f t="shared" si="54"/>
        <v>0</v>
      </c>
      <c r="CW52" s="48">
        <f t="shared" si="55"/>
        <v>0</v>
      </c>
      <c r="CX52" s="48">
        <f t="shared" si="56"/>
        <v>0</v>
      </c>
      <c r="CY52" s="48">
        <f t="shared" si="57"/>
        <v>0</v>
      </c>
      <c r="CZ52" s="48">
        <f t="shared" si="58"/>
        <v>0</v>
      </c>
      <c r="DA52" s="48">
        <f t="shared" si="59"/>
        <v>0</v>
      </c>
      <c r="DB52" s="48">
        <f t="shared" si="60"/>
        <v>0</v>
      </c>
      <c r="DC52" s="48">
        <f t="shared" si="61"/>
        <v>0</v>
      </c>
      <c r="DD52" s="48">
        <f t="shared" si="62"/>
        <v>0</v>
      </c>
      <c r="DE52" s="48">
        <f t="shared" si="63"/>
        <v>0</v>
      </c>
      <c r="DF52" s="48">
        <f t="shared" si="64"/>
        <v>0</v>
      </c>
      <c r="DG52" s="48">
        <f t="shared" si="65"/>
        <v>0</v>
      </c>
      <c r="DH52" s="48">
        <f t="shared" si="66"/>
        <v>0</v>
      </c>
      <c r="DI52" s="48">
        <f t="shared" si="67"/>
        <v>0</v>
      </c>
      <c r="DJ52" s="48">
        <f t="shared" si="68"/>
        <v>0</v>
      </c>
      <c r="DK52" s="48">
        <f t="shared" si="69"/>
        <v>0</v>
      </c>
      <c r="DL52" s="48">
        <f t="shared" si="70"/>
        <v>0</v>
      </c>
      <c r="DM52" s="48">
        <f t="shared" si="71"/>
        <v>0</v>
      </c>
      <c r="DN52" s="48">
        <f t="shared" si="72"/>
        <v>0</v>
      </c>
      <c r="DO52" s="48">
        <f t="shared" si="73"/>
        <v>0</v>
      </c>
      <c r="DP52" s="48">
        <f t="shared" si="74"/>
        <v>0</v>
      </c>
      <c r="DQ52" s="48">
        <f t="shared" si="75"/>
        <v>0</v>
      </c>
    </row>
    <row r="53" spans="1:121" ht="15">
      <c r="A53" s="303">
        <v>52</v>
      </c>
      <c r="B53" s="445">
        <f t="shared" si="78"/>
        <v>1</v>
      </c>
      <c r="C53" s="446">
        <f>B53+COUNTIF(B$2:$B53,B53)-1</f>
        <v>52</v>
      </c>
      <c r="D53" s="447" t="str">
        <f>Tables!AI53</f>
        <v>Costa Rica</v>
      </c>
      <c r="E53" s="448">
        <f t="shared" si="79"/>
        <v>0</v>
      </c>
      <c r="F53" s="50">
        <f>SUMIFS('Portfolio Allocation'!C$10:C$109,'Portfolio Allocation'!$A$10:$A$109,'Graph Tables'!$D53)</f>
        <v>0</v>
      </c>
      <c r="G53" s="50">
        <f>SUMIFS('Portfolio Allocation'!D$10:D$109,'Portfolio Allocation'!$A$10:$A$109,'Graph Tables'!$D53)</f>
        <v>0</v>
      </c>
      <c r="H53" s="50">
        <f>SUMIFS('Portfolio Allocation'!E$10:E$109,'Portfolio Allocation'!$A$10:$A$109,'Graph Tables'!$D53)</f>
        <v>0</v>
      </c>
      <c r="I53" s="50">
        <f>SUMIFS('Portfolio Allocation'!F$10:F$109,'Portfolio Allocation'!$A$10:$A$109,'Graph Tables'!$D53)</f>
        <v>0</v>
      </c>
      <c r="J53" s="50">
        <f>SUMIFS('Portfolio Allocation'!G$10:G$109,'Portfolio Allocation'!$A$10:$A$109,'Graph Tables'!$D53)</f>
        <v>0</v>
      </c>
      <c r="K53" s="50">
        <f>SUMIFS('Portfolio Allocation'!H$10:H$109,'Portfolio Allocation'!$A$10:$A$109,'Graph Tables'!$D53)</f>
        <v>0</v>
      </c>
      <c r="L53" s="50">
        <f>SUMIFS('Portfolio Allocation'!I$10:I$109,'Portfolio Allocation'!$A$10:$A$109,'Graph Tables'!$D53)</f>
        <v>0</v>
      </c>
      <c r="M53" s="50">
        <f>SUMIFS('Portfolio Allocation'!J$10:J$109,'Portfolio Allocation'!$A$10:$A$109,'Graph Tables'!$D53)</f>
        <v>0</v>
      </c>
      <c r="N53" s="50">
        <f>SUMIFS('Portfolio Allocation'!K$10:K$109,'Portfolio Allocation'!$A$10:$A$109,'Graph Tables'!$D53)</f>
        <v>0</v>
      </c>
      <c r="O53" s="50">
        <f>SUMIFS('Portfolio Allocation'!L$10:L$109,'Portfolio Allocation'!$A$10:$A$109,'Graph Tables'!$D53)</f>
        <v>0</v>
      </c>
      <c r="P53" s="50">
        <f>SUMIFS('Portfolio Allocation'!M$10:M$109,'Portfolio Allocation'!$A$10:$A$109,'Graph Tables'!$D53)</f>
        <v>0</v>
      </c>
      <c r="Q53" s="50">
        <f>SUMIFS('Portfolio Allocation'!N$10:N$109,'Portfolio Allocation'!$A$10:$A$109,'Graph Tables'!$D53)</f>
        <v>0</v>
      </c>
      <c r="R53" s="50">
        <f>SUMIFS('Portfolio Allocation'!O$10:O$109,'Portfolio Allocation'!$A$10:$A$109,'Graph Tables'!$D53)</f>
        <v>0</v>
      </c>
      <c r="S53" s="50">
        <f>SUMIFS('Portfolio Allocation'!P$10:P$109,'Portfolio Allocation'!$A$10:$A$109,'Graph Tables'!$D53)</f>
        <v>0</v>
      </c>
      <c r="T53" s="50">
        <f>SUMIFS('Portfolio Allocation'!Q$10:Q$109,'Portfolio Allocation'!$A$10:$A$109,'Graph Tables'!$D53)</f>
        <v>0</v>
      </c>
      <c r="U53" s="50">
        <f>SUMIFS('Portfolio Allocation'!R$10:R$109,'Portfolio Allocation'!$A$10:$A$109,'Graph Tables'!$D53)</f>
        <v>0</v>
      </c>
      <c r="V53" s="50">
        <f>SUMIFS('Portfolio Allocation'!S$10:S$109,'Portfolio Allocation'!$A$10:$A$109,'Graph Tables'!$D53)</f>
        <v>0</v>
      </c>
      <c r="W53" s="50">
        <f>SUMIFS('Portfolio Allocation'!T$10:T$109,'Portfolio Allocation'!$A$10:$A$109,'Graph Tables'!$D53)</f>
        <v>0</v>
      </c>
      <c r="X53" s="50">
        <f>SUMIFS('Portfolio Allocation'!U$10:U$109,'Portfolio Allocation'!$A$10:$A$109,'Graph Tables'!$D53)</f>
        <v>0</v>
      </c>
      <c r="Y53" s="50">
        <f>SUMIFS('Portfolio Allocation'!V$10:V$109,'Portfolio Allocation'!$A$10:$A$109,'Graph Tables'!$D53)</f>
        <v>0</v>
      </c>
      <c r="Z53" s="50">
        <f>SUMIFS('Portfolio Allocation'!W$10:W$109,'Portfolio Allocation'!$A$10:$A$109,'Graph Tables'!$D53)</f>
        <v>0</v>
      </c>
      <c r="AA53" s="50">
        <f>SUMIFS('Portfolio Allocation'!X$10:X$109,'Portfolio Allocation'!$A$10:$A$109,'Graph Tables'!$D53)</f>
        <v>0</v>
      </c>
      <c r="AB53" s="50">
        <f>SUMIFS('Portfolio Allocation'!Y$10:Y$109,'Portfolio Allocation'!$A$10:$A$109,'Graph Tables'!$D53)</f>
        <v>0</v>
      </c>
      <c r="AC53" s="50">
        <f>SUMIFS('Portfolio Allocation'!Z$10:Z$109,'Portfolio Allocation'!$A$10:$A$109,'Graph Tables'!$D53)</f>
        <v>0</v>
      </c>
      <c r="AD53" s="50"/>
      <c r="AE53" s="52">
        <v>52</v>
      </c>
      <c r="AF53" t="str">
        <f t="shared" si="125"/>
        <v xml:space="preserve"> </v>
      </c>
      <c r="AG53" s="48">
        <f t="shared" si="96"/>
        <v>0</v>
      </c>
      <c r="AH53" s="50"/>
      <c r="AI53" s="303">
        <f t="shared" si="81"/>
        <v>1</v>
      </c>
      <c r="AJ53" s="303">
        <f>AI53+COUNTIF(AI$2:$AI53,AI53)-1</f>
        <v>52</v>
      </c>
      <c r="AK53" s="305" t="str">
        <f t="shared" si="2"/>
        <v>Costa Rica</v>
      </c>
      <c r="AL53" s="81">
        <f t="shared" si="82"/>
        <v>0</v>
      </c>
      <c r="AM53" s="48">
        <f t="shared" si="3"/>
        <v>0</v>
      </c>
      <c r="AN53" s="48">
        <f t="shared" si="4"/>
        <v>0</v>
      </c>
      <c r="AO53" s="48">
        <f t="shared" si="5"/>
        <v>0</v>
      </c>
      <c r="AP53" s="48">
        <f t="shared" si="6"/>
        <v>0</v>
      </c>
      <c r="AQ53" s="48">
        <f t="shared" si="7"/>
        <v>0</v>
      </c>
      <c r="AR53" s="48">
        <f t="shared" si="8"/>
        <v>0</v>
      </c>
      <c r="AS53" s="48">
        <f t="shared" si="9"/>
        <v>0</v>
      </c>
      <c r="AT53" s="48">
        <f t="shared" si="10"/>
        <v>0</v>
      </c>
      <c r="AU53" s="48">
        <f t="shared" si="11"/>
        <v>0</v>
      </c>
      <c r="AV53" s="48">
        <f t="shared" si="12"/>
        <v>0</v>
      </c>
      <c r="AW53" s="48">
        <f t="shared" si="13"/>
        <v>0</v>
      </c>
      <c r="AX53" s="48">
        <f t="shared" si="14"/>
        <v>0</v>
      </c>
      <c r="AY53" s="48">
        <f t="shared" si="15"/>
        <v>0</v>
      </c>
      <c r="AZ53" s="48">
        <f t="shared" si="16"/>
        <v>0</v>
      </c>
      <c r="BA53" s="48">
        <f t="shared" si="17"/>
        <v>0</v>
      </c>
      <c r="BB53" s="48">
        <f t="shared" si="18"/>
        <v>0</v>
      </c>
      <c r="BC53" s="48">
        <f t="shared" si="19"/>
        <v>0</v>
      </c>
      <c r="BD53" s="48">
        <f t="shared" si="20"/>
        <v>0</v>
      </c>
      <c r="BE53" s="48">
        <f t="shared" si="21"/>
        <v>0</v>
      </c>
      <c r="BF53" s="48">
        <f t="shared" si="22"/>
        <v>0</v>
      </c>
      <c r="BG53" s="48">
        <f t="shared" si="23"/>
        <v>0</v>
      </c>
      <c r="BH53" s="48">
        <f t="shared" si="24"/>
        <v>0</v>
      </c>
      <c r="BI53" s="48">
        <f t="shared" si="25"/>
        <v>0</v>
      </c>
      <c r="BJ53" s="48">
        <f t="shared" si="26"/>
        <v>0</v>
      </c>
      <c r="BK53" s="48"/>
      <c r="BL53" s="52">
        <v>52</v>
      </c>
      <c r="BM53">
        <f t="shared" si="126"/>
        <v>0</v>
      </c>
      <c r="BN53" s="48">
        <f t="shared" si="97"/>
        <v>0</v>
      </c>
      <c r="BO53" s="48">
        <f t="shared" si="101"/>
        <v>0</v>
      </c>
      <c r="BP53" s="48">
        <f t="shared" si="102"/>
        <v>0</v>
      </c>
      <c r="BQ53" s="48">
        <f t="shared" si="103"/>
        <v>0</v>
      </c>
      <c r="BR53" s="48">
        <f t="shared" si="104"/>
        <v>0</v>
      </c>
      <c r="BS53" s="48">
        <f t="shared" si="105"/>
        <v>0</v>
      </c>
      <c r="BT53" s="48">
        <f t="shared" si="106"/>
        <v>0</v>
      </c>
      <c r="BU53" s="48">
        <f t="shared" si="107"/>
        <v>0</v>
      </c>
      <c r="BV53" s="48">
        <f t="shared" si="108"/>
        <v>0</v>
      </c>
      <c r="BW53" s="48">
        <f t="shared" si="109"/>
        <v>0</v>
      </c>
      <c r="BX53" s="48">
        <f t="shared" si="110"/>
        <v>0</v>
      </c>
      <c r="BY53" s="48">
        <f t="shared" si="111"/>
        <v>0</v>
      </c>
      <c r="BZ53" s="48">
        <f t="shared" si="112"/>
        <v>0</v>
      </c>
      <c r="CA53" s="48">
        <f t="shared" si="113"/>
        <v>0</v>
      </c>
      <c r="CB53" s="48">
        <f t="shared" si="114"/>
        <v>0</v>
      </c>
      <c r="CC53" s="48">
        <f t="shared" si="115"/>
        <v>0</v>
      </c>
      <c r="CD53" s="48">
        <f t="shared" si="116"/>
        <v>0</v>
      </c>
      <c r="CE53" s="48">
        <f t="shared" si="117"/>
        <v>0</v>
      </c>
      <c r="CF53" s="48">
        <f t="shared" si="118"/>
        <v>0</v>
      </c>
      <c r="CG53" s="48">
        <f t="shared" si="119"/>
        <v>0</v>
      </c>
      <c r="CH53" s="48">
        <f t="shared" si="120"/>
        <v>0</v>
      </c>
      <c r="CI53" s="48">
        <f t="shared" si="121"/>
        <v>0</v>
      </c>
      <c r="CJ53" s="48">
        <f t="shared" si="122"/>
        <v>0</v>
      </c>
      <c r="CK53" s="48">
        <f t="shared" si="123"/>
        <v>0</v>
      </c>
      <c r="CL53" s="48">
        <f t="shared" si="124"/>
        <v>0</v>
      </c>
      <c r="CM53" s="48"/>
      <c r="CN53" s="310">
        <f t="shared" si="84"/>
        <v>0</v>
      </c>
      <c r="CO53" s="310">
        <v>52</v>
      </c>
      <c r="CP53" s="303">
        <f t="shared" si="85"/>
        <v>1</v>
      </c>
      <c r="CQ53" s="303">
        <f>CP53+COUNTIF($CP$2:CP53,CP53)-1</f>
        <v>52</v>
      </c>
      <c r="CR53" s="305" t="str">
        <f t="shared" si="51"/>
        <v>Costa Rica</v>
      </c>
      <c r="CS53" s="81">
        <f t="shared" si="86"/>
        <v>0</v>
      </c>
      <c r="CT53" s="48">
        <f t="shared" si="52"/>
        <v>0</v>
      </c>
      <c r="CU53" s="48">
        <f t="shared" si="53"/>
        <v>0</v>
      </c>
      <c r="CV53" s="48">
        <f t="shared" si="54"/>
        <v>0</v>
      </c>
      <c r="CW53" s="48">
        <f t="shared" si="55"/>
        <v>0</v>
      </c>
      <c r="CX53" s="48">
        <f t="shared" si="56"/>
        <v>0</v>
      </c>
      <c r="CY53" s="48">
        <f t="shared" si="57"/>
        <v>0</v>
      </c>
      <c r="CZ53" s="48">
        <f t="shared" si="58"/>
        <v>0</v>
      </c>
      <c r="DA53" s="48">
        <f t="shared" si="59"/>
        <v>0</v>
      </c>
      <c r="DB53" s="48">
        <f t="shared" si="60"/>
        <v>0</v>
      </c>
      <c r="DC53" s="48">
        <f t="shared" si="61"/>
        <v>0</v>
      </c>
      <c r="DD53" s="48">
        <f t="shared" si="62"/>
        <v>0</v>
      </c>
      <c r="DE53" s="48">
        <f t="shared" si="63"/>
        <v>0</v>
      </c>
      <c r="DF53" s="48">
        <f t="shared" si="64"/>
        <v>0</v>
      </c>
      <c r="DG53" s="48">
        <f t="shared" si="65"/>
        <v>0</v>
      </c>
      <c r="DH53" s="48">
        <f t="shared" si="66"/>
        <v>0</v>
      </c>
      <c r="DI53" s="48">
        <f t="shared" si="67"/>
        <v>0</v>
      </c>
      <c r="DJ53" s="48">
        <f t="shared" si="68"/>
        <v>0</v>
      </c>
      <c r="DK53" s="48">
        <f t="shared" si="69"/>
        <v>0</v>
      </c>
      <c r="DL53" s="48">
        <f t="shared" si="70"/>
        <v>0</v>
      </c>
      <c r="DM53" s="48">
        <f t="shared" si="71"/>
        <v>0</v>
      </c>
      <c r="DN53" s="48">
        <f t="shared" si="72"/>
        <v>0</v>
      </c>
      <c r="DO53" s="48">
        <f t="shared" si="73"/>
        <v>0</v>
      </c>
      <c r="DP53" s="48">
        <f t="shared" si="74"/>
        <v>0</v>
      </c>
      <c r="DQ53" s="48">
        <f t="shared" si="75"/>
        <v>0</v>
      </c>
    </row>
    <row r="54" spans="1:121" ht="15">
      <c r="A54" s="303">
        <v>53</v>
      </c>
      <c r="B54" s="445">
        <f t="shared" si="78"/>
        <v>1</v>
      </c>
      <c r="C54" s="446">
        <f>B54+COUNTIF(B$2:$B54,B54)-1</f>
        <v>53</v>
      </c>
      <c r="D54" s="447" t="str">
        <f>Tables!AI54</f>
        <v>Cote D'Ivoire</v>
      </c>
      <c r="E54" s="448">
        <f t="shared" si="79"/>
        <v>0</v>
      </c>
      <c r="F54" s="50">
        <f>SUMIFS('Portfolio Allocation'!C$10:C$109,'Portfolio Allocation'!$A$10:$A$109,'Graph Tables'!$D54)</f>
        <v>0</v>
      </c>
      <c r="G54" s="50">
        <f>SUMIFS('Portfolio Allocation'!D$10:D$109,'Portfolio Allocation'!$A$10:$A$109,'Graph Tables'!$D54)</f>
        <v>0</v>
      </c>
      <c r="H54" s="50">
        <f>SUMIFS('Portfolio Allocation'!E$10:E$109,'Portfolio Allocation'!$A$10:$A$109,'Graph Tables'!$D54)</f>
        <v>0</v>
      </c>
      <c r="I54" s="50">
        <f>SUMIFS('Portfolio Allocation'!F$10:F$109,'Portfolio Allocation'!$A$10:$A$109,'Graph Tables'!$D54)</f>
        <v>0</v>
      </c>
      <c r="J54" s="50">
        <f>SUMIFS('Portfolio Allocation'!G$10:G$109,'Portfolio Allocation'!$A$10:$A$109,'Graph Tables'!$D54)</f>
        <v>0</v>
      </c>
      <c r="K54" s="50">
        <f>SUMIFS('Portfolio Allocation'!H$10:H$109,'Portfolio Allocation'!$A$10:$A$109,'Graph Tables'!$D54)</f>
        <v>0</v>
      </c>
      <c r="L54" s="50">
        <f>SUMIFS('Portfolio Allocation'!I$10:I$109,'Portfolio Allocation'!$A$10:$A$109,'Graph Tables'!$D54)</f>
        <v>0</v>
      </c>
      <c r="M54" s="50">
        <f>SUMIFS('Portfolio Allocation'!J$10:J$109,'Portfolio Allocation'!$A$10:$A$109,'Graph Tables'!$D54)</f>
        <v>0</v>
      </c>
      <c r="N54" s="50">
        <f>SUMIFS('Portfolio Allocation'!K$10:K$109,'Portfolio Allocation'!$A$10:$A$109,'Graph Tables'!$D54)</f>
        <v>0</v>
      </c>
      <c r="O54" s="50">
        <f>SUMIFS('Portfolio Allocation'!L$10:L$109,'Portfolio Allocation'!$A$10:$A$109,'Graph Tables'!$D54)</f>
        <v>0</v>
      </c>
      <c r="P54" s="50">
        <f>SUMIFS('Portfolio Allocation'!M$10:M$109,'Portfolio Allocation'!$A$10:$A$109,'Graph Tables'!$D54)</f>
        <v>0</v>
      </c>
      <c r="Q54" s="50">
        <f>SUMIFS('Portfolio Allocation'!N$10:N$109,'Portfolio Allocation'!$A$10:$A$109,'Graph Tables'!$D54)</f>
        <v>0</v>
      </c>
      <c r="R54" s="50">
        <f>SUMIFS('Portfolio Allocation'!O$10:O$109,'Portfolio Allocation'!$A$10:$A$109,'Graph Tables'!$D54)</f>
        <v>0</v>
      </c>
      <c r="S54" s="50">
        <f>SUMIFS('Portfolio Allocation'!P$10:P$109,'Portfolio Allocation'!$A$10:$A$109,'Graph Tables'!$D54)</f>
        <v>0</v>
      </c>
      <c r="T54" s="50">
        <f>SUMIFS('Portfolio Allocation'!Q$10:Q$109,'Portfolio Allocation'!$A$10:$A$109,'Graph Tables'!$D54)</f>
        <v>0</v>
      </c>
      <c r="U54" s="50">
        <f>SUMIFS('Portfolio Allocation'!R$10:R$109,'Portfolio Allocation'!$A$10:$A$109,'Graph Tables'!$D54)</f>
        <v>0</v>
      </c>
      <c r="V54" s="50">
        <f>SUMIFS('Portfolio Allocation'!S$10:S$109,'Portfolio Allocation'!$A$10:$A$109,'Graph Tables'!$D54)</f>
        <v>0</v>
      </c>
      <c r="W54" s="50">
        <f>SUMIFS('Portfolio Allocation'!T$10:T$109,'Portfolio Allocation'!$A$10:$A$109,'Graph Tables'!$D54)</f>
        <v>0</v>
      </c>
      <c r="X54" s="50">
        <f>SUMIFS('Portfolio Allocation'!U$10:U$109,'Portfolio Allocation'!$A$10:$A$109,'Graph Tables'!$D54)</f>
        <v>0</v>
      </c>
      <c r="Y54" s="50">
        <f>SUMIFS('Portfolio Allocation'!V$10:V$109,'Portfolio Allocation'!$A$10:$A$109,'Graph Tables'!$D54)</f>
        <v>0</v>
      </c>
      <c r="Z54" s="50">
        <f>SUMIFS('Portfolio Allocation'!W$10:W$109,'Portfolio Allocation'!$A$10:$A$109,'Graph Tables'!$D54)</f>
        <v>0</v>
      </c>
      <c r="AA54" s="50">
        <f>SUMIFS('Portfolio Allocation'!X$10:X$109,'Portfolio Allocation'!$A$10:$A$109,'Graph Tables'!$D54)</f>
        <v>0</v>
      </c>
      <c r="AB54" s="50">
        <f>SUMIFS('Portfolio Allocation'!Y$10:Y$109,'Portfolio Allocation'!$A$10:$A$109,'Graph Tables'!$D54)</f>
        <v>0</v>
      </c>
      <c r="AC54" s="50">
        <f>SUMIFS('Portfolio Allocation'!Z$10:Z$109,'Portfolio Allocation'!$A$10:$A$109,'Graph Tables'!$D54)</f>
        <v>0</v>
      </c>
      <c r="AD54" s="50"/>
      <c r="AE54" s="52">
        <v>53</v>
      </c>
      <c r="AF54" t="str">
        <f t="shared" si="125"/>
        <v xml:space="preserve"> </v>
      </c>
      <c r="AG54" s="48">
        <f t="shared" si="96"/>
        <v>0</v>
      </c>
      <c r="AH54" s="50"/>
      <c r="AI54" s="303">
        <f t="shared" si="81"/>
        <v>1</v>
      </c>
      <c r="AJ54" s="303">
        <f>AI54+COUNTIF(AI$2:$AI54,AI54)-1</f>
        <v>53</v>
      </c>
      <c r="AK54" s="305" t="str">
        <f t="shared" si="2"/>
        <v>Cote D'Ivoire</v>
      </c>
      <c r="AL54" s="81">
        <f t="shared" si="82"/>
        <v>0</v>
      </c>
      <c r="AM54" s="48">
        <f t="shared" si="3"/>
        <v>0</v>
      </c>
      <c r="AN54" s="48">
        <f t="shared" si="4"/>
        <v>0</v>
      </c>
      <c r="AO54" s="48">
        <f t="shared" si="5"/>
        <v>0</v>
      </c>
      <c r="AP54" s="48">
        <f t="shared" si="6"/>
        <v>0</v>
      </c>
      <c r="AQ54" s="48">
        <f t="shared" si="7"/>
        <v>0</v>
      </c>
      <c r="AR54" s="48">
        <f t="shared" si="8"/>
        <v>0</v>
      </c>
      <c r="AS54" s="48">
        <f t="shared" si="9"/>
        <v>0</v>
      </c>
      <c r="AT54" s="48">
        <f t="shared" si="10"/>
        <v>0</v>
      </c>
      <c r="AU54" s="48">
        <f t="shared" si="11"/>
        <v>0</v>
      </c>
      <c r="AV54" s="48">
        <f t="shared" si="12"/>
        <v>0</v>
      </c>
      <c r="AW54" s="48">
        <f t="shared" si="13"/>
        <v>0</v>
      </c>
      <c r="AX54" s="48">
        <f t="shared" si="14"/>
        <v>0</v>
      </c>
      <c r="AY54" s="48">
        <f t="shared" si="15"/>
        <v>0</v>
      </c>
      <c r="AZ54" s="48">
        <f t="shared" si="16"/>
        <v>0</v>
      </c>
      <c r="BA54" s="48">
        <f t="shared" si="17"/>
        <v>0</v>
      </c>
      <c r="BB54" s="48">
        <f t="shared" si="18"/>
        <v>0</v>
      </c>
      <c r="BC54" s="48">
        <f t="shared" si="19"/>
        <v>0</v>
      </c>
      <c r="BD54" s="48">
        <f t="shared" si="20"/>
        <v>0</v>
      </c>
      <c r="BE54" s="48">
        <f t="shared" si="21"/>
        <v>0</v>
      </c>
      <c r="BF54" s="48">
        <f t="shared" si="22"/>
        <v>0</v>
      </c>
      <c r="BG54" s="48">
        <f t="shared" si="23"/>
        <v>0</v>
      </c>
      <c r="BH54" s="48">
        <f t="shared" si="24"/>
        <v>0</v>
      </c>
      <c r="BI54" s="48">
        <f t="shared" si="25"/>
        <v>0</v>
      </c>
      <c r="BJ54" s="48">
        <f t="shared" si="26"/>
        <v>0</v>
      </c>
      <c r="BK54" s="48"/>
      <c r="BL54" s="52">
        <v>53</v>
      </c>
      <c r="BM54">
        <f t="shared" si="126"/>
        <v>0</v>
      </c>
      <c r="BN54" s="48">
        <f t="shared" si="97"/>
        <v>0</v>
      </c>
      <c r="BO54" s="48">
        <f t="shared" si="101"/>
        <v>0</v>
      </c>
      <c r="BP54" s="48">
        <f t="shared" si="102"/>
        <v>0</v>
      </c>
      <c r="BQ54" s="48">
        <f t="shared" si="103"/>
        <v>0</v>
      </c>
      <c r="BR54" s="48">
        <f t="shared" si="104"/>
        <v>0</v>
      </c>
      <c r="BS54" s="48">
        <f t="shared" si="105"/>
        <v>0</v>
      </c>
      <c r="BT54" s="48">
        <f t="shared" si="106"/>
        <v>0</v>
      </c>
      <c r="BU54" s="48">
        <f t="shared" si="107"/>
        <v>0</v>
      </c>
      <c r="BV54" s="48">
        <f t="shared" si="108"/>
        <v>0</v>
      </c>
      <c r="BW54" s="48">
        <f t="shared" si="109"/>
        <v>0</v>
      </c>
      <c r="BX54" s="48">
        <f t="shared" si="110"/>
        <v>0</v>
      </c>
      <c r="BY54" s="48">
        <f t="shared" si="111"/>
        <v>0</v>
      </c>
      <c r="BZ54" s="48">
        <f t="shared" si="112"/>
        <v>0</v>
      </c>
      <c r="CA54" s="48">
        <f t="shared" si="113"/>
        <v>0</v>
      </c>
      <c r="CB54" s="48">
        <f t="shared" si="114"/>
        <v>0</v>
      </c>
      <c r="CC54" s="48">
        <f t="shared" si="115"/>
        <v>0</v>
      </c>
      <c r="CD54" s="48">
        <f t="shared" si="116"/>
        <v>0</v>
      </c>
      <c r="CE54" s="48">
        <f t="shared" si="117"/>
        <v>0</v>
      </c>
      <c r="CF54" s="48">
        <f t="shared" si="118"/>
        <v>0</v>
      </c>
      <c r="CG54" s="48">
        <f t="shared" si="119"/>
        <v>0</v>
      </c>
      <c r="CH54" s="48">
        <f t="shared" si="120"/>
        <v>0</v>
      </c>
      <c r="CI54" s="48">
        <f t="shared" si="121"/>
        <v>0</v>
      </c>
      <c r="CJ54" s="48">
        <f t="shared" si="122"/>
        <v>0</v>
      </c>
      <c r="CK54" s="48">
        <f t="shared" si="123"/>
        <v>0</v>
      </c>
      <c r="CL54" s="48">
        <f t="shared" si="124"/>
        <v>0</v>
      </c>
      <c r="CM54" s="48"/>
      <c r="CN54" s="310">
        <f t="shared" si="84"/>
        <v>0</v>
      </c>
      <c r="CO54" s="310">
        <v>53</v>
      </c>
      <c r="CP54" s="303">
        <f t="shared" si="85"/>
        <v>1</v>
      </c>
      <c r="CQ54" s="303">
        <f>CP54+COUNTIF($CP$2:CP54,CP54)-1</f>
        <v>53</v>
      </c>
      <c r="CR54" s="305" t="str">
        <f t="shared" si="51"/>
        <v>Cote D'Ivoire</v>
      </c>
      <c r="CS54" s="81">
        <f t="shared" si="86"/>
        <v>0</v>
      </c>
      <c r="CT54" s="48">
        <f t="shared" si="52"/>
        <v>0</v>
      </c>
      <c r="CU54" s="48">
        <f t="shared" si="53"/>
        <v>0</v>
      </c>
      <c r="CV54" s="48">
        <f t="shared" si="54"/>
        <v>0</v>
      </c>
      <c r="CW54" s="48">
        <f t="shared" si="55"/>
        <v>0</v>
      </c>
      <c r="CX54" s="48">
        <f t="shared" si="56"/>
        <v>0</v>
      </c>
      <c r="CY54" s="48">
        <f t="shared" si="57"/>
        <v>0</v>
      </c>
      <c r="CZ54" s="48">
        <f t="shared" si="58"/>
        <v>0</v>
      </c>
      <c r="DA54" s="48">
        <f t="shared" si="59"/>
        <v>0</v>
      </c>
      <c r="DB54" s="48">
        <f t="shared" si="60"/>
        <v>0</v>
      </c>
      <c r="DC54" s="48">
        <f t="shared" si="61"/>
        <v>0</v>
      </c>
      <c r="DD54" s="48">
        <f t="shared" si="62"/>
        <v>0</v>
      </c>
      <c r="DE54" s="48">
        <f t="shared" si="63"/>
        <v>0</v>
      </c>
      <c r="DF54" s="48">
        <f t="shared" si="64"/>
        <v>0</v>
      </c>
      <c r="DG54" s="48">
        <f t="shared" si="65"/>
        <v>0</v>
      </c>
      <c r="DH54" s="48">
        <f t="shared" si="66"/>
        <v>0</v>
      </c>
      <c r="DI54" s="48">
        <f t="shared" si="67"/>
        <v>0</v>
      </c>
      <c r="DJ54" s="48">
        <f t="shared" si="68"/>
        <v>0</v>
      </c>
      <c r="DK54" s="48">
        <f t="shared" si="69"/>
        <v>0</v>
      </c>
      <c r="DL54" s="48">
        <f t="shared" si="70"/>
        <v>0</v>
      </c>
      <c r="DM54" s="48">
        <f t="shared" si="71"/>
        <v>0</v>
      </c>
      <c r="DN54" s="48">
        <f t="shared" si="72"/>
        <v>0</v>
      </c>
      <c r="DO54" s="48">
        <f t="shared" si="73"/>
        <v>0</v>
      </c>
      <c r="DP54" s="48">
        <f t="shared" si="74"/>
        <v>0</v>
      </c>
      <c r="DQ54" s="48">
        <f t="shared" si="75"/>
        <v>0</v>
      </c>
    </row>
    <row r="55" spans="1:121" ht="15">
      <c r="A55" s="303">
        <v>54</v>
      </c>
      <c r="B55" s="445">
        <f t="shared" si="78"/>
        <v>1</v>
      </c>
      <c r="C55" s="446">
        <f>B55+COUNTIF(B$2:$B55,B55)-1</f>
        <v>54</v>
      </c>
      <c r="D55" s="447" t="str">
        <f>Tables!AI55</f>
        <v>Croatia</v>
      </c>
      <c r="E55" s="448">
        <f t="shared" si="79"/>
        <v>0</v>
      </c>
      <c r="F55" s="50">
        <f>SUMIFS('Portfolio Allocation'!C$10:C$109,'Portfolio Allocation'!$A$10:$A$109,'Graph Tables'!$D55)</f>
        <v>0</v>
      </c>
      <c r="G55" s="50">
        <f>SUMIFS('Portfolio Allocation'!D$10:D$109,'Portfolio Allocation'!$A$10:$A$109,'Graph Tables'!$D55)</f>
        <v>0</v>
      </c>
      <c r="H55" s="50">
        <f>SUMIFS('Portfolio Allocation'!E$10:E$109,'Portfolio Allocation'!$A$10:$A$109,'Graph Tables'!$D55)</f>
        <v>0</v>
      </c>
      <c r="I55" s="50">
        <f>SUMIFS('Portfolio Allocation'!F$10:F$109,'Portfolio Allocation'!$A$10:$A$109,'Graph Tables'!$D55)</f>
        <v>0</v>
      </c>
      <c r="J55" s="50">
        <f>SUMIFS('Portfolio Allocation'!G$10:G$109,'Portfolio Allocation'!$A$10:$A$109,'Graph Tables'!$D55)</f>
        <v>0</v>
      </c>
      <c r="K55" s="50">
        <f>SUMIFS('Portfolio Allocation'!H$10:H$109,'Portfolio Allocation'!$A$10:$A$109,'Graph Tables'!$D55)</f>
        <v>0</v>
      </c>
      <c r="L55" s="50">
        <f>SUMIFS('Portfolio Allocation'!I$10:I$109,'Portfolio Allocation'!$A$10:$A$109,'Graph Tables'!$D55)</f>
        <v>0</v>
      </c>
      <c r="M55" s="50">
        <f>SUMIFS('Portfolio Allocation'!J$10:J$109,'Portfolio Allocation'!$A$10:$A$109,'Graph Tables'!$D55)</f>
        <v>0</v>
      </c>
      <c r="N55" s="50">
        <f>SUMIFS('Portfolio Allocation'!K$10:K$109,'Portfolio Allocation'!$A$10:$A$109,'Graph Tables'!$D55)</f>
        <v>0</v>
      </c>
      <c r="O55" s="50">
        <f>SUMIFS('Portfolio Allocation'!L$10:L$109,'Portfolio Allocation'!$A$10:$A$109,'Graph Tables'!$D55)</f>
        <v>0</v>
      </c>
      <c r="P55" s="50">
        <f>SUMIFS('Portfolio Allocation'!M$10:M$109,'Portfolio Allocation'!$A$10:$A$109,'Graph Tables'!$D55)</f>
        <v>0</v>
      </c>
      <c r="Q55" s="50">
        <f>SUMIFS('Portfolio Allocation'!N$10:N$109,'Portfolio Allocation'!$A$10:$A$109,'Graph Tables'!$D55)</f>
        <v>0</v>
      </c>
      <c r="R55" s="50">
        <f>SUMIFS('Portfolio Allocation'!O$10:O$109,'Portfolio Allocation'!$A$10:$A$109,'Graph Tables'!$D55)</f>
        <v>0</v>
      </c>
      <c r="S55" s="50">
        <f>SUMIFS('Portfolio Allocation'!P$10:P$109,'Portfolio Allocation'!$A$10:$A$109,'Graph Tables'!$D55)</f>
        <v>0</v>
      </c>
      <c r="T55" s="50">
        <f>SUMIFS('Portfolio Allocation'!Q$10:Q$109,'Portfolio Allocation'!$A$10:$A$109,'Graph Tables'!$D55)</f>
        <v>0</v>
      </c>
      <c r="U55" s="50">
        <f>SUMIFS('Portfolio Allocation'!R$10:R$109,'Portfolio Allocation'!$A$10:$A$109,'Graph Tables'!$D55)</f>
        <v>0</v>
      </c>
      <c r="V55" s="50">
        <f>SUMIFS('Portfolio Allocation'!S$10:S$109,'Portfolio Allocation'!$A$10:$A$109,'Graph Tables'!$D55)</f>
        <v>0</v>
      </c>
      <c r="W55" s="50">
        <f>SUMIFS('Portfolio Allocation'!T$10:T$109,'Portfolio Allocation'!$A$10:$A$109,'Graph Tables'!$D55)</f>
        <v>0</v>
      </c>
      <c r="X55" s="50">
        <f>SUMIFS('Portfolio Allocation'!U$10:U$109,'Portfolio Allocation'!$A$10:$A$109,'Graph Tables'!$D55)</f>
        <v>0</v>
      </c>
      <c r="Y55" s="50">
        <f>SUMIFS('Portfolio Allocation'!V$10:V$109,'Portfolio Allocation'!$A$10:$A$109,'Graph Tables'!$D55)</f>
        <v>0</v>
      </c>
      <c r="Z55" s="50">
        <f>SUMIFS('Portfolio Allocation'!W$10:W$109,'Portfolio Allocation'!$A$10:$A$109,'Graph Tables'!$D55)</f>
        <v>0</v>
      </c>
      <c r="AA55" s="50">
        <f>SUMIFS('Portfolio Allocation'!X$10:X$109,'Portfolio Allocation'!$A$10:$A$109,'Graph Tables'!$D55)</f>
        <v>0</v>
      </c>
      <c r="AB55" s="50">
        <f>SUMIFS('Portfolio Allocation'!Y$10:Y$109,'Portfolio Allocation'!$A$10:$A$109,'Graph Tables'!$D55)</f>
        <v>0</v>
      </c>
      <c r="AC55" s="50">
        <f>SUMIFS('Portfolio Allocation'!Z$10:Z$109,'Portfolio Allocation'!$A$10:$A$109,'Graph Tables'!$D55)</f>
        <v>0</v>
      </c>
      <c r="AD55" s="50"/>
      <c r="AE55" s="52">
        <v>54</v>
      </c>
      <c r="AF55" t="str">
        <f t="shared" si="125"/>
        <v xml:space="preserve"> </v>
      </c>
      <c r="AG55" s="48">
        <f t="shared" si="96"/>
        <v>0</v>
      </c>
      <c r="AH55" s="50"/>
      <c r="AI55" s="303">
        <f t="shared" si="81"/>
        <v>1</v>
      </c>
      <c r="AJ55" s="303">
        <f>AI55+COUNTIF(AI$2:$AI55,AI55)-1</f>
        <v>54</v>
      </c>
      <c r="AK55" s="305" t="str">
        <f t="shared" si="2"/>
        <v>Croatia</v>
      </c>
      <c r="AL55" s="81">
        <f t="shared" si="82"/>
        <v>0</v>
      </c>
      <c r="AM55" s="48">
        <f t="shared" si="3"/>
        <v>0</v>
      </c>
      <c r="AN55" s="48">
        <f t="shared" si="4"/>
        <v>0</v>
      </c>
      <c r="AO55" s="48">
        <f t="shared" si="5"/>
        <v>0</v>
      </c>
      <c r="AP55" s="48">
        <f t="shared" si="6"/>
        <v>0</v>
      </c>
      <c r="AQ55" s="48">
        <f t="shared" si="7"/>
        <v>0</v>
      </c>
      <c r="AR55" s="48">
        <f t="shared" si="8"/>
        <v>0</v>
      </c>
      <c r="AS55" s="48">
        <f t="shared" si="9"/>
        <v>0</v>
      </c>
      <c r="AT55" s="48">
        <f t="shared" si="10"/>
        <v>0</v>
      </c>
      <c r="AU55" s="48">
        <f t="shared" si="11"/>
        <v>0</v>
      </c>
      <c r="AV55" s="48">
        <f t="shared" si="12"/>
        <v>0</v>
      </c>
      <c r="AW55" s="48">
        <f t="shared" si="13"/>
        <v>0</v>
      </c>
      <c r="AX55" s="48">
        <f t="shared" si="14"/>
        <v>0</v>
      </c>
      <c r="AY55" s="48">
        <f t="shared" si="15"/>
        <v>0</v>
      </c>
      <c r="AZ55" s="48">
        <f t="shared" si="16"/>
        <v>0</v>
      </c>
      <c r="BA55" s="48">
        <f t="shared" si="17"/>
        <v>0</v>
      </c>
      <c r="BB55" s="48">
        <f t="shared" si="18"/>
        <v>0</v>
      </c>
      <c r="BC55" s="48">
        <f t="shared" si="19"/>
        <v>0</v>
      </c>
      <c r="BD55" s="48">
        <f t="shared" si="20"/>
        <v>0</v>
      </c>
      <c r="BE55" s="48">
        <f t="shared" si="21"/>
        <v>0</v>
      </c>
      <c r="BF55" s="48">
        <f t="shared" si="22"/>
        <v>0</v>
      </c>
      <c r="BG55" s="48">
        <f t="shared" si="23"/>
        <v>0</v>
      </c>
      <c r="BH55" s="48">
        <f t="shared" si="24"/>
        <v>0</v>
      </c>
      <c r="BI55" s="48">
        <f t="shared" si="25"/>
        <v>0</v>
      </c>
      <c r="BJ55" s="48">
        <f t="shared" si="26"/>
        <v>0</v>
      </c>
      <c r="BK55" s="48"/>
      <c r="BL55" s="52">
        <v>54</v>
      </c>
      <c r="BM55">
        <f t="shared" si="126"/>
        <v>0</v>
      </c>
      <c r="BN55" s="48">
        <f t="shared" si="97"/>
        <v>0</v>
      </c>
      <c r="BO55" s="48">
        <f t="shared" si="101"/>
        <v>0</v>
      </c>
      <c r="BP55" s="48">
        <f t="shared" si="102"/>
        <v>0</v>
      </c>
      <c r="BQ55" s="48">
        <f t="shared" si="103"/>
        <v>0</v>
      </c>
      <c r="BR55" s="48">
        <f t="shared" si="104"/>
        <v>0</v>
      </c>
      <c r="BS55" s="48">
        <f t="shared" si="105"/>
        <v>0</v>
      </c>
      <c r="BT55" s="48">
        <f t="shared" si="106"/>
        <v>0</v>
      </c>
      <c r="BU55" s="48">
        <f t="shared" si="107"/>
        <v>0</v>
      </c>
      <c r="BV55" s="48">
        <f t="shared" si="108"/>
        <v>0</v>
      </c>
      <c r="BW55" s="48">
        <f t="shared" si="109"/>
        <v>0</v>
      </c>
      <c r="BX55" s="48">
        <f t="shared" si="110"/>
        <v>0</v>
      </c>
      <c r="BY55" s="48">
        <f t="shared" si="111"/>
        <v>0</v>
      </c>
      <c r="BZ55" s="48">
        <f t="shared" si="112"/>
        <v>0</v>
      </c>
      <c r="CA55" s="48">
        <f t="shared" si="113"/>
        <v>0</v>
      </c>
      <c r="CB55" s="48">
        <f t="shared" si="114"/>
        <v>0</v>
      </c>
      <c r="CC55" s="48">
        <f t="shared" si="115"/>
        <v>0</v>
      </c>
      <c r="CD55" s="48">
        <f t="shared" si="116"/>
        <v>0</v>
      </c>
      <c r="CE55" s="48">
        <f t="shared" si="117"/>
        <v>0</v>
      </c>
      <c r="CF55" s="48">
        <f t="shared" si="118"/>
        <v>0</v>
      </c>
      <c r="CG55" s="48">
        <f t="shared" si="119"/>
        <v>0</v>
      </c>
      <c r="CH55" s="48">
        <f t="shared" si="120"/>
        <v>0</v>
      </c>
      <c r="CI55" s="48">
        <f t="shared" si="121"/>
        <v>0</v>
      </c>
      <c r="CJ55" s="48">
        <f t="shared" si="122"/>
        <v>0</v>
      </c>
      <c r="CK55" s="48">
        <f t="shared" si="123"/>
        <v>0</v>
      </c>
      <c r="CL55" s="48">
        <f t="shared" si="124"/>
        <v>0</v>
      </c>
      <c r="CM55" s="48"/>
      <c r="CN55" s="310">
        <f t="shared" si="84"/>
        <v>0</v>
      </c>
      <c r="CO55" s="310">
        <v>54</v>
      </c>
      <c r="CP55" s="303">
        <f t="shared" si="85"/>
        <v>1</v>
      </c>
      <c r="CQ55" s="303">
        <f>CP55+COUNTIF($CP$2:CP55,CP55)-1</f>
        <v>54</v>
      </c>
      <c r="CR55" s="305" t="str">
        <f t="shared" si="51"/>
        <v>Croatia</v>
      </c>
      <c r="CS55" s="81">
        <f t="shared" si="86"/>
        <v>0</v>
      </c>
      <c r="CT55" s="48">
        <f t="shared" si="52"/>
        <v>0</v>
      </c>
      <c r="CU55" s="48">
        <f t="shared" si="53"/>
        <v>0</v>
      </c>
      <c r="CV55" s="48">
        <f t="shared" si="54"/>
        <v>0</v>
      </c>
      <c r="CW55" s="48">
        <f t="shared" si="55"/>
        <v>0</v>
      </c>
      <c r="CX55" s="48">
        <f t="shared" si="56"/>
        <v>0</v>
      </c>
      <c r="CY55" s="48">
        <f t="shared" si="57"/>
        <v>0</v>
      </c>
      <c r="CZ55" s="48">
        <f t="shared" si="58"/>
        <v>0</v>
      </c>
      <c r="DA55" s="48">
        <f t="shared" si="59"/>
        <v>0</v>
      </c>
      <c r="DB55" s="48">
        <f t="shared" si="60"/>
        <v>0</v>
      </c>
      <c r="DC55" s="48">
        <f t="shared" si="61"/>
        <v>0</v>
      </c>
      <c r="DD55" s="48">
        <f t="shared" si="62"/>
        <v>0</v>
      </c>
      <c r="DE55" s="48">
        <f t="shared" si="63"/>
        <v>0</v>
      </c>
      <c r="DF55" s="48">
        <f t="shared" si="64"/>
        <v>0</v>
      </c>
      <c r="DG55" s="48">
        <f t="shared" si="65"/>
        <v>0</v>
      </c>
      <c r="DH55" s="48">
        <f t="shared" si="66"/>
        <v>0</v>
      </c>
      <c r="DI55" s="48">
        <f t="shared" si="67"/>
        <v>0</v>
      </c>
      <c r="DJ55" s="48">
        <f t="shared" si="68"/>
        <v>0</v>
      </c>
      <c r="DK55" s="48">
        <f t="shared" si="69"/>
        <v>0</v>
      </c>
      <c r="DL55" s="48">
        <f t="shared" si="70"/>
        <v>0</v>
      </c>
      <c r="DM55" s="48">
        <f t="shared" si="71"/>
        <v>0</v>
      </c>
      <c r="DN55" s="48">
        <f t="shared" si="72"/>
        <v>0</v>
      </c>
      <c r="DO55" s="48">
        <f t="shared" si="73"/>
        <v>0</v>
      </c>
      <c r="DP55" s="48">
        <f t="shared" si="74"/>
        <v>0</v>
      </c>
      <c r="DQ55" s="48">
        <f t="shared" si="75"/>
        <v>0</v>
      </c>
    </row>
    <row r="56" spans="1:121" ht="15">
      <c r="A56" s="303">
        <v>55</v>
      </c>
      <c r="B56" s="445">
        <f t="shared" si="78"/>
        <v>1</v>
      </c>
      <c r="C56" s="446">
        <f>B56+COUNTIF(B$2:$B56,B56)-1</f>
        <v>55</v>
      </c>
      <c r="D56" s="447" t="str">
        <f>Tables!AI56</f>
        <v>Cuba</v>
      </c>
      <c r="E56" s="448">
        <f t="shared" si="79"/>
        <v>0</v>
      </c>
      <c r="F56" s="50">
        <f>SUMIFS('Portfolio Allocation'!C$10:C$109,'Portfolio Allocation'!$A$10:$A$109,'Graph Tables'!$D56)</f>
        <v>0</v>
      </c>
      <c r="G56" s="50">
        <f>SUMIFS('Portfolio Allocation'!D$10:D$109,'Portfolio Allocation'!$A$10:$A$109,'Graph Tables'!$D56)</f>
        <v>0</v>
      </c>
      <c r="H56" s="50">
        <f>SUMIFS('Portfolio Allocation'!E$10:E$109,'Portfolio Allocation'!$A$10:$A$109,'Graph Tables'!$D56)</f>
        <v>0</v>
      </c>
      <c r="I56" s="50">
        <f>SUMIFS('Portfolio Allocation'!F$10:F$109,'Portfolio Allocation'!$A$10:$A$109,'Graph Tables'!$D56)</f>
        <v>0</v>
      </c>
      <c r="J56" s="50">
        <f>SUMIFS('Portfolio Allocation'!G$10:G$109,'Portfolio Allocation'!$A$10:$A$109,'Graph Tables'!$D56)</f>
        <v>0</v>
      </c>
      <c r="K56" s="50">
        <f>SUMIFS('Portfolio Allocation'!H$10:H$109,'Portfolio Allocation'!$A$10:$A$109,'Graph Tables'!$D56)</f>
        <v>0</v>
      </c>
      <c r="L56" s="50">
        <f>SUMIFS('Portfolio Allocation'!I$10:I$109,'Portfolio Allocation'!$A$10:$A$109,'Graph Tables'!$D56)</f>
        <v>0</v>
      </c>
      <c r="M56" s="50">
        <f>SUMIFS('Portfolio Allocation'!J$10:J$109,'Portfolio Allocation'!$A$10:$A$109,'Graph Tables'!$D56)</f>
        <v>0</v>
      </c>
      <c r="N56" s="50">
        <f>SUMIFS('Portfolio Allocation'!K$10:K$109,'Portfolio Allocation'!$A$10:$A$109,'Graph Tables'!$D56)</f>
        <v>0</v>
      </c>
      <c r="O56" s="50">
        <f>SUMIFS('Portfolio Allocation'!L$10:L$109,'Portfolio Allocation'!$A$10:$A$109,'Graph Tables'!$D56)</f>
        <v>0</v>
      </c>
      <c r="P56" s="50">
        <f>SUMIFS('Portfolio Allocation'!M$10:M$109,'Portfolio Allocation'!$A$10:$A$109,'Graph Tables'!$D56)</f>
        <v>0</v>
      </c>
      <c r="Q56" s="50">
        <f>SUMIFS('Portfolio Allocation'!N$10:N$109,'Portfolio Allocation'!$A$10:$A$109,'Graph Tables'!$D56)</f>
        <v>0</v>
      </c>
      <c r="R56" s="50">
        <f>SUMIFS('Portfolio Allocation'!O$10:O$109,'Portfolio Allocation'!$A$10:$A$109,'Graph Tables'!$D56)</f>
        <v>0</v>
      </c>
      <c r="S56" s="50">
        <f>SUMIFS('Portfolio Allocation'!P$10:P$109,'Portfolio Allocation'!$A$10:$A$109,'Graph Tables'!$D56)</f>
        <v>0</v>
      </c>
      <c r="T56" s="50">
        <f>SUMIFS('Portfolio Allocation'!Q$10:Q$109,'Portfolio Allocation'!$A$10:$A$109,'Graph Tables'!$D56)</f>
        <v>0</v>
      </c>
      <c r="U56" s="50">
        <f>SUMIFS('Portfolio Allocation'!R$10:R$109,'Portfolio Allocation'!$A$10:$A$109,'Graph Tables'!$D56)</f>
        <v>0</v>
      </c>
      <c r="V56" s="50">
        <f>SUMIFS('Portfolio Allocation'!S$10:S$109,'Portfolio Allocation'!$A$10:$A$109,'Graph Tables'!$D56)</f>
        <v>0</v>
      </c>
      <c r="W56" s="50">
        <f>SUMIFS('Portfolio Allocation'!T$10:T$109,'Portfolio Allocation'!$A$10:$A$109,'Graph Tables'!$D56)</f>
        <v>0</v>
      </c>
      <c r="X56" s="50">
        <f>SUMIFS('Portfolio Allocation'!U$10:U$109,'Portfolio Allocation'!$A$10:$A$109,'Graph Tables'!$D56)</f>
        <v>0</v>
      </c>
      <c r="Y56" s="50">
        <f>SUMIFS('Portfolio Allocation'!V$10:V$109,'Portfolio Allocation'!$A$10:$A$109,'Graph Tables'!$D56)</f>
        <v>0</v>
      </c>
      <c r="Z56" s="50">
        <f>SUMIFS('Portfolio Allocation'!W$10:W$109,'Portfolio Allocation'!$A$10:$A$109,'Graph Tables'!$D56)</f>
        <v>0</v>
      </c>
      <c r="AA56" s="50">
        <f>SUMIFS('Portfolio Allocation'!X$10:X$109,'Portfolio Allocation'!$A$10:$A$109,'Graph Tables'!$D56)</f>
        <v>0</v>
      </c>
      <c r="AB56" s="50">
        <f>SUMIFS('Portfolio Allocation'!Y$10:Y$109,'Portfolio Allocation'!$A$10:$A$109,'Graph Tables'!$D56)</f>
        <v>0</v>
      </c>
      <c r="AC56" s="50">
        <f>SUMIFS('Portfolio Allocation'!Z$10:Z$109,'Portfolio Allocation'!$A$10:$A$109,'Graph Tables'!$D56)</f>
        <v>0</v>
      </c>
      <c r="AD56" s="50"/>
      <c r="AE56" s="52">
        <v>55</v>
      </c>
      <c r="AF56" t="str">
        <f t="shared" si="125"/>
        <v xml:space="preserve"> </v>
      </c>
      <c r="AG56" s="48">
        <f t="shared" si="96"/>
        <v>0</v>
      </c>
      <c r="AH56" s="50"/>
      <c r="AI56" s="303">
        <f t="shared" si="81"/>
        <v>1</v>
      </c>
      <c r="AJ56" s="303">
        <f>AI56+COUNTIF(AI$2:$AI56,AI56)-1</f>
        <v>55</v>
      </c>
      <c r="AK56" s="305" t="str">
        <f t="shared" si="2"/>
        <v>Cuba</v>
      </c>
      <c r="AL56" s="81">
        <f t="shared" si="82"/>
        <v>0</v>
      </c>
      <c r="AM56" s="48">
        <f t="shared" si="3"/>
        <v>0</v>
      </c>
      <c r="AN56" s="48">
        <f t="shared" si="4"/>
        <v>0</v>
      </c>
      <c r="AO56" s="48">
        <f t="shared" si="5"/>
        <v>0</v>
      </c>
      <c r="AP56" s="48">
        <f t="shared" si="6"/>
        <v>0</v>
      </c>
      <c r="AQ56" s="48">
        <f t="shared" si="7"/>
        <v>0</v>
      </c>
      <c r="AR56" s="48">
        <f t="shared" si="8"/>
        <v>0</v>
      </c>
      <c r="AS56" s="48">
        <f t="shared" si="9"/>
        <v>0</v>
      </c>
      <c r="AT56" s="48">
        <f t="shared" si="10"/>
        <v>0</v>
      </c>
      <c r="AU56" s="48">
        <f t="shared" si="11"/>
        <v>0</v>
      </c>
      <c r="AV56" s="48">
        <f t="shared" si="12"/>
        <v>0</v>
      </c>
      <c r="AW56" s="48">
        <f t="shared" si="13"/>
        <v>0</v>
      </c>
      <c r="AX56" s="48">
        <f t="shared" si="14"/>
        <v>0</v>
      </c>
      <c r="AY56" s="48">
        <f t="shared" si="15"/>
        <v>0</v>
      </c>
      <c r="AZ56" s="48">
        <f t="shared" si="16"/>
        <v>0</v>
      </c>
      <c r="BA56" s="48">
        <f t="shared" si="17"/>
        <v>0</v>
      </c>
      <c r="BB56" s="48">
        <f t="shared" si="18"/>
        <v>0</v>
      </c>
      <c r="BC56" s="48">
        <f t="shared" si="19"/>
        <v>0</v>
      </c>
      <c r="BD56" s="48">
        <f t="shared" si="20"/>
        <v>0</v>
      </c>
      <c r="BE56" s="48">
        <f t="shared" si="21"/>
        <v>0</v>
      </c>
      <c r="BF56" s="48">
        <f t="shared" si="22"/>
        <v>0</v>
      </c>
      <c r="BG56" s="48">
        <f t="shared" si="23"/>
        <v>0</v>
      </c>
      <c r="BH56" s="48">
        <f t="shared" si="24"/>
        <v>0</v>
      </c>
      <c r="BI56" s="48">
        <f t="shared" si="25"/>
        <v>0</v>
      </c>
      <c r="BJ56" s="48">
        <f t="shared" si="26"/>
        <v>0</v>
      </c>
      <c r="BK56" s="48"/>
      <c r="BL56" s="52">
        <v>55</v>
      </c>
      <c r="BM56">
        <f t="shared" si="126"/>
        <v>0</v>
      </c>
      <c r="BN56" s="48">
        <f t="shared" si="97"/>
        <v>0</v>
      </c>
      <c r="BO56" s="48">
        <f t="shared" si="101"/>
        <v>0</v>
      </c>
      <c r="BP56" s="48">
        <f t="shared" si="102"/>
        <v>0</v>
      </c>
      <c r="BQ56" s="48">
        <f t="shared" si="103"/>
        <v>0</v>
      </c>
      <c r="BR56" s="48">
        <f t="shared" si="104"/>
        <v>0</v>
      </c>
      <c r="BS56" s="48">
        <f t="shared" si="105"/>
        <v>0</v>
      </c>
      <c r="BT56" s="48">
        <f t="shared" si="106"/>
        <v>0</v>
      </c>
      <c r="BU56" s="48">
        <f t="shared" si="107"/>
        <v>0</v>
      </c>
      <c r="BV56" s="48">
        <f t="shared" si="108"/>
        <v>0</v>
      </c>
      <c r="BW56" s="48">
        <f t="shared" si="109"/>
        <v>0</v>
      </c>
      <c r="BX56" s="48">
        <f t="shared" si="110"/>
        <v>0</v>
      </c>
      <c r="BY56" s="48">
        <f t="shared" si="111"/>
        <v>0</v>
      </c>
      <c r="BZ56" s="48">
        <f t="shared" si="112"/>
        <v>0</v>
      </c>
      <c r="CA56" s="48">
        <f t="shared" si="113"/>
        <v>0</v>
      </c>
      <c r="CB56" s="48">
        <f t="shared" si="114"/>
        <v>0</v>
      </c>
      <c r="CC56" s="48">
        <f t="shared" si="115"/>
        <v>0</v>
      </c>
      <c r="CD56" s="48">
        <f t="shared" si="116"/>
        <v>0</v>
      </c>
      <c r="CE56" s="48">
        <f t="shared" si="117"/>
        <v>0</v>
      </c>
      <c r="CF56" s="48">
        <f t="shared" si="118"/>
        <v>0</v>
      </c>
      <c r="CG56" s="48">
        <f t="shared" si="119"/>
        <v>0</v>
      </c>
      <c r="CH56" s="48">
        <f t="shared" si="120"/>
        <v>0</v>
      </c>
      <c r="CI56" s="48">
        <f t="shared" si="121"/>
        <v>0</v>
      </c>
      <c r="CJ56" s="48">
        <f t="shared" si="122"/>
        <v>0</v>
      </c>
      <c r="CK56" s="48">
        <f t="shared" si="123"/>
        <v>0</v>
      </c>
      <c r="CL56" s="48">
        <f t="shared" si="124"/>
        <v>0</v>
      </c>
      <c r="CM56" s="48"/>
      <c r="CN56" s="310">
        <f t="shared" si="84"/>
        <v>0</v>
      </c>
      <c r="CO56" s="310">
        <v>55</v>
      </c>
      <c r="CP56" s="303">
        <f t="shared" si="85"/>
        <v>1</v>
      </c>
      <c r="CQ56" s="303">
        <f>CP56+COUNTIF($CP$2:CP56,CP56)-1</f>
        <v>55</v>
      </c>
      <c r="CR56" s="305" t="str">
        <f t="shared" si="51"/>
        <v>Cuba</v>
      </c>
      <c r="CS56" s="81">
        <f t="shared" si="86"/>
        <v>0</v>
      </c>
      <c r="CT56" s="48">
        <f t="shared" si="52"/>
        <v>0</v>
      </c>
      <c r="CU56" s="48">
        <f t="shared" si="53"/>
        <v>0</v>
      </c>
      <c r="CV56" s="48">
        <f t="shared" si="54"/>
        <v>0</v>
      </c>
      <c r="CW56" s="48">
        <f t="shared" si="55"/>
        <v>0</v>
      </c>
      <c r="CX56" s="48">
        <f t="shared" si="56"/>
        <v>0</v>
      </c>
      <c r="CY56" s="48">
        <f t="shared" si="57"/>
        <v>0</v>
      </c>
      <c r="CZ56" s="48">
        <f t="shared" si="58"/>
        <v>0</v>
      </c>
      <c r="DA56" s="48">
        <f t="shared" si="59"/>
        <v>0</v>
      </c>
      <c r="DB56" s="48">
        <f t="shared" si="60"/>
        <v>0</v>
      </c>
      <c r="DC56" s="48">
        <f t="shared" si="61"/>
        <v>0</v>
      </c>
      <c r="DD56" s="48">
        <f t="shared" si="62"/>
        <v>0</v>
      </c>
      <c r="DE56" s="48">
        <f t="shared" si="63"/>
        <v>0</v>
      </c>
      <c r="DF56" s="48">
        <f t="shared" si="64"/>
        <v>0</v>
      </c>
      <c r="DG56" s="48">
        <f t="shared" si="65"/>
        <v>0</v>
      </c>
      <c r="DH56" s="48">
        <f t="shared" si="66"/>
        <v>0</v>
      </c>
      <c r="DI56" s="48">
        <f t="shared" si="67"/>
        <v>0</v>
      </c>
      <c r="DJ56" s="48">
        <f t="shared" si="68"/>
        <v>0</v>
      </c>
      <c r="DK56" s="48">
        <f t="shared" si="69"/>
        <v>0</v>
      </c>
      <c r="DL56" s="48">
        <f t="shared" si="70"/>
        <v>0</v>
      </c>
      <c r="DM56" s="48">
        <f t="shared" si="71"/>
        <v>0</v>
      </c>
      <c r="DN56" s="48">
        <f t="shared" si="72"/>
        <v>0</v>
      </c>
      <c r="DO56" s="48">
        <f t="shared" si="73"/>
        <v>0</v>
      </c>
      <c r="DP56" s="48">
        <f t="shared" si="74"/>
        <v>0</v>
      </c>
      <c r="DQ56" s="48">
        <f t="shared" si="75"/>
        <v>0</v>
      </c>
    </row>
    <row r="57" spans="1:121" ht="15">
      <c r="A57" s="303">
        <v>56</v>
      </c>
      <c r="B57" s="445">
        <f t="shared" si="78"/>
        <v>1</v>
      </c>
      <c r="C57" s="446">
        <f>B57+COUNTIF(B$2:$B57,B57)-1</f>
        <v>56</v>
      </c>
      <c r="D57" s="447" t="str">
        <f>Tables!AI57</f>
        <v>Cyprus</v>
      </c>
      <c r="E57" s="448">
        <f t="shared" si="79"/>
        <v>0</v>
      </c>
      <c r="F57" s="50">
        <f>SUMIFS('Portfolio Allocation'!C$10:C$109,'Portfolio Allocation'!$A$10:$A$109,'Graph Tables'!$D57)</f>
        <v>0</v>
      </c>
      <c r="G57" s="50">
        <f>SUMIFS('Portfolio Allocation'!D$10:D$109,'Portfolio Allocation'!$A$10:$A$109,'Graph Tables'!$D57)</f>
        <v>0</v>
      </c>
      <c r="H57" s="50">
        <f>SUMIFS('Portfolio Allocation'!E$10:E$109,'Portfolio Allocation'!$A$10:$A$109,'Graph Tables'!$D57)</f>
        <v>0</v>
      </c>
      <c r="I57" s="50">
        <f>SUMIFS('Portfolio Allocation'!F$10:F$109,'Portfolio Allocation'!$A$10:$A$109,'Graph Tables'!$D57)</f>
        <v>0</v>
      </c>
      <c r="J57" s="50">
        <f>SUMIFS('Portfolio Allocation'!G$10:G$109,'Portfolio Allocation'!$A$10:$A$109,'Graph Tables'!$D57)</f>
        <v>0</v>
      </c>
      <c r="K57" s="50">
        <f>SUMIFS('Portfolio Allocation'!H$10:H$109,'Portfolio Allocation'!$A$10:$A$109,'Graph Tables'!$D57)</f>
        <v>0</v>
      </c>
      <c r="L57" s="50">
        <f>SUMIFS('Portfolio Allocation'!I$10:I$109,'Portfolio Allocation'!$A$10:$A$109,'Graph Tables'!$D57)</f>
        <v>0</v>
      </c>
      <c r="M57" s="50">
        <f>SUMIFS('Portfolio Allocation'!J$10:J$109,'Portfolio Allocation'!$A$10:$A$109,'Graph Tables'!$D57)</f>
        <v>0</v>
      </c>
      <c r="N57" s="50">
        <f>SUMIFS('Portfolio Allocation'!K$10:K$109,'Portfolio Allocation'!$A$10:$A$109,'Graph Tables'!$D57)</f>
        <v>0</v>
      </c>
      <c r="O57" s="50">
        <f>SUMIFS('Portfolio Allocation'!L$10:L$109,'Portfolio Allocation'!$A$10:$A$109,'Graph Tables'!$D57)</f>
        <v>0</v>
      </c>
      <c r="P57" s="50">
        <f>SUMIFS('Portfolio Allocation'!M$10:M$109,'Portfolio Allocation'!$A$10:$A$109,'Graph Tables'!$D57)</f>
        <v>0</v>
      </c>
      <c r="Q57" s="50">
        <f>SUMIFS('Portfolio Allocation'!N$10:N$109,'Portfolio Allocation'!$A$10:$A$109,'Graph Tables'!$D57)</f>
        <v>0</v>
      </c>
      <c r="R57" s="50">
        <f>SUMIFS('Portfolio Allocation'!O$10:O$109,'Portfolio Allocation'!$A$10:$A$109,'Graph Tables'!$D57)</f>
        <v>0</v>
      </c>
      <c r="S57" s="50">
        <f>SUMIFS('Portfolio Allocation'!P$10:P$109,'Portfolio Allocation'!$A$10:$A$109,'Graph Tables'!$D57)</f>
        <v>0</v>
      </c>
      <c r="T57" s="50">
        <f>SUMIFS('Portfolio Allocation'!Q$10:Q$109,'Portfolio Allocation'!$A$10:$A$109,'Graph Tables'!$D57)</f>
        <v>0</v>
      </c>
      <c r="U57" s="50">
        <f>SUMIFS('Portfolio Allocation'!R$10:R$109,'Portfolio Allocation'!$A$10:$A$109,'Graph Tables'!$D57)</f>
        <v>0</v>
      </c>
      <c r="V57" s="50">
        <f>SUMIFS('Portfolio Allocation'!S$10:S$109,'Portfolio Allocation'!$A$10:$A$109,'Graph Tables'!$D57)</f>
        <v>0</v>
      </c>
      <c r="W57" s="50">
        <f>SUMIFS('Portfolio Allocation'!T$10:T$109,'Portfolio Allocation'!$A$10:$A$109,'Graph Tables'!$D57)</f>
        <v>0</v>
      </c>
      <c r="X57" s="50">
        <f>SUMIFS('Portfolio Allocation'!U$10:U$109,'Portfolio Allocation'!$A$10:$A$109,'Graph Tables'!$D57)</f>
        <v>0</v>
      </c>
      <c r="Y57" s="50">
        <f>SUMIFS('Portfolio Allocation'!V$10:V$109,'Portfolio Allocation'!$A$10:$A$109,'Graph Tables'!$D57)</f>
        <v>0</v>
      </c>
      <c r="Z57" s="50">
        <f>SUMIFS('Portfolio Allocation'!W$10:W$109,'Portfolio Allocation'!$A$10:$A$109,'Graph Tables'!$D57)</f>
        <v>0</v>
      </c>
      <c r="AA57" s="50">
        <f>SUMIFS('Portfolio Allocation'!X$10:X$109,'Portfolio Allocation'!$A$10:$A$109,'Graph Tables'!$D57)</f>
        <v>0</v>
      </c>
      <c r="AB57" s="50">
        <f>SUMIFS('Portfolio Allocation'!Y$10:Y$109,'Portfolio Allocation'!$A$10:$A$109,'Graph Tables'!$D57)</f>
        <v>0</v>
      </c>
      <c r="AC57" s="50">
        <f>SUMIFS('Portfolio Allocation'!Z$10:Z$109,'Portfolio Allocation'!$A$10:$A$109,'Graph Tables'!$D57)</f>
        <v>0</v>
      </c>
      <c r="AD57" s="50"/>
      <c r="AE57" s="52">
        <v>56</v>
      </c>
      <c r="AF57" t="str">
        <f t="shared" si="125"/>
        <v xml:space="preserve"> </v>
      </c>
      <c r="AG57" s="48">
        <f t="shared" si="96"/>
        <v>0</v>
      </c>
      <c r="AH57" s="50"/>
      <c r="AI57" s="303">
        <f t="shared" si="81"/>
        <v>1</v>
      </c>
      <c r="AJ57" s="303">
        <f>AI57+COUNTIF(AI$2:$AI57,AI57)-1</f>
        <v>56</v>
      </c>
      <c r="AK57" s="305" t="str">
        <f t="shared" si="2"/>
        <v>Cyprus</v>
      </c>
      <c r="AL57" s="81">
        <f t="shared" si="82"/>
        <v>0</v>
      </c>
      <c r="AM57" s="48">
        <f t="shared" si="3"/>
        <v>0</v>
      </c>
      <c r="AN57" s="48">
        <f t="shared" si="4"/>
        <v>0</v>
      </c>
      <c r="AO57" s="48">
        <f t="shared" si="5"/>
        <v>0</v>
      </c>
      <c r="AP57" s="48">
        <f t="shared" si="6"/>
        <v>0</v>
      </c>
      <c r="AQ57" s="48">
        <f t="shared" si="7"/>
        <v>0</v>
      </c>
      <c r="AR57" s="48">
        <f t="shared" si="8"/>
        <v>0</v>
      </c>
      <c r="AS57" s="48">
        <f t="shared" si="9"/>
        <v>0</v>
      </c>
      <c r="AT57" s="48">
        <f t="shared" si="10"/>
        <v>0</v>
      </c>
      <c r="AU57" s="48">
        <f t="shared" si="11"/>
        <v>0</v>
      </c>
      <c r="AV57" s="48">
        <f t="shared" si="12"/>
        <v>0</v>
      </c>
      <c r="AW57" s="48">
        <f t="shared" si="13"/>
        <v>0</v>
      </c>
      <c r="AX57" s="48">
        <f t="shared" si="14"/>
        <v>0</v>
      </c>
      <c r="AY57" s="48">
        <f t="shared" si="15"/>
        <v>0</v>
      </c>
      <c r="AZ57" s="48">
        <f t="shared" si="16"/>
        <v>0</v>
      </c>
      <c r="BA57" s="48">
        <f t="shared" si="17"/>
        <v>0</v>
      </c>
      <c r="BB57" s="48">
        <f t="shared" si="18"/>
        <v>0</v>
      </c>
      <c r="BC57" s="48">
        <f t="shared" si="19"/>
        <v>0</v>
      </c>
      <c r="BD57" s="48">
        <f t="shared" si="20"/>
        <v>0</v>
      </c>
      <c r="BE57" s="48">
        <f t="shared" si="21"/>
        <v>0</v>
      </c>
      <c r="BF57" s="48">
        <f t="shared" si="22"/>
        <v>0</v>
      </c>
      <c r="BG57" s="48">
        <f t="shared" si="23"/>
        <v>0</v>
      </c>
      <c r="BH57" s="48">
        <f t="shared" si="24"/>
        <v>0</v>
      </c>
      <c r="BI57" s="48">
        <f t="shared" si="25"/>
        <v>0</v>
      </c>
      <c r="BJ57" s="48">
        <f t="shared" si="26"/>
        <v>0</v>
      </c>
      <c r="BK57" s="48"/>
      <c r="BL57" s="52">
        <v>56</v>
      </c>
      <c r="BM57">
        <f t="shared" si="126"/>
        <v>0</v>
      </c>
      <c r="BN57" s="48">
        <f t="shared" si="97"/>
        <v>0</v>
      </c>
      <c r="BO57" s="48">
        <f t="shared" si="101"/>
        <v>0</v>
      </c>
      <c r="BP57" s="48">
        <f t="shared" si="102"/>
        <v>0</v>
      </c>
      <c r="BQ57" s="48">
        <f t="shared" si="103"/>
        <v>0</v>
      </c>
      <c r="BR57" s="48">
        <f t="shared" si="104"/>
        <v>0</v>
      </c>
      <c r="BS57" s="48">
        <f t="shared" si="105"/>
        <v>0</v>
      </c>
      <c r="BT57" s="48">
        <f t="shared" si="106"/>
        <v>0</v>
      </c>
      <c r="BU57" s="48">
        <f t="shared" si="107"/>
        <v>0</v>
      </c>
      <c r="BV57" s="48">
        <f t="shared" si="108"/>
        <v>0</v>
      </c>
      <c r="BW57" s="48">
        <f t="shared" si="109"/>
        <v>0</v>
      </c>
      <c r="BX57" s="48">
        <f t="shared" si="110"/>
        <v>0</v>
      </c>
      <c r="BY57" s="48">
        <f t="shared" si="111"/>
        <v>0</v>
      </c>
      <c r="BZ57" s="48">
        <f t="shared" si="112"/>
        <v>0</v>
      </c>
      <c r="CA57" s="48">
        <f t="shared" si="113"/>
        <v>0</v>
      </c>
      <c r="CB57" s="48">
        <f t="shared" si="114"/>
        <v>0</v>
      </c>
      <c r="CC57" s="48">
        <f t="shared" si="115"/>
        <v>0</v>
      </c>
      <c r="CD57" s="48">
        <f t="shared" si="116"/>
        <v>0</v>
      </c>
      <c r="CE57" s="48">
        <f t="shared" si="117"/>
        <v>0</v>
      </c>
      <c r="CF57" s="48">
        <f t="shared" si="118"/>
        <v>0</v>
      </c>
      <c r="CG57" s="48">
        <f t="shared" si="119"/>
        <v>0</v>
      </c>
      <c r="CH57" s="48">
        <f t="shared" si="120"/>
        <v>0</v>
      </c>
      <c r="CI57" s="48">
        <f t="shared" si="121"/>
        <v>0</v>
      </c>
      <c r="CJ57" s="48">
        <f t="shared" si="122"/>
        <v>0</v>
      </c>
      <c r="CK57" s="48">
        <f t="shared" si="123"/>
        <v>0</v>
      </c>
      <c r="CL57" s="48">
        <f t="shared" si="124"/>
        <v>0</v>
      </c>
      <c r="CM57" s="48"/>
      <c r="CN57" s="310">
        <f t="shared" si="84"/>
        <v>0</v>
      </c>
      <c r="CO57" s="310">
        <v>56</v>
      </c>
      <c r="CP57" s="303">
        <f t="shared" si="85"/>
        <v>1</v>
      </c>
      <c r="CQ57" s="303">
        <f>CP57+COUNTIF($CP$2:CP57,CP57)-1</f>
        <v>56</v>
      </c>
      <c r="CR57" s="305" t="str">
        <f t="shared" si="51"/>
        <v>Cyprus</v>
      </c>
      <c r="CS57" s="81">
        <f t="shared" si="86"/>
        <v>0</v>
      </c>
      <c r="CT57" s="48">
        <f t="shared" si="52"/>
        <v>0</v>
      </c>
      <c r="CU57" s="48">
        <f t="shared" si="53"/>
        <v>0</v>
      </c>
      <c r="CV57" s="48">
        <f t="shared" si="54"/>
        <v>0</v>
      </c>
      <c r="CW57" s="48">
        <f t="shared" si="55"/>
        <v>0</v>
      </c>
      <c r="CX57" s="48">
        <f t="shared" si="56"/>
        <v>0</v>
      </c>
      <c r="CY57" s="48">
        <f t="shared" si="57"/>
        <v>0</v>
      </c>
      <c r="CZ57" s="48">
        <f t="shared" si="58"/>
        <v>0</v>
      </c>
      <c r="DA57" s="48">
        <f t="shared" si="59"/>
        <v>0</v>
      </c>
      <c r="DB57" s="48">
        <f t="shared" si="60"/>
        <v>0</v>
      </c>
      <c r="DC57" s="48">
        <f t="shared" si="61"/>
        <v>0</v>
      </c>
      <c r="DD57" s="48">
        <f t="shared" si="62"/>
        <v>0</v>
      </c>
      <c r="DE57" s="48">
        <f t="shared" si="63"/>
        <v>0</v>
      </c>
      <c r="DF57" s="48">
        <f t="shared" si="64"/>
        <v>0</v>
      </c>
      <c r="DG57" s="48">
        <f t="shared" si="65"/>
        <v>0</v>
      </c>
      <c r="DH57" s="48">
        <f t="shared" si="66"/>
        <v>0</v>
      </c>
      <c r="DI57" s="48">
        <f t="shared" si="67"/>
        <v>0</v>
      </c>
      <c r="DJ57" s="48">
        <f t="shared" si="68"/>
        <v>0</v>
      </c>
      <c r="DK57" s="48">
        <f t="shared" si="69"/>
        <v>0</v>
      </c>
      <c r="DL57" s="48">
        <f t="shared" si="70"/>
        <v>0</v>
      </c>
      <c r="DM57" s="48">
        <f t="shared" si="71"/>
        <v>0</v>
      </c>
      <c r="DN57" s="48">
        <f t="shared" si="72"/>
        <v>0</v>
      </c>
      <c r="DO57" s="48">
        <f t="shared" si="73"/>
        <v>0</v>
      </c>
      <c r="DP57" s="48">
        <f t="shared" si="74"/>
        <v>0</v>
      </c>
      <c r="DQ57" s="48">
        <f t="shared" si="75"/>
        <v>0</v>
      </c>
    </row>
    <row r="58" spans="1:121" ht="15">
      <c r="A58" s="303">
        <v>57</v>
      </c>
      <c r="B58" s="445">
        <f t="shared" si="78"/>
        <v>1</v>
      </c>
      <c r="C58" s="446">
        <f>B58+COUNTIF(B$2:$B58,B58)-1</f>
        <v>57</v>
      </c>
      <c r="D58" s="447" t="str">
        <f>Tables!AI58</f>
        <v>Czech Republic</v>
      </c>
      <c r="E58" s="448">
        <f t="shared" si="79"/>
        <v>0</v>
      </c>
      <c r="F58" s="50">
        <f>SUMIFS('Portfolio Allocation'!C$10:C$109,'Portfolio Allocation'!$A$10:$A$109,'Graph Tables'!$D58)</f>
        <v>0</v>
      </c>
      <c r="G58" s="50">
        <f>SUMIFS('Portfolio Allocation'!D$10:D$109,'Portfolio Allocation'!$A$10:$A$109,'Graph Tables'!$D58)</f>
        <v>0</v>
      </c>
      <c r="H58" s="50">
        <f>SUMIFS('Portfolio Allocation'!E$10:E$109,'Portfolio Allocation'!$A$10:$A$109,'Graph Tables'!$D58)</f>
        <v>0</v>
      </c>
      <c r="I58" s="50">
        <f>SUMIFS('Portfolio Allocation'!F$10:F$109,'Portfolio Allocation'!$A$10:$A$109,'Graph Tables'!$D58)</f>
        <v>0</v>
      </c>
      <c r="J58" s="50">
        <f>SUMIFS('Portfolio Allocation'!G$10:G$109,'Portfolio Allocation'!$A$10:$A$109,'Graph Tables'!$D58)</f>
        <v>0</v>
      </c>
      <c r="K58" s="50">
        <f>SUMIFS('Portfolio Allocation'!H$10:H$109,'Portfolio Allocation'!$A$10:$A$109,'Graph Tables'!$D58)</f>
        <v>0</v>
      </c>
      <c r="L58" s="50">
        <f>SUMIFS('Portfolio Allocation'!I$10:I$109,'Portfolio Allocation'!$A$10:$A$109,'Graph Tables'!$D58)</f>
        <v>0</v>
      </c>
      <c r="M58" s="50">
        <f>SUMIFS('Portfolio Allocation'!J$10:J$109,'Portfolio Allocation'!$A$10:$A$109,'Graph Tables'!$D58)</f>
        <v>0</v>
      </c>
      <c r="N58" s="50">
        <f>SUMIFS('Portfolio Allocation'!K$10:K$109,'Portfolio Allocation'!$A$10:$A$109,'Graph Tables'!$D58)</f>
        <v>0</v>
      </c>
      <c r="O58" s="50">
        <f>SUMIFS('Portfolio Allocation'!L$10:L$109,'Portfolio Allocation'!$A$10:$A$109,'Graph Tables'!$D58)</f>
        <v>0</v>
      </c>
      <c r="P58" s="50">
        <f>SUMIFS('Portfolio Allocation'!M$10:M$109,'Portfolio Allocation'!$A$10:$A$109,'Graph Tables'!$D58)</f>
        <v>0</v>
      </c>
      <c r="Q58" s="50">
        <f>SUMIFS('Portfolio Allocation'!N$10:N$109,'Portfolio Allocation'!$A$10:$A$109,'Graph Tables'!$D58)</f>
        <v>0</v>
      </c>
      <c r="R58" s="50">
        <f>SUMIFS('Portfolio Allocation'!O$10:O$109,'Portfolio Allocation'!$A$10:$A$109,'Graph Tables'!$D58)</f>
        <v>0</v>
      </c>
      <c r="S58" s="50">
        <f>SUMIFS('Portfolio Allocation'!P$10:P$109,'Portfolio Allocation'!$A$10:$A$109,'Graph Tables'!$D58)</f>
        <v>0</v>
      </c>
      <c r="T58" s="50">
        <f>SUMIFS('Portfolio Allocation'!Q$10:Q$109,'Portfolio Allocation'!$A$10:$A$109,'Graph Tables'!$D58)</f>
        <v>0</v>
      </c>
      <c r="U58" s="50">
        <f>SUMIFS('Portfolio Allocation'!R$10:R$109,'Portfolio Allocation'!$A$10:$A$109,'Graph Tables'!$D58)</f>
        <v>0</v>
      </c>
      <c r="V58" s="50">
        <f>SUMIFS('Portfolio Allocation'!S$10:S$109,'Portfolio Allocation'!$A$10:$A$109,'Graph Tables'!$D58)</f>
        <v>0</v>
      </c>
      <c r="W58" s="50">
        <f>SUMIFS('Portfolio Allocation'!T$10:T$109,'Portfolio Allocation'!$A$10:$A$109,'Graph Tables'!$D58)</f>
        <v>0</v>
      </c>
      <c r="X58" s="50">
        <f>SUMIFS('Portfolio Allocation'!U$10:U$109,'Portfolio Allocation'!$A$10:$A$109,'Graph Tables'!$D58)</f>
        <v>0</v>
      </c>
      <c r="Y58" s="50">
        <f>SUMIFS('Portfolio Allocation'!V$10:V$109,'Portfolio Allocation'!$A$10:$A$109,'Graph Tables'!$D58)</f>
        <v>0</v>
      </c>
      <c r="Z58" s="50">
        <f>SUMIFS('Portfolio Allocation'!W$10:W$109,'Portfolio Allocation'!$A$10:$A$109,'Graph Tables'!$D58)</f>
        <v>0</v>
      </c>
      <c r="AA58" s="50">
        <f>SUMIFS('Portfolio Allocation'!X$10:X$109,'Portfolio Allocation'!$A$10:$A$109,'Graph Tables'!$D58)</f>
        <v>0</v>
      </c>
      <c r="AB58" s="50">
        <f>SUMIFS('Portfolio Allocation'!Y$10:Y$109,'Portfolio Allocation'!$A$10:$A$109,'Graph Tables'!$D58)</f>
        <v>0</v>
      </c>
      <c r="AC58" s="50">
        <f>SUMIFS('Portfolio Allocation'!Z$10:Z$109,'Portfolio Allocation'!$A$10:$A$109,'Graph Tables'!$D58)</f>
        <v>0</v>
      </c>
      <c r="AD58" s="50"/>
      <c r="AE58" s="52">
        <v>57</v>
      </c>
      <c r="AF58" t="str">
        <f t="shared" si="125"/>
        <v xml:space="preserve"> </v>
      </c>
      <c r="AG58" s="48">
        <f t="shared" si="96"/>
        <v>0</v>
      </c>
      <c r="AH58" s="50"/>
      <c r="AI58" s="303">
        <f t="shared" si="81"/>
        <v>1</v>
      </c>
      <c r="AJ58" s="303">
        <f>AI58+COUNTIF(AI$2:$AI58,AI58)-1</f>
        <v>57</v>
      </c>
      <c r="AK58" s="305" t="str">
        <f t="shared" si="2"/>
        <v>Czech Republic</v>
      </c>
      <c r="AL58" s="81">
        <f t="shared" si="82"/>
        <v>0</v>
      </c>
      <c r="AM58" s="48">
        <f t="shared" si="3"/>
        <v>0</v>
      </c>
      <c r="AN58" s="48">
        <f t="shared" si="4"/>
        <v>0</v>
      </c>
      <c r="AO58" s="48">
        <f t="shared" si="5"/>
        <v>0</v>
      </c>
      <c r="AP58" s="48">
        <f t="shared" si="6"/>
        <v>0</v>
      </c>
      <c r="AQ58" s="48">
        <f t="shared" si="7"/>
        <v>0</v>
      </c>
      <c r="AR58" s="48">
        <f t="shared" si="8"/>
        <v>0</v>
      </c>
      <c r="AS58" s="48">
        <f t="shared" si="9"/>
        <v>0</v>
      </c>
      <c r="AT58" s="48">
        <f t="shared" si="10"/>
        <v>0</v>
      </c>
      <c r="AU58" s="48">
        <f t="shared" si="11"/>
        <v>0</v>
      </c>
      <c r="AV58" s="48">
        <f t="shared" si="12"/>
        <v>0</v>
      </c>
      <c r="AW58" s="48">
        <f t="shared" si="13"/>
        <v>0</v>
      </c>
      <c r="AX58" s="48">
        <f t="shared" si="14"/>
        <v>0</v>
      </c>
      <c r="AY58" s="48">
        <f t="shared" si="15"/>
        <v>0</v>
      </c>
      <c r="AZ58" s="48">
        <f t="shared" si="16"/>
        <v>0</v>
      </c>
      <c r="BA58" s="48">
        <f t="shared" si="17"/>
        <v>0</v>
      </c>
      <c r="BB58" s="48">
        <f t="shared" si="18"/>
        <v>0</v>
      </c>
      <c r="BC58" s="48">
        <f t="shared" si="19"/>
        <v>0</v>
      </c>
      <c r="BD58" s="48">
        <f t="shared" si="20"/>
        <v>0</v>
      </c>
      <c r="BE58" s="48">
        <f t="shared" si="21"/>
        <v>0</v>
      </c>
      <c r="BF58" s="48">
        <f t="shared" si="22"/>
        <v>0</v>
      </c>
      <c r="BG58" s="48">
        <f t="shared" si="23"/>
        <v>0</v>
      </c>
      <c r="BH58" s="48">
        <f t="shared" si="24"/>
        <v>0</v>
      </c>
      <c r="BI58" s="48">
        <f t="shared" si="25"/>
        <v>0</v>
      </c>
      <c r="BJ58" s="48">
        <f t="shared" si="26"/>
        <v>0</v>
      </c>
      <c r="BK58" s="48"/>
      <c r="BL58" s="52">
        <v>57</v>
      </c>
      <c r="BM58">
        <f t="shared" si="126"/>
        <v>0</v>
      </c>
      <c r="BN58" s="48">
        <f t="shared" si="97"/>
        <v>0</v>
      </c>
      <c r="BO58" s="48">
        <f t="shared" si="101"/>
        <v>0</v>
      </c>
      <c r="BP58" s="48">
        <f t="shared" si="102"/>
        <v>0</v>
      </c>
      <c r="BQ58" s="48">
        <f t="shared" si="103"/>
        <v>0</v>
      </c>
      <c r="BR58" s="48">
        <f t="shared" si="104"/>
        <v>0</v>
      </c>
      <c r="BS58" s="48">
        <f t="shared" si="105"/>
        <v>0</v>
      </c>
      <c r="BT58" s="48">
        <f t="shared" si="106"/>
        <v>0</v>
      </c>
      <c r="BU58" s="48">
        <f t="shared" si="107"/>
        <v>0</v>
      </c>
      <c r="BV58" s="48">
        <f t="shared" si="108"/>
        <v>0</v>
      </c>
      <c r="BW58" s="48">
        <f t="shared" si="109"/>
        <v>0</v>
      </c>
      <c r="BX58" s="48">
        <f t="shared" si="110"/>
        <v>0</v>
      </c>
      <c r="BY58" s="48">
        <f t="shared" si="111"/>
        <v>0</v>
      </c>
      <c r="BZ58" s="48">
        <f t="shared" si="112"/>
        <v>0</v>
      </c>
      <c r="CA58" s="48">
        <f t="shared" si="113"/>
        <v>0</v>
      </c>
      <c r="CB58" s="48">
        <f t="shared" si="114"/>
        <v>0</v>
      </c>
      <c r="CC58" s="48">
        <f t="shared" si="115"/>
        <v>0</v>
      </c>
      <c r="CD58" s="48">
        <f t="shared" si="116"/>
        <v>0</v>
      </c>
      <c r="CE58" s="48">
        <f t="shared" si="117"/>
        <v>0</v>
      </c>
      <c r="CF58" s="48">
        <f t="shared" si="118"/>
        <v>0</v>
      </c>
      <c r="CG58" s="48">
        <f t="shared" si="119"/>
        <v>0</v>
      </c>
      <c r="CH58" s="48">
        <f t="shared" si="120"/>
        <v>0</v>
      </c>
      <c r="CI58" s="48">
        <f t="shared" si="121"/>
        <v>0</v>
      </c>
      <c r="CJ58" s="48">
        <f t="shared" si="122"/>
        <v>0</v>
      </c>
      <c r="CK58" s="48">
        <f t="shared" si="123"/>
        <v>0</v>
      </c>
      <c r="CL58" s="48">
        <f t="shared" si="124"/>
        <v>0</v>
      </c>
      <c r="CM58" s="48"/>
      <c r="CN58" s="310">
        <f t="shared" si="84"/>
        <v>0</v>
      </c>
      <c r="CO58" s="310">
        <v>57</v>
      </c>
      <c r="CP58" s="303">
        <f t="shared" si="85"/>
        <v>1</v>
      </c>
      <c r="CQ58" s="303">
        <f>CP58+COUNTIF($CP$2:CP58,CP58)-1</f>
        <v>57</v>
      </c>
      <c r="CR58" s="305" t="str">
        <f t="shared" si="51"/>
        <v>Czech Republic</v>
      </c>
      <c r="CS58" s="81">
        <f t="shared" si="86"/>
        <v>0</v>
      </c>
      <c r="CT58" s="48">
        <f t="shared" si="52"/>
        <v>0</v>
      </c>
      <c r="CU58" s="48">
        <f t="shared" si="53"/>
        <v>0</v>
      </c>
      <c r="CV58" s="48">
        <f t="shared" si="54"/>
        <v>0</v>
      </c>
      <c r="CW58" s="48">
        <f t="shared" si="55"/>
        <v>0</v>
      </c>
      <c r="CX58" s="48">
        <f t="shared" si="56"/>
        <v>0</v>
      </c>
      <c r="CY58" s="48">
        <f t="shared" si="57"/>
        <v>0</v>
      </c>
      <c r="CZ58" s="48">
        <f t="shared" si="58"/>
        <v>0</v>
      </c>
      <c r="DA58" s="48">
        <f t="shared" si="59"/>
        <v>0</v>
      </c>
      <c r="DB58" s="48">
        <f t="shared" si="60"/>
        <v>0</v>
      </c>
      <c r="DC58" s="48">
        <f t="shared" si="61"/>
        <v>0</v>
      </c>
      <c r="DD58" s="48">
        <f t="shared" si="62"/>
        <v>0</v>
      </c>
      <c r="DE58" s="48">
        <f t="shared" si="63"/>
        <v>0</v>
      </c>
      <c r="DF58" s="48">
        <f t="shared" si="64"/>
        <v>0</v>
      </c>
      <c r="DG58" s="48">
        <f t="shared" si="65"/>
        <v>0</v>
      </c>
      <c r="DH58" s="48">
        <f t="shared" si="66"/>
        <v>0</v>
      </c>
      <c r="DI58" s="48">
        <f t="shared" si="67"/>
        <v>0</v>
      </c>
      <c r="DJ58" s="48">
        <f t="shared" si="68"/>
        <v>0</v>
      </c>
      <c r="DK58" s="48">
        <f t="shared" si="69"/>
        <v>0</v>
      </c>
      <c r="DL58" s="48">
        <f t="shared" si="70"/>
        <v>0</v>
      </c>
      <c r="DM58" s="48">
        <f t="shared" si="71"/>
        <v>0</v>
      </c>
      <c r="DN58" s="48">
        <f t="shared" si="72"/>
        <v>0</v>
      </c>
      <c r="DO58" s="48">
        <f t="shared" si="73"/>
        <v>0</v>
      </c>
      <c r="DP58" s="48">
        <f t="shared" si="74"/>
        <v>0</v>
      </c>
      <c r="DQ58" s="48">
        <f t="shared" si="75"/>
        <v>0</v>
      </c>
    </row>
    <row r="59" spans="1:121" ht="15">
      <c r="A59" s="303">
        <v>58</v>
      </c>
      <c r="B59" s="445">
        <f t="shared" si="78"/>
        <v>1</v>
      </c>
      <c r="C59" s="446">
        <f>B59+COUNTIF(B$2:$B59,B59)-1</f>
        <v>58</v>
      </c>
      <c r="D59" s="447" t="str">
        <f>Tables!AI59</f>
        <v>Denmark</v>
      </c>
      <c r="E59" s="448">
        <f t="shared" si="79"/>
        <v>0</v>
      </c>
      <c r="F59" s="50">
        <f>SUMIFS('Portfolio Allocation'!C$10:C$109,'Portfolio Allocation'!$A$10:$A$109,'Graph Tables'!$D59)</f>
        <v>0</v>
      </c>
      <c r="G59" s="50">
        <f>SUMIFS('Portfolio Allocation'!D$10:D$109,'Portfolio Allocation'!$A$10:$A$109,'Graph Tables'!$D59)</f>
        <v>0</v>
      </c>
      <c r="H59" s="50">
        <f>SUMIFS('Portfolio Allocation'!E$10:E$109,'Portfolio Allocation'!$A$10:$A$109,'Graph Tables'!$D59)</f>
        <v>0</v>
      </c>
      <c r="I59" s="50">
        <f>SUMIFS('Portfolio Allocation'!F$10:F$109,'Portfolio Allocation'!$A$10:$A$109,'Graph Tables'!$D59)</f>
        <v>0</v>
      </c>
      <c r="J59" s="50">
        <f>SUMIFS('Portfolio Allocation'!G$10:G$109,'Portfolio Allocation'!$A$10:$A$109,'Graph Tables'!$D59)</f>
        <v>0</v>
      </c>
      <c r="K59" s="50">
        <f>SUMIFS('Portfolio Allocation'!H$10:H$109,'Portfolio Allocation'!$A$10:$A$109,'Graph Tables'!$D59)</f>
        <v>0</v>
      </c>
      <c r="L59" s="50">
        <f>SUMIFS('Portfolio Allocation'!I$10:I$109,'Portfolio Allocation'!$A$10:$A$109,'Graph Tables'!$D59)</f>
        <v>0</v>
      </c>
      <c r="M59" s="50">
        <f>SUMIFS('Portfolio Allocation'!J$10:J$109,'Portfolio Allocation'!$A$10:$A$109,'Graph Tables'!$D59)</f>
        <v>0</v>
      </c>
      <c r="N59" s="50">
        <f>SUMIFS('Portfolio Allocation'!K$10:K$109,'Portfolio Allocation'!$A$10:$A$109,'Graph Tables'!$D59)</f>
        <v>0</v>
      </c>
      <c r="O59" s="50">
        <f>SUMIFS('Portfolio Allocation'!L$10:L$109,'Portfolio Allocation'!$A$10:$A$109,'Graph Tables'!$D59)</f>
        <v>0</v>
      </c>
      <c r="P59" s="50">
        <f>SUMIFS('Portfolio Allocation'!M$10:M$109,'Portfolio Allocation'!$A$10:$A$109,'Graph Tables'!$D59)</f>
        <v>0</v>
      </c>
      <c r="Q59" s="50">
        <f>SUMIFS('Portfolio Allocation'!N$10:N$109,'Portfolio Allocation'!$A$10:$A$109,'Graph Tables'!$D59)</f>
        <v>0</v>
      </c>
      <c r="R59" s="50">
        <f>SUMIFS('Portfolio Allocation'!O$10:O$109,'Portfolio Allocation'!$A$10:$A$109,'Graph Tables'!$D59)</f>
        <v>0</v>
      </c>
      <c r="S59" s="50">
        <f>SUMIFS('Portfolio Allocation'!P$10:P$109,'Portfolio Allocation'!$A$10:$A$109,'Graph Tables'!$D59)</f>
        <v>0</v>
      </c>
      <c r="T59" s="50">
        <f>SUMIFS('Portfolio Allocation'!Q$10:Q$109,'Portfolio Allocation'!$A$10:$A$109,'Graph Tables'!$D59)</f>
        <v>0</v>
      </c>
      <c r="U59" s="50">
        <f>SUMIFS('Portfolio Allocation'!R$10:R$109,'Portfolio Allocation'!$A$10:$A$109,'Graph Tables'!$D59)</f>
        <v>0</v>
      </c>
      <c r="V59" s="50">
        <f>SUMIFS('Portfolio Allocation'!S$10:S$109,'Portfolio Allocation'!$A$10:$A$109,'Graph Tables'!$D59)</f>
        <v>0</v>
      </c>
      <c r="W59" s="50">
        <f>SUMIFS('Portfolio Allocation'!T$10:T$109,'Portfolio Allocation'!$A$10:$A$109,'Graph Tables'!$D59)</f>
        <v>0</v>
      </c>
      <c r="X59" s="50">
        <f>SUMIFS('Portfolio Allocation'!U$10:U$109,'Portfolio Allocation'!$A$10:$A$109,'Graph Tables'!$D59)</f>
        <v>0</v>
      </c>
      <c r="Y59" s="50">
        <f>SUMIFS('Portfolio Allocation'!V$10:V$109,'Portfolio Allocation'!$A$10:$A$109,'Graph Tables'!$D59)</f>
        <v>0</v>
      </c>
      <c r="Z59" s="50">
        <f>SUMIFS('Portfolio Allocation'!W$10:W$109,'Portfolio Allocation'!$A$10:$A$109,'Graph Tables'!$D59)</f>
        <v>0</v>
      </c>
      <c r="AA59" s="50">
        <f>SUMIFS('Portfolio Allocation'!X$10:X$109,'Portfolio Allocation'!$A$10:$A$109,'Graph Tables'!$D59)</f>
        <v>0</v>
      </c>
      <c r="AB59" s="50">
        <f>SUMIFS('Portfolio Allocation'!Y$10:Y$109,'Portfolio Allocation'!$A$10:$A$109,'Graph Tables'!$D59)</f>
        <v>0</v>
      </c>
      <c r="AC59" s="50">
        <f>SUMIFS('Portfolio Allocation'!Z$10:Z$109,'Portfolio Allocation'!$A$10:$A$109,'Graph Tables'!$D59)</f>
        <v>0</v>
      </c>
      <c r="AD59" s="50"/>
      <c r="AE59" s="52">
        <v>58</v>
      </c>
      <c r="AF59" t="str">
        <f t="shared" si="125"/>
        <v xml:space="preserve"> </v>
      </c>
      <c r="AG59" s="48">
        <f t="shared" si="96"/>
        <v>0</v>
      </c>
      <c r="AH59" s="50"/>
      <c r="AI59" s="303">
        <f t="shared" si="81"/>
        <v>1</v>
      </c>
      <c r="AJ59" s="303">
        <f>AI59+COUNTIF(AI$2:$AI59,AI59)-1</f>
        <v>58</v>
      </c>
      <c r="AK59" s="305" t="str">
        <f t="shared" si="2"/>
        <v>Denmark</v>
      </c>
      <c r="AL59" s="81">
        <f t="shared" si="82"/>
        <v>0</v>
      </c>
      <c r="AM59" s="48">
        <f t="shared" si="3"/>
        <v>0</v>
      </c>
      <c r="AN59" s="48">
        <f t="shared" si="4"/>
        <v>0</v>
      </c>
      <c r="AO59" s="48">
        <f t="shared" si="5"/>
        <v>0</v>
      </c>
      <c r="AP59" s="48">
        <f t="shared" si="6"/>
        <v>0</v>
      </c>
      <c r="AQ59" s="48">
        <f t="shared" si="7"/>
        <v>0</v>
      </c>
      <c r="AR59" s="48">
        <f t="shared" si="8"/>
        <v>0</v>
      </c>
      <c r="AS59" s="48">
        <f t="shared" si="9"/>
        <v>0</v>
      </c>
      <c r="AT59" s="48">
        <f t="shared" si="10"/>
        <v>0</v>
      </c>
      <c r="AU59" s="48">
        <f t="shared" si="11"/>
        <v>0</v>
      </c>
      <c r="AV59" s="48">
        <f t="shared" si="12"/>
        <v>0</v>
      </c>
      <c r="AW59" s="48">
        <f t="shared" si="13"/>
        <v>0</v>
      </c>
      <c r="AX59" s="48">
        <f t="shared" si="14"/>
        <v>0</v>
      </c>
      <c r="AY59" s="48">
        <f t="shared" si="15"/>
        <v>0</v>
      </c>
      <c r="AZ59" s="48">
        <f t="shared" si="16"/>
        <v>0</v>
      </c>
      <c r="BA59" s="48">
        <f t="shared" si="17"/>
        <v>0</v>
      </c>
      <c r="BB59" s="48">
        <f t="shared" si="18"/>
        <v>0</v>
      </c>
      <c r="BC59" s="48">
        <f t="shared" si="19"/>
        <v>0</v>
      </c>
      <c r="BD59" s="48">
        <f t="shared" si="20"/>
        <v>0</v>
      </c>
      <c r="BE59" s="48">
        <f t="shared" si="21"/>
        <v>0</v>
      </c>
      <c r="BF59" s="48">
        <f t="shared" si="22"/>
        <v>0</v>
      </c>
      <c r="BG59" s="48">
        <f t="shared" si="23"/>
        <v>0</v>
      </c>
      <c r="BH59" s="48">
        <f t="shared" si="24"/>
        <v>0</v>
      </c>
      <c r="BI59" s="48">
        <f t="shared" si="25"/>
        <v>0</v>
      </c>
      <c r="BJ59" s="48">
        <f t="shared" si="26"/>
        <v>0</v>
      </c>
      <c r="BK59" s="48"/>
      <c r="BL59" s="52">
        <v>58</v>
      </c>
      <c r="BM59">
        <f t="shared" si="126"/>
        <v>0</v>
      </c>
      <c r="BN59" s="48">
        <f t="shared" si="97"/>
        <v>0</v>
      </c>
      <c r="BO59" s="48">
        <f t="shared" si="101"/>
        <v>0</v>
      </c>
      <c r="BP59" s="48">
        <f t="shared" si="102"/>
        <v>0</v>
      </c>
      <c r="BQ59" s="48">
        <f t="shared" si="103"/>
        <v>0</v>
      </c>
      <c r="BR59" s="48">
        <f t="shared" si="104"/>
        <v>0</v>
      </c>
      <c r="BS59" s="48">
        <f t="shared" si="105"/>
        <v>0</v>
      </c>
      <c r="BT59" s="48">
        <f t="shared" si="106"/>
        <v>0</v>
      </c>
      <c r="BU59" s="48">
        <f t="shared" si="107"/>
        <v>0</v>
      </c>
      <c r="BV59" s="48">
        <f t="shared" si="108"/>
        <v>0</v>
      </c>
      <c r="BW59" s="48">
        <f t="shared" si="109"/>
        <v>0</v>
      </c>
      <c r="BX59" s="48">
        <f t="shared" si="110"/>
        <v>0</v>
      </c>
      <c r="BY59" s="48">
        <f t="shared" si="111"/>
        <v>0</v>
      </c>
      <c r="BZ59" s="48">
        <f t="shared" si="112"/>
        <v>0</v>
      </c>
      <c r="CA59" s="48">
        <f t="shared" si="113"/>
        <v>0</v>
      </c>
      <c r="CB59" s="48">
        <f t="shared" si="114"/>
        <v>0</v>
      </c>
      <c r="CC59" s="48">
        <f t="shared" si="115"/>
        <v>0</v>
      </c>
      <c r="CD59" s="48">
        <f t="shared" si="116"/>
        <v>0</v>
      </c>
      <c r="CE59" s="48">
        <f t="shared" si="117"/>
        <v>0</v>
      </c>
      <c r="CF59" s="48">
        <f t="shared" si="118"/>
        <v>0</v>
      </c>
      <c r="CG59" s="48">
        <f t="shared" si="119"/>
        <v>0</v>
      </c>
      <c r="CH59" s="48">
        <f t="shared" si="120"/>
        <v>0</v>
      </c>
      <c r="CI59" s="48">
        <f t="shared" si="121"/>
        <v>0</v>
      </c>
      <c r="CJ59" s="48">
        <f t="shared" si="122"/>
        <v>0</v>
      </c>
      <c r="CK59" s="48">
        <f t="shared" si="123"/>
        <v>0</v>
      </c>
      <c r="CL59" s="48">
        <f t="shared" si="124"/>
        <v>0</v>
      </c>
      <c r="CM59" s="48"/>
      <c r="CN59" s="310">
        <f t="shared" si="84"/>
        <v>0</v>
      </c>
      <c r="CO59" s="310">
        <v>58</v>
      </c>
      <c r="CP59" s="303">
        <f t="shared" si="85"/>
        <v>1</v>
      </c>
      <c r="CQ59" s="303">
        <f>CP59+COUNTIF($CP$2:CP59,CP59)-1</f>
        <v>58</v>
      </c>
      <c r="CR59" s="305" t="str">
        <f t="shared" si="51"/>
        <v>Denmark</v>
      </c>
      <c r="CS59" s="81">
        <f t="shared" si="86"/>
        <v>0</v>
      </c>
      <c r="CT59" s="48">
        <f t="shared" si="52"/>
        <v>0</v>
      </c>
      <c r="CU59" s="48">
        <f t="shared" si="53"/>
        <v>0</v>
      </c>
      <c r="CV59" s="48">
        <f t="shared" si="54"/>
        <v>0</v>
      </c>
      <c r="CW59" s="48">
        <f t="shared" si="55"/>
        <v>0</v>
      </c>
      <c r="CX59" s="48">
        <f t="shared" si="56"/>
        <v>0</v>
      </c>
      <c r="CY59" s="48">
        <f t="shared" si="57"/>
        <v>0</v>
      </c>
      <c r="CZ59" s="48">
        <f t="shared" si="58"/>
        <v>0</v>
      </c>
      <c r="DA59" s="48">
        <f t="shared" si="59"/>
        <v>0</v>
      </c>
      <c r="DB59" s="48">
        <f t="shared" si="60"/>
        <v>0</v>
      </c>
      <c r="DC59" s="48">
        <f t="shared" si="61"/>
        <v>0</v>
      </c>
      <c r="DD59" s="48">
        <f t="shared" si="62"/>
        <v>0</v>
      </c>
      <c r="DE59" s="48">
        <f t="shared" si="63"/>
        <v>0</v>
      </c>
      <c r="DF59" s="48">
        <f t="shared" si="64"/>
        <v>0</v>
      </c>
      <c r="DG59" s="48">
        <f t="shared" si="65"/>
        <v>0</v>
      </c>
      <c r="DH59" s="48">
        <f t="shared" si="66"/>
        <v>0</v>
      </c>
      <c r="DI59" s="48">
        <f t="shared" si="67"/>
        <v>0</v>
      </c>
      <c r="DJ59" s="48">
        <f t="shared" si="68"/>
        <v>0</v>
      </c>
      <c r="DK59" s="48">
        <f t="shared" si="69"/>
        <v>0</v>
      </c>
      <c r="DL59" s="48">
        <f t="shared" si="70"/>
        <v>0</v>
      </c>
      <c r="DM59" s="48">
        <f t="shared" si="71"/>
        <v>0</v>
      </c>
      <c r="DN59" s="48">
        <f t="shared" si="72"/>
        <v>0</v>
      </c>
      <c r="DO59" s="48">
        <f t="shared" si="73"/>
        <v>0</v>
      </c>
      <c r="DP59" s="48">
        <f t="shared" si="74"/>
        <v>0</v>
      </c>
      <c r="DQ59" s="48">
        <f t="shared" si="75"/>
        <v>0</v>
      </c>
    </row>
    <row r="60" spans="1:121" ht="15">
      <c r="A60" s="303">
        <v>59</v>
      </c>
      <c r="B60" s="445">
        <f t="shared" si="78"/>
        <v>1</v>
      </c>
      <c r="C60" s="446">
        <f>B60+COUNTIF(B$2:$B60,B60)-1</f>
        <v>59</v>
      </c>
      <c r="D60" s="447" t="str">
        <f>Tables!AI60</f>
        <v>Djibouti</v>
      </c>
      <c r="E60" s="448">
        <f t="shared" si="79"/>
        <v>0</v>
      </c>
      <c r="F60" s="50">
        <f>SUMIFS('Portfolio Allocation'!C$10:C$109,'Portfolio Allocation'!$A$10:$A$109,'Graph Tables'!$D60)</f>
        <v>0</v>
      </c>
      <c r="G60" s="50">
        <f>SUMIFS('Portfolio Allocation'!D$10:D$109,'Portfolio Allocation'!$A$10:$A$109,'Graph Tables'!$D60)</f>
        <v>0</v>
      </c>
      <c r="H60" s="50">
        <f>SUMIFS('Portfolio Allocation'!E$10:E$109,'Portfolio Allocation'!$A$10:$A$109,'Graph Tables'!$D60)</f>
        <v>0</v>
      </c>
      <c r="I60" s="50">
        <f>SUMIFS('Portfolio Allocation'!F$10:F$109,'Portfolio Allocation'!$A$10:$A$109,'Graph Tables'!$D60)</f>
        <v>0</v>
      </c>
      <c r="J60" s="50">
        <f>SUMIFS('Portfolio Allocation'!G$10:G$109,'Portfolio Allocation'!$A$10:$A$109,'Graph Tables'!$D60)</f>
        <v>0</v>
      </c>
      <c r="K60" s="50">
        <f>SUMIFS('Portfolio Allocation'!H$10:H$109,'Portfolio Allocation'!$A$10:$A$109,'Graph Tables'!$D60)</f>
        <v>0</v>
      </c>
      <c r="L60" s="50">
        <f>SUMIFS('Portfolio Allocation'!I$10:I$109,'Portfolio Allocation'!$A$10:$A$109,'Graph Tables'!$D60)</f>
        <v>0</v>
      </c>
      <c r="M60" s="50">
        <f>SUMIFS('Portfolio Allocation'!J$10:J$109,'Portfolio Allocation'!$A$10:$A$109,'Graph Tables'!$D60)</f>
        <v>0</v>
      </c>
      <c r="N60" s="50">
        <f>SUMIFS('Portfolio Allocation'!K$10:K$109,'Portfolio Allocation'!$A$10:$A$109,'Graph Tables'!$D60)</f>
        <v>0</v>
      </c>
      <c r="O60" s="50">
        <f>SUMIFS('Portfolio Allocation'!L$10:L$109,'Portfolio Allocation'!$A$10:$A$109,'Graph Tables'!$D60)</f>
        <v>0</v>
      </c>
      <c r="P60" s="50">
        <f>SUMIFS('Portfolio Allocation'!M$10:M$109,'Portfolio Allocation'!$A$10:$A$109,'Graph Tables'!$D60)</f>
        <v>0</v>
      </c>
      <c r="Q60" s="50">
        <f>SUMIFS('Portfolio Allocation'!N$10:N$109,'Portfolio Allocation'!$A$10:$A$109,'Graph Tables'!$D60)</f>
        <v>0</v>
      </c>
      <c r="R60" s="50">
        <f>SUMIFS('Portfolio Allocation'!O$10:O$109,'Portfolio Allocation'!$A$10:$A$109,'Graph Tables'!$D60)</f>
        <v>0</v>
      </c>
      <c r="S60" s="50">
        <f>SUMIFS('Portfolio Allocation'!P$10:P$109,'Portfolio Allocation'!$A$10:$A$109,'Graph Tables'!$D60)</f>
        <v>0</v>
      </c>
      <c r="T60" s="50">
        <f>SUMIFS('Portfolio Allocation'!Q$10:Q$109,'Portfolio Allocation'!$A$10:$A$109,'Graph Tables'!$D60)</f>
        <v>0</v>
      </c>
      <c r="U60" s="50">
        <f>SUMIFS('Portfolio Allocation'!R$10:R$109,'Portfolio Allocation'!$A$10:$A$109,'Graph Tables'!$D60)</f>
        <v>0</v>
      </c>
      <c r="V60" s="50">
        <f>SUMIFS('Portfolio Allocation'!S$10:S$109,'Portfolio Allocation'!$A$10:$A$109,'Graph Tables'!$D60)</f>
        <v>0</v>
      </c>
      <c r="W60" s="50">
        <f>SUMIFS('Portfolio Allocation'!T$10:T$109,'Portfolio Allocation'!$A$10:$A$109,'Graph Tables'!$D60)</f>
        <v>0</v>
      </c>
      <c r="X60" s="50">
        <f>SUMIFS('Portfolio Allocation'!U$10:U$109,'Portfolio Allocation'!$A$10:$A$109,'Graph Tables'!$D60)</f>
        <v>0</v>
      </c>
      <c r="Y60" s="50">
        <f>SUMIFS('Portfolio Allocation'!V$10:V$109,'Portfolio Allocation'!$A$10:$A$109,'Graph Tables'!$D60)</f>
        <v>0</v>
      </c>
      <c r="Z60" s="50">
        <f>SUMIFS('Portfolio Allocation'!W$10:W$109,'Portfolio Allocation'!$A$10:$A$109,'Graph Tables'!$D60)</f>
        <v>0</v>
      </c>
      <c r="AA60" s="50">
        <f>SUMIFS('Portfolio Allocation'!X$10:X$109,'Portfolio Allocation'!$A$10:$A$109,'Graph Tables'!$D60)</f>
        <v>0</v>
      </c>
      <c r="AB60" s="50">
        <f>SUMIFS('Portfolio Allocation'!Y$10:Y$109,'Portfolio Allocation'!$A$10:$A$109,'Graph Tables'!$D60)</f>
        <v>0</v>
      </c>
      <c r="AC60" s="50">
        <f>SUMIFS('Portfolio Allocation'!Z$10:Z$109,'Portfolio Allocation'!$A$10:$A$109,'Graph Tables'!$D60)</f>
        <v>0</v>
      </c>
      <c r="AD60" s="50"/>
      <c r="AE60" s="52">
        <v>59</v>
      </c>
      <c r="AF60" t="str">
        <f t="shared" si="125"/>
        <v xml:space="preserve"> </v>
      </c>
      <c r="AG60" s="48">
        <f t="shared" si="96"/>
        <v>0</v>
      </c>
      <c r="AH60" s="50"/>
      <c r="AI60" s="303">
        <f t="shared" si="81"/>
        <v>1</v>
      </c>
      <c r="AJ60" s="303">
        <f>AI60+COUNTIF(AI$2:$AI60,AI60)-1</f>
        <v>59</v>
      </c>
      <c r="AK60" s="305" t="str">
        <f t="shared" si="2"/>
        <v>Djibouti</v>
      </c>
      <c r="AL60" s="81">
        <f t="shared" si="82"/>
        <v>0</v>
      </c>
      <c r="AM60" s="48">
        <f t="shared" si="3"/>
        <v>0</v>
      </c>
      <c r="AN60" s="48">
        <f t="shared" si="4"/>
        <v>0</v>
      </c>
      <c r="AO60" s="48">
        <f t="shared" si="5"/>
        <v>0</v>
      </c>
      <c r="AP60" s="48">
        <f t="shared" si="6"/>
        <v>0</v>
      </c>
      <c r="AQ60" s="48">
        <f t="shared" si="7"/>
        <v>0</v>
      </c>
      <c r="AR60" s="48">
        <f t="shared" si="8"/>
        <v>0</v>
      </c>
      <c r="AS60" s="48">
        <f t="shared" si="9"/>
        <v>0</v>
      </c>
      <c r="AT60" s="48">
        <f t="shared" si="10"/>
        <v>0</v>
      </c>
      <c r="AU60" s="48">
        <f t="shared" si="11"/>
        <v>0</v>
      </c>
      <c r="AV60" s="48">
        <f t="shared" si="12"/>
        <v>0</v>
      </c>
      <c r="AW60" s="48">
        <f t="shared" si="13"/>
        <v>0</v>
      </c>
      <c r="AX60" s="48">
        <f t="shared" si="14"/>
        <v>0</v>
      </c>
      <c r="AY60" s="48">
        <f t="shared" si="15"/>
        <v>0</v>
      </c>
      <c r="AZ60" s="48">
        <f t="shared" si="16"/>
        <v>0</v>
      </c>
      <c r="BA60" s="48">
        <f t="shared" si="17"/>
        <v>0</v>
      </c>
      <c r="BB60" s="48">
        <f t="shared" si="18"/>
        <v>0</v>
      </c>
      <c r="BC60" s="48">
        <f t="shared" si="19"/>
        <v>0</v>
      </c>
      <c r="BD60" s="48">
        <f t="shared" si="20"/>
        <v>0</v>
      </c>
      <c r="BE60" s="48">
        <f t="shared" si="21"/>
        <v>0</v>
      </c>
      <c r="BF60" s="48">
        <f t="shared" si="22"/>
        <v>0</v>
      </c>
      <c r="BG60" s="48">
        <f t="shared" si="23"/>
        <v>0</v>
      </c>
      <c r="BH60" s="48">
        <f t="shared" si="24"/>
        <v>0</v>
      </c>
      <c r="BI60" s="48">
        <f t="shared" si="25"/>
        <v>0</v>
      </c>
      <c r="BJ60" s="48">
        <f t="shared" si="26"/>
        <v>0</v>
      </c>
      <c r="BK60" s="48"/>
      <c r="BL60" s="52">
        <v>59</v>
      </c>
      <c r="BM60">
        <f t="shared" si="126"/>
        <v>0</v>
      </c>
      <c r="BN60" s="48">
        <f t="shared" si="97"/>
        <v>0</v>
      </c>
      <c r="BO60" s="48">
        <f t="shared" si="101"/>
        <v>0</v>
      </c>
      <c r="BP60" s="48">
        <f t="shared" si="102"/>
        <v>0</v>
      </c>
      <c r="BQ60" s="48">
        <f t="shared" si="103"/>
        <v>0</v>
      </c>
      <c r="BR60" s="48">
        <f t="shared" si="104"/>
        <v>0</v>
      </c>
      <c r="BS60" s="48">
        <f t="shared" si="105"/>
        <v>0</v>
      </c>
      <c r="BT60" s="48">
        <f t="shared" si="106"/>
        <v>0</v>
      </c>
      <c r="BU60" s="48">
        <f t="shared" si="107"/>
        <v>0</v>
      </c>
      <c r="BV60" s="48">
        <f t="shared" si="108"/>
        <v>0</v>
      </c>
      <c r="BW60" s="48">
        <f t="shared" si="109"/>
        <v>0</v>
      </c>
      <c r="BX60" s="48">
        <f t="shared" si="110"/>
        <v>0</v>
      </c>
      <c r="BY60" s="48">
        <f t="shared" si="111"/>
        <v>0</v>
      </c>
      <c r="BZ60" s="48">
        <f t="shared" si="112"/>
        <v>0</v>
      </c>
      <c r="CA60" s="48">
        <f t="shared" si="113"/>
        <v>0</v>
      </c>
      <c r="CB60" s="48">
        <f t="shared" si="114"/>
        <v>0</v>
      </c>
      <c r="CC60" s="48">
        <f t="shared" si="115"/>
        <v>0</v>
      </c>
      <c r="CD60" s="48">
        <f t="shared" si="116"/>
        <v>0</v>
      </c>
      <c r="CE60" s="48">
        <f t="shared" si="117"/>
        <v>0</v>
      </c>
      <c r="CF60" s="48">
        <f t="shared" si="118"/>
        <v>0</v>
      </c>
      <c r="CG60" s="48">
        <f t="shared" si="119"/>
        <v>0</v>
      </c>
      <c r="CH60" s="48">
        <f t="shared" si="120"/>
        <v>0</v>
      </c>
      <c r="CI60" s="48">
        <f t="shared" si="121"/>
        <v>0</v>
      </c>
      <c r="CJ60" s="48">
        <f t="shared" si="122"/>
        <v>0</v>
      </c>
      <c r="CK60" s="48">
        <f t="shared" si="123"/>
        <v>0</v>
      </c>
      <c r="CL60" s="48">
        <f t="shared" si="124"/>
        <v>0</v>
      </c>
      <c r="CM60" s="48"/>
      <c r="CN60" s="310">
        <f t="shared" si="84"/>
        <v>0</v>
      </c>
      <c r="CO60" s="310">
        <v>59</v>
      </c>
      <c r="CP60" s="303">
        <f t="shared" si="85"/>
        <v>1</v>
      </c>
      <c r="CQ60" s="303">
        <f>CP60+COUNTIF($CP$2:CP60,CP60)-1</f>
        <v>59</v>
      </c>
      <c r="CR60" s="305" t="str">
        <f t="shared" si="51"/>
        <v>Djibouti</v>
      </c>
      <c r="CS60" s="81">
        <f t="shared" si="86"/>
        <v>0</v>
      </c>
      <c r="CT60" s="48">
        <f t="shared" si="52"/>
        <v>0</v>
      </c>
      <c r="CU60" s="48">
        <f t="shared" si="53"/>
        <v>0</v>
      </c>
      <c r="CV60" s="48">
        <f t="shared" si="54"/>
        <v>0</v>
      </c>
      <c r="CW60" s="48">
        <f t="shared" si="55"/>
        <v>0</v>
      </c>
      <c r="CX60" s="48">
        <f t="shared" si="56"/>
        <v>0</v>
      </c>
      <c r="CY60" s="48">
        <f t="shared" si="57"/>
        <v>0</v>
      </c>
      <c r="CZ60" s="48">
        <f t="shared" si="58"/>
        <v>0</v>
      </c>
      <c r="DA60" s="48">
        <f t="shared" si="59"/>
        <v>0</v>
      </c>
      <c r="DB60" s="48">
        <f t="shared" si="60"/>
        <v>0</v>
      </c>
      <c r="DC60" s="48">
        <f t="shared" si="61"/>
        <v>0</v>
      </c>
      <c r="DD60" s="48">
        <f t="shared" si="62"/>
        <v>0</v>
      </c>
      <c r="DE60" s="48">
        <f t="shared" si="63"/>
        <v>0</v>
      </c>
      <c r="DF60" s="48">
        <f t="shared" si="64"/>
        <v>0</v>
      </c>
      <c r="DG60" s="48">
        <f t="shared" si="65"/>
        <v>0</v>
      </c>
      <c r="DH60" s="48">
        <f t="shared" si="66"/>
        <v>0</v>
      </c>
      <c r="DI60" s="48">
        <f t="shared" si="67"/>
        <v>0</v>
      </c>
      <c r="DJ60" s="48">
        <f t="shared" si="68"/>
        <v>0</v>
      </c>
      <c r="DK60" s="48">
        <f t="shared" si="69"/>
        <v>0</v>
      </c>
      <c r="DL60" s="48">
        <f t="shared" si="70"/>
        <v>0</v>
      </c>
      <c r="DM60" s="48">
        <f t="shared" si="71"/>
        <v>0</v>
      </c>
      <c r="DN60" s="48">
        <f t="shared" si="72"/>
        <v>0</v>
      </c>
      <c r="DO60" s="48">
        <f t="shared" si="73"/>
        <v>0</v>
      </c>
      <c r="DP60" s="48">
        <f t="shared" si="74"/>
        <v>0</v>
      </c>
      <c r="DQ60" s="48">
        <f t="shared" si="75"/>
        <v>0</v>
      </c>
    </row>
    <row r="61" spans="1:121" ht="15">
      <c r="A61" s="303">
        <v>60</v>
      </c>
      <c r="B61" s="445">
        <f t="shared" si="78"/>
        <v>1</v>
      </c>
      <c r="C61" s="446">
        <f>B61+COUNTIF(B$2:$B61,B61)-1</f>
        <v>60</v>
      </c>
      <c r="D61" s="447" t="str">
        <f>Tables!AI61</f>
        <v>Dominica</v>
      </c>
      <c r="E61" s="448">
        <f t="shared" si="79"/>
        <v>0</v>
      </c>
      <c r="F61" s="50">
        <f>SUMIFS('Portfolio Allocation'!C$10:C$109,'Portfolio Allocation'!$A$10:$A$109,'Graph Tables'!$D61)</f>
        <v>0</v>
      </c>
      <c r="G61" s="50">
        <f>SUMIFS('Portfolio Allocation'!D$10:D$109,'Portfolio Allocation'!$A$10:$A$109,'Graph Tables'!$D61)</f>
        <v>0</v>
      </c>
      <c r="H61" s="50">
        <f>SUMIFS('Portfolio Allocation'!E$10:E$109,'Portfolio Allocation'!$A$10:$A$109,'Graph Tables'!$D61)</f>
        <v>0</v>
      </c>
      <c r="I61" s="50">
        <f>SUMIFS('Portfolio Allocation'!F$10:F$109,'Portfolio Allocation'!$A$10:$A$109,'Graph Tables'!$D61)</f>
        <v>0</v>
      </c>
      <c r="J61" s="50">
        <f>SUMIFS('Portfolio Allocation'!G$10:G$109,'Portfolio Allocation'!$A$10:$A$109,'Graph Tables'!$D61)</f>
        <v>0</v>
      </c>
      <c r="K61" s="50">
        <f>SUMIFS('Portfolio Allocation'!H$10:H$109,'Portfolio Allocation'!$A$10:$A$109,'Graph Tables'!$D61)</f>
        <v>0</v>
      </c>
      <c r="L61" s="50">
        <f>SUMIFS('Portfolio Allocation'!I$10:I$109,'Portfolio Allocation'!$A$10:$A$109,'Graph Tables'!$D61)</f>
        <v>0</v>
      </c>
      <c r="M61" s="50">
        <f>SUMIFS('Portfolio Allocation'!J$10:J$109,'Portfolio Allocation'!$A$10:$A$109,'Graph Tables'!$D61)</f>
        <v>0</v>
      </c>
      <c r="N61" s="50">
        <f>SUMIFS('Portfolio Allocation'!K$10:K$109,'Portfolio Allocation'!$A$10:$A$109,'Graph Tables'!$D61)</f>
        <v>0</v>
      </c>
      <c r="O61" s="50">
        <f>SUMIFS('Portfolio Allocation'!L$10:L$109,'Portfolio Allocation'!$A$10:$A$109,'Graph Tables'!$D61)</f>
        <v>0</v>
      </c>
      <c r="P61" s="50">
        <f>SUMIFS('Portfolio Allocation'!M$10:M$109,'Portfolio Allocation'!$A$10:$A$109,'Graph Tables'!$D61)</f>
        <v>0</v>
      </c>
      <c r="Q61" s="50">
        <f>SUMIFS('Portfolio Allocation'!N$10:N$109,'Portfolio Allocation'!$A$10:$A$109,'Graph Tables'!$D61)</f>
        <v>0</v>
      </c>
      <c r="R61" s="50">
        <f>SUMIFS('Portfolio Allocation'!O$10:O$109,'Portfolio Allocation'!$A$10:$A$109,'Graph Tables'!$D61)</f>
        <v>0</v>
      </c>
      <c r="S61" s="50">
        <f>SUMIFS('Portfolio Allocation'!P$10:P$109,'Portfolio Allocation'!$A$10:$A$109,'Graph Tables'!$D61)</f>
        <v>0</v>
      </c>
      <c r="T61" s="50">
        <f>SUMIFS('Portfolio Allocation'!Q$10:Q$109,'Portfolio Allocation'!$A$10:$A$109,'Graph Tables'!$D61)</f>
        <v>0</v>
      </c>
      <c r="U61" s="50">
        <f>SUMIFS('Portfolio Allocation'!R$10:R$109,'Portfolio Allocation'!$A$10:$A$109,'Graph Tables'!$D61)</f>
        <v>0</v>
      </c>
      <c r="V61" s="50">
        <f>SUMIFS('Portfolio Allocation'!S$10:S$109,'Portfolio Allocation'!$A$10:$A$109,'Graph Tables'!$D61)</f>
        <v>0</v>
      </c>
      <c r="W61" s="50">
        <f>SUMIFS('Portfolio Allocation'!T$10:T$109,'Portfolio Allocation'!$A$10:$A$109,'Graph Tables'!$D61)</f>
        <v>0</v>
      </c>
      <c r="X61" s="50">
        <f>SUMIFS('Portfolio Allocation'!U$10:U$109,'Portfolio Allocation'!$A$10:$A$109,'Graph Tables'!$D61)</f>
        <v>0</v>
      </c>
      <c r="Y61" s="50">
        <f>SUMIFS('Portfolio Allocation'!V$10:V$109,'Portfolio Allocation'!$A$10:$A$109,'Graph Tables'!$D61)</f>
        <v>0</v>
      </c>
      <c r="Z61" s="50">
        <f>SUMIFS('Portfolio Allocation'!W$10:W$109,'Portfolio Allocation'!$A$10:$A$109,'Graph Tables'!$D61)</f>
        <v>0</v>
      </c>
      <c r="AA61" s="50">
        <f>SUMIFS('Portfolio Allocation'!X$10:X$109,'Portfolio Allocation'!$A$10:$A$109,'Graph Tables'!$D61)</f>
        <v>0</v>
      </c>
      <c r="AB61" s="50">
        <f>SUMIFS('Portfolio Allocation'!Y$10:Y$109,'Portfolio Allocation'!$A$10:$A$109,'Graph Tables'!$D61)</f>
        <v>0</v>
      </c>
      <c r="AC61" s="50">
        <f>SUMIFS('Portfolio Allocation'!Z$10:Z$109,'Portfolio Allocation'!$A$10:$A$109,'Graph Tables'!$D61)</f>
        <v>0</v>
      </c>
      <c r="AD61" s="50"/>
      <c r="AE61" s="52">
        <v>60</v>
      </c>
      <c r="AF61" t="str">
        <f t="shared" si="125"/>
        <v xml:space="preserve"> </v>
      </c>
      <c r="AG61" s="48">
        <f t="shared" si="96"/>
        <v>0</v>
      </c>
      <c r="AH61" s="50"/>
      <c r="AI61" s="303">
        <f t="shared" si="81"/>
        <v>1</v>
      </c>
      <c r="AJ61" s="303">
        <f>AI61+COUNTIF(AI$2:$AI61,AI61)-1</f>
        <v>60</v>
      </c>
      <c r="AK61" s="305" t="str">
        <f t="shared" si="2"/>
        <v>Dominica</v>
      </c>
      <c r="AL61" s="81">
        <f t="shared" si="82"/>
        <v>0</v>
      </c>
      <c r="AM61" s="48">
        <f t="shared" si="3"/>
        <v>0</v>
      </c>
      <c r="AN61" s="48">
        <f t="shared" si="4"/>
        <v>0</v>
      </c>
      <c r="AO61" s="48">
        <f t="shared" si="5"/>
        <v>0</v>
      </c>
      <c r="AP61" s="48">
        <f t="shared" si="6"/>
        <v>0</v>
      </c>
      <c r="AQ61" s="48">
        <f t="shared" si="7"/>
        <v>0</v>
      </c>
      <c r="AR61" s="48">
        <f t="shared" si="8"/>
        <v>0</v>
      </c>
      <c r="AS61" s="48">
        <f t="shared" si="9"/>
        <v>0</v>
      </c>
      <c r="AT61" s="48">
        <f t="shared" si="10"/>
        <v>0</v>
      </c>
      <c r="AU61" s="48">
        <f t="shared" si="11"/>
        <v>0</v>
      </c>
      <c r="AV61" s="48">
        <f t="shared" si="12"/>
        <v>0</v>
      </c>
      <c r="AW61" s="48">
        <f t="shared" si="13"/>
        <v>0</v>
      </c>
      <c r="AX61" s="48">
        <f t="shared" si="14"/>
        <v>0</v>
      </c>
      <c r="AY61" s="48">
        <f t="shared" si="15"/>
        <v>0</v>
      </c>
      <c r="AZ61" s="48">
        <f t="shared" si="16"/>
        <v>0</v>
      </c>
      <c r="BA61" s="48">
        <f t="shared" si="17"/>
        <v>0</v>
      </c>
      <c r="BB61" s="48">
        <f t="shared" si="18"/>
        <v>0</v>
      </c>
      <c r="BC61" s="48">
        <f t="shared" si="19"/>
        <v>0</v>
      </c>
      <c r="BD61" s="48">
        <f t="shared" si="20"/>
        <v>0</v>
      </c>
      <c r="BE61" s="48">
        <f t="shared" si="21"/>
        <v>0</v>
      </c>
      <c r="BF61" s="48">
        <f t="shared" si="22"/>
        <v>0</v>
      </c>
      <c r="BG61" s="48">
        <f t="shared" si="23"/>
        <v>0</v>
      </c>
      <c r="BH61" s="48">
        <f t="shared" si="24"/>
        <v>0</v>
      </c>
      <c r="BI61" s="48">
        <f t="shared" si="25"/>
        <v>0</v>
      </c>
      <c r="BJ61" s="48">
        <f t="shared" si="26"/>
        <v>0</v>
      </c>
      <c r="BK61" s="48"/>
      <c r="BL61" s="52">
        <v>60</v>
      </c>
      <c r="BM61">
        <f t="shared" si="126"/>
        <v>0</v>
      </c>
      <c r="BN61" s="48">
        <f t="shared" si="97"/>
        <v>0</v>
      </c>
      <c r="BO61" s="48">
        <f t="shared" si="101"/>
        <v>0</v>
      </c>
      <c r="BP61" s="48">
        <f t="shared" si="102"/>
        <v>0</v>
      </c>
      <c r="BQ61" s="48">
        <f t="shared" si="103"/>
        <v>0</v>
      </c>
      <c r="BR61" s="48">
        <f t="shared" si="104"/>
        <v>0</v>
      </c>
      <c r="BS61" s="48">
        <f t="shared" si="105"/>
        <v>0</v>
      </c>
      <c r="BT61" s="48">
        <f t="shared" si="106"/>
        <v>0</v>
      </c>
      <c r="BU61" s="48">
        <f t="shared" si="107"/>
        <v>0</v>
      </c>
      <c r="BV61" s="48">
        <f t="shared" si="108"/>
        <v>0</v>
      </c>
      <c r="BW61" s="48">
        <f t="shared" si="109"/>
        <v>0</v>
      </c>
      <c r="BX61" s="48">
        <f t="shared" si="110"/>
        <v>0</v>
      </c>
      <c r="BY61" s="48">
        <f t="shared" si="111"/>
        <v>0</v>
      </c>
      <c r="BZ61" s="48">
        <f t="shared" si="112"/>
        <v>0</v>
      </c>
      <c r="CA61" s="48">
        <f t="shared" si="113"/>
        <v>0</v>
      </c>
      <c r="CB61" s="48">
        <f t="shared" si="114"/>
        <v>0</v>
      </c>
      <c r="CC61" s="48">
        <f t="shared" si="115"/>
        <v>0</v>
      </c>
      <c r="CD61" s="48">
        <f t="shared" si="116"/>
        <v>0</v>
      </c>
      <c r="CE61" s="48">
        <f t="shared" si="117"/>
        <v>0</v>
      </c>
      <c r="CF61" s="48">
        <f t="shared" si="118"/>
        <v>0</v>
      </c>
      <c r="CG61" s="48">
        <f t="shared" si="119"/>
        <v>0</v>
      </c>
      <c r="CH61" s="48">
        <f t="shared" si="120"/>
        <v>0</v>
      </c>
      <c r="CI61" s="48">
        <f t="shared" si="121"/>
        <v>0</v>
      </c>
      <c r="CJ61" s="48">
        <f t="shared" si="122"/>
        <v>0</v>
      </c>
      <c r="CK61" s="48">
        <f t="shared" si="123"/>
        <v>0</v>
      </c>
      <c r="CL61" s="48">
        <f t="shared" si="124"/>
        <v>0</v>
      </c>
      <c r="CM61" s="48"/>
      <c r="CN61" s="310">
        <f t="shared" si="84"/>
        <v>0</v>
      </c>
      <c r="CO61" s="310">
        <v>60</v>
      </c>
      <c r="CP61" s="303">
        <f t="shared" si="85"/>
        <v>1</v>
      </c>
      <c r="CQ61" s="303">
        <f>CP61+COUNTIF($CP$2:CP61,CP61)-1</f>
        <v>60</v>
      </c>
      <c r="CR61" s="305" t="str">
        <f t="shared" si="51"/>
        <v>Dominica</v>
      </c>
      <c r="CS61" s="81">
        <f t="shared" si="86"/>
        <v>0</v>
      </c>
      <c r="CT61" s="48">
        <f t="shared" si="52"/>
        <v>0</v>
      </c>
      <c r="CU61" s="48">
        <f t="shared" si="53"/>
        <v>0</v>
      </c>
      <c r="CV61" s="48">
        <f t="shared" si="54"/>
        <v>0</v>
      </c>
      <c r="CW61" s="48">
        <f t="shared" si="55"/>
        <v>0</v>
      </c>
      <c r="CX61" s="48">
        <f t="shared" si="56"/>
        <v>0</v>
      </c>
      <c r="CY61" s="48">
        <f t="shared" si="57"/>
        <v>0</v>
      </c>
      <c r="CZ61" s="48">
        <f t="shared" si="58"/>
        <v>0</v>
      </c>
      <c r="DA61" s="48">
        <f t="shared" si="59"/>
        <v>0</v>
      </c>
      <c r="DB61" s="48">
        <f t="shared" si="60"/>
        <v>0</v>
      </c>
      <c r="DC61" s="48">
        <f t="shared" si="61"/>
        <v>0</v>
      </c>
      <c r="DD61" s="48">
        <f t="shared" si="62"/>
        <v>0</v>
      </c>
      <c r="DE61" s="48">
        <f t="shared" si="63"/>
        <v>0</v>
      </c>
      <c r="DF61" s="48">
        <f t="shared" si="64"/>
        <v>0</v>
      </c>
      <c r="DG61" s="48">
        <f t="shared" si="65"/>
        <v>0</v>
      </c>
      <c r="DH61" s="48">
        <f t="shared" si="66"/>
        <v>0</v>
      </c>
      <c r="DI61" s="48">
        <f t="shared" si="67"/>
        <v>0</v>
      </c>
      <c r="DJ61" s="48">
        <f t="shared" si="68"/>
        <v>0</v>
      </c>
      <c r="DK61" s="48">
        <f t="shared" si="69"/>
        <v>0</v>
      </c>
      <c r="DL61" s="48">
        <f t="shared" si="70"/>
        <v>0</v>
      </c>
      <c r="DM61" s="48">
        <f t="shared" si="71"/>
        <v>0</v>
      </c>
      <c r="DN61" s="48">
        <f t="shared" si="72"/>
        <v>0</v>
      </c>
      <c r="DO61" s="48">
        <f t="shared" si="73"/>
        <v>0</v>
      </c>
      <c r="DP61" s="48">
        <f t="shared" si="74"/>
        <v>0</v>
      </c>
      <c r="DQ61" s="48">
        <f t="shared" si="75"/>
        <v>0</v>
      </c>
    </row>
    <row r="62" spans="1:121" ht="15">
      <c r="A62" s="303">
        <v>61</v>
      </c>
      <c r="B62" s="445">
        <f t="shared" si="78"/>
        <v>1</v>
      </c>
      <c r="C62" s="446">
        <f>B62+COUNTIF(B$2:$B62,B62)-1</f>
        <v>61</v>
      </c>
      <c r="D62" s="447" t="str">
        <f>Tables!AI62</f>
        <v>Dominican Republic</v>
      </c>
      <c r="E62" s="448">
        <f t="shared" si="79"/>
        <v>0</v>
      </c>
      <c r="F62" s="50">
        <f>SUMIFS('Portfolio Allocation'!C$10:C$109,'Portfolio Allocation'!$A$10:$A$109,'Graph Tables'!$D62)</f>
        <v>0</v>
      </c>
      <c r="G62" s="50">
        <f>SUMIFS('Portfolio Allocation'!D$10:D$109,'Portfolio Allocation'!$A$10:$A$109,'Graph Tables'!$D62)</f>
        <v>0</v>
      </c>
      <c r="H62" s="50">
        <f>SUMIFS('Portfolio Allocation'!E$10:E$109,'Portfolio Allocation'!$A$10:$A$109,'Graph Tables'!$D62)</f>
        <v>0</v>
      </c>
      <c r="I62" s="50">
        <f>SUMIFS('Portfolio Allocation'!F$10:F$109,'Portfolio Allocation'!$A$10:$A$109,'Graph Tables'!$D62)</f>
        <v>0</v>
      </c>
      <c r="J62" s="50">
        <f>SUMIFS('Portfolio Allocation'!G$10:G$109,'Portfolio Allocation'!$A$10:$A$109,'Graph Tables'!$D62)</f>
        <v>0</v>
      </c>
      <c r="K62" s="50">
        <f>SUMIFS('Portfolio Allocation'!H$10:H$109,'Portfolio Allocation'!$A$10:$A$109,'Graph Tables'!$D62)</f>
        <v>0</v>
      </c>
      <c r="L62" s="50">
        <f>SUMIFS('Portfolio Allocation'!I$10:I$109,'Portfolio Allocation'!$A$10:$A$109,'Graph Tables'!$D62)</f>
        <v>0</v>
      </c>
      <c r="M62" s="50">
        <f>SUMIFS('Portfolio Allocation'!J$10:J$109,'Portfolio Allocation'!$A$10:$A$109,'Graph Tables'!$D62)</f>
        <v>0</v>
      </c>
      <c r="N62" s="50">
        <f>SUMIFS('Portfolio Allocation'!K$10:K$109,'Portfolio Allocation'!$A$10:$A$109,'Graph Tables'!$D62)</f>
        <v>0</v>
      </c>
      <c r="O62" s="50">
        <f>SUMIFS('Portfolio Allocation'!L$10:L$109,'Portfolio Allocation'!$A$10:$A$109,'Graph Tables'!$D62)</f>
        <v>0</v>
      </c>
      <c r="P62" s="50">
        <f>SUMIFS('Portfolio Allocation'!M$10:M$109,'Portfolio Allocation'!$A$10:$A$109,'Graph Tables'!$D62)</f>
        <v>0</v>
      </c>
      <c r="Q62" s="50">
        <f>SUMIFS('Portfolio Allocation'!N$10:N$109,'Portfolio Allocation'!$A$10:$A$109,'Graph Tables'!$D62)</f>
        <v>0</v>
      </c>
      <c r="R62" s="50">
        <f>SUMIFS('Portfolio Allocation'!O$10:O$109,'Portfolio Allocation'!$A$10:$A$109,'Graph Tables'!$D62)</f>
        <v>0</v>
      </c>
      <c r="S62" s="50">
        <f>SUMIFS('Portfolio Allocation'!P$10:P$109,'Portfolio Allocation'!$A$10:$A$109,'Graph Tables'!$D62)</f>
        <v>0</v>
      </c>
      <c r="T62" s="50">
        <f>SUMIFS('Portfolio Allocation'!Q$10:Q$109,'Portfolio Allocation'!$A$10:$A$109,'Graph Tables'!$D62)</f>
        <v>0</v>
      </c>
      <c r="U62" s="50">
        <f>SUMIFS('Portfolio Allocation'!R$10:R$109,'Portfolio Allocation'!$A$10:$A$109,'Graph Tables'!$D62)</f>
        <v>0</v>
      </c>
      <c r="V62" s="50">
        <f>SUMIFS('Portfolio Allocation'!S$10:S$109,'Portfolio Allocation'!$A$10:$A$109,'Graph Tables'!$D62)</f>
        <v>0</v>
      </c>
      <c r="W62" s="50">
        <f>SUMIFS('Portfolio Allocation'!T$10:T$109,'Portfolio Allocation'!$A$10:$A$109,'Graph Tables'!$D62)</f>
        <v>0</v>
      </c>
      <c r="X62" s="50">
        <f>SUMIFS('Portfolio Allocation'!U$10:U$109,'Portfolio Allocation'!$A$10:$A$109,'Graph Tables'!$D62)</f>
        <v>0</v>
      </c>
      <c r="Y62" s="50">
        <f>SUMIFS('Portfolio Allocation'!V$10:V$109,'Portfolio Allocation'!$A$10:$A$109,'Graph Tables'!$D62)</f>
        <v>0</v>
      </c>
      <c r="Z62" s="50">
        <f>SUMIFS('Portfolio Allocation'!W$10:W$109,'Portfolio Allocation'!$A$10:$A$109,'Graph Tables'!$D62)</f>
        <v>0</v>
      </c>
      <c r="AA62" s="50">
        <f>SUMIFS('Portfolio Allocation'!X$10:X$109,'Portfolio Allocation'!$A$10:$A$109,'Graph Tables'!$D62)</f>
        <v>0</v>
      </c>
      <c r="AB62" s="50">
        <f>SUMIFS('Portfolio Allocation'!Y$10:Y$109,'Portfolio Allocation'!$A$10:$A$109,'Graph Tables'!$D62)</f>
        <v>0</v>
      </c>
      <c r="AC62" s="50">
        <f>SUMIFS('Portfolio Allocation'!Z$10:Z$109,'Portfolio Allocation'!$A$10:$A$109,'Graph Tables'!$D62)</f>
        <v>0</v>
      </c>
      <c r="AD62" s="50"/>
      <c r="AE62" s="52">
        <v>61</v>
      </c>
      <c r="AF62" t="str">
        <f t="shared" si="125"/>
        <v xml:space="preserve"> </v>
      </c>
      <c r="AG62" s="48">
        <f t="shared" si="96"/>
        <v>0</v>
      </c>
      <c r="AH62" s="50"/>
      <c r="AI62" s="303">
        <f t="shared" si="81"/>
        <v>1</v>
      </c>
      <c r="AJ62" s="303">
        <f>AI62+COUNTIF(AI$2:$AI62,AI62)-1</f>
        <v>61</v>
      </c>
      <c r="AK62" s="305" t="str">
        <f t="shared" si="2"/>
        <v>Dominican Republic</v>
      </c>
      <c r="AL62" s="81">
        <f t="shared" si="82"/>
        <v>0</v>
      </c>
      <c r="AM62" s="48">
        <f t="shared" si="3"/>
        <v>0</v>
      </c>
      <c r="AN62" s="48">
        <f t="shared" si="4"/>
        <v>0</v>
      </c>
      <c r="AO62" s="48">
        <f t="shared" si="5"/>
        <v>0</v>
      </c>
      <c r="AP62" s="48">
        <f t="shared" si="6"/>
        <v>0</v>
      </c>
      <c r="AQ62" s="48">
        <f t="shared" si="7"/>
        <v>0</v>
      </c>
      <c r="AR62" s="48">
        <f t="shared" si="8"/>
        <v>0</v>
      </c>
      <c r="AS62" s="48">
        <f t="shared" si="9"/>
        <v>0</v>
      </c>
      <c r="AT62" s="48">
        <f t="shared" si="10"/>
        <v>0</v>
      </c>
      <c r="AU62" s="48">
        <f t="shared" si="11"/>
        <v>0</v>
      </c>
      <c r="AV62" s="48">
        <f t="shared" si="12"/>
        <v>0</v>
      </c>
      <c r="AW62" s="48">
        <f t="shared" si="13"/>
        <v>0</v>
      </c>
      <c r="AX62" s="48">
        <f t="shared" si="14"/>
        <v>0</v>
      </c>
      <c r="AY62" s="48">
        <f t="shared" si="15"/>
        <v>0</v>
      </c>
      <c r="AZ62" s="48">
        <f t="shared" si="16"/>
        <v>0</v>
      </c>
      <c r="BA62" s="48">
        <f t="shared" si="17"/>
        <v>0</v>
      </c>
      <c r="BB62" s="48">
        <f t="shared" si="18"/>
        <v>0</v>
      </c>
      <c r="BC62" s="48">
        <f t="shared" si="19"/>
        <v>0</v>
      </c>
      <c r="BD62" s="48">
        <f t="shared" si="20"/>
        <v>0</v>
      </c>
      <c r="BE62" s="48">
        <f t="shared" si="21"/>
        <v>0</v>
      </c>
      <c r="BF62" s="48">
        <f t="shared" si="22"/>
        <v>0</v>
      </c>
      <c r="BG62" s="48">
        <f t="shared" si="23"/>
        <v>0</v>
      </c>
      <c r="BH62" s="48">
        <f t="shared" si="24"/>
        <v>0</v>
      </c>
      <c r="BI62" s="48">
        <f t="shared" si="25"/>
        <v>0</v>
      </c>
      <c r="BJ62" s="48">
        <f t="shared" si="26"/>
        <v>0</v>
      </c>
      <c r="BK62" s="48"/>
      <c r="BL62" s="52">
        <v>61</v>
      </c>
      <c r="BM62">
        <f t="shared" si="126"/>
        <v>0</v>
      </c>
      <c r="BN62" s="48">
        <f t="shared" si="97"/>
        <v>0</v>
      </c>
      <c r="BO62" s="48">
        <f t="shared" si="101"/>
        <v>0</v>
      </c>
      <c r="BP62" s="48">
        <f t="shared" si="102"/>
        <v>0</v>
      </c>
      <c r="BQ62" s="48">
        <f t="shared" si="103"/>
        <v>0</v>
      </c>
      <c r="BR62" s="48">
        <f t="shared" si="104"/>
        <v>0</v>
      </c>
      <c r="BS62" s="48">
        <f t="shared" si="105"/>
        <v>0</v>
      </c>
      <c r="BT62" s="48">
        <f t="shared" si="106"/>
        <v>0</v>
      </c>
      <c r="BU62" s="48">
        <f t="shared" si="107"/>
        <v>0</v>
      </c>
      <c r="BV62" s="48">
        <f t="shared" si="108"/>
        <v>0</v>
      </c>
      <c r="BW62" s="48">
        <f t="shared" si="109"/>
        <v>0</v>
      </c>
      <c r="BX62" s="48">
        <f t="shared" si="110"/>
        <v>0</v>
      </c>
      <c r="BY62" s="48">
        <f t="shared" si="111"/>
        <v>0</v>
      </c>
      <c r="BZ62" s="48">
        <f t="shared" si="112"/>
        <v>0</v>
      </c>
      <c r="CA62" s="48">
        <f t="shared" si="113"/>
        <v>0</v>
      </c>
      <c r="CB62" s="48">
        <f t="shared" si="114"/>
        <v>0</v>
      </c>
      <c r="CC62" s="48">
        <f t="shared" si="115"/>
        <v>0</v>
      </c>
      <c r="CD62" s="48">
        <f t="shared" si="116"/>
        <v>0</v>
      </c>
      <c r="CE62" s="48">
        <f t="shared" si="117"/>
        <v>0</v>
      </c>
      <c r="CF62" s="48">
        <f t="shared" si="118"/>
        <v>0</v>
      </c>
      <c r="CG62" s="48">
        <f t="shared" si="119"/>
        <v>0</v>
      </c>
      <c r="CH62" s="48">
        <f t="shared" si="120"/>
        <v>0</v>
      </c>
      <c r="CI62" s="48">
        <f t="shared" si="121"/>
        <v>0</v>
      </c>
      <c r="CJ62" s="48">
        <f t="shared" si="122"/>
        <v>0</v>
      </c>
      <c r="CK62" s="48">
        <f t="shared" si="123"/>
        <v>0</v>
      </c>
      <c r="CL62" s="48">
        <f t="shared" si="124"/>
        <v>0</v>
      </c>
      <c r="CM62" s="48"/>
      <c r="CN62" s="310">
        <f t="shared" si="84"/>
        <v>0</v>
      </c>
      <c r="CO62" s="310">
        <v>61</v>
      </c>
      <c r="CP62" s="303">
        <f t="shared" si="85"/>
        <v>1</v>
      </c>
      <c r="CQ62" s="303">
        <f>CP62+COUNTIF($CP$2:CP62,CP62)-1</f>
        <v>61</v>
      </c>
      <c r="CR62" s="305" t="str">
        <f t="shared" si="51"/>
        <v>Dominican Republic</v>
      </c>
      <c r="CS62" s="81">
        <f t="shared" si="86"/>
        <v>0</v>
      </c>
      <c r="CT62" s="48">
        <f t="shared" si="52"/>
        <v>0</v>
      </c>
      <c r="CU62" s="48">
        <f t="shared" si="53"/>
        <v>0</v>
      </c>
      <c r="CV62" s="48">
        <f t="shared" si="54"/>
        <v>0</v>
      </c>
      <c r="CW62" s="48">
        <f t="shared" si="55"/>
        <v>0</v>
      </c>
      <c r="CX62" s="48">
        <f t="shared" si="56"/>
        <v>0</v>
      </c>
      <c r="CY62" s="48">
        <f t="shared" si="57"/>
        <v>0</v>
      </c>
      <c r="CZ62" s="48">
        <f t="shared" si="58"/>
        <v>0</v>
      </c>
      <c r="DA62" s="48">
        <f t="shared" si="59"/>
        <v>0</v>
      </c>
      <c r="DB62" s="48">
        <f t="shared" si="60"/>
        <v>0</v>
      </c>
      <c r="DC62" s="48">
        <f t="shared" si="61"/>
        <v>0</v>
      </c>
      <c r="DD62" s="48">
        <f t="shared" si="62"/>
        <v>0</v>
      </c>
      <c r="DE62" s="48">
        <f t="shared" si="63"/>
        <v>0</v>
      </c>
      <c r="DF62" s="48">
        <f t="shared" si="64"/>
        <v>0</v>
      </c>
      <c r="DG62" s="48">
        <f t="shared" si="65"/>
        <v>0</v>
      </c>
      <c r="DH62" s="48">
        <f t="shared" si="66"/>
        <v>0</v>
      </c>
      <c r="DI62" s="48">
        <f t="shared" si="67"/>
        <v>0</v>
      </c>
      <c r="DJ62" s="48">
        <f t="shared" si="68"/>
        <v>0</v>
      </c>
      <c r="DK62" s="48">
        <f t="shared" si="69"/>
        <v>0</v>
      </c>
      <c r="DL62" s="48">
        <f t="shared" si="70"/>
        <v>0</v>
      </c>
      <c r="DM62" s="48">
        <f t="shared" si="71"/>
        <v>0</v>
      </c>
      <c r="DN62" s="48">
        <f t="shared" si="72"/>
        <v>0</v>
      </c>
      <c r="DO62" s="48">
        <f t="shared" si="73"/>
        <v>0</v>
      </c>
      <c r="DP62" s="48">
        <f t="shared" si="74"/>
        <v>0</v>
      </c>
      <c r="DQ62" s="48">
        <f t="shared" si="75"/>
        <v>0</v>
      </c>
    </row>
    <row r="63" spans="1:121" ht="15">
      <c r="A63" s="303">
        <v>62</v>
      </c>
      <c r="B63" s="445">
        <f t="shared" si="78"/>
        <v>1</v>
      </c>
      <c r="C63" s="446">
        <f>B63+COUNTIF(B$2:$B63,B63)-1</f>
        <v>62</v>
      </c>
      <c r="D63" s="447" t="str">
        <f>Tables!AI63</f>
        <v>Ecuador</v>
      </c>
      <c r="E63" s="448">
        <f t="shared" si="79"/>
        <v>0</v>
      </c>
      <c r="F63" s="50">
        <f>SUMIFS('Portfolio Allocation'!C$10:C$109,'Portfolio Allocation'!$A$10:$A$109,'Graph Tables'!$D63)</f>
        <v>0</v>
      </c>
      <c r="G63" s="50">
        <f>SUMIFS('Portfolio Allocation'!D$10:D$109,'Portfolio Allocation'!$A$10:$A$109,'Graph Tables'!$D63)</f>
        <v>0</v>
      </c>
      <c r="H63" s="50">
        <f>SUMIFS('Portfolio Allocation'!E$10:E$109,'Portfolio Allocation'!$A$10:$A$109,'Graph Tables'!$D63)</f>
        <v>0</v>
      </c>
      <c r="I63" s="50">
        <f>SUMIFS('Portfolio Allocation'!F$10:F$109,'Portfolio Allocation'!$A$10:$A$109,'Graph Tables'!$D63)</f>
        <v>0</v>
      </c>
      <c r="J63" s="50">
        <f>SUMIFS('Portfolio Allocation'!G$10:G$109,'Portfolio Allocation'!$A$10:$A$109,'Graph Tables'!$D63)</f>
        <v>0</v>
      </c>
      <c r="K63" s="50">
        <f>SUMIFS('Portfolio Allocation'!H$10:H$109,'Portfolio Allocation'!$A$10:$A$109,'Graph Tables'!$D63)</f>
        <v>0</v>
      </c>
      <c r="L63" s="50">
        <f>SUMIFS('Portfolio Allocation'!I$10:I$109,'Portfolio Allocation'!$A$10:$A$109,'Graph Tables'!$D63)</f>
        <v>0</v>
      </c>
      <c r="M63" s="50">
        <f>SUMIFS('Portfolio Allocation'!J$10:J$109,'Portfolio Allocation'!$A$10:$A$109,'Graph Tables'!$D63)</f>
        <v>0</v>
      </c>
      <c r="N63" s="50">
        <f>SUMIFS('Portfolio Allocation'!K$10:K$109,'Portfolio Allocation'!$A$10:$A$109,'Graph Tables'!$D63)</f>
        <v>0</v>
      </c>
      <c r="O63" s="50">
        <f>SUMIFS('Portfolio Allocation'!L$10:L$109,'Portfolio Allocation'!$A$10:$A$109,'Graph Tables'!$D63)</f>
        <v>0</v>
      </c>
      <c r="P63" s="50">
        <f>SUMIFS('Portfolio Allocation'!M$10:M$109,'Portfolio Allocation'!$A$10:$A$109,'Graph Tables'!$D63)</f>
        <v>0</v>
      </c>
      <c r="Q63" s="50">
        <f>SUMIFS('Portfolio Allocation'!N$10:N$109,'Portfolio Allocation'!$A$10:$A$109,'Graph Tables'!$D63)</f>
        <v>0</v>
      </c>
      <c r="R63" s="50">
        <f>SUMIFS('Portfolio Allocation'!O$10:O$109,'Portfolio Allocation'!$A$10:$A$109,'Graph Tables'!$D63)</f>
        <v>0</v>
      </c>
      <c r="S63" s="50">
        <f>SUMIFS('Portfolio Allocation'!P$10:P$109,'Portfolio Allocation'!$A$10:$A$109,'Graph Tables'!$D63)</f>
        <v>0</v>
      </c>
      <c r="T63" s="50">
        <f>SUMIFS('Portfolio Allocation'!Q$10:Q$109,'Portfolio Allocation'!$A$10:$A$109,'Graph Tables'!$D63)</f>
        <v>0</v>
      </c>
      <c r="U63" s="50">
        <f>SUMIFS('Portfolio Allocation'!R$10:R$109,'Portfolio Allocation'!$A$10:$A$109,'Graph Tables'!$D63)</f>
        <v>0</v>
      </c>
      <c r="V63" s="50">
        <f>SUMIFS('Portfolio Allocation'!S$10:S$109,'Portfolio Allocation'!$A$10:$A$109,'Graph Tables'!$D63)</f>
        <v>0</v>
      </c>
      <c r="W63" s="50">
        <f>SUMIFS('Portfolio Allocation'!T$10:T$109,'Portfolio Allocation'!$A$10:$A$109,'Graph Tables'!$D63)</f>
        <v>0</v>
      </c>
      <c r="X63" s="50">
        <f>SUMIFS('Portfolio Allocation'!U$10:U$109,'Portfolio Allocation'!$A$10:$A$109,'Graph Tables'!$D63)</f>
        <v>0</v>
      </c>
      <c r="Y63" s="50">
        <f>SUMIFS('Portfolio Allocation'!V$10:V$109,'Portfolio Allocation'!$A$10:$A$109,'Graph Tables'!$D63)</f>
        <v>0</v>
      </c>
      <c r="Z63" s="50">
        <f>SUMIFS('Portfolio Allocation'!W$10:W$109,'Portfolio Allocation'!$A$10:$A$109,'Graph Tables'!$D63)</f>
        <v>0</v>
      </c>
      <c r="AA63" s="50">
        <f>SUMIFS('Portfolio Allocation'!X$10:X$109,'Portfolio Allocation'!$A$10:$A$109,'Graph Tables'!$D63)</f>
        <v>0</v>
      </c>
      <c r="AB63" s="50">
        <f>SUMIFS('Portfolio Allocation'!Y$10:Y$109,'Portfolio Allocation'!$A$10:$A$109,'Graph Tables'!$D63)</f>
        <v>0</v>
      </c>
      <c r="AC63" s="50">
        <f>SUMIFS('Portfolio Allocation'!Z$10:Z$109,'Portfolio Allocation'!$A$10:$A$109,'Graph Tables'!$D63)</f>
        <v>0</v>
      </c>
      <c r="AD63" s="50"/>
      <c r="AE63" s="52">
        <v>62</v>
      </c>
      <c r="AF63" t="str">
        <f t="shared" si="125"/>
        <v xml:space="preserve"> </v>
      </c>
      <c r="AG63" s="48">
        <f t="shared" si="96"/>
        <v>0</v>
      </c>
      <c r="AH63" s="50"/>
      <c r="AI63" s="303">
        <f t="shared" si="81"/>
        <v>1</v>
      </c>
      <c r="AJ63" s="303">
        <f>AI63+COUNTIF(AI$2:$AI63,AI63)-1</f>
        <v>62</v>
      </c>
      <c r="AK63" s="305" t="str">
        <f t="shared" si="2"/>
        <v>Ecuador</v>
      </c>
      <c r="AL63" s="81">
        <f t="shared" si="82"/>
        <v>0</v>
      </c>
      <c r="AM63" s="48">
        <f t="shared" si="3"/>
        <v>0</v>
      </c>
      <c r="AN63" s="48">
        <f t="shared" si="4"/>
        <v>0</v>
      </c>
      <c r="AO63" s="48">
        <f t="shared" si="5"/>
        <v>0</v>
      </c>
      <c r="AP63" s="48">
        <f t="shared" si="6"/>
        <v>0</v>
      </c>
      <c r="AQ63" s="48">
        <f t="shared" si="7"/>
        <v>0</v>
      </c>
      <c r="AR63" s="48">
        <f t="shared" si="8"/>
        <v>0</v>
      </c>
      <c r="AS63" s="48">
        <f t="shared" si="9"/>
        <v>0</v>
      </c>
      <c r="AT63" s="48">
        <f t="shared" si="10"/>
        <v>0</v>
      </c>
      <c r="AU63" s="48">
        <f t="shared" si="11"/>
        <v>0</v>
      </c>
      <c r="AV63" s="48">
        <f t="shared" si="12"/>
        <v>0</v>
      </c>
      <c r="AW63" s="48">
        <f t="shared" si="13"/>
        <v>0</v>
      </c>
      <c r="AX63" s="48">
        <f t="shared" si="14"/>
        <v>0</v>
      </c>
      <c r="AY63" s="48">
        <f t="shared" si="15"/>
        <v>0</v>
      </c>
      <c r="AZ63" s="48">
        <f t="shared" si="16"/>
        <v>0</v>
      </c>
      <c r="BA63" s="48">
        <f t="shared" si="17"/>
        <v>0</v>
      </c>
      <c r="BB63" s="48">
        <f t="shared" si="18"/>
        <v>0</v>
      </c>
      <c r="BC63" s="48">
        <f t="shared" si="19"/>
        <v>0</v>
      </c>
      <c r="BD63" s="48">
        <f t="shared" si="20"/>
        <v>0</v>
      </c>
      <c r="BE63" s="48">
        <f t="shared" si="21"/>
        <v>0</v>
      </c>
      <c r="BF63" s="48">
        <f t="shared" si="22"/>
        <v>0</v>
      </c>
      <c r="BG63" s="48">
        <f t="shared" si="23"/>
        <v>0</v>
      </c>
      <c r="BH63" s="48">
        <f t="shared" si="24"/>
        <v>0</v>
      </c>
      <c r="BI63" s="48">
        <f t="shared" si="25"/>
        <v>0</v>
      </c>
      <c r="BJ63" s="48">
        <f t="shared" si="26"/>
        <v>0</v>
      </c>
      <c r="BK63" s="48"/>
      <c r="BL63" s="52">
        <v>62</v>
      </c>
      <c r="BM63">
        <f t="shared" si="126"/>
        <v>0</v>
      </c>
      <c r="BN63" s="48">
        <f t="shared" si="97"/>
        <v>0</v>
      </c>
      <c r="BO63" s="48">
        <f t="shared" si="101"/>
        <v>0</v>
      </c>
      <c r="BP63" s="48">
        <f t="shared" si="102"/>
        <v>0</v>
      </c>
      <c r="BQ63" s="48">
        <f t="shared" si="103"/>
        <v>0</v>
      </c>
      <c r="BR63" s="48">
        <f t="shared" si="104"/>
        <v>0</v>
      </c>
      <c r="BS63" s="48">
        <f t="shared" si="105"/>
        <v>0</v>
      </c>
      <c r="BT63" s="48">
        <f t="shared" si="106"/>
        <v>0</v>
      </c>
      <c r="BU63" s="48">
        <f t="shared" si="107"/>
        <v>0</v>
      </c>
      <c r="BV63" s="48">
        <f t="shared" si="108"/>
        <v>0</v>
      </c>
      <c r="BW63" s="48">
        <f t="shared" si="109"/>
        <v>0</v>
      </c>
      <c r="BX63" s="48">
        <f t="shared" si="110"/>
        <v>0</v>
      </c>
      <c r="BY63" s="48">
        <f t="shared" si="111"/>
        <v>0</v>
      </c>
      <c r="BZ63" s="48">
        <f t="shared" si="112"/>
        <v>0</v>
      </c>
      <c r="CA63" s="48">
        <f t="shared" si="113"/>
        <v>0</v>
      </c>
      <c r="CB63" s="48">
        <f t="shared" si="114"/>
        <v>0</v>
      </c>
      <c r="CC63" s="48">
        <f t="shared" si="115"/>
        <v>0</v>
      </c>
      <c r="CD63" s="48">
        <f t="shared" si="116"/>
        <v>0</v>
      </c>
      <c r="CE63" s="48">
        <f t="shared" si="117"/>
        <v>0</v>
      </c>
      <c r="CF63" s="48">
        <f t="shared" si="118"/>
        <v>0</v>
      </c>
      <c r="CG63" s="48">
        <f t="shared" si="119"/>
        <v>0</v>
      </c>
      <c r="CH63" s="48">
        <f t="shared" si="120"/>
        <v>0</v>
      </c>
      <c r="CI63" s="48">
        <f t="shared" si="121"/>
        <v>0</v>
      </c>
      <c r="CJ63" s="48">
        <f t="shared" si="122"/>
        <v>0</v>
      </c>
      <c r="CK63" s="48">
        <f t="shared" si="123"/>
        <v>0</v>
      </c>
      <c r="CL63" s="48">
        <f t="shared" si="124"/>
        <v>0</v>
      </c>
      <c r="CM63" s="48"/>
      <c r="CN63" s="310">
        <f t="shared" si="84"/>
        <v>0</v>
      </c>
      <c r="CO63" s="310">
        <v>62</v>
      </c>
      <c r="CP63" s="303">
        <f t="shared" si="85"/>
        <v>1</v>
      </c>
      <c r="CQ63" s="303">
        <f>CP63+COUNTIF($CP$2:CP63,CP63)-1</f>
        <v>62</v>
      </c>
      <c r="CR63" s="305" t="str">
        <f t="shared" si="51"/>
        <v>Ecuador</v>
      </c>
      <c r="CS63" s="81">
        <f t="shared" si="86"/>
        <v>0</v>
      </c>
      <c r="CT63" s="48">
        <f t="shared" si="52"/>
        <v>0</v>
      </c>
      <c r="CU63" s="48">
        <f t="shared" si="53"/>
        <v>0</v>
      </c>
      <c r="CV63" s="48">
        <f t="shared" si="54"/>
        <v>0</v>
      </c>
      <c r="CW63" s="48">
        <f t="shared" si="55"/>
        <v>0</v>
      </c>
      <c r="CX63" s="48">
        <f t="shared" si="56"/>
        <v>0</v>
      </c>
      <c r="CY63" s="48">
        <f t="shared" si="57"/>
        <v>0</v>
      </c>
      <c r="CZ63" s="48">
        <f t="shared" si="58"/>
        <v>0</v>
      </c>
      <c r="DA63" s="48">
        <f t="shared" si="59"/>
        <v>0</v>
      </c>
      <c r="DB63" s="48">
        <f t="shared" si="60"/>
        <v>0</v>
      </c>
      <c r="DC63" s="48">
        <f t="shared" si="61"/>
        <v>0</v>
      </c>
      <c r="DD63" s="48">
        <f t="shared" si="62"/>
        <v>0</v>
      </c>
      <c r="DE63" s="48">
        <f t="shared" si="63"/>
        <v>0</v>
      </c>
      <c r="DF63" s="48">
        <f t="shared" si="64"/>
        <v>0</v>
      </c>
      <c r="DG63" s="48">
        <f t="shared" si="65"/>
        <v>0</v>
      </c>
      <c r="DH63" s="48">
        <f t="shared" si="66"/>
        <v>0</v>
      </c>
      <c r="DI63" s="48">
        <f t="shared" si="67"/>
        <v>0</v>
      </c>
      <c r="DJ63" s="48">
        <f t="shared" si="68"/>
        <v>0</v>
      </c>
      <c r="DK63" s="48">
        <f t="shared" si="69"/>
        <v>0</v>
      </c>
      <c r="DL63" s="48">
        <f t="shared" si="70"/>
        <v>0</v>
      </c>
      <c r="DM63" s="48">
        <f t="shared" si="71"/>
        <v>0</v>
      </c>
      <c r="DN63" s="48">
        <f t="shared" si="72"/>
        <v>0</v>
      </c>
      <c r="DO63" s="48">
        <f t="shared" si="73"/>
        <v>0</v>
      </c>
      <c r="DP63" s="48">
        <f t="shared" si="74"/>
        <v>0</v>
      </c>
      <c r="DQ63" s="48">
        <f t="shared" si="75"/>
        <v>0</v>
      </c>
    </row>
    <row r="64" spans="1:121" ht="15">
      <c r="A64" s="303">
        <v>63</v>
      </c>
      <c r="B64" s="445">
        <f t="shared" si="78"/>
        <v>1</v>
      </c>
      <c r="C64" s="446">
        <f>B64+COUNTIF(B$2:$B64,B64)-1</f>
        <v>63</v>
      </c>
      <c r="D64" s="447" t="str">
        <f>Tables!AI64</f>
        <v>Egypt</v>
      </c>
      <c r="E64" s="448">
        <f t="shared" si="79"/>
        <v>0</v>
      </c>
      <c r="F64" s="50">
        <f>SUMIFS('Portfolio Allocation'!C$10:C$109,'Portfolio Allocation'!$A$10:$A$109,'Graph Tables'!$D64)</f>
        <v>0</v>
      </c>
      <c r="G64" s="50">
        <f>SUMIFS('Portfolio Allocation'!D$10:D$109,'Portfolio Allocation'!$A$10:$A$109,'Graph Tables'!$D64)</f>
        <v>0</v>
      </c>
      <c r="H64" s="50">
        <f>SUMIFS('Portfolio Allocation'!E$10:E$109,'Portfolio Allocation'!$A$10:$A$109,'Graph Tables'!$D64)</f>
        <v>0</v>
      </c>
      <c r="I64" s="50">
        <f>SUMIFS('Portfolio Allocation'!F$10:F$109,'Portfolio Allocation'!$A$10:$A$109,'Graph Tables'!$D64)</f>
        <v>0</v>
      </c>
      <c r="J64" s="50">
        <f>SUMIFS('Portfolio Allocation'!G$10:G$109,'Portfolio Allocation'!$A$10:$A$109,'Graph Tables'!$D64)</f>
        <v>0</v>
      </c>
      <c r="K64" s="50">
        <f>SUMIFS('Portfolio Allocation'!H$10:H$109,'Portfolio Allocation'!$A$10:$A$109,'Graph Tables'!$D64)</f>
        <v>0</v>
      </c>
      <c r="L64" s="50">
        <f>SUMIFS('Portfolio Allocation'!I$10:I$109,'Portfolio Allocation'!$A$10:$A$109,'Graph Tables'!$D64)</f>
        <v>0</v>
      </c>
      <c r="M64" s="50">
        <f>SUMIFS('Portfolio Allocation'!J$10:J$109,'Portfolio Allocation'!$A$10:$A$109,'Graph Tables'!$D64)</f>
        <v>0</v>
      </c>
      <c r="N64" s="50">
        <f>SUMIFS('Portfolio Allocation'!K$10:K$109,'Portfolio Allocation'!$A$10:$A$109,'Graph Tables'!$D64)</f>
        <v>0</v>
      </c>
      <c r="O64" s="50">
        <f>SUMIFS('Portfolio Allocation'!L$10:L$109,'Portfolio Allocation'!$A$10:$A$109,'Graph Tables'!$D64)</f>
        <v>0</v>
      </c>
      <c r="P64" s="50">
        <f>SUMIFS('Portfolio Allocation'!M$10:M$109,'Portfolio Allocation'!$A$10:$A$109,'Graph Tables'!$D64)</f>
        <v>0</v>
      </c>
      <c r="Q64" s="50">
        <f>SUMIFS('Portfolio Allocation'!N$10:N$109,'Portfolio Allocation'!$A$10:$A$109,'Graph Tables'!$D64)</f>
        <v>0</v>
      </c>
      <c r="R64" s="50">
        <f>SUMIFS('Portfolio Allocation'!O$10:O$109,'Portfolio Allocation'!$A$10:$A$109,'Graph Tables'!$D64)</f>
        <v>0</v>
      </c>
      <c r="S64" s="50">
        <f>SUMIFS('Portfolio Allocation'!P$10:P$109,'Portfolio Allocation'!$A$10:$A$109,'Graph Tables'!$D64)</f>
        <v>0</v>
      </c>
      <c r="T64" s="50">
        <f>SUMIFS('Portfolio Allocation'!Q$10:Q$109,'Portfolio Allocation'!$A$10:$A$109,'Graph Tables'!$D64)</f>
        <v>0</v>
      </c>
      <c r="U64" s="50">
        <f>SUMIFS('Portfolio Allocation'!R$10:R$109,'Portfolio Allocation'!$A$10:$A$109,'Graph Tables'!$D64)</f>
        <v>0</v>
      </c>
      <c r="V64" s="50">
        <f>SUMIFS('Portfolio Allocation'!S$10:S$109,'Portfolio Allocation'!$A$10:$A$109,'Graph Tables'!$D64)</f>
        <v>0</v>
      </c>
      <c r="W64" s="50">
        <f>SUMIFS('Portfolio Allocation'!T$10:T$109,'Portfolio Allocation'!$A$10:$A$109,'Graph Tables'!$D64)</f>
        <v>0</v>
      </c>
      <c r="X64" s="50">
        <f>SUMIFS('Portfolio Allocation'!U$10:U$109,'Portfolio Allocation'!$A$10:$A$109,'Graph Tables'!$D64)</f>
        <v>0</v>
      </c>
      <c r="Y64" s="50">
        <f>SUMIFS('Portfolio Allocation'!V$10:V$109,'Portfolio Allocation'!$A$10:$A$109,'Graph Tables'!$D64)</f>
        <v>0</v>
      </c>
      <c r="Z64" s="50">
        <f>SUMIFS('Portfolio Allocation'!W$10:W$109,'Portfolio Allocation'!$A$10:$A$109,'Graph Tables'!$D64)</f>
        <v>0</v>
      </c>
      <c r="AA64" s="50">
        <f>SUMIFS('Portfolio Allocation'!X$10:X$109,'Portfolio Allocation'!$A$10:$A$109,'Graph Tables'!$D64)</f>
        <v>0</v>
      </c>
      <c r="AB64" s="50">
        <f>SUMIFS('Portfolio Allocation'!Y$10:Y$109,'Portfolio Allocation'!$A$10:$A$109,'Graph Tables'!$D64)</f>
        <v>0</v>
      </c>
      <c r="AC64" s="50">
        <f>SUMIFS('Portfolio Allocation'!Z$10:Z$109,'Portfolio Allocation'!$A$10:$A$109,'Graph Tables'!$D64)</f>
        <v>0</v>
      </c>
      <c r="AD64" s="50"/>
      <c r="AE64" s="52">
        <v>63</v>
      </c>
      <c r="AF64" t="str">
        <f t="shared" si="125"/>
        <v xml:space="preserve"> </v>
      </c>
      <c r="AG64" s="48">
        <f t="shared" si="96"/>
        <v>0</v>
      </c>
      <c r="AH64" s="50"/>
      <c r="AI64" s="303">
        <f t="shared" si="81"/>
        <v>1</v>
      </c>
      <c r="AJ64" s="303">
        <f>AI64+COUNTIF(AI$2:$AI64,AI64)-1</f>
        <v>63</v>
      </c>
      <c r="AK64" s="305" t="str">
        <f t="shared" si="2"/>
        <v>Egypt</v>
      </c>
      <c r="AL64" s="81">
        <f t="shared" si="82"/>
        <v>0</v>
      </c>
      <c r="AM64" s="48">
        <f t="shared" si="3"/>
        <v>0</v>
      </c>
      <c r="AN64" s="48">
        <f t="shared" si="4"/>
        <v>0</v>
      </c>
      <c r="AO64" s="48">
        <f t="shared" si="5"/>
        <v>0</v>
      </c>
      <c r="AP64" s="48">
        <f t="shared" si="6"/>
        <v>0</v>
      </c>
      <c r="AQ64" s="48">
        <f t="shared" si="7"/>
        <v>0</v>
      </c>
      <c r="AR64" s="48">
        <f t="shared" si="8"/>
        <v>0</v>
      </c>
      <c r="AS64" s="48">
        <f t="shared" si="9"/>
        <v>0</v>
      </c>
      <c r="AT64" s="48">
        <f t="shared" si="10"/>
        <v>0</v>
      </c>
      <c r="AU64" s="48">
        <f t="shared" si="11"/>
        <v>0</v>
      </c>
      <c r="AV64" s="48">
        <f t="shared" si="12"/>
        <v>0</v>
      </c>
      <c r="AW64" s="48">
        <f t="shared" si="13"/>
        <v>0</v>
      </c>
      <c r="AX64" s="48">
        <f t="shared" si="14"/>
        <v>0</v>
      </c>
      <c r="AY64" s="48">
        <f t="shared" si="15"/>
        <v>0</v>
      </c>
      <c r="AZ64" s="48">
        <f t="shared" si="16"/>
        <v>0</v>
      </c>
      <c r="BA64" s="48">
        <f t="shared" si="17"/>
        <v>0</v>
      </c>
      <c r="BB64" s="48">
        <f t="shared" si="18"/>
        <v>0</v>
      </c>
      <c r="BC64" s="48">
        <f t="shared" si="19"/>
        <v>0</v>
      </c>
      <c r="BD64" s="48">
        <f t="shared" si="20"/>
        <v>0</v>
      </c>
      <c r="BE64" s="48">
        <f t="shared" si="21"/>
        <v>0</v>
      </c>
      <c r="BF64" s="48">
        <f t="shared" si="22"/>
        <v>0</v>
      </c>
      <c r="BG64" s="48">
        <f t="shared" si="23"/>
        <v>0</v>
      </c>
      <c r="BH64" s="48">
        <f t="shared" si="24"/>
        <v>0</v>
      </c>
      <c r="BI64" s="48">
        <f t="shared" si="25"/>
        <v>0</v>
      </c>
      <c r="BJ64" s="48">
        <f t="shared" si="26"/>
        <v>0</v>
      </c>
      <c r="BK64" s="48"/>
      <c r="BL64" s="52">
        <v>63</v>
      </c>
      <c r="BM64">
        <f t="shared" si="126"/>
        <v>0</v>
      </c>
      <c r="BN64" s="48">
        <f t="shared" si="97"/>
        <v>0</v>
      </c>
      <c r="BO64" s="48">
        <f t="shared" si="101"/>
        <v>0</v>
      </c>
      <c r="BP64" s="48">
        <f t="shared" si="102"/>
        <v>0</v>
      </c>
      <c r="BQ64" s="48">
        <f t="shared" si="103"/>
        <v>0</v>
      </c>
      <c r="BR64" s="48">
        <f t="shared" si="104"/>
        <v>0</v>
      </c>
      <c r="BS64" s="48">
        <f t="shared" si="105"/>
        <v>0</v>
      </c>
      <c r="BT64" s="48">
        <f t="shared" si="106"/>
        <v>0</v>
      </c>
      <c r="BU64" s="48">
        <f t="shared" si="107"/>
        <v>0</v>
      </c>
      <c r="BV64" s="48">
        <f t="shared" si="108"/>
        <v>0</v>
      </c>
      <c r="BW64" s="48">
        <f t="shared" si="109"/>
        <v>0</v>
      </c>
      <c r="BX64" s="48">
        <f t="shared" si="110"/>
        <v>0</v>
      </c>
      <c r="BY64" s="48">
        <f t="shared" si="111"/>
        <v>0</v>
      </c>
      <c r="BZ64" s="48">
        <f t="shared" si="112"/>
        <v>0</v>
      </c>
      <c r="CA64" s="48">
        <f t="shared" si="113"/>
        <v>0</v>
      </c>
      <c r="CB64" s="48">
        <f t="shared" si="114"/>
        <v>0</v>
      </c>
      <c r="CC64" s="48">
        <f t="shared" si="115"/>
        <v>0</v>
      </c>
      <c r="CD64" s="48">
        <f t="shared" si="116"/>
        <v>0</v>
      </c>
      <c r="CE64" s="48">
        <f t="shared" si="117"/>
        <v>0</v>
      </c>
      <c r="CF64" s="48">
        <f t="shared" si="118"/>
        <v>0</v>
      </c>
      <c r="CG64" s="48">
        <f t="shared" si="119"/>
        <v>0</v>
      </c>
      <c r="CH64" s="48">
        <f t="shared" si="120"/>
        <v>0</v>
      </c>
      <c r="CI64" s="48">
        <f t="shared" si="121"/>
        <v>0</v>
      </c>
      <c r="CJ64" s="48">
        <f t="shared" si="122"/>
        <v>0</v>
      </c>
      <c r="CK64" s="48">
        <f t="shared" si="123"/>
        <v>0</v>
      </c>
      <c r="CL64" s="48">
        <f t="shared" si="124"/>
        <v>0</v>
      </c>
      <c r="CM64" s="48"/>
      <c r="CN64" s="310">
        <f t="shared" si="84"/>
        <v>0</v>
      </c>
      <c r="CO64" s="310">
        <v>63</v>
      </c>
      <c r="CP64" s="303">
        <f t="shared" si="85"/>
        <v>1</v>
      </c>
      <c r="CQ64" s="303">
        <f>CP64+COUNTIF($CP$2:CP64,CP64)-1</f>
        <v>63</v>
      </c>
      <c r="CR64" s="305" t="str">
        <f t="shared" si="51"/>
        <v>Egypt</v>
      </c>
      <c r="CS64" s="81">
        <f t="shared" si="86"/>
        <v>0</v>
      </c>
      <c r="CT64" s="48">
        <f t="shared" si="52"/>
        <v>0</v>
      </c>
      <c r="CU64" s="48">
        <f t="shared" si="53"/>
        <v>0</v>
      </c>
      <c r="CV64" s="48">
        <f t="shared" si="54"/>
        <v>0</v>
      </c>
      <c r="CW64" s="48">
        <f t="shared" si="55"/>
        <v>0</v>
      </c>
      <c r="CX64" s="48">
        <f t="shared" si="56"/>
        <v>0</v>
      </c>
      <c r="CY64" s="48">
        <f t="shared" si="57"/>
        <v>0</v>
      </c>
      <c r="CZ64" s="48">
        <f t="shared" si="58"/>
        <v>0</v>
      </c>
      <c r="DA64" s="48">
        <f t="shared" si="59"/>
        <v>0</v>
      </c>
      <c r="DB64" s="48">
        <f t="shared" si="60"/>
        <v>0</v>
      </c>
      <c r="DC64" s="48">
        <f t="shared" si="61"/>
        <v>0</v>
      </c>
      <c r="DD64" s="48">
        <f t="shared" si="62"/>
        <v>0</v>
      </c>
      <c r="DE64" s="48">
        <f t="shared" si="63"/>
        <v>0</v>
      </c>
      <c r="DF64" s="48">
        <f t="shared" si="64"/>
        <v>0</v>
      </c>
      <c r="DG64" s="48">
        <f t="shared" si="65"/>
        <v>0</v>
      </c>
      <c r="DH64" s="48">
        <f t="shared" si="66"/>
        <v>0</v>
      </c>
      <c r="DI64" s="48">
        <f t="shared" si="67"/>
        <v>0</v>
      </c>
      <c r="DJ64" s="48">
        <f t="shared" si="68"/>
        <v>0</v>
      </c>
      <c r="DK64" s="48">
        <f t="shared" si="69"/>
        <v>0</v>
      </c>
      <c r="DL64" s="48">
        <f t="shared" si="70"/>
        <v>0</v>
      </c>
      <c r="DM64" s="48">
        <f t="shared" si="71"/>
        <v>0</v>
      </c>
      <c r="DN64" s="48">
        <f t="shared" si="72"/>
        <v>0</v>
      </c>
      <c r="DO64" s="48">
        <f t="shared" si="73"/>
        <v>0</v>
      </c>
      <c r="DP64" s="48">
        <f t="shared" si="74"/>
        <v>0</v>
      </c>
      <c r="DQ64" s="48">
        <f t="shared" si="75"/>
        <v>0</v>
      </c>
    </row>
    <row r="65" spans="1:121" ht="15">
      <c r="A65" s="303">
        <v>64</v>
      </c>
      <c r="B65" s="445">
        <f t="shared" si="78"/>
        <v>1</v>
      </c>
      <c r="C65" s="446">
        <f>B65+COUNTIF(B$2:$B65,B65)-1</f>
        <v>64</v>
      </c>
      <c r="D65" s="447" t="str">
        <f>Tables!AI65</f>
        <v>El Salvador</v>
      </c>
      <c r="E65" s="448">
        <f t="shared" si="79"/>
        <v>0</v>
      </c>
      <c r="F65" s="50">
        <f>SUMIFS('Portfolio Allocation'!C$10:C$109,'Portfolio Allocation'!$A$10:$A$109,'Graph Tables'!$D65)</f>
        <v>0</v>
      </c>
      <c r="G65" s="50">
        <f>SUMIFS('Portfolio Allocation'!D$10:D$109,'Portfolio Allocation'!$A$10:$A$109,'Graph Tables'!$D65)</f>
        <v>0</v>
      </c>
      <c r="H65" s="50">
        <f>SUMIFS('Portfolio Allocation'!E$10:E$109,'Portfolio Allocation'!$A$10:$A$109,'Graph Tables'!$D65)</f>
        <v>0</v>
      </c>
      <c r="I65" s="50">
        <f>SUMIFS('Portfolio Allocation'!F$10:F$109,'Portfolio Allocation'!$A$10:$A$109,'Graph Tables'!$D65)</f>
        <v>0</v>
      </c>
      <c r="J65" s="50">
        <f>SUMIFS('Portfolio Allocation'!G$10:G$109,'Portfolio Allocation'!$A$10:$A$109,'Graph Tables'!$D65)</f>
        <v>0</v>
      </c>
      <c r="K65" s="50">
        <f>SUMIFS('Portfolio Allocation'!H$10:H$109,'Portfolio Allocation'!$A$10:$A$109,'Graph Tables'!$D65)</f>
        <v>0</v>
      </c>
      <c r="L65" s="50">
        <f>SUMIFS('Portfolio Allocation'!I$10:I$109,'Portfolio Allocation'!$A$10:$A$109,'Graph Tables'!$D65)</f>
        <v>0</v>
      </c>
      <c r="M65" s="50">
        <f>SUMIFS('Portfolio Allocation'!J$10:J$109,'Portfolio Allocation'!$A$10:$A$109,'Graph Tables'!$D65)</f>
        <v>0</v>
      </c>
      <c r="N65" s="50">
        <f>SUMIFS('Portfolio Allocation'!K$10:K$109,'Portfolio Allocation'!$A$10:$A$109,'Graph Tables'!$D65)</f>
        <v>0</v>
      </c>
      <c r="O65" s="50">
        <f>SUMIFS('Portfolio Allocation'!L$10:L$109,'Portfolio Allocation'!$A$10:$A$109,'Graph Tables'!$D65)</f>
        <v>0</v>
      </c>
      <c r="P65" s="50">
        <f>SUMIFS('Portfolio Allocation'!M$10:M$109,'Portfolio Allocation'!$A$10:$A$109,'Graph Tables'!$D65)</f>
        <v>0</v>
      </c>
      <c r="Q65" s="50">
        <f>SUMIFS('Portfolio Allocation'!N$10:N$109,'Portfolio Allocation'!$A$10:$A$109,'Graph Tables'!$D65)</f>
        <v>0</v>
      </c>
      <c r="R65" s="50">
        <f>SUMIFS('Portfolio Allocation'!O$10:O$109,'Portfolio Allocation'!$A$10:$A$109,'Graph Tables'!$D65)</f>
        <v>0</v>
      </c>
      <c r="S65" s="50">
        <f>SUMIFS('Portfolio Allocation'!P$10:P$109,'Portfolio Allocation'!$A$10:$A$109,'Graph Tables'!$D65)</f>
        <v>0</v>
      </c>
      <c r="T65" s="50">
        <f>SUMIFS('Portfolio Allocation'!Q$10:Q$109,'Portfolio Allocation'!$A$10:$A$109,'Graph Tables'!$D65)</f>
        <v>0</v>
      </c>
      <c r="U65" s="50">
        <f>SUMIFS('Portfolio Allocation'!R$10:R$109,'Portfolio Allocation'!$A$10:$A$109,'Graph Tables'!$D65)</f>
        <v>0</v>
      </c>
      <c r="V65" s="50">
        <f>SUMIFS('Portfolio Allocation'!S$10:S$109,'Portfolio Allocation'!$A$10:$A$109,'Graph Tables'!$D65)</f>
        <v>0</v>
      </c>
      <c r="W65" s="50">
        <f>SUMIFS('Portfolio Allocation'!T$10:T$109,'Portfolio Allocation'!$A$10:$A$109,'Graph Tables'!$D65)</f>
        <v>0</v>
      </c>
      <c r="X65" s="50">
        <f>SUMIFS('Portfolio Allocation'!U$10:U$109,'Portfolio Allocation'!$A$10:$A$109,'Graph Tables'!$D65)</f>
        <v>0</v>
      </c>
      <c r="Y65" s="50">
        <f>SUMIFS('Portfolio Allocation'!V$10:V$109,'Portfolio Allocation'!$A$10:$A$109,'Graph Tables'!$D65)</f>
        <v>0</v>
      </c>
      <c r="Z65" s="50">
        <f>SUMIFS('Portfolio Allocation'!W$10:W$109,'Portfolio Allocation'!$A$10:$A$109,'Graph Tables'!$D65)</f>
        <v>0</v>
      </c>
      <c r="AA65" s="50">
        <f>SUMIFS('Portfolio Allocation'!X$10:X$109,'Portfolio Allocation'!$A$10:$A$109,'Graph Tables'!$D65)</f>
        <v>0</v>
      </c>
      <c r="AB65" s="50">
        <f>SUMIFS('Portfolio Allocation'!Y$10:Y$109,'Portfolio Allocation'!$A$10:$A$109,'Graph Tables'!$D65)</f>
        <v>0</v>
      </c>
      <c r="AC65" s="50">
        <f>SUMIFS('Portfolio Allocation'!Z$10:Z$109,'Portfolio Allocation'!$A$10:$A$109,'Graph Tables'!$D65)</f>
        <v>0</v>
      </c>
      <c r="AD65" s="50"/>
      <c r="AE65" s="52">
        <v>64</v>
      </c>
      <c r="AF65" t="str">
        <f t="shared" si="125"/>
        <v xml:space="preserve"> </v>
      </c>
      <c r="AG65" s="48">
        <f t="shared" si="96"/>
        <v>0</v>
      </c>
      <c r="AH65" s="50"/>
      <c r="AI65" s="303">
        <f t="shared" si="81"/>
        <v>1</v>
      </c>
      <c r="AJ65" s="303">
        <f>AI65+COUNTIF(AI$2:$AI65,AI65)-1</f>
        <v>64</v>
      </c>
      <c r="AK65" s="305" t="str">
        <f t="shared" si="2"/>
        <v>El Salvador</v>
      </c>
      <c r="AL65" s="81">
        <f t="shared" si="82"/>
        <v>0</v>
      </c>
      <c r="AM65" s="48">
        <f t="shared" si="3"/>
        <v>0</v>
      </c>
      <c r="AN65" s="48">
        <f t="shared" si="4"/>
        <v>0</v>
      </c>
      <c r="AO65" s="48">
        <f t="shared" si="5"/>
        <v>0</v>
      </c>
      <c r="AP65" s="48">
        <f t="shared" si="6"/>
        <v>0</v>
      </c>
      <c r="AQ65" s="48">
        <f t="shared" si="7"/>
        <v>0</v>
      </c>
      <c r="AR65" s="48">
        <f t="shared" si="8"/>
        <v>0</v>
      </c>
      <c r="AS65" s="48">
        <f t="shared" si="9"/>
        <v>0</v>
      </c>
      <c r="AT65" s="48">
        <f t="shared" si="10"/>
        <v>0</v>
      </c>
      <c r="AU65" s="48">
        <f t="shared" si="11"/>
        <v>0</v>
      </c>
      <c r="AV65" s="48">
        <f t="shared" si="12"/>
        <v>0</v>
      </c>
      <c r="AW65" s="48">
        <f t="shared" si="13"/>
        <v>0</v>
      </c>
      <c r="AX65" s="48">
        <f t="shared" si="14"/>
        <v>0</v>
      </c>
      <c r="AY65" s="48">
        <f t="shared" si="15"/>
        <v>0</v>
      </c>
      <c r="AZ65" s="48">
        <f t="shared" si="16"/>
        <v>0</v>
      </c>
      <c r="BA65" s="48">
        <f t="shared" si="17"/>
        <v>0</v>
      </c>
      <c r="BB65" s="48">
        <f t="shared" si="18"/>
        <v>0</v>
      </c>
      <c r="BC65" s="48">
        <f t="shared" si="19"/>
        <v>0</v>
      </c>
      <c r="BD65" s="48">
        <f t="shared" si="20"/>
        <v>0</v>
      </c>
      <c r="BE65" s="48">
        <f t="shared" si="21"/>
        <v>0</v>
      </c>
      <c r="BF65" s="48">
        <f t="shared" si="22"/>
        <v>0</v>
      </c>
      <c r="BG65" s="48">
        <f t="shared" si="23"/>
        <v>0</v>
      </c>
      <c r="BH65" s="48">
        <f t="shared" si="24"/>
        <v>0</v>
      </c>
      <c r="BI65" s="48">
        <f t="shared" si="25"/>
        <v>0</v>
      </c>
      <c r="BJ65" s="48">
        <f t="shared" si="26"/>
        <v>0</v>
      </c>
      <c r="BK65" s="48"/>
      <c r="BL65" s="52">
        <v>64</v>
      </c>
      <c r="BM65">
        <f t="shared" si="126"/>
        <v>0</v>
      </c>
      <c r="BN65" s="48">
        <f t="shared" si="97"/>
        <v>0</v>
      </c>
      <c r="BO65" s="48">
        <f t="shared" si="101"/>
        <v>0</v>
      </c>
      <c r="BP65" s="48">
        <f t="shared" si="102"/>
        <v>0</v>
      </c>
      <c r="BQ65" s="48">
        <f t="shared" si="103"/>
        <v>0</v>
      </c>
      <c r="BR65" s="48">
        <f t="shared" si="104"/>
        <v>0</v>
      </c>
      <c r="BS65" s="48">
        <f t="shared" si="105"/>
        <v>0</v>
      </c>
      <c r="BT65" s="48">
        <f t="shared" si="106"/>
        <v>0</v>
      </c>
      <c r="BU65" s="48">
        <f t="shared" si="107"/>
        <v>0</v>
      </c>
      <c r="BV65" s="48">
        <f t="shared" si="108"/>
        <v>0</v>
      </c>
      <c r="BW65" s="48">
        <f t="shared" si="109"/>
        <v>0</v>
      </c>
      <c r="BX65" s="48">
        <f t="shared" si="110"/>
        <v>0</v>
      </c>
      <c r="BY65" s="48">
        <f t="shared" si="111"/>
        <v>0</v>
      </c>
      <c r="BZ65" s="48">
        <f t="shared" si="112"/>
        <v>0</v>
      </c>
      <c r="CA65" s="48">
        <f t="shared" si="113"/>
        <v>0</v>
      </c>
      <c r="CB65" s="48">
        <f t="shared" si="114"/>
        <v>0</v>
      </c>
      <c r="CC65" s="48">
        <f t="shared" si="115"/>
        <v>0</v>
      </c>
      <c r="CD65" s="48">
        <f t="shared" si="116"/>
        <v>0</v>
      </c>
      <c r="CE65" s="48">
        <f t="shared" si="117"/>
        <v>0</v>
      </c>
      <c r="CF65" s="48">
        <f t="shared" si="118"/>
        <v>0</v>
      </c>
      <c r="CG65" s="48">
        <f t="shared" si="119"/>
        <v>0</v>
      </c>
      <c r="CH65" s="48">
        <f t="shared" si="120"/>
        <v>0</v>
      </c>
      <c r="CI65" s="48">
        <f t="shared" si="121"/>
        <v>0</v>
      </c>
      <c r="CJ65" s="48">
        <f t="shared" si="122"/>
        <v>0</v>
      </c>
      <c r="CK65" s="48">
        <f t="shared" si="123"/>
        <v>0</v>
      </c>
      <c r="CL65" s="48">
        <f t="shared" si="124"/>
        <v>0</v>
      </c>
      <c r="CM65" s="48"/>
      <c r="CN65" s="310">
        <f t="shared" si="84"/>
        <v>0</v>
      </c>
      <c r="CO65" s="310">
        <v>64</v>
      </c>
      <c r="CP65" s="303">
        <f t="shared" si="85"/>
        <v>1</v>
      </c>
      <c r="CQ65" s="303">
        <f>CP65+COUNTIF($CP$2:CP65,CP65)-1</f>
        <v>64</v>
      </c>
      <c r="CR65" s="305" t="str">
        <f t="shared" si="51"/>
        <v>El Salvador</v>
      </c>
      <c r="CS65" s="81">
        <f t="shared" si="86"/>
        <v>0</v>
      </c>
      <c r="CT65" s="48">
        <f t="shared" si="52"/>
        <v>0</v>
      </c>
      <c r="CU65" s="48">
        <f t="shared" si="53"/>
        <v>0</v>
      </c>
      <c r="CV65" s="48">
        <f t="shared" si="54"/>
        <v>0</v>
      </c>
      <c r="CW65" s="48">
        <f t="shared" si="55"/>
        <v>0</v>
      </c>
      <c r="CX65" s="48">
        <f t="shared" si="56"/>
        <v>0</v>
      </c>
      <c r="CY65" s="48">
        <f t="shared" si="57"/>
        <v>0</v>
      </c>
      <c r="CZ65" s="48">
        <f t="shared" si="58"/>
        <v>0</v>
      </c>
      <c r="DA65" s="48">
        <f t="shared" si="59"/>
        <v>0</v>
      </c>
      <c r="DB65" s="48">
        <f t="shared" si="60"/>
        <v>0</v>
      </c>
      <c r="DC65" s="48">
        <f t="shared" si="61"/>
        <v>0</v>
      </c>
      <c r="DD65" s="48">
        <f t="shared" si="62"/>
        <v>0</v>
      </c>
      <c r="DE65" s="48">
        <f t="shared" si="63"/>
        <v>0</v>
      </c>
      <c r="DF65" s="48">
        <f t="shared" si="64"/>
        <v>0</v>
      </c>
      <c r="DG65" s="48">
        <f t="shared" si="65"/>
        <v>0</v>
      </c>
      <c r="DH65" s="48">
        <f t="shared" si="66"/>
        <v>0</v>
      </c>
      <c r="DI65" s="48">
        <f t="shared" si="67"/>
        <v>0</v>
      </c>
      <c r="DJ65" s="48">
        <f t="shared" si="68"/>
        <v>0</v>
      </c>
      <c r="DK65" s="48">
        <f t="shared" si="69"/>
        <v>0</v>
      </c>
      <c r="DL65" s="48">
        <f t="shared" si="70"/>
        <v>0</v>
      </c>
      <c r="DM65" s="48">
        <f t="shared" si="71"/>
        <v>0</v>
      </c>
      <c r="DN65" s="48">
        <f t="shared" si="72"/>
        <v>0</v>
      </c>
      <c r="DO65" s="48">
        <f t="shared" si="73"/>
        <v>0</v>
      </c>
      <c r="DP65" s="48">
        <f t="shared" si="74"/>
        <v>0</v>
      </c>
      <c r="DQ65" s="48">
        <f t="shared" si="75"/>
        <v>0</v>
      </c>
    </row>
    <row r="66" spans="1:121" ht="15">
      <c r="A66" s="303">
        <v>65</v>
      </c>
      <c r="B66" s="445">
        <f t="shared" si="78"/>
        <v>1</v>
      </c>
      <c r="C66" s="446">
        <f>B66+COUNTIF(B$2:$B66,B66)-1</f>
        <v>65</v>
      </c>
      <c r="D66" s="447" t="str">
        <f>Tables!AI66</f>
        <v>Equatorial Guinea</v>
      </c>
      <c r="E66" s="448">
        <f t="shared" si="79"/>
        <v>0</v>
      </c>
      <c r="F66" s="50">
        <f>SUMIFS('Portfolio Allocation'!C$10:C$109,'Portfolio Allocation'!$A$10:$A$109,'Graph Tables'!$D66)</f>
        <v>0</v>
      </c>
      <c r="G66" s="50">
        <f>SUMIFS('Portfolio Allocation'!D$10:D$109,'Portfolio Allocation'!$A$10:$A$109,'Graph Tables'!$D66)</f>
        <v>0</v>
      </c>
      <c r="H66" s="50">
        <f>SUMIFS('Portfolio Allocation'!E$10:E$109,'Portfolio Allocation'!$A$10:$A$109,'Graph Tables'!$D66)</f>
        <v>0</v>
      </c>
      <c r="I66" s="50">
        <f>SUMIFS('Portfolio Allocation'!F$10:F$109,'Portfolio Allocation'!$A$10:$A$109,'Graph Tables'!$D66)</f>
        <v>0</v>
      </c>
      <c r="J66" s="50">
        <f>SUMIFS('Portfolio Allocation'!G$10:G$109,'Portfolio Allocation'!$A$10:$A$109,'Graph Tables'!$D66)</f>
        <v>0</v>
      </c>
      <c r="K66" s="50">
        <f>SUMIFS('Portfolio Allocation'!H$10:H$109,'Portfolio Allocation'!$A$10:$A$109,'Graph Tables'!$D66)</f>
        <v>0</v>
      </c>
      <c r="L66" s="50">
        <f>SUMIFS('Portfolio Allocation'!I$10:I$109,'Portfolio Allocation'!$A$10:$A$109,'Graph Tables'!$D66)</f>
        <v>0</v>
      </c>
      <c r="M66" s="50">
        <f>SUMIFS('Portfolio Allocation'!J$10:J$109,'Portfolio Allocation'!$A$10:$A$109,'Graph Tables'!$D66)</f>
        <v>0</v>
      </c>
      <c r="N66" s="50">
        <f>SUMIFS('Portfolio Allocation'!K$10:K$109,'Portfolio Allocation'!$A$10:$A$109,'Graph Tables'!$D66)</f>
        <v>0</v>
      </c>
      <c r="O66" s="50">
        <f>SUMIFS('Portfolio Allocation'!L$10:L$109,'Portfolio Allocation'!$A$10:$A$109,'Graph Tables'!$D66)</f>
        <v>0</v>
      </c>
      <c r="P66" s="50">
        <f>SUMIFS('Portfolio Allocation'!M$10:M$109,'Portfolio Allocation'!$A$10:$A$109,'Graph Tables'!$D66)</f>
        <v>0</v>
      </c>
      <c r="Q66" s="50">
        <f>SUMIFS('Portfolio Allocation'!N$10:N$109,'Portfolio Allocation'!$A$10:$A$109,'Graph Tables'!$D66)</f>
        <v>0</v>
      </c>
      <c r="R66" s="50">
        <f>SUMIFS('Portfolio Allocation'!O$10:O$109,'Portfolio Allocation'!$A$10:$A$109,'Graph Tables'!$D66)</f>
        <v>0</v>
      </c>
      <c r="S66" s="50">
        <f>SUMIFS('Portfolio Allocation'!P$10:P$109,'Portfolio Allocation'!$A$10:$A$109,'Graph Tables'!$D66)</f>
        <v>0</v>
      </c>
      <c r="T66" s="50">
        <f>SUMIFS('Portfolio Allocation'!Q$10:Q$109,'Portfolio Allocation'!$A$10:$A$109,'Graph Tables'!$D66)</f>
        <v>0</v>
      </c>
      <c r="U66" s="50">
        <f>SUMIFS('Portfolio Allocation'!R$10:R$109,'Portfolio Allocation'!$A$10:$A$109,'Graph Tables'!$D66)</f>
        <v>0</v>
      </c>
      <c r="V66" s="50">
        <f>SUMIFS('Portfolio Allocation'!S$10:S$109,'Portfolio Allocation'!$A$10:$A$109,'Graph Tables'!$D66)</f>
        <v>0</v>
      </c>
      <c r="W66" s="50">
        <f>SUMIFS('Portfolio Allocation'!T$10:T$109,'Portfolio Allocation'!$A$10:$A$109,'Graph Tables'!$D66)</f>
        <v>0</v>
      </c>
      <c r="X66" s="50">
        <f>SUMIFS('Portfolio Allocation'!U$10:U$109,'Portfolio Allocation'!$A$10:$A$109,'Graph Tables'!$D66)</f>
        <v>0</v>
      </c>
      <c r="Y66" s="50">
        <f>SUMIFS('Portfolio Allocation'!V$10:V$109,'Portfolio Allocation'!$A$10:$A$109,'Graph Tables'!$D66)</f>
        <v>0</v>
      </c>
      <c r="Z66" s="50">
        <f>SUMIFS('Portfolio Allocation'!W$10:W$109,'Portfolio Allocation'!$A$10:$A$109,'Graph Tables'!$D66)</f>
        <v>0</v>
      </c>
      <c r="AA66" s="50">
        <f>SUMIFS('Portfolio Allocation'!X$10:X$109,'Portfolio Allocation'!$A$10:$A$109,'Graph Tables'!$D66)</f>
        <v>0</v>
      </c>
      <c r="AB66" s="50">
        <f>SUMIFS('Portfolio Allocation'!Y$10:Y$109,'Portfolio Allocation'!$A$10:$A$109,'Graph Tables'!$D66)</f>
        <v>0</v>
      </c>
      <c r="AC66" s="50">
        <f>SUMIFS('Portfolio Allocation'!Z$10:Z$109,'Portfolio Allocation'!$A$10:$A$109,'Graph Tables'!$D66)</f>
        <v>0</v>
      </c>
      <c r="AD66" s="50"/>
      <c r="AE66" s="52">
        <v>65</v>
      </c>
      <c r="AF66" t="str">
        <f t="shared" si="125"/>
        <v xml:space="preserve"> </v>
      </c>
      <c r="AG66" s="48">
        <f t="shared" si="96"/>
        <v>0</v>
      </c>
      <c r="AH66" s="50"/>
      <c r="AI66" s="303">
        <f t="shared" si="81"/>
        <v>1</v>
      </c>
      <c r="AJ66" s="303">
        <f>AI66+COUNTIF(AI$2:$AI66,AI66)-1</f>
        <v>65</v>
      </c>
      <c r="AK66" s="305" t="str">
        <f t="shared" ref="AK66:AK129" si="127">D66</f>
        <v>Equatorial Guinea</v>
      </c>
      <c r="AL66" s="81">
        <f t="shared" si="82"/>
        <v>0</v>
      </c>
      <c r="AM66" s="48">
        <f t="shared" ref="AM66:AM129" si="128">F66*BO$103</f>
        <v>0</v>
      </c>
      <c r="AN66" s="48">
        <f t="shared" ref="AN66:AN129" si="129">G66*BP$103</f>
        <v>0</v>
      </c>
      <c r="AO66" s="48">
        <f t="shared" ref="AO66:AO129" si="130">H66*BQ$103</f>
        <v>0</v>
      </c>
      <c r="AP66" s="48">
        <f t="shared" ref="AP66:AP129" si="131">I66*BR$103</f>
        <v>0</v>
      </c>
      <c r="AQ66" s="48">
        <f t="shared" ref="AQ66:AQ129" si="132">J66*BS$103</f>
        <v>0</v>
      </c>
      <c r="AR66" s="48">
        <f t="shared" ref="AR66:AR129" si="133">K66*BT$103</f>
        <v>0</v>
      </c>
      <c r="AS66" s="48">
        <f t="shared" ref="AS66:AS129" si="134">L66*BU$103</f>
        <v>0</v>
      </c>
      <c r="AT66" s="48">
        <f t="shared" ref="AT66:AT129" si="135">M66*BV$103</f>
        <v>0</v>
      </c>
      <c r="AU66" s="48">
        <f t="shared" ref="AU66:AU129" si="136">N66*BW$103</f>
        <v>0</v>
      </c>
      <c r="AV66" s="48">
        <f t="shared" ref="AV66:AV129" si="137">O66*BX$103</f>
        <v>0</v>
      </c>
      <c r="AW66" s="48">
        <f t="shared" ref="AW66:AW129" si="138">P66*BY$103</f>
        <v>0</v>
      </c>
      <c r="AX66" s="48">
        <f t="shared" ref="AX66:AX129" si="139">Q66*BZ$103</f>
        <v>0</v>
      </c>
      <c r="AY66" s="48">
        <f t="shared" ref="AY66:AY129" si="140">R66*CA$103</f>
        <v>0</v>
      </c>
      <c r="AZ66" s="48">
        <f t="shared" ref="AZ66:AZ129" si="141">S66*CB$103</f>
        <v>0</v>
      </c>
      <c r="BA66" s="48">
        <f t="shared" ref="BA66:BA129" si="142">T66*CC$103</f>
        <v>0</v>
      </c>
      <c r="BB66" s="48">
        <f t="shared" ref="BB66:BB129" si="143">U66*CD$103</f>
        <v>0</v>
      </c>
      <c r="BC66" s="48">
        <f t="shared" ref="BC66:BC129" si="144">V66*CE$103</f>
        <v>0</v>
      </c>
      <c r="BD66" s="48">
        <f t="shared" ref="BD66:BD129" si="145">W66*CF$103</f>
        <v>0</v>
      </c>
      <c r="BE66" s="48">
        <f t="shared" ref="BE66:BE129" si="146">X66*CG$103</f>
        <v>0</v>
      </c>
      <c r="BF66" s="48">
        <f t="shared" ref="BF66:BF129" si="147">Y66*CH$103</f>
        <v>0</v>
      </c>
      <c r="BG66" s="48">
        <f t="shared" ref="BG66:BG129" si="148">Z66*CI$103</f>
        <v>0</v>
      </c>
      <c r="BH66" s="48">
        <f t="shared" ref="BH66:BH129" si="149">AA66*CJ$103</f>
        <v>0</v>
      </c>
      <c r="BI66" s="48">
        <f t="shared" ref="BI66:BI129" si="150">AB66*CK$103</f>
        <v>0</v>
      </c>
      <c r="BJ66" s="48">
        <f t="shared" ref="BJ66:BJ129" si="151">AC66*CL$103</f>
        <v>0</v>
      </c>
      <c r="BK66" s="48"/>
      <c r="BL66" s="52">
        <v>65</v>
      </c>
      <c r="BM66">
        <f t="shared" si="126"/>
        <v>0</v>
      </c>
      <c r="BN66" s="48">
        <f t="shared" si="97"/>
        <v>0</v>
      </c>
      <c r="BO66" s="48">
        <f t="shared" ref="BO66:BO101" si="152">SUMIFS(AM:AM,$AK:$AK,$BM66)</f>
        <v>0</v>
      </c>
      <c r="BP66" s="48">
        <f t="shared" ref="BP66:BP101" si="153">SUMIFS(AN:AN,$AK:$AK,$BM66)</f>
        <v>0</v>
      </c>
      <c r="BQ66" s="48">
        <f t="shared" ref="BQ66:BQ101" si="154">SUMIFS(AO:AO,$AK:$AK,$BM66)</f>
        <v>0</v>
      </c>
      <c r="BR66" s="48">
        <f t="shared" ref="BR66:BR101" si="155">SUMIFS(AP:AP,$AK:$AK,$BM66)</f>
        <v>0</v>
      </c>
      <c r="BS66" s="48">
        <f t="shared" ref="BS66:BS101" si="156">SUMIFS(AQ:AQ,$AK:$AK,$BM66)</f>
        <v>0</v>
      </c>
      <c r="BT66" s="48">
        <f t="shared" ref="BT66:BT101" si="157">SUMIFS(AR:AR,$AK:$AK,$BM66)</f>
        <v>0</v>
      </c>
      <c r="BU66" s="48">
        <f t="shared" ref="BU66:BU101" si="158">SUMIFS(AS:AS,$AK:$AK,$BM66)</f>
        <v>0</v>
      </c>
      <c r="BV66" s="48">
        <f t="shared" ref="BV66:BV101" si="159">SUMIFS(AT:AT,$AK:$AK,$BM66)</f>
        <v>0</v>
      </c>
      <c r="BW66" s="48">
        <f t="shared" ref="BW66:BW101" si="160">SUMIFS(AU:AU,$AK:$AK,$BM66)</f>
        <v>0</v>
      </c>
      <c r="BX66" s="48">
        <f t="shared" ref="BX66:BX101" si="161">SUMIFS(AV:AV,$AK:$AK,$BM66)</f>
        <v>0</v>
      </c>
      <c r="BY66" s="48">
        <f t="shared" ref="BY66:BY101" si="162">SUMIFS(AW:AW,$AK:$AK,$BM66)</f>
        <v>0</v>
      </c>
      <c r="BZ66" s="48">
        <f t="shared" ref="BZ66:BZ101" si="163">SUMIFS(AX:AX,$AK:$AK,$BM66)</f>
        <v>0</v>
      </c>
      <c r="CA66" s="48">
        <f t="shared" ref="CA66:CA101" si="164">SUMIFS(AY:AY,$AK:$AK,$BM66)</f>
        <v>0</v>
      </c>
      <c r="CB66" s="48">
        <f t="shared" ref="CB66:CB101" si="165">SUMIFS(AZ:AZ,$AK:$AK,$BM66)</f>
        <v>0</v>
      </c>
      <c r="CC66" s="48">
        <f t="shared" ref="CC66:CC101" si="166">SUMIFS(BA:BA,$AK:$AK,$BM66)</f>
        <v>0</v>
      </c>
      <c r="CD66" s="48">
        <f t="shared" ref="CD66:CD101" si="167">SUMIFS(BB:BB,$AK:$AK,$BM66)</f>
        <v>0</v>
      </c>
      <c r="CE66" s="48">
        <f t="shared" ref="CE66:CE101" si="168">SUMIFS(BC:BC,$AK:$AK,$BM66)</f>
        <v>0</v>
      </c>
      <c r="CF66" s="48">
        <f t="shared" ref="CF66:CF101" si="169">SUMIFS(BD:BD,$AK:$AK,$BM66)</f>
        <v>0</v>
      </c>
      <c r="CG66" s="48">
        <f t="shared" ref="CG66:CG101" si="170">SUMIFS(BE:BE,$AK:$AK,$BM66)</f>
        <v>0</v>
      </c>
      <c r="CH66" s="48">
        <f t="shared" ref="CH66:CH101" si="171">SUMIFS(BF:BF,$AK:$AK,$BM66)</f>
        <v>0</v>
      </c>
      <c r="CI66" s="48">
        <f t="shared" ref="CI66:CI101" si="172">SUMIFS(BG:BG,$AK:$AK,$BM66)</f>
        <v>0</v>
      </c>
      <c r="CJ66" s="48">
        <f t="shared" ref="CJ66:CJ101" si="173">SUMIFS(BH:BH,$AK:$AK,$BM66)</f>
        <v>0</v>
      </c>
      <c r="CK66" s="48">
        <f t="shared" ref="CK66:CK101" si="174">SUMIFS(BI:BI,$AK:$AK,$BM66)</f>
        <v>0</v>
      </c>
      <c r="CL66" s="48">
        <f t="shared" ref="CL66:CL101" si="175">SUMIFS(BJ:BJ,$AK:$AK,$BM66)</f>
        <v>0</v>
      </c>
      <c r="CM66" s="48"/>
      <c r="CN66" s="310">
        <f t="shared" si="84"/>
        <v>0</v>
      </c>
      <c r="CO66" s="310">
        <v>65</v>
      </c>
      <c r="CP66" s="303">
        <f t="shared" si="85"/>
        <v>1</v>
      </c>
      <c r="CQ66" s="303">
        <f>CP66+COUNTIF($CP$2:CP66,CP66)-1</f>
        <v>65</v>
      </c>
      <c r="CR66" s="305" t="str">
        <f t="shared" ref="CR66:CR129" si="176">D66</f>
        <v>Equatorial Guinea</v>
      </c>
      <c r="CS66" s="81">
        <f t="shared" si="86"/>
        <v>0</v>
      </c>
      <c r="CT66" s="48">
        <f t="shared" ref="CT66:CT129" si="177">F66*$CN66</f>
        <v>0</v>
      </c>
      <c r="CU66" s="48">
        <f t="shared" ref="CU66:CU129" si="178">G66*$CN66</f>
        <v>0</v>
      </c>
      <c r="CV66" s="48">
        <f t="shared" ref="CV66:CV129" si="179">H66*$CN66</f>
        <v>0</v>
      </c>
      <c r="CW66" s="48">
        <f t="shared" ref="CW66:CW129" si="180">I66*$CN66</f>
        <v>0</v>
      </c>
      <c r="CX66" s="48">
        <f t="shared" ref="CX66:CX129" si="181">J66*$CN66</f>
        <v>0</v>
      </c>
      <c r="CY66" s="48">
        <f t="shared" ref="CY66:CY129" si="182">K66*$CN66</f>
        <v>0</v>
      </c>
      <c r="CZ66" s="48">
        <f t="shared" ref="CZ66:CZ129" si="183">L66*$CN66</f>
        <v>0</v>
      </c>
      <c r="DA66" s="48">
        <f t="shared" ref="DA66:DA129" si="184">M66*$CN66</f>
        <v>0</v>
      </c>
      <c r="DB66" s="48">
        <f t="shared" ref="DB66:DB129" si="185">N66*$CN66</f>
        <v>0</v>
      </c>
      <c r="DC66" s="48">
        <f t="shared" ref="DC66:DC129" si="186">O66*$CN66</f>
        <v>0</v>
      </c>
      <c r="DD66" s="48">
        <f t="shared" ref="DD66:DD129" si="187">P66*$CN66</f>
        <v>0</v>
      </c>
      <c r="DE66" s="48">
        <f t="shared" ref="DE66:DE129" si="188">Q66*$CN66</f>
        <v>0</v>
      </c>
      <c r="DF66" s="48">
        <f t="shared" ref="DF66:DF129" si="189">R66*$CN66</f>
        <v>0</v>
      </c>
      <c r="DG66" s="48">
        <f t="shared" ref="DG66:DG129" si="190">S66*$CN66</f>
        <v>0</v>
      </c>
      <c r="DH66" s="48">
        <f t="shared" ref="DH66:DH129" si="191">T66*$CN66</f>
        <v>0</v>
      </c>
      <c r="DI66" s="48">
        <f t="shared" ref="DI66:DI129" si="192">U66*$CN66</f>
        <v>0</v>
      </c>
      <c r="DJ66" s="48">
        <f t="shared" ref="DJ66:DJ129" si="193">V66*$CN66</f>
        <v>0</v>
      </c>
      <c r="DK66" s="48">
        <f t="shared" ref="DK66:DK129" si="194">W66*$CN66</f>
        <v>0</v>
      </c>
      <c r="DL66" s="48">
        <f t="shared" ref="DL66:DL129" si="195">X66*$CN66</f>
        <v>0</v>
      </c>
      <c r="DM66" s="48">
        <f t="shared" ref="DM66:DM129" si="196">Y66*$CN66</f>
        <v>0</v>
      </c>
      <c r="DN66" s="48">
        <f t="shared" ref="DN66:DN129" si="197">Z66*$CN66</f>
        <v>0</v>
      </c>
      <c r="DO66" s="48">
        <f t="shared" ref="DO66:DO129" si="198">AA66*$CN66</f>
        <v>0</v>
      </c>
      <c r="DP66" s="48">
        <f t="shared" ref="DP66:DP129" si="199">AB66*$CN66</f>
        <v>0</v>
      </c>
      <c r="DQ66" s="48">
        <f t="shared" ref="DQ66:DQ129" si="200">AC66*$CN66</f>
        <v>0</v>
      </c>
    </row>
    <row r="67" spans="1:121" ht="15">
      <c r="A67" s="303">
        <v>66</v>
      </c>
      <c r="B67" s="445">
        <f t="shared" ref="B67:B130" si="201">RANK(E67,E:E)</f>
        <v>1</v>
      </c>
      <c r="C67" s="446">
        <f>B67+COUNTIF(B$2:$B67,B67)-1</f>
        <v>66</v>
      </c>
      <c r="D67" s="447" t="str">
        <f>Tables!AI67</f>
        <v>Eritrea</v>
      </c>
      <c r="E67" s="448">
        <f t="shared" ref="E67:E130" si="202">SUM(F67:AC67)</f>
        <v>0</v>
      </c>
      <c r="F67" s="50">
        <f>SUMIFS('Portfolio Allocation'!C$10:C$109,'Portfolio Allocation'!$A$10:$A$109,'Graph Tables'!$D67)</f>
        <v>0</v>
      </c>
      <c r="G67" s="50">
        <f>SUMIFS('Portfolio Allocation'!D$10:D$109,'Portfolio Allocation'!$A$10:$A$109,'Graph Tables'!$D67)</f>
        <v>0</v>
      </c>
      <c r="H67" s="50">
        <f>SUMIFS('Portfolio Allocation'!E$10:E$109,'Portfolio Allocation'!$A$10:$A$109,'Graph Tables'!$D67)</f>
        <v>0</v>
      </c>
      <c r="I67" s="50">
        <f>SUMIFS('Portfolio Allocation'!F$10:F$109,'Portfolio Allocation'!$A$10:$A$109,'Graph Tables'!$D67)</f>
        <v>0</v>
      </c>
      <c r="J67" s="50">
        <f>SUMIFS('Portfolio Allocation'!G$10:G$109,'Portfolio Allocation'!$A$10:$A$109,'Graph Tables'!$D67)</f>
        <v>0</v>
      </c>
      <c r="K67" s="50">
        <f>SUMIFS('Portfolio Allocation'!H$10:H$109,'Portfolio Allocation'!$A$10:$A$109,'Graph Tables'!$D67)</f>
        <v>0</v>
      </c>
      <c r="L67" s="50">
        <f>SUMIFS('Portfolio Allocation'!I$10:I$109,'Portfolio Allocation'!$A$10:$A$109,'Graph Tables'!$D67)</f>
        <v>0</v>
      </c>
      <c r="M67" s="50">
        <f>SUMIFS('Portfolio Allocation'!J$10:J$109,'Portfolio Allocation'!$A$10:$A$109,'Graph Tables'!$D67)</f>
        <v>0</v>
      </c>
      <c r="N67" s="50">
        <f>SUMIFS('Portfolio Allocation'!K$10:K$109,'Portfolio Allocation'!$A$10:$A$109,'Graph Tables'!$D67)</f>
        <v>0</v>
      </c>
      <c r="O67" s="50">
        <f>SUMIFS('Portfolio Allocation'!L$10:L$109,'Portfolio Allocation'!$A$10:$A$109,'Graph Tables'!$D67)</f>
        <v>0</v>
      </c>
      <c r="P67" s="50">
        <f>SUMIFS('Portfolio Allocation'!M$10:M$109,'Portfolio Allocation'!$A$10:$A$109,'Graph Tables'!$D67)</f>
        <v>0</v>
      </c>
      <c r="Q67" s="50">
        <f>SUMIFS('Portfolio Allocation'!N$10:N$109,'Portfolio Allocation'!$A$10:$A$109,'Graph Tables'!$D67)</f>
        <v>0</v>
      </c>
      <c r="R67" s="50">
        <f>SUMIFS('Portfolio Allocation'!O$10:O$109,'Portfolio Allocation'!$A$10:$A$109,'Graph Tables'!$D67)</f>
        <v>0</v>
      </c>
      <c r="S67" s="50">
        <f>SUMIFS('Portfolio Allocation'!P$10:P$109,'Portfolio Allocation'!$A$10:$A$109,'Graph Tables'!$D67)</f>
        <v>0</v>
      </c>
      <c r="T67" s="50">
        <f>SUMIFS('Portfolio Allocation'!Q$10:Q$109,'Portfolio Allocation'!$A$10:$A$109,'Graph Tables'!$D67)</f>
        <v>0</v>
      </c>
      <c r="U67" s="50">
        <f>SUMIFS('Portfolio Allocation'!R$10:R$109,'Portfolio Allocation'!$A$10:$A$109,'Graph Tables'!$D67)</f>
        <v>0</v>
      </c>
      <c r="V67" s="50">
        <f>SUMIFS('Portfolio Allocation'!S$10:S$109,'Portfolio Allocation'!$A$10:$A$109,'Graph Tables'!$D67)</f>
        <v>0</v>
      </c>
      <c r="W67" s="50">
        <f>SUMIFS('Portfolio Allocation'!T$10:T$109,'Portfolio Allocation'!$A$10:$A$109,'Graph Tables'!$D67)</f>
        <v>0</v>
      </c>
      <c r="X67" s="50">
        <f>SUMIFS('Portfolio Allocation'!U$10:U$109,'Portfolio Allocation'!$A$10:$A$109,'Graph Tables'!$D67)</f>
        <v>0</v>
      </c>
      <c r="Y67" s="50">
        <f>SUMIFS('Portfolio Allocation'!V$10:V$109,'Portfolio Allocation'!$A$10:$A$109,'Graph Tables'!$D67)</f>
        <v>0</v>
      </c>
      <c r="Z67" s="50">
        <f>SUMIFS('Portfolio Allocation'!W$10:W$109,'Portfolio Allocation'!$A$10:$A$109,'Graph Tables'!$D67)</f>
        <v>0</v>
      </c>
      <c r="AA67" s="50">
        <f>SUMIFS('Portfolio Allocation'!X$10:X$109,'Portfolio Allocation'!$A$10:$A$109,'Graph Tables'!$D67)</f>
        <v>0</v>
      </c>
      <c r="AB67" s="50">
        <f>SUMIFS('Portfolio Allocation'!Y$10:Y$109,'Portfolio Allocation'!$A$10:$A$109,'Graph Tables'!$D67)</f>
        <v>0</v>
      </c>
      <c r="AC67" s="50">
        <f>SUMIFS('Portfolio Allocation'!Z$10:Z$109,'Portfolio Allocation'!$A$10:$A$109,'Graph Tables'!$D67)</f>
        <v>0</v>
      </c>
      <c r="AD67" s="50"/>
      <c r="AE67" s="52">
        <v>66</v>
      </c>
      <c r="AF67" t="str">
        <f t="shared" ref="AF67:AF98" si="203">IF(AG67&lt;&gt;0,VLOOKUP(AE67,Ranking7,2,FALSE)," ")</f>
        <v xml:space="preserve"> </v>
      </c>
      <c r="AG67" s="48">
        <f t="shared" si="96"/>
        <v>0</v>
      </c>
      <c r="AH67" s="50"/>
      <c r="AI67" s="303">
        <f t="shared" ref="AI67:AI130" si="204">RANK(AL67,$AL$2:$AL$241)</f>
        <v>1</v>
      </c>
      <c r="AJ67" s="303">
        <f>AI67+COUNTIF(AI$2:$AI67,AI67)-1</f>
        <v>66</v>
      </c>
      <c r="AK67" s="305" t="str">
        <f t="shared" si="127"/>
        <v>Eritrea</v>
      </c>
      <c r="AL67" s="81">
        <f t="shared" ref="AL67:AL130" si="205">SUM(AM67:BI67)</f>
        <v>0</v>
      </c>
      <c r="AM67" s="48">
        <f t="shared" si="128"/>
        <v>0</v>
      </c>
      <c r="AN67" s="48">
        <f t="shared" si="129"/>
        <v>0</v>
      </c>
      <c r="AO67" s="48">
        <f t="shared" si="130"/>
        <v>0</v>
      </c>
      <c r="AP67" s="48">
        <f t="shared" si="131"/>
        <v>0</v>
      </c>
      <c r="AQ67" s="48">
        <f t="shared" si="132"/>
        <v>0</v>
      </c>
      <c r="AR67" s="48">
        <f t="shared" si="133"/>
        <v>0</v>
      </c>
      <c r="AS67" s="48">
        <f t="shared" si="134"/>
        <v>0</v>
      </c>
      <c r="AT67" s="48">
        <f t="shared" si="135"/>
        <v>0</v>
      </c>
      <c r="AU67" s="48">
        <f t="shared" si="136"/>
        <v>0</v>
      </c>
      <c r="AV67" s="48">
        <f t="shared" si="137"/>
        <v>0</v>
      </c>
      <c r="AW67" s="48">
        <f t="shared" si="138"/>
        <v>0</v>
      </c>
      <c r="AX67" s="48">
        <f t="shared" si="139"/>
        <v>0</v>
      </c>
      <c r="AY67" s="48">
        <f t="shared" si="140"/>
        <v>0</v>
      </c>
      <c r="AZ67" s="48">
        <f t="shared" si="141"/>
        <v>0</v>
      </c>
      <c r="BA67" s="48">
        <f t="shared" si="142"/>
        <v>0</v>
      </c>
      <c r="BB67" s="48">
        <f t="shared" si="143"/>
        <v>0</v>
      </c>
      <c r="BC67" s="48">
        <f t="shared" si="144"/>
        <v>0</v>
      </c>
      <c r="BD67" s="48">
        <f t="shared" si="145"/>
        <v>0</v>
      </c>
      <c r="BE67" s="48">
        <f t="shared" si="146"/>
        <v>0</v>
      </c>
      <c r="BF67" s="48">
        <f t="shared" si="147"/>
        <v>0</v>
      </c>
      <c r="BG67" s="48">
        <f t="shared" si="148"/>
        <v>0</v>
      </c>
      <c r="BH67" s="48">
        <f t="shared" si="149"/>
        <v>0</v>
      </c>
      <c r="BI67" s="48">
        <f t="shared" si="150"/>
        <v>0</v>
      </c>
      <c r="BJ67" s="48">
        <f t="shared" si="151"/>
        <v>0</v>
      </c>
      <c r="BK67" s="48"/>
      <c r="BL67" s="52">
        <v>66</v>
      </c>
      <c r="BM67">
        <f t="shared" ref="BM67:BM98" si="206">IF(BN67&lt;&gt;0,VLOOKUP(BL67,Ranking1,2,FALSE),0)</f>
        <v>0</v>
      </c>
      <c r="BN67" s="48">
        <f t="shared" si="97"/>
        <v>0</v>
      </c>
      <c r="BO67" s="48">
        <f t="shared" si="152"/>
        <v>0</v>
      </c>
      <c r="BP67" s="48">
        <f t="shared" si="153"/>
        <v>0</v>
      </c>
      <c r="BQ67" s="48">
        <f t="shared" si="154"/>
        <v>0</v>
      </c>
      <c r="BR67" s="48">
        <f t="shared" si="155"/>
        <v>0</v>
      </c>
      <c r="BS67" s="48">
        <f t="shared" si="156"/>
        <v>0</v>
      </c>
      <c r="BT67" s="48">
        <f t="shared" si="157"/>
        <v>0</v>
      </c>
      <c r="BU67" s="48">
        <f t="shared" si="158"/>
        <v>0</v>
      </c>
      <c r="BV67" s="48">
        <f t="shared" si="159"/>
        <v>0</v>
      </c>
      <c r="BW67" s="48">
        <f t="shared" si="160"/>
        <v>0</v>
      </c>
      <c r="BX67" s="48">
        <f t="shared" si="161"/>
        <v>0</v>
      </c>
      <c r="BY67" s="48">
        <f t="shared" si="162"/>
        <v>0</v>
      </c>
      <c r="BZ67" s="48">
        <f t="shared" si="163"/>
        <v>0</v>
      </c>
      <c r="CA67" s="48">
        <f t="shared" si="164"/>
        <v>0</v>
      </c>
      <c r="CB67" s="48">
        <f t="shared" si="165"/>
        <v>0</v>
      </c>
      <c r="CC67" s="48">
        <f t="shared" si="166"/>
        <v>0</v>
      </c>
      <c r="CD67" s="48">
        <f t="shared" si="167"/>
        <v>0</v>
      </c>
      <c r="CE67" s="48">
        <f t="shared" si="168"/>
        <v>0</v>
      </c>
      <c r="CF67" s="48">
        <f t="shared" si="169"/>
        <v>0</v>
      </c>
      <c r="CG67" s="48">
        <f t="shared" si="170"/>
        <v>0</v>
      </c>
      <c r="CH67" s="48">
        <f t="shared" si="171"/>
        <v>0</v>
      </c>
      <c r="CI67" s="48">
        <f t="shared" si="172"/>
        <v>0</v>
      </c>
      <c r="CJ67" s="48">
        <f t="shared" si="173"/>
        <v>0</v>
      </c>
      <c r="CK67" s="48">
        <f t="shared" si="174"/>
        <v>0</v>
      </c>
      <c r="CL67" s="48">
        <f t="shared" si="175"/>
        <v>0</v>
      </c>
      <c r="CM67" s="48"/>
      <c r="CN67" s="310">
        <f t="shared" ref="CN67:CN130" si="207">IF($EP$29=999,1,IF(CQ67=$EP$29,1,0))</f>
        <v>0</v>
      </c>
      <c r="CO67" s="310">
        <v>66</v>
      </c>
      <c r="CP67" s="303">
        <f t="shared" ref="CP67:CP130" si="208">RANK(E67,$E$2:$E$241)</f>
        <v>1</v>
      </c>
      <c r="CQ67" s="303">
        <f>CP67+COUNTIF($CP$2:CP67,CP67)-1</f>
        <v>66</v>
      </c>
      <c r="CR67" s="305" t="str">
        <f t="shared" si="176"/>
        <v>Eritrea</v>
      </c>
      <c r="CS67" s="81">
        <f t="shared" ref="CS67:CS130" si="209">SUM(CT67:DQ67)</f>
        <v>0</v>
      </c>
      <c r="CT67" s="48">
        <f t="shared" si="177"/>
        <v>0</v>
      </c>
      <c r="CU67" s="48">
        <f t="shared" si="178"/>
        <v>0</v>
      </c>
      <c r="CV67" s="48">
        <f t="shared" si="179"/>
        <v>0</v>
      </c>
      <c r="CW67" s="48">
        <f t="shared" si="180"/>
        <v>0</v>
      </c>
      <c r="CX67" s="48">
        <f t="shared" si="181"/>
        <v>0</v>
      </c>
      <c r="CY67" s="48">
        <f t="shared" si="182"/>
        <v>0</v>
      </c>
      <c r="CZ67" s="48">
        <f t="shared" si="183"/>
        <v>0</v>
      </c>
      <c r="DA67" s="48">
        <f t="shared" si="184"/>
        <v>0</v>
      </c>
      <c r="DB67" s="48">
        <f t="shared" si="185"/>
        <v>0</v>
      </c>
      <c r="DC67" s="48">
        <f t="shared" si="186"/>
        <v>0</v>
      </c>
      <c r="DD67" s="48">
        <f t="shared" si="187"/>
        <v>0</v>
      </c>
      <c r="DE67" s="48">
        <f t="shared" si="188"/>
        <v>0</v>
      </c>
      <c r="DF67" s="48">
        <f t="shared" si="189"/>
        <v>0</v>
      </c>
      <c r="DG67" s="48">
        <f t="shared" si="190"/>
        <v>0</v>
      </c>
      <c r="DH67" s="48">
        <f t="shared" si="191"/>
        <v>0</v>
      </c>
      <c r="DI67" s="48">
        <f t="shared" si="192"/>
        <v>0</v>
      </c>
      <c r="DJ67" s="48">
        <f t="shared" si="193"/>
        <v>0</v>
      </c>
      <c r="DK67" s="48">
        <f t="shared" si="194"/>
        <v>0</v>
      </c>
      <c r="DL67" s="48">
        <f t="shared" si="195"/>
        <v>0</v>
      </c>
      <c r="DM67" s="48">
        <f t="shared" si="196"/>
        <v>0</v>
      </c>
      <c r="DN67" s="48">
        <f t="shared" si="197"/>
        <v>0</v>
      </c>
      <c r="DO67" s="48">
        <f t="shared" si="198"/>
        <v>0</v>
      </c>
      <c r="DP67" s="48">
        <f t="shared" si="199"/>
        <v>0</v>
      </c>
      <c r="DQ67" s="48">
        <f t="shared" si="200"/>
        <v>0</v>
      </c>
    </row>
    <row r="68" spans="1:121" ht="15">
      <c r="A68" s="303">
        <v>67</v>
      </c>
      <c r="B68" s="445">
        <f t="shared" si="201"/>
        <v>1</v>
      </c>
      <c r="C68" s="446">
        <f>B68+COUNTIF(B$2:$B68,B68)-1</f>
        <v>67</v>
      </c>
      <c r="D68" s="447" t="str">
        <f>Tables!AI68</f>
        <v>Estonia</v>
      </c>
      <c r="E68" s="448">
        <f t="shared" si="202"/>
        <v>0</v>
      </c>
      <c r="F68" s="50">
        <f>SUMIFS('Portfolio Allocation'!C$10:C$109,'Portfolio Allocation'!$A$10:$A$109,'Graph Tables'!$D68)</f>
        <v>0</v>
      </c>
      <c r="G68" s="50">
        <f>SUMIFS('Portfolio Allocation'!D$10:D$109,'Portfolio Allocation'!$A$10:$A$109,'Graph Tables'!$D68)</f>
        <v>0</v>
      </c>
      <c r="H68" s="50">
        <f>SUMIFS('Portfolio Allocation'!E$10:E$109,'Portfolio Allocation'!$A$10:$A$109,'Graph Tables'!$D68)</f>
        <v>0</v>
      </c>
      <c r="I68" s="50">
        <f>SUMIFS('Portfolio Allocation'!F$10:F$109,'Portfolio Allocation'!$A$10:$A$109,'Graph Tables'!$D68)</f>
        <v>0</v>
      </c>
      <c r="J68" s="50">
        <f>SUMIFS('Portfolio Allocation'!G$10:G$109,'Portfolio Allocation'!$A$10:$A$109,'Graph Tables'!$D68)</f>
        <v>0</v>
      </c>
      <c r="K68" s="50">
        <f>SUMIFS('Portfolio Allocation'!H$10:H$109,'Portfolio Allocation'!$A$10:$A$109,'Graph Tables'!$D68)</f>
        <v>0</v>
      </c>
      <c r="L68" s="50">
        <f>SUMIFS('Portfolio Allocation'!I$10:I$109,'Portfolio Allocation'!$A$10:$A$109,'Graph Tables'!$D68)</f>
        <v>0</v>
      </c>
      <c r="M68" s="50">
        <f>SUMIFS('Portfolio Allocation'!J$10:J$109,'Portfolio Allocation'!$A$10:$A$109,'Graph Tables'!$D68)</f>
        <v>0</v>
      </c>
      <c r="N68" s="50">
        <f>SUMIFS('Portfolio Allocation'!K$10:K$109,'Portfolio Allocation'!$A$10:$A$109,'Graph Tables'!$D68)</f>
        <v>0</v>
      </c>
      <c r="O68" s="50">
        <f>SUMIFS('Portfolio Allocation'!L$10:L$109,'Portfolio Allocation'!$A$10:$A$109,'Graph Tables'!$D68)</f>
        <v>0</v>
      </c>
      <c r="P68" s="50">
        <f>SUMIFS('Portfolio Allocation'!M$10:M$109,'Portfolio Allocation'!$A$10:$A$109,'Graph Tables'!$D68)</f>
        <v>0</v>
      </c>
      <c r="Q68" s="50">
        <f>SUMIFS('Portfolio Allocation'!N$10:N$109,'Portfolio Allocation'!$A$10:$A$109,'Graph Tables'!$D68)</f>
        <v>0</v>
      </c>
      <c r="R68" s="50">
        <f>SUMIFS('Portfolio Allocation'!O$10:O$109,'Portfolio Allocation'!$A$10:$A$109,'Graph Tables'!$D68)</f>
        <v>0</v>
      </c>
      <c r="S68" s="50">
        <f>SUMIFS('Portfolio Allocation'!P$10:P$109,'Portfolio Allocation'!$A$10:$A$109,'Graph Tables'!$D68)</f>
        <v>0</v>
      </c>
      <c r="T68" s="50">
        <f>SUMIFS('Portfolio Allocation'!Q$10:Q$109,'Portfolio Allocation'!$A$10:$A$109,'Graph Tables'!$D68)</f>
        <v>0</v>
      </c>
      <c r="U68" s="50">
        <f>SUMIFS('Portfolio Allocation'!R$10:R$109,'Portfolio Allocation'!$A$10:$A$109,'Graph Tables'!$D68)</f>
        <v>0</v>
      </c>
      <c r="V68" s="50">
        <f>SUMIFS('Portfolio Allocation'!S$10:S$109,'Portfolio Allocation'!$A$10:$A$109,'Graph Tables'!$D68)</f>
        <v>0</v>
      </c>
      <c r="W68" s="50">
        <f>SUMIFS('Portfolio Allocation'!T$10:T$109,'Portfolio Allocation'!$A$10:$A$109,'Graph Tables'!$D68)</f>
        <v>0</v>
      </c>
      <c r="X68" s="50">
        <f>SUMIFS('Portfolio Allocation'!U$10:U$109,'Portfolio Allocation'!$A$10:$A$109,'Graph Tables'!$D68)</f>
        <v>0</v>
      </c>
      <c r="Y68" s="50">
        <f>SUMIFS('Portfolio Allocation'!V$10:V$109,'Portfolio Allocation'!$A$10:$A$109,'Graph Tables'!$D68)</f>
        <v>0</v>
      </c>
      <c r="Z68" s="50">
        <f>SUMIFS('Portfolio Allocation'!W$10:W$109,'Portfolio Allocation'!$A$10:$A$109,'Graph Tables'!$D68)</f>
        <v>0</v>
      </c>
      <c r="AA68" s="50">
        <f>SUMIFS('Portfolio Allocation'!X$10:X$109,'Portfolio Allocation'!$A$10:$A$109,'Graph Tables'!$D68)</f>
        <v>0</v>
      </c>
      <c r="AB68" s="50">
        <f>SUMIFS('Portfolio Allocation'!Y$10:Y$109,'Portfolio Allocation'!$A$10:$A$109,'Graph Tables'!$D68)</f>
        <v>0</v>
      </c>
      <c r="AC68" s="50">
        <f>SUMIFS('Portfolio Allocation'!Z$10:Z$109,'Portfolio Allocation'!$A$10:$A$109,'Graph Tables'!$D68)</f>
        <v>0</v>
      </c>
      <c r="AD68" s="50"/>
      <c r="AE68" s="52">
        <v>67</v>
      </c>
      <c r="AF68" t="str">
        <f t="shared" si="203"/>
        <v xml:space="preserve"> </v>
      </c>
      <c r="AG68" s="48">
        <f t="shared" ref="AG68:AG101" si="210">LARGE($E:$E,AE68)</f>
        <v>0</v>
      </c>
      <c r="AH68" s="50"/>
      <c r="AI68" s="303">
        <f t="shared" si="204"/>
        <v>1</v>
      </c>
      <c r="AJ68" s="303">
        <f>AI68+COUNTIF(AI$2:$AI68,AI68)-1</f>
        <v>67</v>
      </c>
      <c r="AK68" s="305" t="str">
        <f t="shared" si="127"/>
        <v>Estonia</v>
      </c>
      <c r="AL68" s="81">
        <f t="shared" si="205"/>
        <v>0</v>
      </c>
      <c r="AM68" s="48">
        <f t="shared" si="128"/>
        <v>0</v>
      </c>
      <c r="AN68" s="48">
        <f t="shared" si="129"/>
        <v>0</v>
      </c>
      <c r="AO68" s="48">
        <f t="shared" si="130"/>
        <v>0</v>
      </c>
      <c r="AP68" s="48">
        <f t="shared" si="131"/>
        <v>0</v>
      </c>
      <c r="AQ68" s="48">
        <f t="shared" si="132"/>
        <v>0</v>
      </c>
      <c r="AR68" s="48">
        <f t="shared" si="133"/>
        <v>0</v>
      </c>
      <c r="AS68" s="48">
        <f t="shared" si="134"/>
        <v>0</v>
      </c>
      <c r="AT68" s="48">
        <f t="shared" si="135"/>
        <v>0</v>
      </c>
      <c r="AU68" s="48">
        <f t="shared" si="136"/>
        <v>0</v>
      </c>
      <c r="AV68" s="48">
        <f t="shared" si="137"/>
        <v>0</v>
      </c>
      <c r="AW68" s="48">
        <f t="shared" si="138"/>
        <v>0</v>
      </c>
      <c r="AX68" s="48">
        <f t="shared" si="139"/>
        <v>0</v>
      </c>
      <c r="AY68" s="48">
        <f t="shared" si="140"/>
        <v>0</v>
      </c>
      <c r="AZ68" s="48">
        <f t="shared" si="141"/>
        <v>0</v>
      </c>
      <c r="BA68" s="48">
        <f t="shared" si="142"/>
        <v>0</v>
      </c>
      <c r="BB68" s="48">
        <f t="shared" si="143"/>
        <v>0</v>
      </c>
      <c r="BC68" s="48">
        <f t="shared" si="144"/>
        <v>0</v>
      </c>
      <c r="BD68" s="48">
        <f t="shared" si="145"/>
        <v>0</v>
      </c>
      <c r="BE68" s="48">
        <f t="shared" si="146"/>
        <v>0</v>
      </c>
      <c r="BF68" s="48">
        <f t="shared" si="147"/>
        <v>0</v>
      </c>
      <c r="BG68" s="48">
        <f t="shared" si="148"/>
        <v>0</v>
      </c>
      <c r="BH68" s="48">
        <f t="shared" si="149"/>
        <v>0</v>
      </c>
      <c r="BI68" s="48">
        <f t="shared" si="150"/>
        <v>0</v>
      </c>
      <c r="BJ68" s="48">
        <f t="shared" si="151"/>
        <v>0</v>
      </c>
      <c r="BK68" s="48"/>
      <c r="BL68" s="52">
        <v>67</v>
      </c>
      <c r="BM68">
        <f t="shared" si="206"/>
        <v>0</v>
      </c>
      <c r="BN68" s="48">
        <f t="shared" ref="BN68:BN101" si="211">LARGE($AL:$AL,BL68)</f>
        <v>0</v>
      </c>
      <c r="BO68" s="48">
        <f t="shared" si="152"/>
        <v>0</v>
      </c>
      <c r="BP68" s="48">
        <f t="shared" si="153"/>
        <v>0</v>
      </c>
      <c r="BQ68" s="48">
        <f t="shared" si="154"/>
        <v>0</v>
      </c>
      <c r="BR68" s="48">
        <f t="shared" si="155"/>
        <v>0</v>
      </c>
      <c r="BS68" s="48">
        <f t="shared" si="156"/>
        <v>0</v>
      </c>
      <c r="BT68" s="48">
        <f t="shared" si="157"/>
        <v>0</v>
      </c>
      <c r="BU68" s="48">
        <f t="shared" si="158"/>
        <v>0</v>
      </c>
      <c r="BV68" s="48">
        <f t="shared" si="159"/>
        <v>0</v>
      </c>
      <c r="BW68" s="48">
        <f t="shared" si="160"/>
        <v>0</v>
      </c>
      <c r="BX68" s="48">
        <f t="shared" si="161"/>
        <v>0</v>
      </c>
      <c r="BY68" s="48">
        <f t="shared" si="162"/>
        <v>0</v>
      </c>
      <c r="BZ68" s="48">
        <f t="shared" si="163"/>
        <v>0</v>
      </c>
      <c r="CA68" s="48">
        <f t="shared" si="164"/>
        <v>0</v>
      </c>
      <c r="CB68" s="48">
        <f t="shared" si="165"/>
        <v>0</v>
      </c>
      <c r="CC68" s="48">
        <f t="shared" si="166"/>
        <v>0</v>
      </c>
      <c r="CD68" s="48">
        <f t="shared" si="167"/>
        <v>0</v>
      </c>
      <c r="CE68" s="48">
        <f t="shared" si="168"/>
        <v>0</v>
      </c>
      <c r="CF68" s="48">
        <f t="shared" si="169"/>
        <v>0</v>
      </c>
      <c r="CG68" s="48">
        <f t="shared" si="170"/>
        <v>0</v>
      </c>
      <c r="CH68" s="48">
        <f t="shared" si="171"/>
        <v>0</v>
      </c>
      <c r="CI68" s="48">
        <f t="shared" si="172"/>
        <v>0</v>
      </c>
      <c r="CJ68" s="48">
        <f t="shared" si="173"/>
        <v>0</v>
      </c>
      <c r="CK68" s="48">
        <f t="shared" si="174"/>
        <v>0</v>
      </c>
      <c r="CL68" s="48">
        <f t="shared" si="175"/>
        <v>0</v>
      </c>
      <c r="CM68" s="48"/>
      <c r="CN68" s="310">
        <f t="shared" si="207"/>
        <v>0</v>
      </c>
      <c r="CO68" s="310">
        <v>67</v>
      </c>
      <c r="CP68" s="303">
        <f t="shared" si="208"/>
        <v>1</v>
      </c>
      <c r="CQ68" s="303">
        <f>CP68+COUNTIF($CP$2:CP68,CP68)-1</f>
        <v>67</v>
      </c>
      <c r="CR68" s="305" t="str">
        <f t="shared" si="176"/>
        <v>Estonia</v>
      </c>
      <c r="CS68" s="81">
        <f t="shared" si="209"/>
        <v>0</v>
      </c>
      <c r="CT68" s="48">
        <f t="shared" si="177"/>
        <v>0</v>
      </c>
      <c r="CU68" s="48">
        <f t="shared" si="178"/>
        <v>0</v>
      </c>
      <c r="CV68" s="48">
        <f t="shared" si="179"/>
        <v>0</v>
      </c>
      <c r="CW68" s="48">
        <f t="shared" si="180"/>
        <v>0</v>
      </c>
      <c r="CX68" s="48">
        <f t="shared" si="181"/>
        <v>0</v>
      </c>
      <c r="CY68" s="48">
        <f t="shared" si="182"/>
        <v>0</v>
      </c>
      <c r="CZ68" s="48">
        <f t="shared" si="183"/>
        <v>0</v>
      </c>
      <c r="DA68" s="48">
        <f t="shared" si="184"/>
        <v>0</v>
      </c>
      <c r="DB68" s="48">
        <f t="shared" si="185"/>
        <v>0</v>
      </c>
      <c r="DC68" s="48">
        <f t="shared" si="186"/>
        <v>0</v>
      </c>
      <c r="DD68" s="48">
        <f t="shared" si="187"/>
        <v>0</v>
      </c>
      <c r="DE68" s="48">
        <f t="shared" si="188"/>
        <v>0</v>
      </c>
      <c r="DF68" s="48">
        <f t="shared" si="189"/>
        <v>0</v>
      </c>
      <c r="DG68" s="48">
        <f t="shared" si="190"/>
        <v>0</v>
      </c>
      <c r="DH68" s="48">
        <f t="shared" si="191"/>
        <v>0</v>
      </c>
      <c r="DI68" s="48">
        <f t="shared" si="192"/>
        <v>0</v>
      </c>
      <c r="DJ68" s="48">
        <f t="shared" si="193"/>
        <v>0</v>
      </c>
      <c r="DK68" s="48">
        <f t="shared" si="194"/>
        <v>0</v>
      </c>
      <c r="DL68" s="48">
        <f t="shared" si="195"/>
        <v>0</v>
      </c>
      <c r="DM68" s="48">
        <f t="shared" si="196"/>
        <v>0</v>
      </c>
      <c r="DN68" s="48">
        <f t="shared" si="197"/>
        <v>0</v>
      </c>
      <c r="DO68" s="48">
        <f t="shared" si="198"/>
        <v>0</v>
      </c>
      <c r="DP68" s="48">
        <f t="shared" si="199"/>
        <v>0</v>
      </c>
      <c r="DQ68" s="48">
        <f t="shared" si="200"/>
        <v>0</v>
      </c>
    </row>
    <row r="69" spans="1:121" ht="15">
      <c r="A69" s="303">
        <v>68</v>
      </c>
      <c r="B69" s="445">
        <f t="shared" si="201"/>
        <v>1</v>
      </c>
      <c r="C69" s="446">
        <f>B69+COUNTIF(B$2:$B69,B69)-1</f>
        <v>68</v>
      </c>
      <c r="D69" s="447" t="str">
        <f>Tables!AI69</f>
        <v>Ethiopia</v>
      </c>
      <c r="E69" s="448">
        <f t="shared" si="202"/>
        <v>0</v>
      </c>
      <c r="F69" s="50">
        <f>SUMIFS('Portfolio Allocation'!C$10:C$109,'Portfolio Allocation'!$A$10:$A$109,'Graph Tables'!$D69)</f>
        <v>0</v>
      </c>
      <c r="G69" s="50">
        <f>SUMIFS('Portfolio Allocation'!D$10:D$109,'Portfolio Allocation'!$A$10:$A$109,'Graph Tables'!$D69)</f>
        <v>0</v>
      </c>
      <c r="H69" s="50">
        <f>SUMIFS('Portfolio Allocation'!E$10:E$109,'Portfolio Allocation'!$A$10:$A$109,'Graph Tables'!$D69)</f>
        <v>0</v>
      </c>
      <c r="I69" s="50">
        <f>SUMIFS('Portfolio Allocation'!F$10:F$109,'Portfolio Allocation'!$A$10:$A$109,'Graph Tables'!$D69)</f>
        <v>0</v>
      </c>
      <c r="J69" s="50">
        <f>SUMIFS('Portfolio Allocation'!G$10:G$109,'Portfolio Allocation'!$A$10:$A$109,'Graph Tables'!$D69)</f>
        <v>0</v>
      </c>
      <c r="K69" s="50">
        <f>SUMIFS('Portfolio Allocation'!H$10:H$109,'Portfolio Allocation'!$A$10:$A$109,'Graph Tables'!$D69)</f>
        <v>0</v>
      </c>
      <c r="L69" s="50">
        <f>SUMIFS('Portfolio Allocation'!I$10:I$109,'Portfolio Allocation'!$A$10:$A$109,'Graph Tables'!$D69)</f>
        <v>0</v>
      </c>
      <c r="M69" s="50">
        <f>SUMIFS('Portfolio Allocation'!J$10:J$109,'Portfolio Allocation'!$A$10:$A$109,'Graph Tables'!$D69)</f>
        <v>0</v>
      </c>
      <c r="N69" s="50">
        <f>SUMIFS('Portfolio Allocation'!K$10:K$109,'Portfolio Allocation'!$A$10:$A$109,'Graph Tables'!$D69)</f>
        <v>0</v>
      </c>
      <c r="O69" s="50">
        <f>SUMIFS('Portfolio Allocation'!L$10:L$109,'Portfolio Allocation'!$A$10:$A$109,'Graph Tables'!$D69)</f>
        <v>0</v>
      </c>
      <c r="P69" s="50">
        <f>SUMIFS('Portfolio Allocation'!M$10:M$109,'Portfolio Allocation'!$A$10:$A$109,'Graph Tables'!$D69)</f>
        <v>0</v>
      </c>
      <c r="Q69" s="50">
        <f>SUMIFS('Portfolio Allocation'!N$10:N$109,'Portfolio Allocation'!$A$10:$A$109,'Graph Tables'!$D69)</f>
        <v>0</v>
      </c>
      <c r="R69" s="50">
        <f>SUMIFS('Portfolio Allocation'!O$10:O$109,'Portfolio Allocation'!$A$10:$A$109,'Graph Tables'!$D69)</f>
        <v>0</v>
      </c>
      <c r="S69" s="50">
        <f>SUMIFS('Portfolio Allocation'!P$10:P$109,'Portfolio Allocation'!$A$10:$A$109,'Graph Tables'!$D69)</f>
        <v>0</v>
      </c>
      <c r="T69" s="50">
        <f>SUMIFS('Portfolio Allocation'!Q$10:Q$109,'Portfolio Allocation'!$A$10:$A$109,'Graph Tables'!$D69)</f>
        <v>0</v>
      </c>
      <c r="U69" s="50">
        <f>SUMIFS('Portfolio Allocation'!R$10:R$109,'Portfolio Allocation'!$A$10:$A$109,'Graph Tables'!$D69)</f>
        <v>0</v>
      </c>
      <c r="V69" s="50">
        <f>SUMIFS('Portfolio Allocation'!S$10:S$109,'Portfolio Allocation'!$A$10:$A$109,'Graph Tables'!$D69)</f>
        <v>0</v>
      </c>
      <c r="W69" s="50">
        <f>SUMIFS('Portfolio Allocation'!T$10:T$109,'Portfolio Allocation'!$A$10:$A$109,'Graph Tables'!$D69)</f>
        <v>0</v>
      </c>
      <c r="X69" s="50">
        <f>SUMIFS('Portfolio Allocation'!U$10:U$109,'Portfolio Allocation'!$A$10:$A$109,'Graph Tables'!$D69)</f>
        <v>0</v>
      </c>
      <c r="Y69" s="50">
        <f>SUMIFS('Portfolio Allocation'!V$10:V$109,'Portfolio Allocation'!$A$10:$A$109,'Graph Tables'!$D69)</f>
        <v>0</v>
      </c>
      <c r="Z69" s="50">
        <f>SUMIFS('Portfolio Allocation'!W$10:W$109,'Portfolio Allocation'!$A$10:$A$109,'Graph Tables'!$D69)</f>
        <v>0</v>
      </c>
      <c r="AA69" s="50">
        <f>SUMIFS('Portfolio Allocation'!X$10:X$109,'Portfolio Allocation'!$A$10:$A$109,'Graph Tables'!$D69)</f>
        <v>0</v>
      </c>
      <c r="AB69" s="50">
        <f>SUMIFS('Portfolio Allocation'!Y$10:Y$109,'Portfolio Allocation'!$A$10:$A$109,'Graph Tables'!$D69)</f>
        <v>0</v>
      </c>
      <c r="AC69" s="50">
        <f>SUMIFS('Portfolio Allocation'!Z$10:Z$109,'Portfolio Allocation'!$A$10:$A$109,'Graph Tables'!$D69)</f>
        <v>0</v>
      </c>
      <c r="AD69" s="50"/>
      <c r="AE69" s="52">
        <v>68</v>
      </c>
      <c r="AF69" t="str">
        <f t="shared" si="203"/>
        <v xml:space="preserve"> </v>
      </c>
      <c r="AG69" s="48">
        <f t="shared" si="210"/>
        <v>0</v>
      </c>
      <c r="AH69" s="50"/>
      <c r="AI69" s="303">
        <f t="shared" si="204"/>
        <v>1</v>
      </c>
      <c r="AJ69" s="303">
        <f>AI69+COUNTIF(AI$2:$AI69,AI69)-1</f>
        <v>68</v>
      </c>
      <c r="AK69" s="305" t="str">
        <f t="shared" si="127"/>
        <v>Ethiopia</v>
      </c>
      <c r="AL69" s="81">
        <f t="shared" si="205"/>
        <v>0</v>
      </c>
      <c r="AM69" s="48">
        <f t="shared" si="128"/>
        <v>0</v>
      </c>
      <c r="AN69" s="48">
        <f t="shared" si="129"/>
        <v>0</v>
      </c>
      <c r="AO69" s="48">
        <f t="shared" si="130"/>
        <v>0</v>
      </c>
      <c r="AP69" s="48">
        <f t="shared" si="131"/>
        <v>0</v>
      </c>
      <c r="AQ69" s="48">
        <f t="shared" si="132"/>
        <v>0</v>
      </c>
      <c r="AR69" s="48">
        <f t="shared" si="133"/>
        <v>0</v>
      </c>
      <c r="AS69" s="48">
        <f t="shared" si="134"/>
        <v>0</v>
      </c>
      <c r="AT69" s="48">
        <f t="shared" si="135"/>
        <v>0</v>
      </c>
      <c r="AU69" s="48">
        <f t="shared" si="136"/>
        <v>0</v>
      </c>
      <c r="AV69" s="48">
        <f t="shared" si="137"/>
        <v>0</v>
      </c>
      <c r="AW69" s="48">
        <f t="shared" si="138"/>
        <v>0</v>
      </c>
      <c r="AX69" s="48">
        <f t="shared" si="139"/>
        <v>0</v>
      </c>
      <c r="AY69" s="48">
        <f t="shared" si="140"/>
        <v>0</v>
      </c>
      <c r="AZ69" s="48">
        <f t="shared" si="141"/>
        <v>0</v>
      </c>
      <c r="BA69" s="48">
        <f t="shared" si="142"/>
        <v>0</v>
      </c>
      <c r="BB69" s="48">
        <f t="shared" si="143"/>
        <v>0</v>
      </c>
      <c r="BC69" s="48">
        <f t="shared" si="144"/>
        <v>0</v>
      </c>
      <c r="BD69" s="48">
        <f t="shared" si="145"/>
        <v>0</v>
      </c>
      <c r="BE69" s="48">
        <f t="shared" si="146"/>
        <v>0</v>
      </c>
      <c r="BF69" s="48">
        <f t="shared" si="147"/>
        <v>0</v>
      </c>
      <c r="BG69" s="48">
        <f t="shared" si="148"/>
        <v>0</v>
      </c>
      <c r="BH69" s="48">
        <f t="shared" si="149"/>
        <v>0</v>
      </c>
      <c r="BI69" s="48">
        <f t="shared" si="150"/>
        <v>0</v>
      </c>
      <c r="BJ69" s="48">
        <f t="shared" si="151"/>
        <v>0</v>
      </c>
      <c r="BK69" s="48"/>
      <c r="BL69" s="52">
        <v>68</v>
      </c>
      <c r="BM69">
        <f t="shared" si="206"/>
        <v>0</v>
      </c>
      <c r="BN69" s="48">
        <f t="shared" si="211"/>
        <v>0</v>
      </c>
      <c r="BO69" s="48">
        <f t="shared" si="152"/>
        <v>0</v>
      </c>
      <c r="BP69" s="48">
        <f t="shared" si="153"/>
        <v>0</v>
      </c>
      <c r="BQ69" s="48">
        <f t="shared" si="154"/>
        <v>0</v>
      </c>
      <c r="BR69" s="48">
        <f t="shared" si="155"/>
        <v>0</v>
      </c>
      <c r="BS69" s="48">
        <f t="shared" si="156"/>
        <v>0</v>
      </c>
      <c r="BT69" s="48">
        <f t="shared" si="157"/>
        <v>0</v>
      </c>
      <c r="BU69" s="48">
        <f t="shared" si="158"/>
        <v>0</v>
      </c>
      <c r="BV69" s="48">
        <f t="shared" si="159"/>
        <v>0</v>
      </c>
      <c r="BW69" s="48">
        <f t="shared" si="160"/>
        <v>0</v>
      </c>
      <c r="BX69" s="48">
        <f t="shared" si="161"/>
        <v>0</v>
      </c>
      <c r="BY69" s="48">
        <f t="shared" si="162"/>
        <v>0</v>
      </c>
      <c r="BZ69" s="48">
        <f t="shared" si="163"/>
        <v>0</v>
      </c>
      <c r="CA69" s="48">
        <f t="shared" si="164"/>
        <v>0</v>
      </c>
      <c r="CB69" s="48">
        <f t="shared" si="165"/>
        <v>0</v>
      </c>
      <c r="CC69" s="48">
        <f t="shared" si="166"/>
        <v>0</v>
      </c>
      <c r="CD69" s="48">
        <f t="shared" si="167"/>
        <v>0</v>
      </c>
      <c r="CE69" s="48">
        <f t="shared" si="168"/>
        <v>0</v>
      </c>
      <c r="CF69" s="48">
        <f t="shared" si="169"/>
        <v>0</v>
      </c>
      <c r="CG69" s="48">
        <f t="shared" si="170"/>
        <v>0</v>
      </c>
      <c r="CH69" s="48">
        <f t="shared" si="171"/>
        <v>0</v>
      </c>
      <c r="CI69" s="48">
        <f t="shared" si="172"/>
        <v>0</v>
      </c>
      <c r="CJ69" s="48">
        <f t="shared" si="173"/>
        <v>0</v>
      </c>
      <c r="CK69" s="48">
        <f t="shared" si="174"/>
        <v>0</v>
      </c>
      <c r="CL69" s="48">
        <f t="shared" si="175"/>
        <v>0</v>
      </c>
      <c r="CM69" s="48"/>
      <c r="CN69" s="310">
        <f t="shared" si="207"/>
        <v>0</v>
      </c>
      <c r="CO69" s="310">
        <v>68</v>
      </c>
      <c r="CP69" s="303">
        <f t="shared" si="208"/>
        <v>1</v>
      </c>
      <c r="CQ69" s="303">
        <f>CP69+COUNTIF($CP$2:CP69,CP69)-1</f>
        <v>68</v>
      </c>
      <c r="CR69" s="305" t="str">
        <f t="shared" si="176"/>
        <v>Ethiopia</v>
      </c>
      <c r="CS69" s="81">
        <f t="shared" si="209"/>
        <v>0</v>
      </c>
      <c r="CT69" s="48">
        <f t="shared" si="177"/>
        <v>0</v>
      </c>
      <c r="CU69" s="48">
        <f t="shared" si="178"/>
        <v>0</v>
      </c>
      <c r="CV69" s="48">
        <f t="shared" si="179"/>
        <v>0</v>
      </c>
      <c r="CW69" s="48">
        <f t="shared" si="180"/>
        <v>0</v>
      </c>
      <c r="CX69" s="48">
        <f t="shared" si="181"/>
        <v>0</v>
      </c>
      <c r="CY69" s="48">
        <f t="shared" si="182"/>
        <v>0</v>
      </c>
      <c r="CZ69" s="48">
        <f t="shared" si="183"/>
        <v>0</v>
      </c>
      <c r="DA69" s="48">
        <f t="shared" si="184"/>
        <v>0</v>
      </c>
      <c r="DB69" s="48">
        <f t="shared" si="185"/>
        <v>0</v>
      </c>
      <c r="DC69" s="48">
        <f t="shared" si="186"/>
        <v>0</v>
      </c>
      <c r="DD69" s="48">
        <f t="shared" si="187"/>
        <v>0</v>
      </c>
      <c r="DE69" s="48">
        <f t="shared" si="188"/>
        <v>0</v>
      </c>
      <c r="DF69" s="48">
        <f t="shared" si="189"/>
        <v>0</v>
      </c>
      <c r="DG69" s="48">
        <f t="shared" si="190"/>
        <v>0</v>
      </c>
      <c r="DH69" s="48">
        <f t="shared" si="191"/>
        <v>0</v>
      </c>
      <c r="DI69" s="48">
        <f t="shared" si="192"/>
        <v>0</v>
      </c>
      <c r="DJ69" s="48">
        <f t="shared" si="193"/>
        <v>0</v>
      </c>
      <c r="DK69" s="48">
        <f t="shared" si="194"/>
        <v>0</v>
      </c>
      <c r="DL69" s="48">
        <f t="shared" si="195"/>
        <v>0</v>
      </c>
      <c r="DM69" s="48">
        <f t="shared" si="196"/>
        <v>0</v>
      </c>
      <c r="DN69" s="48">
        <f t="shared" si="197"/>
        <v>0</v>
      </c>
      <c r="DO69" s="48">
        <f t="shared" si="198"/>
        <v>0</v>
      </c>
      <c r="DP69" s="48">
        <f t="shared" si="199"/>
        <v>0</v>
      </c>
      <c r="DQ69" s="48">
        <f t="shared" si="200"/>
        <v>0</v>
      </c>
    </row>
    <row r="70" spans="1:121" ht="15">
      <c r="A70" s="303">
        <v>69</v>
      </c>
      <c r="B70" s="445">
        <f t="shared" si="201"/>
        <v>1</v>
      </c>
      <c r="C70" s="446">
        <f>B70+COUNTIF(B$2:$B70,B70)-1</f>
        <v>69</v>
      </c>
      <c r="D70" s="447" t="str">
        <f>Tables!AI70</f>
        <v>Faeroe Islands</v>
      </c>
      <c r="E70" s="448">
        <f t="shared" si="202"/>
        <v>0</v>
      </c>
      <c r="F70" s="50">
        <f>SUMIFS('Portfolio Allocation'!C$10:C$109,'Portfolio Allocation'!$A$10:$A$109,'Graph Tables'!$D70)</f>
        <v>0</v>
      </c>
      <c r="G70" s="50">
        <f>SUMIFS('Portfolio Allocation'!D$10:D$109,'Portfolio Allocation'!$A$10:$A$109,'Graph Tables'!$D70)</f>
        <v>0</v>
      </c>
      <c r="H70" s="50">
        <f>SUMIFS('Portfolio Allocation'!E$10:E$109,'Portfolio Allocation'!$A$10:$A$109,'Graph Tables'!$D70)</f>
        <v>0</v>
      </c>
      <c r="I70" s="50">
        <f>SUMIFS('Portfolio Allocation'!F$10:F$109,'Portfolio Allocation'!$A$10:$A$109,'Graph Tables'!$D70)</f>
        <v>0</v>
      </c>
      <c r="J70" s="50">
        <f>SUMIFS('Portfolio Allocation'!G$10:G$109,'Portfolio Allocation'!$A$10:$A$109,'Graph Tables'!$D70)</f>
        <v>0</v>
      </c>
      <c r="K70" s="50">
        <f>SUMIFS('Portfolio Allocation'!H$10:H$109,'Portfolio Allocation'!$A$10:$A$109,'Graph Tables'!$D70)</f>
        <v>0</v>
      </c>
      <c r="L70" s="50">
        <f>SUMIFS('Portfolio Allocation'!I$10:I$109,'Portfolio Allocation'!$A$10:$A$109,'Graph Tables'!$D70)</f>
        <v>0</v>
      </c>
      <c r="M70" s="50">
        <f>SUMIFS('Portfolio Allocation'!J$10:J$109,'Portfolio Allocation'!$A$10:$A$109,'Graph Tables'!$D70)</f>
        <v>0</v>
      </c>
      <c r="N70" s="50">
        <f>SUMIFS('Portfolio Allocation'!K$10:K$109,'Portfolio Allocation'!$A$10:$A$109,'Graph Tables'!$D70)</f>
        <v>0</v>
      </c>
      <c r="O70" s="50">
        <f>SUMIFS('Portfolio Allocation'!L$10:L$109,'Portfolio Allocation'!$A$10:$A$109,'Graph Tables'!$D70)</f>
        <v>0</v>
      </c>
      <c r="P70" s="50">
        <f>SUMIFS('Portfolio Allocation'!M$10:M$109,'Portfolio Allocation'!$A$10:$A$109,'Graph Tables'!$D70)</f>
        <v>0</v>
      </c>
      <c r="Q70" s="50">
        <f>SUMIFS('Portfolio Allocation'!N$10:N$109,'Portfolio Allocation'!$A$10:$A$109,'Graph Tables'!$D70)</f>
        <v>0</v>
      </c>
      <c r="R70" s="50">
        <f>SUMIFS('Portfolio Allocation'!O$10:O$109,'Portfolio Allocation'!$A$10:$A$109,'Graph Tables'!$D70)</f>
        <v>0</v>
      </c>
      <c r="S70" s="50">
        <f>SUMIFS('Portfolio Allocation'!P$10:P$109,'Portfolio Allocation'!$A$10:$A$109,'Graph Tables'!$D70)</f>
        <v>0</v>
      </c>
      <c r="T70" s="50">
        <f>SUMIFS('Portfolio Allocation'!Q$10:Q$109,'Portfolio Allocation'!$A$10:$A$109,'Graph Tables'!$D70)</f>
        <v>0</v>
      </c>
      <c r="U70" s="50">
        <f>SUMIFS('Portfolio Allocation'!R$10:R$109,'Portfolio Allocation'!$A$10:$A$109,'Graph Tables'!$D70)</f>
        <v>0</v>
      </c>
      <c r="V70" s="50">
        <f>SUMIFS('Portfolio Allocation'!S$10:S$109,'Portfolio Allocation'!$A$10:$A$109,'Graph Tables'!$D70)</f>
        <v>0</v>
      </c>
      <c r="W70" s="50">
        <f>SUMIFS('Portfolio Allocation'!T$10:T$109,'Portfolio Allocation'!$A$10:$A$109,'Graph Tables'!$D70)</f>
        <v>0</v>
      </c>
      <c r="X70" s="50">
        <f>SUMIFS('Portfolio Allocation'!U$10:U$109,'Portfolio Allocation'!$A$10:$A$109,'Graph Tables'!$D70)</f>
        <v>0</v>
      </c>
      <c r="Y70" s="50">
        <f>SUMIFS('Portfolio Allocation'!V$10:V$109,'Portfolio Allocation'!$A$10:$A$109,'Graph Tables'!$D70)</f>
        <v>0</v>
      </c>
      <c r="Z70" s="50">
        <f>SUMIFS('Portfolio Allocation'!W$10:W$109,'Portfolio Allocation'!$A$10:$A$109,'Graph Tables'!$D70)</f>
        <v>0</v>
      </c>
      <c r="AA70" s="50">
        <f>SUMIFS('Portfolio Allocation'!X$10:X$109,'Portfolio Allocation'!$A$10:$A$109,'Graph Tables'!$D70)</f>
        <v>0</v>
      </c>
      <c r="AB70" s="50">
        <f>SUMIFS('Portfolio Allocation'!Y$10:Y$109,'Portfolio Allocation'!$A$10:$A$109,'Graph Tables'!$D70)</f>
        <v>0</v>
      </c>
      <c r="AC70" s="50">
        <f>SUMIFS('Portfolio Allocation'!Z$10:Z$109,'Portfolio Allocation'!$A$10:$A$109,'Graph Tables'!$D70)</f>
        <v>0</v>
      </c>
      <c r="AD70" s="50"/>
      <c r="AE70" s="52">
        <v>69</v>
      </c>
      <c r="AF70" t="str">
        <f t="shared" si="203"/>
        <v xml:space="preserve"> </v>
      </c>
      <c r="AG70" s="48">
        <f t="shared" si="210"/>
        <v>0</v>
      </c>
      <c r="AH70" s="50"/>
      <c r="AI70" s="303">
        <f t="shared" si="204"/>
        <v>1</v>
      </c>
      <c r="AJ70" s="303">
        <f>AI70+COUNTIF(AI$2:$AI70,AI70)-1</f>
        <v>69</v>
      </c>
      <c r="AK70" s="305" t="str">
        <f t="shared" si="127"/>
        <v>Faeroe Islands</v>
      </c>
      <c r="AL70" s="81">
        <f t="shared" si="205"/>
        <v>0</v>
      </c>
      <c r="AM70" s="48">
        <f t="shared" si="128"/>
        <v>0</v>
      </c>
      <c r="AN70" s="48">
        <f t="shared" si="129"/>
        <v>0</v>
      </c>
      <c r="AO70" s="48">
        <f t="shared" si="130"/>
        <v>0</v>
      </c>
      <c r="AP70" s="48">
        <f t="shared" si="131"/>
        <v>0</v>
      </c>
      <c r="AQ70" s="48">
        <f t="shared" si="132"/>
        <v>0</v>
      </c>
      <c r="AR70" s="48">
        <f t="shared" si="133"/>
        <v>0</v>
      </c>
      <c r="AS70" s="48">
        <f t="shared" si="134"/>
        <v>0</v>
      </c>
      <c r="AT70" s="48">
        <f t="shared" si="135"/>
        <v>0</v>
      </c>
      <c r="AU70" s="48">
        <f t="shared" si="136"/>
        <v>0</v>
      </c>
      <c r="AV70" s="48">
        <f t="shared" si="137"/>
        <v>0</v>
      </c>
      <c r="AW70" s="48">
        <f t="shared" si="138"/>
        <v>0</v>
      </c>
      <c r="AX70" s="48">
        <f t="shared" si="139"/>
        <v>0</v>
      </c>
      <c r="AY70" s="48">
        <f t="shared" si="140"/>
        <v>0</v>
      </c>
      <c r="AZ70" s="48">
        <f t="shared" si="141"/>
        <v>0</v>
      </c>
      <c r="BA70" s="48">
        <f t="shared" si="142"/>
        <v>0</v>
      </c>
      <c r="BB70" s="48">
        <f t="shared" si="143"/>
        <v>0</v>
      </c>
      <c r="BC70" s="48">
        <f t="shared" si="144"/>
        <v>0</v>
      </c>
      <c r="BD70" s="48">
        <f t="shared" si="145"/>
        <v>0</v>
      </c>
      <c r="BE70" s="48">
        <f t="shared" si="146"/>
        <v>0</v>
      </c>
      <c r="BF70" s="48">
        <f t="shared" si="147"/>
        <v>0</v>
      </c>
      <c r="BG70" s="48">
        <f t="shared" si="148"/>
        <v>0</v>
      </c>
      <c r="BH70" s="48">
        <f t="shared" si="149"/>
        <v>0</v>
      </c>
      <c r="BI70" s="48">
        <f t="shared" si="150"/>
        <v>0</v>
      </c>
      <c r="BJ70" s="48">
        <f t="shared" si="151"/>
        <v>0</v>
      </c>
      <c r="BK70" s="48"/>
      <c r="BL70" s="52">
        <v>69</v>
      </c>
      <c r="BM70">
        <f t="shared" si="206"/>
        <v>0</v>
      </c>
      <c r="BN70" s="48">
        <f t="shared" si="211"/>
        <v>0</v>
      </c>
      <c r="BO70" s="48">
        <f t="shared" si="152"/>
        <v>0</v>
      </c>
      <c r="BP70" s="48">
        <f t="shared" si="153"/>
        <v>0</v>
      </c>
      <c r="BQ70" s="48">
        <f t="shared" si="154"/>
        <v>0</v>
      </c>
      <c r="BR70" s="48">
        <f t="shared" si="155"/>
        <v>0</v>
      </c>
      <c r="BS70" s="48">
        <f t="shared" si="156"/>
        <v>0</v>
      </c>
      <c r="BT70" s="48">
        <f t="shared" si="157"/>
        <v>0</v>
      </c>
      <c r="BU70" s="48">
        <f t="shared" si="158"/>
        <v>0</v>
      </c>
      <c r="BV70" s="48">
        <f t="shared" si="159"/>
        <v>0</v>
      </c>
      <c r="BW70" s="48">
        <f t="shared" si="160"/>
        <v>0</v>
      </c>
      <c r="BX70" s="48">
        <f t="shared" si="161"/>
        <v>0</v>
      </c>
      <c r="BY70" s="48">
        <f t="shared" si="162"/>
        <v>0</v>
      </c>
      <c r="BZ70" s="48">
        <f t="shared" si="163"/>
        <v>0</v>
      </c>
      <c r="CA70" s="48">
        <f t="shared" si="164"/>
        <v>0</v>
      </c>
      <c r="CB70" s="48">
        <f t="shared" si="165"/>
        <v>0</v>
      </c>
      <c r="CC70" s="48">
        <f t="shared" si="166"/>
        <v>0</v>
      </c>
      <c r="CD70" s="48">
        <f t="shared" si="167"/>
        <v>0</v>
      </c>
      <c r="CE70" s="48">
        <f t="shared" si="168"/>
        <v>0</v>
      </c>
      <c r="CF70" s="48">
        <f t="shared" si="169"/>
        <v>0</v>
      </c>
      <c r="CG70" s="48">
        <f t="shared" si="170"/>
        <v>0</v>
      </c>
      <c r="CH70" s="48">
        <f t="shared" si="171"/>
        <v>0</v>
      </c>
      <c r="CI70" s="48">
        <f t="shared" si="172"/>
        <v>0</v>
      </c>
      <c r="CJ70" s="48">
        <f t="shared" si="173"/>
        <v>0</v>
      </c>
      <c r="CK70" s="48">
        <f t="shared" si="174"/>
        <v>0</v>
      </c>
      <c r="CL70" s="48">
        <f t="shared" si="175"/>
        <v>0</v>
      </c>
      <c r="CM70" s="48"/>
      <c r="CN70" s="310">
        <f t="shared" si="207"/>
        <v>0</v>
      </c>
      <c r="CO70" s="310">
        <v>69</v>
      </c>
      <c r="CP70" s="303">
        <f t="shared" si="208"/>
        <v>1</v>
      </c>
      <c r="CQ70" s="303">
        <f>CP70+COUNTIF($CP$2:CP70,CP70)-1</f>
        <v>69</v>
      </c>
      <c r="CR70" s="305" t="str">
        <f t="shared" si="176"/>
        <v>Faeroe Islands</v>
      </c>
      <c r="CS70" s="81">
        <f t="shared" si="209"/>
        <v>0</v>
      </c>
      <c r="CT70" s="48">
        <f t="shared" si="177"/>
        <v>0</v>
      </c>
      <c r="CU70" s="48">
        <f t="shared" si="178"/>
        <v>0</v>
      </c>
      <c r="CV70" s="48">
        <f t="shared" si="179"/>
        <v>0</v>
      </c>
      <c r="CW70" s="48">
        <f t="shared" si="180"/>
        <v>0</v>
      </c>
      <c r="CX70" s="48">
        <f t="shared" si="181"/>
        <v>0</v>
      </c>
      <c r="CY70" s="48">
        <f t="shared" si="182"/>
        <v>0</v>
      </c>
      <c r="CZ70" s="48">
        <f t="shared" si="183"/>
        <v>0</v>
      </c>
      <c r="DA70" s="48">
        <f t="shared" si="184"/>
        <v>0</v>
      </c>
      <c r="DB70" s="48">
        <f t="shared" si="185"/>
        <v>0</v>
      </c>
      <c r="DC70" s="48">
        <f t="shared" si="186"/>
        <v>0</v>
      </c>
      <c r="DD70" s="48">
        <f t="shared" si="187"/>
        <v>0</v>
      </c>
      <c r="DE70" s="48">
        <f t="shared" si="188"/>
        <v>0</v>
      </c>
      <c r="DF70" s="48">
        <f t="shared" si="189"/>
        <v>0</v>
      </c>
      <c r="DG70" s="48">
        <f t="shared" si="190"/>
        <v>0</v>
      </c>
      <c r="DH70" s="48">
        <f t="shared" si="191"/>
        <v>0</v>
      </c>
      <c r="DI70" s="48">
        <f t="shared" si="192"/>
        <v>0</v>
      </c>
      <c r="DJ70" s="48">
        <f t="shared" si="193"/>
        <v>0</v>
      </c>
      <c r="DK70" s="48">
        <f t="shared" si="194"/>
        <v>0</v>
      </c>
      <c r="DL70" s="48">
        <f t="shared" si="195"/>
        <v>0</v>
      </c>
      <c r="DM70" s="48">
        <f t="shared" si="196"/>
        <v>0</v>
      </c>
      <c r="DN70" s="48">
        <f t="shared" si="197"/>
        <v>0</v>
      </c>
      <c r="DO70" s="48">
        <f t="shared" si="198"/>
        <v>0</v>
      </c>
      <c r="DP70" s="48">
        <f t="shared" si="199"/>
        <v>0</v>
      </c>
      <c r="DQ70" s="48">
        <f t="shared" si="200"/>
        <v>0</v>
      </c>
    </row>
    <row r="71" spans="1:121" ht="15">
      <c r="A71" s="303">
        <v>70</v>
      </c>
      <c r="B71" s="445">
        <f t="shared" si="201"/>
        <v>1</v>
      </c>
      <c r="C71" s="446">
        <f>B71+COUNTIF(B$2:$B71,B71)-1</f>
        <v>70</v>
      </c>
      <c r="D71" s="447" t="str">
        <f>Tables!AI71</f>
        <v>Falkland Islands</v>
      </c>
      <c r="E71" s="448">
        <f t="shared" si="202"/>
        <v>0</v>
      </c>
      <c r="F71" s="50">
        <f>SUMIFS('Portfolio Allocation'!C$10:C$109,'Portfolio Allocation'!$A$10:$A$109,'Graph Tables'!$D71)</f>
        <v>0</v>
      </c>
      <c r="G71" s="50">
        <f>SUMIFS('Portfolio Allocation'!D$10:D$109,'Portfolio Allocation'!$A$10:$A$109,'Graph Tables'!$D71)</f>
        <v>0</v>
      </c>
      <c r="H71" s="50">
        <f>SUMIFS('Portfolio Allocation'!E$10:E$109,'Portfolio Allocation'!$A$10:$A$109,'Graph Tables'!$D71)</f>
        <v>0</v>
      </c>
      <c r="I71" s="50">
        <f>SUMIFS('Portfolio Allocation'!F$10:F$109,'Portfolio Allocation'!$A$10:$A$109,'Graph Tables'!$D71)</f>
        <v>0</v>
      </c>
      <c r="J71" s="50">
        <f>SUMIFS('Portfolio Allocation'!G$10:G$109,'Portfolio Allocation'!$A$10:$A$109,'Graph Tables'!$D71)</f>
        <v>0</v>
      </c>
      <c r="K71" s="50">
        <f>SUMIFS('Portfolio Allocation'!H$10:H$109,'Portfolio Allocation'!$A$10:$A$109,'Graph Tables'!$D71)</f>
        <v>0</v>
      </c>
      <c r="L71" s="50">
        <f>SUMIFS('Portfolio Allocation'!I$10:I$109,'Portfolio Allocation'!$A$10:$A$109,'Graph Tables'!$D71)</f>
        <v>0</v>
      </c>
      <c r="M71" s="50">
        <f>SUMIFS('Portfolio Allocation'!J$10:J$109,'Portfolio Allocation'!$A$10:$A$109,'Graph Tables'!$D71)</f>
        <v>0</v>
      </c>
      <c r="N71" s="50">
        <f>SUMIFS('Portfolio Allocation'!K$10:K$109,'Portfolio Allocation'!$A$10:$A$109,'Graph Tables'!$D71)</f>
        <v>0</v>
      </c>
      <c r="O71" s="50">
        <f>SUMIFS('Portfolio Allocation'!L$10:L$109,'Portfolio Allocation'!$A$10:$A$109,'Graph Tables'!$D71)</f>
        <v>0</v>
      </c>
      <c r="P71" s="50">
        <f>SUMIFS('Portfolio Allocation'!M$10:M$109,'Portfolio Allocation'!$A$10:$A$109,'Graph Tables'!$D71)</f>
        <v>0</v>
      </c>
      <c r="Q71" s="50">
        <f>SUMIFS('Portfolio Allocation'!N$10:N$109,'Portfolio Allocation'!$A$10:$A$109,'Graph Tables'!$D71)</f>
        <v>0</v>
      </c>
      <c r="R71" s="50">
        <f>SUMIFS('Portfolio Allocation'!O$10:O$109,'Portfolio Allocation'!$A$10:$A$109,'Graph Tables'!$D71)</f>
        <v>0</v>
      </c>
      <c r="S71" s="50">
        <f>SUMIFS('Portfolio Allocation'!P$10:P$109,'Portfolio Allocation'!$A$10:$A$109,'Graph Tables'!$D71)</f>
        <v>0</v>
      </c>
      <c r="T71" s="50">
        <f>SUMIFS('Portfolio Allocation'!Q$10:Q$109,'Portfolio Allocation'!$A$10:$A$109,'Graph Tables'!$D71)</f>
        <v>0</v>
      </c>
      <c r="U71" s="50">
        <f>SUMIFS('Portfolio Allocation'!R$10:R$109,'Portfolio Allocation'!$A$10:$A$109,'Graph Tables'!$D71)</f>
        <v>0</v>
      </c>
      <c r="V71" s="50">
        <f>SUMIFS('Portfolio Allocation'!S$10:S$109,'Portfolio Allocation'!$A$10:$A$109,'Graph Tables'!$D71)</f>
        <v>0</v>
      </c>
      <c r="W71" s="50">
        <f>SUMIFS('Portfolio Allocation'!T$10:T$109,'Portfolio Allocation'!$A$10:$A$109,'Graph Tables'!$D71)</f>
        <v>0</v>
      </c>
      <c r="X71" s="50">
        <f>SUMIFS('Portfolio Allocation'!U$10:U$109,'Portfolio Allocation'!$A$10:$A$109,'Graph Tables'!$D71)</f>
        <v>0</v>
      </c>
      <c r="Y71" s="50">
        <f>SUMIFS('Portfolio Allocation'!V$10:V$109,'Portfolio Allocation'!$A$10:$A$109,'Graph Tables'!$D71)</f>
        <v>0</v>
      </c>
      <c r="Z71" s="50">
        <f>SUMIFS('Portfolio Allocation'!W$10:W$109,'Portfolio Allocation'!$A$10:$A$109,'Graph Tables'!$D71)</f>
        <v>0</v>
      </c>
      <c r="AA71" s="50">
        <f>SUMIFS('Portfolio Allocation'!X$10:X$109,'Portfolio Allocation'!$A$10:$A$109,'Graph Tables'!$D71)</f>
        <v>0</v>
      </c>
      <c r="AB71" s="50">
        <f>SUMIFS('Portfolio Allocation'!Y$10:Y$109,'Portfolio Allocation'!$A$10:$A$109,'Graph Tables'!$D71)</f>
        <v>0</v>
      </c>
      <c r="AC71" s="50">
        <f>SUMIFS('Portfolio Allocation'!Z$10:Z$109,'Portfolio Allocation'!$A$10:$A$109,'Graph Tables'!$D71)</f>
        <v>0</v>
      </c>
      <c r="AD71" s="50"/>
      <c r="AE71" s="52">
        <v>70</v>
      </c>
      <c r="AF71" t="str">
        <f t="shared" si="203"/>
        <v xml:space="preserve"> </v>
      </c>
      <c r="AG71" s="48">
        <f t="shared" si="210"/>
        <v>0</v>
      </c>
      <c r="AH71" s="50"/>
      <c r="AI71" s="303">
        <f t="shared" si="204"/>
        <v>1</v>
      </c>
      <c r="AJ71" s="303">
        <f>AI71+COUNTIF(AI$2:$AI71,AI71)-1</f>
        <v>70</v>
      </c>
      <c r="AK71" s="305" t="str">
        <f t="shared" si="127"/>
        <v>Falkland Islands</v>
      </c>
      <c r="AL71" s="81">
        <f t="shared" si="205"/>
        <v>0</v>
      </c>
      <c r="AM71" s="48">
        <f t="shared" si="128"/>
        <v>0</v>
      </c>
      <c r="AN71" s="48">
        <f t="shared" si="129"/>
        <v>0</v>
      </c>
      <c r="AO71" s="48">
        <f t="shared" si="130"/>
        <v>0</v>
      </c>
      <c r="AP71" s="48">
        <f t="shared" si="131"/>
        <v>0</v>
      </c>
      <c r="AQ71" s="48">
        <f t="shared" si="132"/>
        <v>0</v>
      </c>
      <c r="AR71" s="48">
        <f t="shared" si="133"/>
        <v>0</v>
      </c>
      <c r="AS71" s="48">
        <f t="shared" si="134"/>
        <v>0</v>
      </c>
      <c r="AT71" s="48">
        <f t="shared" si="135"/>
        <v>0</v>
      </c>
      <c r="AU71" s="48">
        <f t="shared" si="136"/>
        <v>0</v>
      </c>
      <c r="AV71" s="48">
        <f t="shared" si="137"/>
        <v>0</v>
      </c>
      <c r="AW71" s="48">
        <f t="shared" si="138"/>
        <v>0</v>
      </c>
      <c r="AX71" s="48">
        <f t="shared" si="139"/>
        <v>0</v>
      </c>
      <c r="AY71" s="48">
        <f t="shared" si="140"/>
        <v>0</v>
      </c>
      <c r="AZ71" s="48">
        <f t="shared" si="141"/>
        <v>0</v>
      </c>
      <c r="BA71" s="48">
        <f t="shared" si="142"/>
        <v>0</v>
      </c>
      <c r="BB71" s="48">
        <f t="shared" si="143"/>
        <v>0</v>
      </c>
      <c r="BC71" s="48">
        <f t="shared" si="144"/>
        <v>0</v>
      </c>
      <c r="BD71" s="48">
        <f t="shared" si="145"/>
        <v>0</v>
      </c>
      <c r="BE71" s="48">
        <f t="shared" si="146"/>
        <v>0</v>
      </c>
      <c r="BF71" s="48">
        <f t="shared" si="147"/>
        <v>0</v>
      </c>
      <c r="BG71" s="48">
        <f t="shared" si="148"/>
        <v>0</v>
      </c>
      <c r="BH71" s="48">
        <f t="shared" si="149"/>
        <v>0</v>
      </c>
      <c r="BI71" s="48">
        <f t="shared" si="150"/>
        <v>0</v>
      </c>
      <c r="BJ71" s="48">
        <f t="shared" si="151"/>
        <v>0</v>
      </c>
      <c r="BK71" s="48"/>
      <c r="BL71" s="52">
        <v>70</v>
      </c>
      <c r="BM71">
        <f t="shared" si="206"/>
        <v>0</v>
      </c>
      <c r="BN71" s="48">
        <f t="shared" si="211"/>
        <v>0</v>
      </c>
      <c r="BO71" s="48">
        <f t="shared" si="152"/>
        <v>0</v>
      </c>
      <c r="BP71" s="48">
        <f t="shared" si="153"/>
        <v>0</v>
      </c>
      <c r="BQ71" s="48">
        <f t="shared" si="154"/>
        <v>0</v>
      </c>
      <c r="BR71" s="48">
        <f t="shared" si="155"/>
        <v>0</v>
      </c>
      <c r="BS71" s="48">
        <f t="shared" si="156"/>
        <v>0</v>
      </c>
      <c r="BT71" s="48">
        <f t="shared" si="157"/>
        <v>0</v>
      </c>
      <c r="BU71" s="48">
        <f t="shared" si="158"/>
        <v>0</v>
      </c>
      <c r="BV71" s="48">
        <f t="shared" si="159"/>
        <v>0</v>
      </c>
      <c r="BW71" s="48">
        <f t="shared" si="160"/>
        <v>0</v>
      </c>
      <c r="BX71" s="48">
        <f t="shared" si="161"/>
        <v>0</v>
      </c>
      <c r="BY71" s="48">
        <f t="shared" si="162"/>
        <v>0</v>
      </c>
      <c r="BZ71" s="48">
        <f t="shared" si="163"/>
        <v>0</v>
      </c>
      <c r="CA71" s="48">
        <f t="shared" si="164"/>
        <v>0</v>
      </c>
      <c r="CB71" s="48">
        <f t="shared" si="165"/>
        <v>0</v>
      </c>
      <c r="CC71" s="48">
        <f t="shared" si="166"/>
        <v>0</v>
      </c>
      <c r="CD71" s="48">
        <f t="shared" si="167"/>
        <v>0</v>
      </c>
      <c r="CE71" s="48">
        <f t="shared" si="168"/>
        <v>0</v>
      </c>
      <c r="CF71" s="48">
        <f t="shared" si="169"/>
        <v>0</v>
      </c>
      <c r="CG71" s="48">
        <f t="shared" si="170"/>
        <v>0</v>
      </c>
      <c r="CH71" s="48">
        <f t="shared" si="171"/>
        <v>0</v>
      </c>
      <c r="CI71" s="48">
        <f t="shared" si="172"/>
        <v>0</v>
      </c>
      <c r="CJ71" s="48">
        <f t="shared" si="173"/>
        <v>0</v>
      </c>
      <c r="CK71" s="48">
        <f t="shared" si="174"/>
        <v>0</v>
      </c>
      <c r="CL71" s="48">
        <f t="shared" si="175"/>
        <v>0</v>
      </c>
      <c r="CM71" s="48"/>
      <c r="CN71" s="310">
        <f t="shared" si="207"/>
        <v>0</v>
      </c>
      <c r="CO71" s="310">
        <v>70</v>
      </c>
      <c r="CP71" s="303">
        <f t="shared" si="208"/>
        <v>1</v>
      </c>
      <c r="CQ71" s="303">
        <f>CP71+COUNTIF($CP$2:CP71,CP71)-1</f>
        <v>70</v>
      </c>
      <c r="CR71" s="305" t="str">
        <f t="shared" si="176"/>
        <v>Falkland Islands</v>
      </c>
      <c r="CS71" s="81">
        <f t="shared" si="209"/>
        <v>0</v>
      </c>
      <c r="CT71" s="48">
        <f t="shared" si="177"/>
        <v>0</v>
      </c>
      <c r="CU71" s="48">
        <f t="shared" si="178"/>
        <v>0</v>
      </c>
      <c r="CV71" s="48">
        <f t="shared" si="179"/>
        <v>0</v>
      </c>
      <c r="CW71" s="48">
        <f t="shared" si="180"/>
        <v>0</v>
      </c>
      <c r="CX71" s="48">
        <f t="shared" si="181"/>
        <v>0</v>
      </c>
      <c r="CY71" s="48">
        <f t="shared" si="182"/>
        <v>0</v>
      </c>
      <c r="CZ71" s="48">
        <f t="shared" si="183"/>
        <v>0</v>
      </c>
      <c r="DA71" s="48">
        <f t="shared" si="184"/>
        <v>0</v>
      </c>
      <c r="DB71" s="48">
        <f t="shared" si="185"/>
        <v>0</v>
      </c>
      <c r="DC71" s="48">
        <f t="shared" si="186"/>
        <v>0</v>
      </c>
      <c r="DD71" s="48">
        <f t="shared" si="187"/>
        <v>0</v>
      </c>
      <c r="DE71" s="48">
        <f t="shared" si="188"/>
        <v>0</v>
      </c>
      <c r="DF71" s="48">
        <f t="shared" si="189"/>
        <v>0</v>
      </c>
      <c r="DG71" s="48">
        <f t="shared" si="190"/>
        <v>0</v>
      </c>
      <c r="DH71" s="48">
        <f t="shared" si="191"/>
        <v>0</v>
      </c>
      <c r="DI71" s="48">
        <f t="shared" si="192"/>
        <v>0</v>
      </c>
      <c r="DJ71" s="48">
        <f t="shared" si="193"/>
        <v>0</v>
      </c>
      <c r="DK71" s="48">
        <f t="shared" si="194"/>
        <v>0</v>
      </c>
      <c r="DL71" s="48">
        <f t="shared" si="195"/>
        <v>0</v>
      </c>
      <c r="DM71" s="48">
        <f t="shared" si="196"/>
        <v>0</v>
      </c>
      <c r="DN71" s="48">
        <f t="shared" si="197"/>
        <v>0</v>
      </c>
      <c r="DO71" s="48">
        <f t="shared" si="198"/>
        <v>0</v>
      </c>
      <c r="DP71" s="48">
        <f t="shared" si="199"/>
        <v>0</v>
      </c>
      <c r="DQ71" s="48">
        <f t="shared" si="200"/>
        <v>0</v>
      </c>
    </row>
    <row r="72" spans="1:121" ht="15">
      <c r="A72" s="303">
        <v>71</v>
      </c>
      <c r="B72" s="445">
        <f t="shared" si="201"/>
        <v>1</v>
      </c>
      <c r="C72" s="446">
        <f>B72+COUNTIF(B$2:$B72,B72)-1</f>
        <v>71</v>
      </c>
      <c r="D72" s="447" t="str">
        <f>Tables!AI72</f>
        <v>Fiji the Fiji Islands</v>
      </c>
      <c r="E72" s="448">
        <f t="shared" si="202"/>
        <v>0</v>
      </c>
      <c r="F72" s="50">
        <f>SUMIFS('Portfolio Allocation'!C$10:C$109,'Portfolio Allocation'!$A$10:$A$109,'Graph Tables'!$D72)</f>
        <v>0</v>
      </c>
      <c r="G72" s="50">
        <f>SUMIFS('Portfolio Allocation'!D$10:D$109,'Portfolio Allocation'!$A$10:$A$109,'Graph Tables'!$D72)</f>
        <v>0</v>
      </c>
      <c r="H72" s="50">
        <f>SUMIFS('Portfolio Allocation'!E$10:E$109,'Portfolio Allocation'!$A$10:$A$109,'Graph Tables'!$D72)</f>
        <v>0</v>
      </c>
      <c r="I72" s="50">
        <f>SUMIFS('Portfolio Allocation'!F$10:F$109,'Portfolio Allocation'!$A$10:$A$109,'Graph Tables'!$D72)</f>
        <v>0</v>
      </c>
      <c r="J72" s="50">
        <f>SUMIFS('Portfolio Allocation'!G$10:G$109,'Portfolio Allocation'!$A$10:$A$109,'Graph Tables'!$D72)</f>
        <v>0</v>
      </c>
      <c r="K72" s="50">
        <f>SUMIFS('Portfolio Allocation'!H$10:H$109,'Portfolio Allocation'!$A$10:$A$109,'Graph Tables'!$D72)</f>
        <v>0</v>
      </c>
      <c r="L72" s="50">
        <f>SUMIFS('Portfolio Allocation'!I$10:I$109,'Portfolio Allocation'!$A$10:$A$109,'Graph Tables'!$D72)</f>
        <v>0</v>
      </c>
      <c r="M72" s="50">
        <f>SUMIFS('Portfolio Allocation'!J$10:J$109,'Portfolio Allocation'!$A$10:$A$109,'Graph Tables'!$D72)</f>
        <v>0</v>
      </c>
      <c r="N72" s="50">
        <f>SUMIFS('Portfolio Allocation'!K$10:K$109,'Portfolio Allocation'!$A$10:$A$109,'Graph Tables'!$D72)</f>
        <v>0</v>
      </c>
      <c r="O72" s="50">
        <f>SUMIFS('Portfolio Allocation'!L$10:L$109,'Portfolio Allocation'!$A$10:$A$109,'Graph Tables'!$D72)</f>
        <v>0</v>
      </c>
      <c r="P72" s="50">
        <f>SUMIFS('Portfolio Allocation'!M$10:M$109,'Portfolio Allocation'!$A$10:$A$109,'Graph Tables'!$D72)</f>
        <v>0</v>
      </c>
      <c r="Q72" s="50">
        <f>SUMIFS('Portfolio Allocation'!N$10:N$109,'Portfolio Allocation'!$A$10:$A$109,'Graph Tables'!$D72)</f>
        <v>0</v>
      </c>
      <c r="R72" s="50">
        <f>SUMIFS('Portfolio Allocation'!O$10:O$109,'Portfolio Allocation'!$A$10:$A$109,'Graph Tables'!$D72)</f>
        <v>0</v>
      </c>
      <c r="S72" s="50">
        <f>SUMIFS('Portfolio Allocation'!P$10:P$109,'Portfolio Allocation'!$A$10:$A$109,'Graph Tables'!$D72)</f>
        <v>0</v>
      </c>
      <c r="T72" s="50">
        <f>SUMIFS('Portfolio Allocation'!Q$10:Q$109,'Portfolio Allocation'!$A$10:$A$109,'Graph Tables'!$D72)</f>
        <v>0</v>
      </c>
      <c r="U72" s="50">
        <f>SUMIFS('Portfolio Allocation'!R$10:R$109,'Portfolio Allocation'!$A$10:$A$109,'Graph Tables'!$D72)</f>
        <v>0</v>
      </c>
      <c r="V72" s="50">
        <f>SUMIFS('Portfolio Allocation'!S$10:S$109,'Portfolio Allocation'!$A$10:$A$109,'Graph Tables'!$D72)</f>
        <v>0</v>
      </c>
      <c r="W72" s="50">
        <f>SUMIFS('Portfolio Allocation'!T$10:T$109,'Portfolio Allocation'!$A$10:$A$109,'Graph Tables'!$D72)</f>
        <v>0</v>
      </c>
      <c r="X72" s="50">
        <f>SUMIFS('Portfolio Allocation'!U$10:U$109,'Portfolio Allocation'!$A$10:$A$109,'Graph Tables'!$D72)</f>
        <v>0</v>
      </c>
      <c r="Y72" s="50">
        <f>SUMIFS('Portfolio Allocation'!V$10:V$109,'Portfolio Allocation'!$A$10:$A$109,'Graph Tables'!$D72)</f>
        <v>0</v>
      </c>
      <c r="Z72" s="50">
        <f>SUMIFS('Portfolio Allocation'!W$10:W$109,'Portfolio Allocation'!$A$10:$A$109,'Graph Tables'!$D72)</f>
        <v>0</v>
      </c>
      <c r="AA72" s="50">
        <f>SUMIFS('Portfolio Allocation'!X$10:X$109,'Portfolio Allocation'!$A$10:$A$109,'Graph Tables'!$D72)</f>
        <v>0</v>
      </c>
      <c r="AB72" s="50">
        <f>SUMIFS('Portfolio Allocation'!Y$10:Y$109,'Portfolio Allocation'!$A$10:$A$109,'Graph Tables'!$D72)</f>
        <v>0</v>
      </c>
      <c r="AC72" s="50">
        <f>SUMIFS('Portfolio Allocation'!Z$10:Z$109,'Portfolio Allocation'!$A$10:$A$109,'Graph Tables'!$D72)</f>
        <v>0</v>
      </c>
      <c r="AD72" s="50"/>
      <c r="AE72" s="52">
        <v>71</v>
      </c>
      <c r="AF72" t="str">
        <f t="shared" si="203"/>
        <v xml:space="preserve"> </v>
      </c>
      <c r="AG72" s="48">
        <f t="shared" si="210"/>
        <v>0</v>
      </c>
      <c r="AH72" s="50"/>
      <c r="AI72" s="303">
        <f t="shared" si="204"/>
        <v>1</v>
      </c>
      <c r="AJ72" s="303">
        <f>AI72+COUNTIF(AI$2:$AI72,AI72)-1</f>
        <v>71</v>
      </c>
      <c r="AK72" s="305" t="str">
        <f t="shared" si="127"/>
        <v>Fiji the Fiji Islands</v>
      </c>
      <c r="AL72" s="81">
        <f t="shared" si="205"/>
        <v>0</v>
      </c>
      <c r="AM72" s="48">
        <f t="shared" si="128"/>
        <v>0</v>
      </c>
      <c r="AN72" s="48">
        <f t="shared" si="129"/>
        <v>0</v>
      </c>
      <c r="AO72" s="48">
        <f t="shared" si="130"/>
        <v>0</v>
      </c>
      <c r="AP72" s="48">
        <f t="shared" si="131"/>
        <v>0</v>
      </c>
      <c r="AQ72" s="48">
        <f t="shared" si="132"/>
        <v>0</v>
      </c>
      <c r="AR72" s="48">
        <f t="shared" si="133"/>
        <v>0</v>
      </c>
      <c r="AS72" s="48">
        <f t="shared" si="134"/>
        <v>0</v>
      </c>
      <c r="AT72" s="48">
        <f t="shared" si="135"/>
        <v>0</v>
      </c>
      <c r="AU72" s="48">
        <f t="shared" si="136"/>
        <v>0</v>
      </c>
      <c r="AV72" s="48">
        <f t="shared" si="137"/>
        <v>0</v>
      </c>
      <c r="AW72" s="48">
        <f t="shared" si="138"/>
        <v>0</v>
      </c>
      <c r="AX72" s="48">
        <f t="shared" si="139"/>
        <v>0</v>
      </c>
      <c r="AY72" s="48">
        <f t="shared" si="140"/>
        <v>0</v>
      </c>
      <c r="AZ72" s="48">
        <f t="shared" si="141"/>
        <v>0</v>
      </c>
      <c r="BA72" s="48">
        <f t="shared" si="142"/>
        <v>0</v>
      </c>
      <c r="BB72" s="48">
        <f t="shared" si="143"/>
        <v>0</v>
      </c>
      <c r="BC72" s="48">
        <f t="shared" si="144"/>
        <v>0</v>
      </c>
      <c r="BD72" s="48">
        <f t="shared" si="145"/>
        <v>0</v>
      </c>
      <c r="BE72" s="48">
        <f t="shared" si="146"/>
        <v>0</v>
      </c>
      <c r="BF72" s="48">
        <f t="shared" si="147"/>
        <v>0</v>
      </c>
      <c r="BG72" s="48">
        <f t="shared" si="148"/>
        <v>0</v>
      </c>
      <c r="BH72" s="48">
        <f t="shared" si="149"/>
        <v>0</v>
      </c>
      <c r="BI72" s="48">
        <f t="shared" si="150"/>
        <v>0</v>
      </c>
      <c r="BJ72" s="48">
        <f t="shared" si="151"/>
        <v>0</v>
      </c>
      <c r="BK72" s="48"/>
      <c r="BL72" s="52">
        <v>71</v>
      </c>
      <c r="BM72">
        <f t="shared" si="206"/>
        <v>0</v>
      </c>
      <c r="BN72" s="48">
        <f t="shared" si="211"/>
        <v>0</v>
      </c>
      <c r="BO72" s="48">
        <f t="shared" si="152"/>
        <v>0</v>
      </c>
      <c r="BP72" s="48">
        <f t="shared" si="153"/>
        <v>0</v>
      </c>
      <c r="BQ72" s="48">
        <f t="shared" si="154"/>
        <v>0</v>
      </c>
      <c r="BR72" s="48">
        <f t="shared" si="155"/>
        <v>0</v>
      </c>
      <c r="BS72" s="48">
        <f t="shared" si="156"/>
        <v>0</v>
      </c>
      <c r="BT72" s="48">
        <f t="shared" si="157"/>
        <v>0</v>
      </c>
      <c r="BU72" s="48">
        <f t="shared" si="158"/>
        <v>0</v>
      </c>
      <c r="BV72" s="48">
        <f t="shared" si="159"/>
        <v>0</v>
      </c>
      <c r="BW72" s="48">
        <f t="shared" si="160"/>
        <v>0</v>
      </c>
      <c r="BX72" s="48">
        <f t="shared" si="161"/>
        <v>0</v>
      </c>
      <c r="BY72" s="48">
        <f t="shared" si="162"/>
        <v>0</v>
      </c>
      <c r="BZ72" s="48">
        <f t="shared" si="163"/>
        <v>0</v>
      </c>
      <c r="CA72" s="48">
        <f t="shared" si="164"/>
        <v>0</v>
      </c>
      <c r="CB72" s="48">
        <f t="shared" si="165"/>
        <v>0</v>
      </c>
      <c r="CC72" s="48">
        <f t="shared" si="166"/>
        <v>0</v>
      </c>
      <c r="CD72" s="48">
        <f t="shared" si="167"/>
        <v>0</v>
      </c>
      <c r="CE72" s="48">
        <f t="shared" si="168"/>
        <v>0</v>
      </c>
      <c r="CF72" s="48">
        <f t="shared" si="169"/>
        <v>0</v>
      </c>
      <c r="CG72" s="48">
        <f t="shared" si="170"/>
        <v>0</v>
      </c>
      <c r="CH72" s="48">
        <f t="shared" si="171"/>
        <v>0</v>
      </c>
      <c r="CI72" s="48">
        <f t="shared" si="172"/>
        <v>0</v>
      </c>
      <c r="CJ72" s="48">
        <f t="shared" si="173"/>
        <v>0</v>
      </c>
      <c r="CK72" s="48">
        <f t="shared" si="174"/>
        <v>0</v>
      </c>
      <c r="CL72" s="48">
        <f t="shared" si="175"/>
        <v>0</v>
      </c>
      <c r="CM72" s="48"/>
      <c r="CN72" s="310">
        <f t="shared" si="207"/>
        <v>0</v>
      </c>
      <c r="CO72" s="310">
        <v>71</v>
      </c>
      <c r="CP72" s="303">
        <f t="shared" si="208"/>
        <v>1</v>
      </c>
      <c r="CQ72" s="303">
        <f>CP72+COUNTIF($CP$2:CP72,CP72)-1</f>
        <v>71</v>
      </c>
      <c r="CR72" s="305" t="str">
        <f t="shared" si="176"/>
        <v>Fiji the Fiji Islands</v>
      </c>
      <c r="CS72" s="81">
        <f t="shared" si="209"/>
        <v>0</v>
      </c>
      <c r="CT72" s="48">
        <f t="shared" si="177"/>
        <v>0</v>
      </c>
      <c r="CU72" s="48">
        <f t="shared" si="178"/>
        <v>0</v>
      </c>
      <c r="CV72" s="48">
        <f t="shared" si="179"/>
        <v>0</v>
      </c>
      <c r="CW72" s="48">
        <f t="shared" si="180"/>
        <v>0</v>
      </c>
      <c r="CX72" s="48">
        <f t="shared" si="181"/>
        <v>0</v>
      </c>
      <c r="CY72" s="48">
        <f t="shared" si="182"/>
        <v>0</v>
      </c>
      <c r="CZ72" s="48">
        <f t="shared" si="183"/>
        <v>0</v>
      </c>
      <c r="DA72" s="48">
        <f t="shared" si="184"/>
        <v>0</v>
      </c>
      <c r="DB72" s="48">
        <f t="shared" si="185"/>
        <v>0</v>
      </c>
      <c r="DC72" s="48">
        <f t="shared" si="186"/>
        <v>0</v>
      </c>
      <c r="DD72" s="48">
        <f t="shared" si="187"/>
        <v>0</v>
      </c>
      <c r="DE72" s="48">
        <f t="shared" si="188"/>
        <v>0</v>
      </c>
      <c r="DF72" s="48">
        <f t="shared" si="189"/>
        <v>0</v>
      </c>
      <c r="DG72" s="48">
        <f t="shared" si="190"/>
        <v>0</v>
      </c>
      <c r="DH72" s="48">
        <f t="shared" si="191"/>
        <v>0</v>
      </c>
      <c r="DI72" s="48">
        <f t="shared" si="192"/>
        <v>0</v>
      </c>
      <c r="DJ72" s="48">
        <f t="shared" si="193"/>
        <v>0</v>
      </c>
      <c r="DK72" s="48">
        <f t="shared" si="194"/>
        <v>0</v>
      </c>
      <c r="DL72" s="48">
        <f t="shared" si="195"/>
        <v>0</v>
      </c>
      <c r="DM72" s="48">
        <f t="shared" si="196"/>
        <v>0</v>
      </c>
      <c r="DN72" s="48">
        <f t="shared" si="197"/>
        <v>0</v>
      </c>
      <c r="DO72" s="48">
        <f t="shared" si="198"/>
        <v>0</v>
      </c>
      <c r="DP72" s="48">
        <f t="shared" si="199"/>
        <v>0</v>
      </c>
      <c r="DQ72" s="48">
        <f t="shared" si="200"/>
        <v>0</v>
      </c>
    </row>
    <row r="73" spans="1:121" ht="15">
      <c r="A73" s="303">
        <v>72</v>
      </c>
      <c r="B73" s="445">
        <f t="shared" si="201"/>
        <v>1</v>
      </c>
      <c r="C73" s="446">
        <f>B73+COUNTIF(B$2:$B73,B73)-1</f>
        <v>72</v>
      </c>
      <c r="D73" s="447" t="str">
        <f>Tables!AI73</f>
        <v>Finland</v>
      </c>
      <c r="E73" s="448">
        <f t="shared" si="202"/>
        <v>0</v>
      </c>
      <c r="F73" s="50">
        <f>SUMIFS('Portfolio Allocation'!C$10:C$109,'Portfolio Allocation'!$A$10:$A$109,'Graph Tables'!$D73)</f>
        <v>0</v>
      </c>
      <c r="G73" s="50">
        <f>SUMIFS('Portfolio Allocation'!D$10:D$109,'Portfolio Allocation'!$A$10:$A$109,'Graph Tables'!$D73)</f>
        <v>0</v>
      </c>
      <c r="H73" s="50">
        <f>SUMIFS('Portfolio Allocation'!E$10:E$109,'Portfolio Allocation'!$A$10:$A$109,'Graph Tables'!$D73)</f>
        <v>0</v>
      </c>
      <c r="I73" s="50">
        <f>SUMIFS('Portfolio Allocation'!F$10:F$109,'Portfolio Allocation'!$A$10:$A$109,'Graph Tables'!$D73)</f>
        <v>0</v>
      </c>
      <c r="J73" s="50">
        <f>SUMIFS('Portfolio Allocation'!G$10:G$109,'Portfolio Allocation'!$A$10:$A$109,'Graph Tables'!$D73)</f>
        <v>0</v>
      </c>
      <c r="K73" s="50">
        <f>SUMIFS('Portfolio Allocation'!H$10:H$109,'Portfolio Allocation'!$A$10:$A$109,'Graph Tables'!$D73)</f>
        <v>0</v>
      </c>
      <c r="L73" s="50">
        <f>SUMIFS('Portfolio Allocation'!I$10:I$109,'Portfolio Allocation'!$A$10:$A$109,'Graph Tables'!$D73)</f>
        <v>0</v>
      </c>
      <c r="M73" s="50">
        <f>SUMIFS('Portfolio Allocation'!J$10:J$109,'Portfolio Allocation'!$A$10:$A$109,'Graph Tables'!$D73)</f>
        <v>0</v>
      </c>
      <c r="N73" s="50">
        <f>SUMIFS('Portfolio Allocation'!K$10:K$109,'Portfolio Allocation'!$A$10:$A$109,'Graph Tables'!$D73)</f>
        <v>0</v>
      </c>
      <c r="O73" s="50">
        <f>SUMIFS('Portfolio Allocation'!L$10:L$109,'Portfolio Allocation'!$A$10:$A$109,'Graph Tables'!$D73)</f>
        <v>0</v>
      </c>
      <c r="P73" s="50">
        <f>SUMIFS('Portfolio Allocation'!M$10:M$109,'Portfolio Allocation'!$A$10:$A$109,'Graph Tables'!$D73)</f>
        <v>0</v>
      </c>
      <c r="Q73" s="50">
        <f>SUMIFS('Portfolio Allocation'!N$10:N$109,'Portfolio Allocation'!$A$10:$A$109,'Graph Tables'!$D73)</f>
        <v>0</v>
      </c>
      <c r="R73" s="50">
        <f>SUMIFS('Portfolio Allocation'!O$10:O$109,'Portfolio Allocation'!$A$10:$A$109,'Graph Tables'!$D73)</f>
        <v>0</v>
      </c>
      <c r="S73" s="50">
        <f>SUMIFS('Portfolio Allocation'!P$10:P$109,'Portfolio Allocation'!$A$10:$A$109,'Graph Tables'!$D73)</f>
        <v>0</v>
      </c>
      <c r="T73" s="50">
        <f>SUMIFS('Portfolio Allocation'!Q$10:Q$109,'Portfolio Allocation'!$A$10:$A$109,'Graph Tables'!$D73)</f>
        <v>0</v>
      </c>
      <c r="U73" s="50">
        <f>SUMIFS('Portfolio Allocation'!R$10:R$109,'Portfolio Allocation'!$A$10:$A$109,'Graph Tables'!$D73)</f>
        <v>0</v>
      </c>
      <c r="V73" s="50">
        <f>SUMIFS('Portfolio Allocation'!S$10:S$109,'Portfolio Allocation'!$A$10:$A$109,'Graph Tables'!$D73)</f>
        <v>0</v>
      </c>
      <c r="W73" s="50">
        <f>SUMIFS('Portfolio Allocation'!T$10:T$109,'Portfolio Allocation'!$A$10:$A$109,'Graph Tables'!$D73)</f>
        <v>0</v>
      </c>
      <c r="X73" s="50">
        <f>SUMIFS('Portfolio Allocation'!U$10:U$109,'Portfolio Allocation'!$A$10:$A$109,'Graph Tables'!$D73)</f>
        <v>0</v>
      </c>
      <c r="Y73" s="50">
        <f>SUMIFS('Portfolio Allocation'!V$10:V$109,'Portfolio Allocation'!$A$10:$A$109,'Graph Tables'!$D73)</f>
        <v>0</v>
      </c>
      <c r="Z73" s="50">
        <f>SUMIFS('Portfolio Allocation'!W$10:W$109,'Portfolio Allocation'!$A$10:$A$109,'Graph Tables'!$D73)</f>
        <v>0</v>
      </c>
      <c r="AA73" s="50">
        <f>SUMIFS('Portfolio Allocation'!X$10:X$109,'Portfolio Allocation'!$A$10:$A$109,'Graph Tables'!$D73)</f>
        <v>0</v>
      </c>
      <c r="AB73" s="50">
        <f>SUMIFS('Portfolio Allocation'!Y$10:Y$109,'Portfolio Allocation'!$A$10:$A$109,'Graph Tables'!$D73)</f>
        <v>0</v>
      </c>
      <c r="AC73" s="50">
        <f>SUMIFS('Portfolio Allocation'!Z$10:Z$109,'Portfolio Allocation'!$A$10:$A$109,'Graph Tables'!$D73)</f>
        <v>0</v>
      </c>
      <c r="AD73" s="50"/>
      <c r="AE73" s="52">
        <v>72</v>
      </c>
      <c r="AF73" t="str">
        <f t="shared" si="203"/>
        <v xml:space="preserve"> </v>
      </c>
      <c r="AG73" s="48">
        <f t="shared" si="210"/>
        <v>0</v>
      </c>
      <c r="AH73" s="50"/>
      <c r="AI73" s="303">
        <f t="shared" si="204"/>
        <v>1</v>
      </c>
      <c r="AJ73" s="303">
        <f>AI73+COUNTIF(AI$2:$AI73,AI73)-1</f>
        <v>72</v>
      </c>
      <c r="AK73" s="305" t="str">
        <f t="shared" si="127"/>
        <v>Finland</v>
      </c>
      <c r="AL73" s="81">
        <f t="shared" si="205"/>
        <v>0</v>
      </c>
      <c r="AM73" s="48">
        <f t="shared" si="128"/>
        <v>0</v>
      </c>
      <c r="AN73" s="48">
        <f t="shared" si="129"/>
        <v>0</v>
      </c>
      <c r="AO73" s="48">
        <f t="shared" si="130"/>
        <v>0</v>
      </c>
      <c r="AP73" s="48">
        <f t="shared" si="131"/>
        <v>0</v>
      </c>
      <c r="AQ73" s="48">
        <f t="shared" si="132"/>
        <v>0</v>
      </c>
      <c r="AR73" s="48">
        <f t="shared" si="133"/>
        <v>0</v>
      </c>
      <c r="AS73" s="48">
        <f t="shared" si="134"/>
        <v>0</v>
      </c>
      <c r="AT73" s="48">
        <f t="shared" si="135"/>
        <v>0</v>
      </c>
      <c r="AU73" s="48">
        <f t="shared" si="136"/>
        <v>0</v>
      </c>
      <c r="AV73" s="48">
        <f t="shared" si="137"/>
        <v>0</v>
      </c>
      <c r="AW73" s="48">
        <f t="shared" si="138"/>
        <v>0</v>
      </c>
      <c r="AX73" s="48">
        <f t="shared" si="139"/>
        <v>0</v>
      </c>
      <c r="AY73" s="48">
        <f t="shared" si="140"/>
        <v>0</v>
      </c>
      <c r="AZ73" s="48">
        <f t="shared" si="141"/>
        <v>0</v>
      </c>
      <c r="BA73" s="48">
        <f t="shared" si="142"/>
        <v>0</v>
      </c>
      <c r="BB73" s="48">
        <f t="shared" si="143"/>
        <v>0</v>
      </c>
      <c r="BC73" s="48">
        <f t="shared" si="144"/>
        <v>0</v>
      </c>
      <c r="BD73" s="48">
        <f t="shared" si="145"/>
        <v>0</v>
      </c>
      <c r="BE73" s="48">
        <f t="shared" si="146"/>
        <v>0</v>
      </c>
      <c r="BF73" s="48">
        <f t="shared" si="147"/>
        <v>0</v>
      </c>
      <c r="BG73" s="48">
        <f t="shared" si="148"/>
        <v>0</v>
      </c>
      <c r="BH73" s="48">
        <f t="shared" si="149"/>
        <v>0</v>
      </c>
      <c r="BI73" s="48">
        <f t="shared" si="150"/>
        <v>0</v>
      </c>
      <c r="BJ73" s="48">
        <f t="shared" si="151"/>
        <v>0</v>
      </c>
      <c r="BK73" s="48"/>
      <c r="BL73" s="52">
        <v>72</v>
      </c>
      <c r="BM73">
        <f t="shared" si="206"/>
        <v>0</v>
      </c>
      <c r="BN73" s="48">
        <f t="shared" si="211"/>
        <v>0</v>
      </c>
      <c r="BO73" s="48">
        <f t="shared" si="152"/>
        <v>0</v>
      </c>
      <c r="BP73" s="48">
        <f t="shared" si="153"/>
        <v>0</v>
      </c>
      <c r="BQ73" s="48">
        <f t="shared" si="154"/>
        <v>0</v>
      </c>
      <c r="BR73" s="48">
        <f t="shared" si="155"/>
        <v>0</v>
      </c>
      <c r="BS73" s="48">
        <f t="shared" si="156"/>
        <v>0</v>
      </c>
      <c r="BT73" s="48">
        <f t="shared" si="157"/>
        <v>0</v>
      </c>
      <c r="BU73" s="48">
        <f t="shared" si="158"/>
        <v>0</v>
      </c>
      <c r="BV73" s="48">
        <f t="shared" si="159"/>
        <v>0</v>
      </c>
      <c r="BW73" s="48">
        <f t="shared" si="160"/>
        <v>0</v>
      </c>
      <c r="BX73" s="48">
        <f t="shared" si="161"/>
        <v>0</v>
      </c>
      <c r="BY73" s="48">
        <f t="shared" si="162"/>
        <v>0</v>
      </c>
      <c r="BZ73" s="48">
        <f t="shared" si="163"/>
        <v>0</v>
      </c>
      <c r="CA73" s="48">
        <f t="shared" si="164"/>
        <v>0</v>
      </c>
      <c r="CB73" s="48">
        <f t="shared" si="165"/>
        <v>0</v>
      </c>
      <c r="CC73" s="48">
        <f t="shared" si="166"/>
        <v>0</v>
      </c>
      <c r="CD73" s="48">
        <f t="shared" si="167"/>
        <v>0</v>
      </c>
      <c r="CE73" s="48">
        <f t="shared" si="168"/>
        <v>0</v>
      </c>
      <c r="CF73" s="48">
        <f t="shared" si="169"/>
        <v>0</v>
      </c>
      <c r="CG73" s="48">
        <f t="shared" si="170"/>
        <v>0</v>
      </c>
      <c r="CH73" s="48">
        <f t="shared" si="171"/>
        <v>0</v>
      </c>
      <c r="CI73" s="48">
        <f t="shared" si="172"/>
        <v>0</v>
      </c>
      <c r="CJ73" s="48">
        <f t="shared" si="173"/>
        <v>0</v>
      </c>
      <c r="CK73" s="48">
        <f t="shared" si="174"/>
        <v>0</v>
      </c>
      <c r="CL73" s="48">
        <f t="shared" si="175"/>
        <v>0</v>
      </c>
      <c r="CM73" s="48"/>
      <c r="CN73" s="310">
        <f t="shared" si="207"/>
        <v>0</v>
      </c>
      <c r="CO73" s="310">
        <v>72</v>
      </c>
      <c r="CP73" s="303">
        <f t="shared" si="208"/>
        <v>1</v>
      </c>
      <c r="CQ73" s="303">
        <f>CP73+COUNTIF($CP$2:CP73,CP73)-1</f>
        <v>72</v>
      </c>
      <c r="CR73" s="305" t="str">
        <f t="shared" si="176"/>
        <v>Finland</v>
      </c>
      <c r="CS73" s="81">
        <f t="shared" si="209"/>
        <v>0</v>
      </c>
      <c r="CT73" s="48">
        <f t="shared" si="177"/>
        <v>0</v>
      </c>
      <c r="CU73" s="48">
        <f t="shared" si="178"/>
        <v>0</v>
      </c>
      <c r="CV73" s="48">
        <f t="shared" si="179"/>
        <v>0</v>
      </c>
      <c r="CW73" s="48">
        <f t="shared" si="180"/>
        <v>0</v>
      </c>
      <c r="CX73" s="48">
        <f t="shared" si="181"/>
        <v>0</v>
      </c>
      <c r="CY73" s="48">
        <f t="shared" si="182"/>
        <v>0</v>
      </c>
      <c r="CZ73" s="48">
        <f t="shared" si="183"/>
        <v>0</v>
      </c>
      <c r="DA73" s="48">
        <f t="shared" si="184"/>
        <v>0</v>
      </c>
      <c r="DB73" s="48">
        <f t="shared" si="185"/>
        <v>0</v>
      </c>
      <c r="DC73" s="48">
        <f t="shared" si="186"/>
        <v>0</v>
      </c>
      <c r="DD73" s="48">
        <f t="shared" si="187"/>
        <v>0</v>
      </c>
      <c r="DE73" s="48">
        <f t="shared" si="188"/>
        <v>0</v>
      </c>
      <c r="DF73" s="48">
        <f t="shared" si="189"/>
        <v>0</v>
      </c>
      <c r="DG73" s="48">
        <f t="shared" si="190"/>
        <v>0</v>
      </c>
      <c r="DH73" s="48">
        <f t="shared" si="191"/>
        <v>0</v>
      </c>
      <c r="DI73" s="48">
        <f t="shared" si="192"/>
        <v>0</v>
      </c>
      <c r="DJ73" s="48">
        <f t="shared" si="193"/>
        <v>0</v>
      </c>
      <c r="DK73" s="48">
        <f t="shared" si="194"/>
        <v>0</v>
      </c>
      <c r="DL73" s="48">
        <f t="shared" si="195"/>
        <v>0</v>
      </c>
      <c r="DM73" s="48">
        <f t="shared" si="196"/>
        <v>0</v>
      </c>
      <c r="DN73" s="48">
        <f t="shared" si="197"/>
        <v>0</v>
      </c>
      <c r="DO73" s="48">
        <f t="shared" si="198"/>
        <v>0</v>
      </c>
      <c r="DP73" s="48">
        <f t="shared" si="199"/>
        <v>0</v>
      </c>
      <c r="DQ73" s="48">
        <f t="shared" si="200"/>
        <v>0</v>
      </c>
    </row>
    <row r="74" spans="1:121" ht="15">
      <c r="A74" s="303">
        <v>73</v>
      </c>
      <c r="B74" s="445">
        <f t="shared" si="201"/>
        <v>1</v>
      </c>
      <c r="C74" s="446">
        <f>B74+COUNTIF(B$2:$B74,B74)-1</f>
        <v>73</v>
      </c>
      <c r="D74" s="447" t="str">
        <f>Tables!AI74</f>
        <v>France</v>
      </c>
      <c r="E74" s="448">
        <f t="shared" si="202"/>
        <v>0</v>
      </c>
      <c r="F74" s="50">
        <f>SUMIFS('Portfolio Allocation'!C$10:C$109,'Portfolio Allocation'!$A$10:$A$109,'Graph Tables'!$D74)</f>
        <v>0</v>
      </c>
      <c r="G74" s="50">
        <f>SUMIFS('Portfolio Allocation'!D$10:D$109,'Portfolio Allocation'!$A$10:$A$109,'Graph Tables'!$D74)</f>
        <v>0</v>
      </c>
      <c r="H74" s="50">
        <f>SUMIFS('Portfolio Allocation'!E$10:E$109,'Portfolio Allocation'!$A$10:$A$109,'Graph Tables'!$D74)</f>
        <v>0</v>
      </c>
      <c r="I74" s="50">
        <f>SUMIFS('Portfolio Allocation'!F$10:F$109,'Portfolio Allocation'!$A$10:$A$109,'Graph Tables'!$D74)</f>
        <v>0</v>
      </c>
      <c r="J74" s="50">
        <f>SUMIFS('Portfolio Allocation'!G$10:G$109,'Portfolio Allocation'!$A$10:$A$109,'Graph Tables'!$D74)</f>
        <v>0</v>
      </c>
      <c r="K74" s="50">
        <f>SUMIFS('Portfolio Allocation'!H$10:H$109,'Portfolio Allocation'!$A$10:$A$109,'Graph Tables'!$D74)</f>
        <v>0</v>
      </c>
      <c r="L74" s="50">
        <f>SUMIFS('Portfolio Allocation'!I$10:I$109,'Portfolio Allocation'!$A$10:$A$109,'Graph Tables'!$D74)</f>
        <v>0</v>
      </c>
      <c r="M74" s="50">
        <f>SUMIFS('Portfolio Allocation'!J$10:J$109,'Portfolio Allocation'!$A$10:$A$109,'Graph Tables'!$D74)</f>
        <v>0</v>
      </c>
      <c r="N74" s="50">
        <f>SUMIFS('Portfolio Allocation'!K$10:K$109,'Portfolio Allocation'!$A$10:$A$109,'Graph Tables'!$D74)</f>
        <v>0</v>
      </c>
      <c r="O74" s="50">
        <f>SUMIFS('Portfolio Allocation'!L$10:L$109,'Portfolio Allocation'!$A$10:$A$109,'Graph Tables'!$D74)</f>
        <v>0</v>
      </c>
      <c r="P74" s="50">
        <f>SUMIFS('Portfolio Allocation'!M$10:M$109,'Portfolio Allocation'!$A$10:$A$109,'Graph Tables'!$D74)</f>
        <v>0</v>
      </c>
      <c r="Q74" s="50">
        <f>SUMIFS('Portfolio Allocation'!N$10:N$109,'Portfolio Allocation'!$A$10:$A$109,'Graph Tables'!$D74)</f>
        <v>0</v>
      </c>
      <c r="R74" s="50">
        <f>SUMIFS('Portfolio Allocation'!O$10:O$109,'Portfolio Allocation'!$A$10:$A$109,'Graph Tables'!$D74)</f>
        <v>0</v>
      </c>
      <c r="S74" s="50">
        <f>SUMIFS('Portfolio Allocation'!P$10:P$109,'Portfolio Allocation'!$A$10:$A$109,'Graph Tables'!$D74)</f>
        <v>0</v>
      </c>
      <c r="T74" s="50">
        <f>SUMIFS('Portfolio Allocation'!Q$10:Q$109,'Portfolio Allocation'!$A$10:$A$109,'Graph Tables'!$D74)</f>
        <v>0</v>
      </c>
      <c r="U74" s="50">
        <f>SUMIFS('Portfolio Allocation'!R$10:R$109,'Portfolio Allocation'!$A$10:$A$109,'Graph Tables'!$D74)</f>
        <v>0</v>
      </c>
      <c r="V74" s="50">
        <f>SUMIFS('Portfolio Allocation'!S$10:S$109,'Portfolio Allocation'!$A$10:$A$109,'Graph Tables'!$D74)</f>
        <v>0</v>
      </c>
      <c r="W74" s="50">
        <f>SUMIFS('Portfolio Allocation'!T$10:T$109,'Portfolio Allocation'!$A$10:$A$109,'Graph Tables'!$D74)</f>
        <v>0</v>
      </c>
      <c r="X74" s="50">
        <f>SUMIFS('Portfolio Allocation'!U$10:U$109,'Portfolio Allocation'!$A$10:$A$109,'Graph Tables'!$D74)</f>
        <v>0</v>
      </c>
      <c r="Y74" s="50">
        <f>SUMIFS('Portfolio Allocation'!V$10:V$109,'Portfolio Allocation'!$A$10:$A$109,'Graph Tables'!$D74)</f>
        <v>0</v>
      </c>
      <c r="Z74" s="50">
        <f>SUMIFS('Portfolio Allocation'!W$10:W$109,'Portfolio Allocation'!$A$10:$A$109,'Graph Tables'!$D74)</f>
        <v>0</v>
      </c>
      <c r="AA74" s="50">
        <f>SUMIFS('Portfolio Allocation'!X$10:X$109,'Portfolio Allocation'!$A$10:$A$109,'Graph Tables'!$D74)</f>
        <v>0</v>
      </c>
      <c r="AB74" s="50">
        <f>SUMIFS('Portfolio Allocation'!Y$10:Y$109,'Portfolio Allocation'!$A$10:$A$109,'Graph Tables'!$D74)</f>
        <v>0</v>
      </c>
      <c r="AC74" s="50">
        <f>SUMIFS('Portfolio Allocation'!Z$10:Z$109,'Portfolio Allocation'!$A$10:$A$109,'Graph Tables'!$D74)</f>
        <v>0</v>
      </c>
      <c r="AD74" s="50"/>
      <c r="AE74" s="52">
        <v>73</v>
      </c>
      <c r="AF74" t="str">
        <f t="shared" si="203"/>
        <v xml:space="preserve"> </v>
      </c>
      <c r="AG74" s="48">
        <f t="shared" si="210"/>
        <v>0</v>
      </c>
      <c r="AH74" s="50"/>
      <c r="AI74" s="303">
        <f t="shared" si="204"/>
        <v>1</v>
      </c>
      <c r="AJ74" s="303">
        <f>AI74+COUNTIF(AI$2:$AI74,AI74)-1</f>
        <v>73</v>
      </c>
      <c r="AK74" s="305" t="str">
        <f t="shared" si="127"/>
        <v>France</v>
      </c>
      <c r="AL74" s="81">
        <f t="shared" si="205"/>
        <v>0</v>
      </c>
      <c r="AM74" s="48">
        <f t="shared" si="128"/>
        <v>0</v>
      </c>
      <c r="AN74" s="48">
        <f t="shared" si="129"/>
        <v>0</v>
      </c>
      <c r="AO74" s="48">
        <f t="shared" si="130"/>
        <v>0</v>
      </c>
      <c r="AP74" s="48">
        <f t="shared" si="131"/>
        <v>0</v>
      </c>
      <c r="AQ74" s="48">
        <f t="shared" si="132"/>
        <v>0</v>
      </c>
      <c r="AR74" s="48">
        <f t="shared" si="133"/>
        <v>0</v>
      </c>
      <c r="AS74" s="48">
        <f t="shared" si="134"/>
        <v>0</v>
      </c>
      <c r="AT74" s="48">
        <f t="shared" si="135"/>
        <v>0</v>
      </c>
      <c r="AU74" s="48">
        <f t="shared" si="136"/>
        <v>0</v>
      </c>
      <c r="AV74" s="48">
        <f t="shared" si="137"/>
        <v>0</v>
      </c>
      <c r="AW74" s="48">
        <f t="shared" si="138"/>
        <v>0</v>
      </c>
      <c r="AX74" s="48">
        <f t="shared" si="139"/>
        <v>0</v>
      </c>
      <c r="AY74" s="48">
        <f t="shared" si="140"/>
        <v>0</v>
      </c>
      <c r="AZ74" s="48">
        <f t="shared" si="141"/>
        <v>0</v>
      </c>
      <c r="BA74" s="48">
        <f t="shared" si="142"/>
        <v>0</v>
      </c>
      <c r="BB74" s="48">
        <f t="shared" si="143"/>
        <v>0</v>
      </c>
      <c r="BC74" s="48">
        <f t="shared" si="144"/>
        <v>0</v>
      </c>
      <c r="BD74" s="48">
        <f t="shared" si="145"/>
        <v>0</v>
      </c>
      <c r="BE74" s="48">
        <f t="shared" si="146"/>
        <v>0</v>
      </c>
      <c r="BF74" s="48">
        <f t="shared" si="147"/>
        <v>0</v>
      </c>
      <c r="BG74" s="48">
        <f t="shared" si="148"/>
        <v>0</v>
      </c>
      <c r="BH74" s="48">
        <f t="shared" si="149"/>
        <v>0</v>
      </c>
      <c r="BI74" s="48">
        <f t="shared" si="150"/>
        <v>0</v>
      </c>
      <c r="BJ74" s="48">
        <f t="shared" si="151"/>
        <v>0</v>
      </c>
      <c r="BK74" s="48"/>
      <c r="BL74" s="52">
        <v>73</v>
      </c>
      <c r="BM74">
        <f t="shared" si="206"/>
        <v>0</v>
      </c>
      <c r="BN74" s="48">
        <f t="shared" si="211"/>
        <v>0</v>
      </c>
      <c r="BO74" s="48">
        <f t="shared" si="152"/>
        <v>0</v>
      </c>
      <c r="BP74" s="48">
        <f t="shared" si="153"/>
        <v>0</v>
      </c>
      <c r="BQ74" s="48">
        <f t="shared" si="154"/>
        <v>0</v>
      </c>
      <c r="BR74" s="48">
        <f t="shared" si="155"/>
        <v>0</v>
      </c>
      <c r="BS74" s="48">
        <f t="shared" si="156"/>
        <v>0</v>
      </c>
      <c r="BT74" s="48">
        <f t="shared" si="157"/>
        <v>0</v>
      </c>
      <c r="BU74" s="48">
        <f t="shared" si="158"/>
        <v>0</v>
      </c>
      <c r="BV74" s="48">
        <f t="shared" si="159"/>
        <v>0</v>
      </c>
      <c r="BW74" s="48">
        <f t="shared" si="160"/>
        <v>0</v>
      </c>
      <c r="BX74" s="48">
        <f t="shared" si="161"/>
        <v>0</v>
      </c>
      <c r="BY74" s="48">
        <f t="shared" si="162"/>
        <v>0</v>
      </c>
      <c r="BZ74" s="48">
        <f t="shared" si="163"/>
        <v>0</v>
      </c>
      <c r="CA74" s="48">
        <f t="shared" si="164"/>
        <v>0</v>
      </c>
      <c r="CB74" s="48">
        <f t="shared" si="165"/>
        <v>0</v>
      </c>
      <c r="CC74" s="48">
        <f t="shared" si="166"/>
        <v>0</v>
      </c>
      <c r="CD74" s="48">
        <f t="shared" si="167"/>
        <v>0</v>
      </c>
      <c r="CE74" s="48">
        <f t="shared" si="168"/>
        <v>0</v>
      </c>
      <c r="CF74" s="48">
        <f t="shared" si="169"/>
        <v>0</v>
      </c>
      <c r="CG74" s="48">
        <f t="shared" si="170"/>
        <v>0</v>
      </c>
      <c r="CH74" s="48">
        <f t="shared" si="171"/>
        <v>0</v>
      </c>
      <c r="CI74" s="48">
        <f t="shared" si="172"/>
        <v>0</v>
      </c>
      <c r="CJ74" s="48">
        <f t="shared" si="173"/>
        <v>0</v>
      </c>
      <c r="CK74" s="48">
        <f t="shared" si="174"/>
        <v>0</v>
      </c>
      <c r="CL74" s="48">
        <f t="shared" si="175"/>
        <v>0</v>
      </c>
      <c r="CM74" s="48"/>
      <c r="CN74" s="310">
        <f t="shared" si="207"/>
        <v>0</v>
      </c>
      <c r="CO74" s="310">
        <v>73</v>
      </c>
      <c r="CP74" s="303">
        <f t="shared" si="208"/>
        <v>1</v>
      </c>
      <c r="CQ74" s="303">
        <f>CP74+COUNTIF($CP$2:CP74,CP74)-1</f>
        <v>73</v>
      </c>
      <c r="CR74" s="305" t="str">
        <f t="shared" si="176"/>
        <v>France</v>
      </c>
      <c r="CS74" s="81">
        <f t="shared" si="209"/>
        <v>0</v>
      </c>
      <c r="CT74" s="48">
        <f t="shared" si="177"/>
        <v>0</v>
      </c>
      <c r="CU74" s="48">
        <f t="shared" si="178"/>
        <v>0</v>
      </c>
      <c r="CV74" s="48">
        <f t="shared" si="179"/>
        <v>0</v>
      </c>
      <c r="CW74" s="48">
        <f t="shared" si="180"/>
        <v>0</v>
      </c>
      <c r="CX74" s="48">
        <f t="shared" si="181"/>
        <v>0</v>
      </c>
      <c r="CY74" s="48">
        <f t="shared" si="182"/>
        <v>0</v>
      </c>
      <c r="CZ74" s="48">
        <f t="shared" si="183"/>
        <v>0</v>
      </c>
      <c r="DA74" s="48">
        <f t="shared" si="184"/>
        <v>0</v>
      </c>
      <c r="DB74" s="48">
        <f t="shared" si="185"/>
        <v>0</v>
      </c>
      <c r="DC74" s="48">
        <f t="shared" si="186"/>
        <v>0</v>
      </c>
      <c r="DD74" s="48">
        <f t="shared" si="187"/>
        <v>0</v>
      </c>
      <c r="DE74" s="48">
        <f t="shared" si="188"/>
        <v>0</v>
      </c>
      <c r="DF74" s="48">
        <f t="shared" si="189"/>
        <v>0</v>
      </c>
      <c r="DG74" s="48">
        <f t="shared" si="190"/>
        <v>0</v>
      </c>
      <c r="DH74" s="48">
        <f t="shared" si="191"/>
        <v>0</v>
      </c>
      <c r="DI74" s="48">
        <f t="shared" si="192"/>
        <v>0</v>
      </c>
      <c r="DJ74" s="48">
        <f t="shared" si="193"/>
        <v>0</v>
      </c>
      <c r="DK74" s="48">
        <f t="shared" si="194"/>
        <v>0</v>
      </c>
      <c r="DL74" s="48">
        <f t="shared" si="195"/>
        <v>0</v>
      </c>
      <c r="DM74" s="48">
        <f t="shared" si="196"/>
        <v>0</v>
      </c>
      <c r="DN74" s="48">
        <f t="shared" si="197"/>
        <v>0</v>
      </c>
      <c r="DO74" s="48">
        <f t="shared" si="198"/>
        <v>0</v>
      </c>
      <c r="DP74" s="48">
        <f t="shared" si="199"/>
        <v>0</v>
      </c>
      <c r="DQ74" s="48">
        <f t="shared" si="200"/>
        <v>0</v>
      </c>
    </row>
    <row r="75" spans="1:121" ht="15">
      <c r="A75" s="303">
        <v>74</v>
      </c>
      <c r="B75" s="445">
        <f t="shared" si="201"/>
        <v>1</v>
      </c>
      <c r="C75" s="446">
        <f>B75+COUNTIF(B$2:$B75,B75)-1</f>
        <v>74</v>
      </c>
      <c r="D75" s="447" t="str">
        <f>Tables!AI75</f>
        <v>French Guiana</v>
      </c>
      <c r="E75" s="448">
        <f t="shared" si="202"/>
        <v>0</v>
      </c>
      <c r="F75" s="50">
        <f>SUMIFS('Portfolio Allocation'!C$10:C$109,'Portfolio Allocation'!$A$10:$A$109,'Graph Tables'!$D75)</f>
        <v>0</v>
      </c>
      <c r="G75" s="50">
        <f>SUMIFS('Portfolio Allocation'!D$10:D$109,'Portfolio Allocation'!$A$10:$A$109,'Graph Tables'!$D75)</f>
        <v>0</v>
      </c>
      <c r="H75" s="50">
        <f>SUMIFS('Portfolio Allocation'!E$10:E$109,'Portfolio Allocation'!$A$10:$A$109,'Graph Tables'!$D75)</f>
        <v>0</v>
      </c>
      <c r="I75" s="50">
        <f>SUMIFS('Portfolio Allocation'!F$10:F$109,'Portfolio Allocation'!$A$10:$A$109,'Graph Tables'!$D75)</f>
        <v>0</v>
      </c>
      <c r="J75" s="50">
        <f>SUMIFS('Portfolio Allocation'!G$10:G$109,'Portfolio Allocation'!$A$10:$A$109,'Graph Tables'!$D75)</f>
        <v>0</v>
      </c>
      <c r="K75" s="50">
        <f>SUMIFS('Portfolio Allocation'!H$10:H$109,'Portfolio Allocation'!$A$10:$A$109,'Graph Tables'!$D75)</f>
        <v>0</v>
      </c>
      <c r="L75" s="50">
        <f>SUMIFS('Portfolio Allocation'!I$10:I$109,'Portfolio Allocation'!$A$10:$A$109,'Graph Tables'!$D75)</f>
        <v>0</v>
      </c>
      <c r="M75" s="50">
        <f>SUMIFS('Portfolio Allocation'!J$10:J$109,'Portfolio Allocation'!$A$10:$A$109,'Graph Tables'!$D75)</f>
        <v>0</v>
      </c>
      <c r="N75" s="50">
        <f>SUMIFS('Portfolio Allocation'!K$10:K$109,'Portfolio Allocation'!$A$10:$A$109,'Graph Tables'!$D75)</f>
        <v>0</v>
      </c>
      <c r="O75" s="50">
        <f>SUMIFS('Portfolio Allocation'!L$10:L$109,'Portfolio Allocation'!$A$10:$A$109,'Graph Tables'!$D75)</f>
        <v>0</v>
      </c>
      <c r="P75" s="50">
        <f>SUMIFS('Portfolio Allocation'!M$10:M$109,'Portfolio Allocation'!$A$10:$A$109,'Graph Tables'!$D75)</f>
        <v>0</v>
      </c>
      <c r="Q75" s="50">
        <f>SUMIFS('Portfolio Allocation'!N$10:N$109,'Portfolio Allocation'!$A$10:$A$109,'Graph Tables'!$D75)</f>
        <v>0</v>
      </c>
      <c r="R75" s="50">
        <f>SUMIFS('Portfolio Allocation'!O$10:O$109,'Portfolio Allocation'!$A$10:$A$109,'Graph Tables'!$D75)</f>
        <v>0</v>
      </c>
      <c r="S75" s="50">
        <f>SUMIFS('Portfolio Allocation'!P$10:P$109,'Portfolio Allocation'!$A$10:$A$109,'Graph Tables'!$D75)</f>
        <v>0</v>
      </c>
      <c r="T75" s="50">
        <f>SUMIFS('Portfolio Allocation'!Q$10:Q$109,'Portfolio Allocation'!$A$10:$A$109,'Graph Tables'!$D75)</f>
        <v>0</v>
      </c>
      <c r="U75" s="50">
        <f>SUMIFS('Portfolio Allocation'!R$10:R$109,'Portfolio Allocation'!$A$10:$A$109,'Graph Tables'!$D75)</f>
        <v>0</v>
      </c>
      <c r="V75" s="50">
        <f>SUMIFS('Portfolio Allocation'!S$10:S$109,'Portfolio Allocation'!$A$10:$A$109,'Graph Tables'!$D75)</f>
        <v>0</v>
      </c>
      <c r="W75" s="50">
        <f>SUMIFS('Portfolio Allocation'!T$10:T$109,'Portfolio Allocation'!$A$10:$A$109,'Graph Tables'!$D75)</f>
        <v>0</v>
      </c>
      <c r="X75" s="50">
        <f>SUMIFS('Portfolio Allocation'!U$10:U$109,'Portfolio Allocation'!$A$10:$A$109,'Graph Tables'!$D75)</f>
        <v>0</v>
      </c>
      <c r="Y75" s="50">
        <f>SUMIFS('Portfolio Allocation'!V$10:V$109,'Portfolio Allocation'!$A$10:$A$109,'Graph Tables'!$D75)</f>
        <v>0</v>
      </c>
      <c r="Z75" s="50">
        <f>SUMIFS('Portfolio Allocation'!W$10:W$109,'Portfolio Allocation'!$A$10:$A$109,'Graph Tables'!$D75)</f>
        <v>0</v>
      </c>
      <c r="AA75" s="50">
        <f>SUMIFS('Portfolio Allocation'!X$10:X$109,'Portfolio Allocation'!$A$10:$A$109,'Graph Tables'!$D75)</f>
        <v>0</v>
      </c>
      <c r="AB75" s="50">
        <f>SUMIFS('Portfolio Allocation'!Y$10:Y$109,'Portfolio Allocation'!$A$10:$A$109,'Graph Tables'!$D75)</f>
        <v>0</v>
      </c>
      <c r="AC75" s="50">
        <f>SUMIFS('Portfolio Allocation'!Z$10:Z$109,'Portfolio Allocation'!$A$10:$A$109,'Graph Tables'!$D75)</f>
        <v>0</v>
      </c>
      <c r="AD75" s="50"/>
      <c r="AE75" s="52">
        <v>74</v>
      </c>
      <c r="AF75" t="str">
        <f t="shared" si="203"/>
        <v xml:space="preserve"> </v>
      </c>
      <c r="AG75" s="48">
        <f t="shared" si="210"/>
        <v>0</v>
      </c>
      <c r="AH75" s="50"/>
      <c r="AI75" s="303">
        <f t="shared" si="204"/>
        <v>1</v>
      </c>
      <c r="AJ75" s="303">
        <f>AI75+COUNTIF(AI$2:$AI75,AI75)-1</f>
        <v>74</v>
      </c>
      <c r="AK75" s="305" t="str">
        <f t="shared" si="127"/>
        <v>French Guiana</v>
      </c>
      <c r="AL75" s="81">
        <f t="shared" si="205"/>
        <v>0</v>
      </c>
      <c r="AM75" s="48">
        <f t="shared" si="128"/>
        <v>0</v>
      </c>
      <c r="AN75" s="48">
        <f t="shared" si="129"/>
        <v>0</v>
      </c>
      <c r="AO75" s="48">
        <f t="shared" si="130"/>
        <v>0</v>
      </c>
      <c r="AP75" s="48">
        <f t="shared" si="131"/>
        <v>0</v>
      </c>
      <c r="AQ75" s="48">
        <f t="shared" si="132"/>
        <v>0</v>
      </c>
      <c r="AR75" s="48">
        <f t="shared" si="133"/>
        <v>0</v>
      </c>
      <c r="AS75" s="48">
        <f t="shared" si="134"/>
        <v>0</v>
      </c>
      <c r="AT75" s="48">
        <f t="shared" si="135"/>
        <v>0</v>
      </c>
      <c r="AU75" s="48">
        <f t="shared" si="136"/>
        <v>0</v>
      </c>
      <c r="AV75" s="48">
        <f t="shared" si="137"/>
        <v>0</v>
      </c>
      <c r="AW75" s="48">
        <f t="shared" si="138"/>
        <v>0</v>
      </c>
      <c r="AX75" s="48">
        <f t="shared" si="139"/>
        <v>0</v>
      </c>
      <c r="AY75" s="48">
        <f t="shared" si="140"/>
        <v>0</v>
      </c>
      <c r="AZ75" s="48">
        <f t="shared" si="141"/>
        <v>0</v>
      </c>
      <c r="BA75" s="48">
        <f t="shared" si="142"/>
        <v>0</v>
      </c>
      <c r="BB75" s="48">
        <f t="shared" si="143"/>
        <v>0</v>
      </c>
      <c r="BC75" s="48">
        <f t="shared" si="144"/>
        <v>0</v>
      </c>
      <c r="BD75" s="48">
        <f t="shared" si="145"/>
        <v>0</v>
      </c>
      <c r="BE75" s="48">
        <f t="shared" si="146"/>
        <v>0</v>
      </c>
      <c r="BF75" s="48">
        <f t="shared" si="147"/>
        <v>0</v>
      </c>
      <c r="BG75" s="48">
        <f t="shared" si="148"/>
        <v>0</v>
      </c>
      <c r="BH75" s="48">
        <f t="shared" si="149"/>
        <v>0</v>
      </c>
      <c r="BI75" s="48">
        <f t="shared" si="150"/>
        <v>0</v>
      </c>
      <c r="BJ75" s="48">
        <f t="shared" si="151"/>
        <v>0</v>
      </c>
      <c r="BK75" s="48"/>
      <c r="BL75" s="52">
        <v>74</v>
      </c>
      <c r="BM75">
        <f t="shared" si="206"/>
        <v>0</v>
      </c>
      <c r="BN75" s="48">
        <f t="shared" si="211"/>
        <v>0</v>
      </c>
      <c r="BO75" s="48">
        <f t="shared" si="152"/>
        <v>0</v>
      </c>
      <c r="BP75" s="48">
        <f t="shared" si="153"/>
        <v>0</v>
      </c>
      <c r="BQ75" s="48">
        <f t="shared" si="154"/>
        <v>0</v>
      </c>
      <c r="BR75" s="48">
        <f t="shared" si="155"/>
        <v>0</v>
      </c>
      <c r="BS75" s="48">
        <f t="shared" si="156"/>
        <v>0</v>
      </c>
      <c r="BT75" s="48">
        <f t="shared" si="157"/>
        <v>0</v>
      </c>
      <c r="BU75" s="48">
        <f t="shared" si="158"/>
        <v>0</v>
      </c>
      <c r="BV75" s="48">
        <f t="shared" si="159"/>
        <v>0</v>
      </c>
      <c r="BW75" s="48">
        <f t="shared" si="160"/>
        <v>0</v>
      </c>
      <c r="BX75" s="48">
        <f t="shared" si="161"/>
        <v>0</v>
      </c>
      <c r="BY75" s="48">
        <f t="shared" si="162"/>
        <v>0</v>
      </c>
      <c r="BZ75" s="48">
        <f t="shared" si="163"/>
        <v>0</v>
      </c>
      <c r="CA75" s="48">
        <f t="shared" si="164"/>
        <v>0</v>
      </c>
      <c r="CB75" s="48">
        <f t="shared" si="165"/>
        <v>0</v>
      </c>
      <c r="CC75" s="48">
        <f t="shared" si="166"/>
        <v>0</v>
      </c>
      <c r="CD75" s="48">
        <f t="shared" si="167"/>
        <v>0</v>
      </c>
      <c r="CE75" s="48">
        <f t="shared" si="168"/>
        <v>0</v>
      </c>
      <c r="CF75" s="48">
        <f t="shared" si="169"/>
        <v>0</v>
      </c>
      <c r="CG75" s="48">
        <f t="shared" si="170"/>
        <v>0</v>
      </c>
      <c r="CH75" s="48">
        <f t="shared" si="171"/>
        <v>0</v>
      </c>
      <c r="CI75" s="48">
        <f t="shared" si="172"/>
        <v>0</v>
      </c>
      <c r="CJ75" s="48">
        <f t="shared" si="173"/>
        <v>0</v>
      </c>
      <c r="CK75" s="48">
        <f t="shared" si="174"/>
        <v>0</v>
      </c>
      <c r="CL75" s="48">
        <f t="shared" si="175"/>
        <v>0</v>
      </c>
      <c r="CM75" s="48"/>
      <c r="CN75" s="310">
        <f t="shared" si="207"/>
        <v>0</v>
      </c>
      <c r="CO75" s="310">
        <v>74</v>
      </c>
      <c r="CP75" s="303">
        <f t="shared" si="208"/>
        <v>1</v>
      </c>
      <c r="CQ75" s="303">
        <f>CP75+COUNTIF($CP$2:CP75,CP75)-1</f>
        <v>74</v>
      </c>
      <c r="CR75" s="305" t="str">
        <f t="shared" si="176"/>
        <v>French Guiana</v>
      </c>
      <c r="CS75" s="81">
        <f t="shared" si="209"/>
        <v>0</v>
      </c>
      <c r="CT75" s="48">
        <f t="shared" si="177"/>
        <v>0</v>
      </c>
      <c r="CU75" s="48">
        <f t="shared" si="178"/>
        <v>0</v>
      </c>
      <c r="CV75" s="48">
        <f t="shared" si="179"/>
        <v>0</v>
      </c>
      <c r="CW75" s="48">
        <f t="shared" si="180"/>
        <v>0</v>
      </c>
      <c r="CX75" s="48">
        <f t="shared" si="181"/>
        <v>0</v>
      </c>
      <c r="CY75" s="48">
        <f t="shared" si="182"/>
        <v>0</v>
      </c>
      <c r="CZ75" s="48">
        <f t="shared" si="183"/>
        <v>0</v>
      </c>
      <c r="DA75" s="48">
        <f t="shared" si="184"/>
        <v>0</v>
      </c>
      <c r="DB75" s="48">
        <f t="shared" si="185"/>
        <v>0</v>
      </c>
      <c r="DC75" s="48">
        <f t="shared" si="186"/>
        <v>0</v>
      </c>
      <c r="DD75" s="48">
        <f t="shared" si="187"/>
        <v>0</v>
      </c>
      <c r="DE75" s="48">
        <f t="shared" si="188"/>
        <v>0</v>
      </c>
      <c r="DF75" s="48">
        <f t="shared" si="189"/>
        <v>0</v>
      </c>
      <c r="DG75" s="48">
        <f t="shared" si="190"/>
        <v>0</v>
      </c>
      <c r="DH75" s="48">
        <f t="shared" si="191"/>
        <v>0</v>
      </c>
      <c r="DI75" s="48">
        <f t="shared" si="192"/>
        <v>0</v>
      </c>
      <c r="DJ75" s="48">
        <f t="shared" si="193"/>
        <v>0</v>
      </c>
      <c r="DK75" s="48">
        <f t="shared" si="194"/>
        <v>0</v>
      </c>
      <c r="DL75" s="48">
        <f t="shared" si="195"/>
        <v>0</v>
      </c>
      <c r="DM75" s="48">
        <f t="shared" si="196"/>
        <v>0</v>
      </c>
      <c r="DN75" s="48">
        <f t="shared" si="197"/>
        <v>0</v>
      </c>
      <c r="DO75" s="48">
        <f t="shared" si="198"/>
        <v>0</v>
      </c>
      <c r="DP75" s="48">
        <f t="shared" si="199"/>
        <v>0</v>
      </c>
      <c r="DQ75" s="48">
        <f t="shared" si="200"/>
        <v>0</v>
      </c>
    </row>
    <row r="76" spans="1:121" ht="15">
      <c r="A76" s="303">
        <v>75</v>
      </c>
      <c r="B76" s="445">
        <f t="shared" si="201"/>
        <v>1</v>
      </c>
      <c r="C76" s="446">
        <f>B76+COUNTIF(B$2:$B76,B76)-1</f>
        <v>75</v>
      </c>
      <c r="D76" s="447" t="str">
        <f>Tables!AI76</f>
        <v>French Polynesia</v>
      </c>
      <c r="E76" s="448">
        <f t="shared" si="202"/>
        <v>0</v>
      </c>
      <c r="F76" s="50">
        <f>SUMIFS('Portfolio Allocation'!C$10:C$109,'Portfolio Allocation'!$A$10:$A$109,'Graph Tables'!$D76)</f>
        <v>0</v>
      </c>
      <c r="G76" s="50">
        <f>SUMIFS('Portfolio Allocation'!D$10:D$109,'Portfolio Allocation'!$A$10:$A$109,'Graph Tables'!$D76)</f>
        <v>0</v>
      </c>
      <c r="H76" s="50">
        <f>SUMIFS('Portfolio Allocation'!E$10:E$109,'Portfolio Allocation'!$A$10:$A$109,'Graph Tables'!$D76)</f>
        <v>0</v>
      </c>
      <c r="I76" s="50">
        <f>SUMIFS('Portfolio Allocation'!F$10:F$109,'Portfolio Allocation'!$A$10:$A$109,'Graph Tables'!$D76)</f>
        <v>0</v>
      </c>
      <c r="J76" s="50">
        <f>SUMIFS('Portfolio Allocation'!G$10:G$109,'Portfolio Allocation'!$A$10:$A$109,'Graph Tables'!$D76)</f>
        <v>0</v>
      </c>
      <c r="K76" s="50">
        <f>SUMIFS('Portfolio Allocation'!H$10:H$109,'Portfolio Allocation'!$A$10:$A$109,'Graph Tables'!$D76)</f>
        <v>0</v>
      </c>
      <c r="L76" s="50">
        <f>SUMIFS('Portfolio Allocation'!I$10:I$109,'Portfolio Allocation'!$A$10:$A$109,'Graph Tables'!$D76)</f>
        <v>0</v>
      </c>
      <c r="M76" s="50">
        <f>SUMIFS('Portfolio Allocation'!J$10:J$109,'Portfolio Allocation'!$A$10:$A$109,'Graph Tables'!$D76)</f>
        <v>0</v>
      </c>
      <c r="N76" s="50">
        <f>SUMIFS('Portfolio Allocation'!K$10:K$109,'Portfolio Allocation'!$A$10:$A$109,'Graph Tables'!$D76)</f>
        <v>0</v>
      </c>
      <c r="O76" s="50">
        <f>SUMIFS('Portfolio Allocation'!L$10:L$109,'Portfolio Allocation'!$A$10:$A$109,'Graph Tables'!$D76)</f>
        <v>0</v>
      </c>
      <c r="P76" s="50">
        <f>SUMIFS('Portfolio Allocation'!M$10:M$109,'Portfolio Allocation'!$A$10:$A$109,'Graph Tables'!$D76)</f>
        <v>0</v>
      </c>
      <c r="Q76" s="50">
        <f>SUMIFS('Portfolio Allocation'!N$10:N$109,'Portfolio Allocation'!$A$10:$A$109,'Graph Tables'!$D76)</f>
        <v>0</v>
      </c>
      <c r="R76" s="50">
        <f>SUMIFS('Portfolio Allocation'!O$10:O$109,'Portfolio Allocation'!$A$10:$A$109,'Graph Tables'!$D76)</f>
        <v>0</v>
      </c>
      <c r="S76" s="50">
        <f>SUMIFS('Portfolio Allocation'!P$10:P$109,'Portfolio Allocation'!$A$10:$A$109,'Graph Tables'!$D76)</f>
        <v>0</v>
      </c>
      <c r="T76" s="50">
        <f>SUMIFS('Portfolio Allocation'!Q$10:Q$109,'Portfolio Allocation'!$A$10:$A$109,'Graph Tables'!$D76)</f>
        <v>0</v>
      </c>
      <c r="U76" s="50">
        <f>SUMIFS('Portfolio Allocation'!R$10:R$109,'Portfolio Allocation'!$A$10:$A$109,'Graph Tables'!$D76)</f>
        <v>0</v>
      </c>
      <c r="V76" s="50">
        <f>SUMIFS('Portfolio Allocation'!S$10:S$109,'Portfolio Allocation'!$A$10:$A$109,'Graph Tables'!$D76)</f>
        <v>0</v>
      </c>
      <c r="W76" s="50">
        <f>SUMIFS('Portfolio Allocation'!T$10:T$109,'Portfolio Allocation'!$A$10:$A$109,'Graph Tables'!$D76)</f>
        <v>0</v>
      </c>
      <c r="X76" s="50">
        <f>SUMIFS('Portfolio Allocation'!U$10:U$109,'Portfolio Allocation'!$A$10:$A$109,'Graph Tables'!$D76)</f>
        <v>0</v>
      </c>
      <c r="Y76" s="50">
        <f>SUMIFS('Portfolio Allocation'!V$10:V$109,'Portfolio Allocation'!$A$10:$A$109,'Graph Tables'!$D76)</f>
        <v>0</v>
      </c>
      <c r="Z76" s="50">
        <f>SUMIFS('Portfolio Allocation'!W$10:W$109,'Portfolio Allocation'!$A$10:$A$109,'Graph Tables'!$D76)</f>
        <v>0</v>
      </c>
      <c r="AA76" s="50">
        <f>SUMIFS('Portfolio Allocation'!X$10:X$109,'Portfolio Allocation'!$A$10:$A$109,'Graph Tables'!$D76)</f>
        <v>0</v>
      </c>
      <c r="AB76" s="50">
        <f>SUMIFS('Portfolio Allocation'!Y$10:Y$109,'Portfolio Allocation'!$A$10:$A$109,'Graph Tables'!$D76)</f>
        <v>0</v>
      </c>
      <c r="AC76" s="50">
        <f>SUMIFS('Portfolio Allocation'!Z$10:Z$109,'Portfolio Allocation'!$A$10:$A$109,'Graph Tables'!$D76)</f>
        <v>0</v>
      </c>
      <c r="AD76" s="50"/>
      <c r="AE76" s="52">
        <v>75</v>
      </c>
      <c r="AF76" t="str">
        <f t="shared" si="203"/>
        <v xml:space="preserve"> </v>
      </c>
      <c r="AG76" s="48">
        <f t="shared" si="210"/>
        <v>0</v>
      </c>
      <c r="AH76" s="50"/>
      <c r="AI76" s="303">
        <f t="shared" si="204"/>
        <v>1</v>
      </c>
      <c r="AJ76" s="303">
        <f>AI76+COUNTIF(AI$2:$AI76,AI76)-1</f>
        <v>75</v>
      </c>
      <c r="AK76" s="305" t="str">
        <f t="shared" si="127"/>
        <v>French Polynesia</v>
      </c>
      <c r="AL76" s="81">
        <f t="shared" si="205"/>
        <v>0</v>
      </c>
      <c r="AM76" s="48">
        <f t="shared" si="128"/>
        <v>0</v>
      </c>
      <c r="AN76" s="48">
        <f t="shared" si="129"/>
        <v>0</v>
      </c>
      <c r="AO76" s="48">
        <f t="shared" si="130"/>
        <v>0</v>
      </c>
      <c r="AP76" s="48">
        <f t="shared" si="131"/>
        <v>0</v>
      </c>
      <c r="AQ76" s="48">
        <f t="shared" si="132"/>
        <v>0</v>
      </c>
      <c r="AR76" s="48">
        <f t="shared" si="133"/>
        <v>0</v>
      </c>
      <c r="AS76" s="48">
        <f t="shared" si="134"/>
        <v>0</v>
      </c>
      <c r="AT76" s="48">
        <f t="shared" si="135"/>
        <v>0</v>
      </c>
      <c r="AU76" s="48">
        <f t="shared" si="136"/>
        <v>0</v>
      </c>
      <c r="AV76" s="48">
        <f t="shared" si="137"/>
        <v>0</v>
      </c>
      <c r="AW76" s="48">
        <f t="shared" si="138"/>
        <v>0</v>
      </c>
      <c r="AX76" s="48">
        <f t="shared" si="139"/>
        <v>0</v>
      </c>
      <c r="AY76" s="48">
        <f t="shared" si="140"/>
        <v>0</v>
      </c>
      <c r="AZ76" s="48">
        <f t="shared" si="141"/>
        <v>0</v>
      </c>
      <c r="BA76" s="48">
        <f t="shared" si="142"/>
        <v>0</v>
      </c>
      <c r="BB76" s="48">
        <f t="shared" si="143"/>
        <v>0</v>
      </c>
      <c r="BC76" s="48">
        <f t="shared" si="144"/>
        <v>0</v>
      </c>
      <c r="BD76" s="48">
        <f t="shared" si="145"/>
        <v>0</v>
      </c>
      <c r="BE76" s="48">
        <f t="shared" si="146"/>
        <v>0</v>
      </c>
      <c r="BF76" s="48">
        <f t="shared" si="147"/>
        <v>0</v>
      </c>
      <c r="BG76" s="48">
        <f t="shared" si="148"/>
        <v>0</v>
      </c>
      <c r="BH76" s="48">
        <f t="shared" si="149"/>
        <v>0</v>
      </c>
      <c r="BI76" s="48">
        <f t="shared" si="150"/>
        <v>0</v>
      </c>
      <c r="BJ76" s="48">
        <f t="shared" si="151"/>
        <v>0</v>
      </c>
      <c r="BK76" s="48"/>
      <c r="BL76" s="52">
        <v>75</v>
      </c>
      <c r="BM76">
        <f t="shared" si="206"/>
        <v>0</v>
      </c>
      <c r="BN76" s="48">
        <f t="shared" si="211"/>
        <v>0</v>
      </c>
      <c r="BO76" s="48">
        <f t="shared" si="152"/>
        <v>0</v>
      </c>
      <c r="BP76" s="48">
        <f t="shared" si="153"/>
        <v>0</v>
      </c>
      <c r="BQ76" s="48">
        <f t="shared" si="154"/>
        <v>0</v>
      </c>
      <c r="BR76" s="48">
        <f t="shared" si="155"/>
        <v>0</v>
      </c>
      <c r="BS76" s="48">
        <f t="shared" si="156"/>
        <v>0</v>
      </c>
      <c r="BT76" s="48">
        <f t="shared" si="157"/>
        <v>0</v>
      </c>
      <c r="BU76" s="48">
        <f t="shared" si="158"/>
        <v>0</v>
      </c>
      <c r="BV76" s="48">
        <f t="shared" si="159"/>
        <v>0</v>
      </c>
      <c r="BW76" s="48">
        <f t="shared" si="160"/>
        <v>0</v>
      </c>
      <c r="BX76" s="48">
        <f t="shared" si="161"/>
        <v>0</v>
      </c>
      <c r="BY76" s="48">
        <f t="shared" si="162"/>
        <v>0</v>
      </c>
      <c r="BZ76" s="48">
        <f t="shared" si="163"/>
        <v>0</v>
      </c>
      <c r="CA76" s="48">
        <f t="shared" si="164"/>
        <v>0</v>
      </c>
      <c r="CB76" s="48">
        <f t="shared" si="165"/>
        <v>0</v>
      </c>
      <c r="CC76" s="48">
        <f t="shared" si="166"/>
        <v>0</v>
      </c>
      <c r="CD76" s="48">
        <f t="shared" si="167"/>
        <v>0</v>
      </c>
      <c r="CE76" s="48">
        <f t="shared" si="168"/>
        <v>0</v>
      </c>
      <c r="CF76" s="48">
        <f t="shared" si="169"/>
        <v>0</v>
      </c>
      <c r="CG76" s="48">
        <f t="shared" si="170"/>
        <v>0</v>
      </c>
      <c r="CH76" s="48">
        <f t="shared" si="171"/>
        <v>0</v>
      </c>
      <c r="CI76" s="48">
        <f t="shared" si="172"/>
        <v>0</v>
      </c>
      <c r="CJ76" s="48">
        <f t="shared" si="173"/>
        <v>0</v>
      </c>
      <c r="CK76" s="48">
        <f t="shared" si="174"/>
        <v>0</v>
      </c>
      <c r="CL76" s="48">
        <f t="shared" si="175"/>
        <v>0</v>
      </c>
      <c r="CM76" s="48"/>
      <c r="CN76" s="310">
        <f t="shared" si="207"/>
        <v>0</v>
      </c>
      <c r="CO76" s="310">
        <v>75</v>
      </c>
      <c r="CP76" s="303">
        <f t="shared" si="208"/>
        <v>1</v>
      </c>
      <c r="CQ76" s="303">
        <f>CP76+COUNTIF($CP$2:CP76,CP76)-1</f>
        <v>75</v>
      </c>
      <c r="CR76" s="305" t="str">
        <f t="shared" si="176"/>
        <v>French Polynesia</v>
      </c>
      <c r="CS76" s="81">
        <f t="shared" si="209"/>
        <v>0</v>
      </c>
      <c r="CT76" s="48">
        <f t="shared" si="177"/>
        <v>0</v>
      </c>
      <c r="CU76" s="48">
        <f t="shared" si="178"/>
        <v>0</v>
      </c>
      <c r="CV76" s="48">
        <f t="shared" si="179"/>
        <v>0</v>
      </c>
      <c r="CW76" s="48">
        <f t="shared" si="180"/>
        <v>0</v>
      </c>
      <c r="CX76" s="48">
        <f t="shared" si="181"/>
        <v>0</v>
      </c>
      <c r="CY76" s="48">
        <f t="shared" si="182"/>
        <v>0</v>
      </c>
      <c r="CZ76" s="48">
        <f t="shared" si="183"/>
        <v>0</v>
      </c>
      <c r="DA76" s="48">
        <f t="shared" si="184"/>
        <v>0</v>
      </c>
      <c r="DB76" s="48">
        <f t="shared" si="185"/>
        <v>0</v>
      </c>
      <c r="DC76" s="48">
        <f t="shared" si="186"/>
        <v>0</v>
      </c>
      <c r="DD76" s="48">
        <f t="shared" si="187"/>
        <v>0</v>
      </c>
      <c r="DE76" s="48">
        <f t="shared" si="188"/>
        <v>0</v>
      </c>
      <c r="DF76" s="48">
        <f t="shared" si="189"/>
        <v>0</v>
      </c>
      <c r="DG76" s="48">
        <f t="shared" si="190"/>
        <v>0</v>
      </c>
      <c r="DH76" s="48">
        <f t="shared" si="191"/>
        <v>0</v>
      </c>
      <c r="DI76" s="48">
        <f t="shared" si="192"/>
        <v>0</v>
      </c>
      <c r="DJ76" s="48">
        <f t="shared" si="193"/>
        <v>0</v>
      </c>
      <c r="DK76" s="48">
        <f t="shared" si="194"/>
        <v>0</v>
      </c>
      <c r="DL76" s="48">
        <f t="shared" si="195"/>
        <v>0</v>
      </c>
      <c r="DM76" s="48">
        <f t="shared" si="196"/>
        <v>0</v>
      </c>
      <c r="DN76" s="48">
        <f t="shared" si="197"/>
        <v>0</v>
      </c>
      <c r="DO76" s="48">
        <f t="shared" si="198"/>
        <v>0</v>
      </c>
      <c r="DP76" s="48">
        <f t="shared" si="199"/>
        <v>0</v>
      </c>
      <c r="DQ76" s="48">
        <f t="shared" si="200"/>
        <v>0</v>
      </c>
    </row>
    <row r="77" spans="1:121" ht="15">
      <c r="A77" s="303">
        <v>76</v>
      </c>
      <c r="B77" s="445">
        <f t="shared" si="201"/>
        <v>1</v>
      </c>
      <c r="C77" s="446">
        <f>B77+COUNTIF(B$2:$B77,B77)-1</f>
        <v>76</v>
      </c>
      <c r="D77" s="447" t="str">
        <f>Tables!AI77</f>
        <v>French Southern Territories</v>
      </c>
      <c r="E77" s="448">
        <f t="shared" si="202"/>
        <v>0</v>
      </c>
      <c r="F77" s="50">
        <f>SUMIFS('Portfolio Allocation'!C$10:C$109,'Portfolio Allocation'!$A$10:$A$109,'Graph Tables'!$D77)</f>
        <v>0</v>
      </c>
      <c r="G77" s="50">
        <f>SUMIFS('Portfolio Allocation'!D$10:D$109,'Portfolio Allocation'!$A$10:$A$109,'Graph Tables'!$D77)</f>
        <v>0</v>
      </c>
      <c r="H77" s="50">
        <f>SUMIFS('Portfolio Allocation'!E$10:E$109,'Portfolio Allocation'!$A$10:$A$109,'Graph Tables'!$D77)</f>
        <v>0</v>
      </c>
      <c r="I77" s="50">
        <f>SUMIFS('Portfolio Allocation'!F$10:F$109,'Portfolio Allocation'!$A$10:$A$109,'Graph Tables'!$D77)</f>
        <v>0</v>
      </c>
      <c r="J77" s="50">
        <f>SUMIFS('Portfolio Allocation'!G$10:G$109,'Portfolio Allocation'!$A$10:$A$109,'Graph Tables'!$D77)</f>
        <v>0</v>
      </c>
      <c r="K77" s="50">
        <f>SUMIFS('Portfolio Allocation'!H$10:H$109,'Portfolio Allocation'!$A$10:$A$109,'Graph Tables'!$D77)</f>
        <v>0</v>
      </c>
      <c r="L77" s="50">
        <f>SUMIFS('Portfolio Allocation'!I$10:I$109,'Portfolio Allocation'!$A$10:$A$109,'Graph Tables'!$D77)</f>
        <v>0</v>
      </c>
      <c r="M77" s="50">
        <f>SUMIFS('Portfolio Allocation'!J$10:J$109,'Portfolio Allocation'!$A$10:$A$109,'Graph Tables'!$D77)</f>
        <v>0</v>
      </c>
      <c r="N77" s="50">
        <f>SUMIFS('Portfolio Allocation'!K$10:K$109,'Portfolio Allocation'!$A$10:$A$109,'Graph Tables'!$D77)</f>
        <v>0</v>
      </c>
      <c r="O77" s="50">
        <f>SUMIFS('Portfolio Allocation'!L$10:L$109,'Portfolio Allocation'!$A$10:$A$109,'Graph Tables'!$D77)</f>
        <v>0</v>
      </c>
      <c r="P77" s="50">
        <f>SUMIFS('Portfolio Allocation'!M$10:M$109,'Portfolio Allocation'!$A$10:$A$109,'Graph Tables'!$D77)</f>
        <v>0</v>
      </c>
      <c r="Q77" s="50">
        <f>SUMIFS('Portfolio Allocation'!N$10:N$109,'Portfolio Allocation'!$A$10:$A$109,'Graph Tables'!$D77)</f>
        <v>0</v>
      </c>
      <c r="R77" s="50">
        <f>SUMIFS('Portfolio Allocation'!O$10:O$109,'Portfolio Allocation'!$A$10:$A$109,'Graph Tables'!$D77)</f>
        <v>0</v>
      </c>
      <c r="S77" s="50">
        <f>SUMIFS('Portfolio Allocation'!P$10:P$109,'Portfolio Allocation'!$A$10:$A$109,'Graph Tables'!$D77)</f>
        <v>0</v>
      </c>
      <c r="T77" s="50">
        <f>SUMIFS('Portfolio Allocation'!Q$10:Q$109,'Portfolio Allocation'!$A$10:$A$109,'Graph Tables'!$D77)</f>
        <v>0</v>
      </c>
      <c r="U77" s="50">
        <f>SUMIFS('Portfolio Allocation'!R$10:R$109,'Portfolio Allocation'!$A$10:$A$109,'Graph Tables'!$D77)</f>
        <v>0</v>
      </c>
      <c r="V77" s="50">
        <f>SUMIFS('Portfolio Allocation'!S$10:S$109,'Portfolio Allocation'!$A$10:$A$109,'Graph Tables'!$D77)</f>
        <v>0</v>
      </c>
      <c r="W77" s="50">
        <f>SUMIFS('Portfolio Allocation'!T$10:T$109,'Portfolio Allocation'!$A$10:$A$109,'Graph Tables'!$D77)</f>
        <v>0</v>
      </c>
      <c r="X77" s="50">
        <f>SUMIFS('Portfolio Allocation'!U$10:U$109,'Portfolio Allocation'!$A$10:$A$109,'Graph Tables'!$D77)</f>
        <v>0</v>
      </c>
      <c r="Y77" s="50">
        <f>SUMIFS('Portfolio Allocation'!V$10:V$109,'Portfolio Allocation'!$A$10:$A$109,'Graph Tables'!$D77)</f>
        <v>0</v>
      </c>
      <c r="Z77" s="50">
        <f>SUMIFS('Portfolio Allocation'!W$10:W$109,'Portfolio Allocation'!$A$10:$A$109,'Graph Tables'!$D77)</f>
        <v>0</v>
      </c>
      <c r="AA77" s="50">
        <f>SUMIFS('Portfolio Allocation'!X$10:X$109,'Portfolio Allocation'!$A$10:$A$109,'Graph Tables'!$D77)</f>
        <v>0</v>
      </c>
      <c r="AB77" s="50">
        <f>SUMIFS('Portfolio Allocation'!Y$10:Y$109,'Portfolio Allocation'!$A$10:$A$109,'Graph Tables'!$D77)</f>
        <v>0</v>
      </c>
      <c r="AC77" s="50">
        <f>SUMIFS('Portfolio Allocation'!Z$10:Z$109,'Portfolio Allocation'!$A$10:$A$109,'Graph Tables'!$D77)</f>
        <v>0</v>
      </c>
      <c r="AD77" s="50"/>
      <c r="AE77" s="52">
        <v>76</v>
      </c>
      <c r="AF77" t="str">
        <f t="shared" si="203"/>
        <v xml:space="preserve"> </v>
      </c>
      <c r="AG77" s="48">
        <f t="shared" si="210"/>
        <v>0</v>
      </c>
      <c r="AH77" s="50"/>
      <c r="AI77" s="303">
        <f t="shared" si="204"/>
        <v>1</v>
      </c>
      <c r="AJ77" s="303">
        <f>AI77+COUNTIF(AI$2:$AI77,AI77)-1</f>
        <v>76</v>
      </c>
      <c r="AK77" s="305" t="str">
        <f t="shared" si="127"/>
        <v>French Southern Territories</v>
      </c>
      <c r="AL77" s="81">
        <f t="shared" si="205"/>
        <v>0</v>
      </c>
      <c r="AM77" s="48">
        <f t="shared" si="128"/>
        <v>0</v>
      </c>
      <c r="AN77" s="48">
        <f t="shared" si="129"/>
        <v>0</v>
      </c>
      <c r="AO77" s="48">
        <f t="shared" si="130"/>
        <v>0</v>
      </c>
      <c r="AP77" s="48">
        <f t="shared" si="131"/>
        <v>0</v>
      </c>
      <c r="AQ77" s="48">
        <f t="shared" si="132"/>
        <v>0</v>
      </c>
      <c r="AR77" s="48">
        <f t="shared" si="133"/>
        <v>0</v>
      </c>
      <c r="AS77" s="48">
        <f t="shared" si="134"/>
        <v>0</v>
      </c>
      <c r="AT77" s="48">
        <f t="shared" si="135"/>
        <v>0</v>
      </c>
      <c r="AU77" s="48">
        <f t="shared" si="136"/>
        <v>0</v>
      </c>
      <c r="AV77" s="48">
        <f t="shared" si="137"/>
        <v>0</v>
      </c>
      <c r="AW77" s="48">
        <f t="shared" si="138"/>
        <v>0</v>
      </c>
      <c r="AX77" s="48">
        <f t="shared" si="139"/>
        <v>0</v>
      </c>
      <c r="AY77" s="48">
        <f t="shared" si="140"/>
        <v>0</v>
      </c>
      <c r="AZ77" s="48">
        <f t="shared" si="141"/>
        <v>0</v>
      </c>
      <c r="BA77" s="48">
        <f t="shared" si="142"/>
        <v>0</v>
      </c>
      <c r="BB77" s="48">
        <f t="shared" si="143"/>
        <v>0</v>
      </c>
      <c r="BC77" s="48">
        <f t="shared" si="144"/>
        <v>0</v>
      </c>
      <c r="BD77" s="48">
        <f t="shared" si="145"/>
        <v>0</v>
      </c>
      <c r="BE77" s="48">
        <f t="shared" si="146"/>
        <v>0</v>
      </c>
      <c r="BF77" s="48">
        <f t="shared" si="147"/>
        <v>0</v>
      </c>
      <c r="BG77" s="48">
        <f t="shared" si="148"/>
        <v>0</v>
      </c>
      <c r="BH77" s="48">
        <f t="shared" si="149"/>
        <v>0</v>
      </c>
      <c r="BI77" s="48">
        <f t="shared" si="150"/>
        <v>0</v>
      </c>
      <c r="BJ77" s="48">
        <f t="shared" si="151"/>
        <v>0</v>
      </c>
      <c r="BK77" s="48"/>
      <c r="BL77" s="52">
        <v>76</v>
      </c>
      <c r="BM77">
        <f t="shared" si="206"/>
        <v>0</v>
      </c>
      <c r="BN77" s="48">
        <f t="shared" si="211"/>
        <v>0</v>
      </c>
      <c r="BO77" s="48">
        <f t="shared" si="152"/>
        <v>0</v>
      </c>
      <c r="BP77" s="48">
        <f t="shared" si="153"/>
        <v>0</v>
      </c>
      <c r="BQ77" s="48">
        <f t="shared" si="154"/>
        <v>0</v>
      </c>
      <c r="BR77" s="48">
        <f t="shared" si="155"/>
        <v>0</v>
      </c>
      <c r="BS77" s="48">
        <f t="shared" si="156"/>
        <v>0</v>
      </c>
      <c r="BT77" s="48">
        <f t="shared" si="157"/>
        <v>0</v>
      </c>
      <c r="BU77" s="48">
        <f t="shared" si="158"/>
        <v>0</v>
      </c>
      <c r="BV77" s="48">
        <f t="shared" si="159"/>
        <v>0</v>
      </c>
      <c r="BW77" s="48">
        <f t="shared" si="160"/>
        <v>0</v>
      </c>
      <c r="BX77" s="48">
        <f t="shared" si="161"/>
        <v>0</v>
      </c>
      <c r="BY77" s="48">
        <f t="shared" si="162"/>
        <v>0</v>
      </c>
      <c r="BZ77" s="48">
        <f t="shared" si="163"/>
        <v>0</v>
      </c>
      <c r="CA77" s="48">
        <f t="shared" si="164"/>
        <v>0</v>
      </c>
      <c r="CB77" s="48">
        <f t="shared" si="165"/>
        <v>0</v>
      </c>
      <c r="CC77" s="48">
        <f t="shared" si="166"/>
        <v>0</v>
      </c>
      <c r="CD77" s="48">
        <f t="shared" si="167"/>
        <v>0</v>
      </c>
      <c r="CE77" s="48">
        <f t="shared" si="168"/>
        <v>0</v>
      </c>
      <c r="CF77" s="48">
        <f t="shared" si="169"/>
        <v>0</v>
      </c>
      <c r="CG77" s="48">
        <f t="shared" si="170"/>
        <v>0</v>
      </c>
      <c r="CH77" s="48">
        <f t="shared" si="171"/>
        <v>0</v>
      </c>
      <c r="CI77" s="48">
        <f t="shared" si="172"/>
        <v>0</v>
      </c>
      <c r="CJ77" s="48">
        <f t="shared" si="173"/>
        <v>0</v>
      </c>
      <c r="CK77" s="48">
        <f t="shared" si="174"/>
        <v>0</v>
      </c>
      <c r="CL77" s="48">
        <f t="shared" si="175"/>
        <v>0</v>
      </c>
      <c r="CM77" s="48"/>
      <c r="CN77" s="310">
        <f t="shared" si="207"/>
        <v>0</v>
      </c>
      <c r="CO77" s="310">
        <v>76</v>
      </c>
      <c r="CP77" s="303">
        <f t="shared" si="208"/>
        <v>1</v>
      </c>
      <c r="CQ77" s="303">
        <f>CP77+COUNTIF($CP$2:CP77,CP77)-1</f>
        <v>76</v>
      </c>
      <c r="CR77" s="305" t="str">
        <f t="shared" si="176"/>
        <v>French Southern Territories</v>
      </c>
      <c r="CS77" s="81">
        <f t="shared" si="209"/>
        <v>0</v>
      </c>
      <c r="CT77" s="48">
        <f t="shared" si="177"/>
        <v>0</v>
      </c>
      <c r="CU77" s="48">
        <f t="shared" si="178"/>
        <v>0</v>
      </c>
      <c r="CV77" s="48">
        <f t="shared" si="179"/>
        <v>0</v>
      </c>
      <c r="CW77" s="48">
        <f t="shared" si="180"/>
        <v>0</v>
      </c>
      <c r="CX77" s="48">
        <f t="shared" si="181"/>
        <v>0</v>
      </c>
      <c r="CY77" s="48">
        <f t="shared" si="182"/>
        <v>0</v>
      </c>
      <c r="CZ77" s="48">
        <f t="shared" si="183"/>
        <v>0</v>
      </c>
      <c r="DA77" s="48">
        <f t="shared" si="184"/>
        <v>0</v>
      </c>
      <c r="DB77" s="48">
        <f t="shared" si="185"/>
        <v>0</v>
      </c>
      <c r="DC77" s="48">
        <f t="shared" si="186"/>
        <v>0</v>
      </c>
      <c r="DD77" s="48">
        <f t="shared" si="187"/>
        <v>0</v>
      </c>
      <c r="DE77" s="48">
        <f t="shared" si="188"/>
        <v>0</v>
      </c>
      <c r="DF77" s="48">
        <f t="shared" si="189"/>
        <v>0</v>
      </c>
      <c r="DG77" s="48">
        <f t="shared" si="190"/>
        <v>0</v>
      </c>
      <c r="DH77" s="48">
        <f t="shared" si="191"/>
        <v>0</v>
      </c>
      <c r="DI77" s="48">
        <f t="shared" si="192"/>
        <v>0</v>
      </c>
      <c r="DJ77" s="48">
        <f t="shared" si="193"/>
        <v>0</v>
      </c>
      <c r="DK77" s="48">
        <f t="shared" si="194"/>
        <v>0</v>
      </c>
      <c r="DL77" s="48">
        <f t="shared" si="195"/>
        <v>0</v>
      </c>
      <c r="DM77" s="48">
        <f t="shared" si="196"/>
        <v>0</v>
      </c>
      <c r="DN77" s="48">
        <f t="shared" si="197"/>
        <v>0</v>
      </c>
      <c r="DO77" s="48">
        <f t="shared" si="198"/>
        <v>0</v>
      </c>
      <c r="DP77" s="48">
        <f t="shared" si="199"/>
        <v>0</v>
      </c>
      <c r="DQ77" s="48">
        <f t="shared" si="200"/>
        <v>0</v>
      </c>
    </row>
    <row r="78" spans="1:121" ht="15">
      <c r="A78" s="303">
        <v>77</v>
      </c>
      <c r="B78" s="445">
        <f t="shared" si="201"/>
        <v>1</v>
      </c>
      <c r="C78" s="446">
        <f>B78+COUNTIF(B$2:$B78,B78)-1</f>
        <v>77</v>
      </c>
      <c r="D78" s="447" t="str">
        <f>Tables!AI78</f>
        <v>Gabon</v>
      </c>
      <c r="E78" s="448">
        <f t="shared" si="202"/>
        <v>0</v>
      </c>
      <c r="F78" s="50">
        <f>SUMIFS('Portfolio Allocation'!C$10:C$109,'Portfolio Allocation'!$A$10:$A$109,'Graph Tables'!$D78)</f>
        <v>0</v>
      </c>
      <c r="G78" s="50">
        <f>SUMIFS('Portfolio Allocation'!D$10:D$109,'Portfolio Allocation'!$A$10:$A$109,'Graph Tables'!$D78)</f>
        <v>0</v>
      </c>
      <c r="H78" s="50">
        <f>SUMIFS('Portfolio Allocation'!E$10:E$109,'Portfolio Allocation'!$A$10:$A$109,'Graph Tables'!$D78)</f>
        <v>0</v>
      </c>
      <c r="I78" s="50">
        <f>SUMIFS('Portfolio Allocation'!F$10:F$109,'Portfolio Allocation'!$A$10:$A$109,'Graph Tables'!$D78)</f>
        <v>0</v>
      </c>
      <c r="J78" s="50">
        <f>SUMIFS('Portfolio Allocation'!G$10:G$109,'Portfolio Allocation'!$A$10:$A$109,'Graph Tables'!$D78)</f>
        <v>0</v>
      </c>
      <c r="K78" s="50">
        <f>SUMIFS('Portfolio Allocation'!H$10:H$109,'Portfolio Allocation'!$A$10:$A$109,'Graph Tables'!$D78)</f>
        <v>0</v>
      </c>
      <c r="L78" s="50">
        <f>SUMIFS('Portfolio Allocation'!I$10:I$109,'Portfolio Allocation'!$A$10:$A$109,'Graph Tables'!$D78)</f>
        <v>0</v>
      </c>
      <c r="M78" s="50">
        <f>SUMIFS('Portfolio Allocation'!J$10:J$109,'Portfolio Allocation'!$A$10:$A$109,'Graph Tables'!$D78)</f>
        <v>0</v>
      </c>
      <c r="N78" s="50">
        <f>SUMIFS('Portfolio Allocation'!K$10:K$109,'Portfolio Allocation'!$A$10:$A$109,'Graph Tables'!$D78)</f>
        <v>0</v>
      </c>
      <c r="O78" s="50">
        <f>SUMIFS('Portfolio Allocation'!L$10:L$109,'Portfolio Allocation'!$A$10:$A$109,'Graph Tables'!$D78)</f>
        <v>0</v>
      </c>
      <c r="P78" s="50">
        <f>SUMIFS('Portfolio Allocation'!M$10:M$109,'Portfolio Allocation'!$A$10:$A$109,'Graph Tables'!$D78)</f>
        <v>0</v>
      </c>
      <c r="Q78" s="50">
        <f>SUMIFS('Portfolio Allocation'!N$10:N$109,'Portfolio Allocation'!$A$10:$A$109,'Graph Tables'!$D78)</f>
        <v>0</v>
      </c>
      <c r="R78" s="50">
        <f>SUMIFS('Portfolio Allocation'!O$10:O$109,'Portfolio Allocation'!$A$10:$A$109,'Graph Tables'!$D78)</f>
        <v>0</v>
      </c>
      <c r="S78" s="50">
        <f>SUMIFS('Portfolio Allocation'!P$10:P$109,'Portfolio Allocation'!$A$10:$A$109,'Graph Tables'!$D78)</f>
        <v>0</v>
      </c>
      <c r="T78" s="50">
        <f>SUMIFS('Portfolio Allocation'!Q$10:Q$109,'Portfolio Allocation'!$A$10:$A$109,'Graph Tables'!$D78)</f>
        <v>0</v>
      </c>
      <c r="U78" s="50">
        <f>SUMIFS('Portfolio Allocation'!R$10:R$109,'Portfolio Allocation'!$A$10:$A$109,'Graph Tables'!$D78)</f>
        <v>0</v>
      </c>
      <c r="V78" s="50">
        <f>SUMIFS('Portfolio Allocation'!S$10:S$109,'Portfolio Allocation'!$A$10:$A$109,'Graph Tables'!$D78)</f>
        <v>0</v>
      </c>
      <c r="W78" s="50">
        <f>SUMIFS('Portfolio Allocation'!T$10:T$109,'Portfolio Allocation'!$A$10:$A$109,'Graph Tables'!$D78)</f>
        <v>0</v>
      </c>
      <c r="X78" s="50">
        <f>SUMIFS('Portfolio Allocation'!U$10:U$109,'Portfolio Allocation'!$A$10:$A$109,'Graph Tables'!$D78)</f>
        <v>0</v>
      </c>
      <c r="Y78" s="50">
        <f>SUMIFS('Portfolio Allocation'!V$10:V$109,'Portfolio Allocation'!$A$10:$A$109,'Graph Tables'!$D78)</f>
        <v>0</v>
      </c>
      <c r="Z78" s="50">
        <f>SUMIFS('Portfolio Allocation'!W$10:W$109,'Portfolio Allocation'!$A$10:$A$109,'Graph Tables'!$D78)</f>
        <v>0</v>
      </c>
      <c r="AA78" s="50">
        <f>SUMIFS('Portfolio Allocation'!X$10:X$109,'Portfolio Allocation'!$A$10:$A$109,'Graph Tables'!$D78)</f>
        <v>0</v>
      </c>
      <c r="AB78" s="50">
        <f>SUMIFS('Portfolio Allocation'!Y$10:Y$109,'Portfolio Allocation'!$A$10:$A$109,'Graph Tables'!$D78)</f>
        <v>0</v>
      </c>
      <c r="AC78" s="50">
        <f>SUMIFS('Portfolio Allocation'!Z$10:Z$109,'Portfolio Allocation'!$A$10:$A$109,'Graph Tables'!$D78)</f>
        <v>0</v>
      </c>
      <c r="AD78" s="50"/>
      <c r="AE78" s="52">
        <v>77</v>
      </c>
      <c r="AF78" t="str">
        <f t="shared" si="203"/>
        <v xml:space="preserve"> </v>
      </c>
      <c r="AG78" s="48">
        <f t="shared" si="210"/>
        <v>0</v>
      </c>
      <c r="AH78" s="50"/>
      <c r="AI78" s="303">
        <f t="shared" si="204"/>
        <v>1</v>
      </c>
      <c r="AJ78" s="303">
        <f>AI78+COUNTIF(AI$2:$AI78,AI78)-1</f>
        <v>77</v>
      </c>
      <c r="AK78" s="305" t="str">
        <f t="shared" si="127"/>
        <v>Gabon</v>
      </c>
      <c r="AL78" s="81">
        <f t="shared" si="205"/>
        <v>0</v>
      </c>
      <c r="AM78" s="48">
        <f t="shared" si="128"/>
        <v>0</v>
      </c>
      <c r="AN78" s="48">
        <f t="shared" si="129"/>
        <v>0</v>
      </c>
      <c r="AO78" s="48">
        <f t="shared" si="130"/>
        <v>0</v>
      </c>
      <c r="AP78" s="48">
        <f t="shared" si="131"/>
        <v>0</v>
      </c>
      <c r="AQ78" s="48">
        <f t="shared" si="132"/>
        <v>0</v>
      </c>
      <c r="AR78" s="48">
        <f t="shared" si="133"/>
        <v>0</v>
      </c>
      <c r="AS78" s="48">
        <f t="shared" si="134"/>
        <v>0</v>
      </c>
      <c r="AT78" s="48">
        <f t="shared" si="135"/>
        <v>0</v>
      </c>
      <c r="AU78" s="48">
        <f t="shared" si="136"/>
        <v>0</v>
      </c>
      <c r="AV78" s="48">
        <f t="shared" si="137"/>
        <v>0</v>
      </c>
      <c r="AW78" s="48">
        <f t="shared" si="138"/>
        <v>0</v>
      </c>
      <c r="AX78" s="48">
        <f t="shared" si="139"/>
        <v>0</v>
      </c>
      <c r="AY78" s="48">
        <f t="shared" si="140"/>
        <v>0</v>
      </c>
      <c r="AZ78" s="48">
        <f t="shared" si="141"/>
        <v>0</v>
      </c>
      <c r="BA78" s="48">
        <f t="shared" si="142"/>
        <v>0</v>
      </c>
      <c r="BB78" s="48">
        <f t="shared" si="143"/>
        <v>0</v>
      </c>
      <c r="BC78" s="48">
        <f t="shared" si="144"/>
        <v>0</v>
      </c>
      <c r="BD78" s="48">
        <f t="shared" si="145"/>
        <v>0</v>
      </c>
      <c r="BE78" s="48">
        <f t="shared" si="146"/>
        <v>0</v>
      </c>
      <c r="BF78" s="48">
        <f t="shared" si="147"/>
        <v>0</v>
      </c>
      <c r="BG78" s="48">
        <f t="shared" si="148"/>
        <v>0</v>
      </c>
      <c r="BH78" s="48">
        <f t="shared" si="149"/>
        <v>0</v>
      </c>
      <c r="BI78" s="48">
        <f t="shared" si="150"/>
        <v>0</v>
      </c>
      <c r="BJ78" s="48">
        <f t="shared" si="151"/>
        <v>0</v>
      </c>
      <c r="BK78" s="48"/>
      <c r="BL78" s="52">
        <v>77</v>
      </c>
      <c r="BM78">
        <f t="shared" si="206"/>
        <v>0</v>
      </c>
      <c r="BN78" s="48">
        <f t="shared" si="211"/>
        <v>0</v>
      </c>
      <c r="BO78" s="48">
        <f t="shared" si="152"/>
        <v>0</v>
      </c>
      <c r="BP78" s="48">
        <f t="shared" si="153"/>
        <v>0</v>
      </c>
      <c r="BQ78" s="48">
        <f t="shared" si="154"/>
        <v>0</v>
      </c>
      <c r="BR78" s="48">
        <f t="shared" si="155"/>
        <v>0</v>
      </c>
      <c r="BS78" s="48">
        <f t="shared" si="156"/>
        <v>0</v>
      </c>
      <c r="BT78" s="48">
        <f t="shared" si="157"/>
        <v>0</v>
      </c>
      <c r="BU78" s="48">
        <f t="shared" si="158"/>
        <v>0</v>
      </c>
      <c r="BV78" s="48">
        <f t="shared" si="159"/>
        <v>0</v>
      </c>
      <c r="BW78" s="48">
        <f t="shared" si="160"/>
        <v>0</v>
      </c>
      <c r="BX78" s="48">
        <f t="shared" si="161"/>
        <v>0</v>
      </c>
      <c r="BY78" s="48">
        <f t="shared" si="162"/>
        <v>0</v>
      </c>
      <c r="BZ78" s="48">
        <f t="shared" si="163"/>
        <v>0</v>
      </c>
      <c r="CA78" s="48">
        <f t="shared" si="164"/>
        <v>0</v>
      </c>
      <c r="CB78" s="48">
        <f t="shared" si="165"/>
        <v>0</v>
      </c>
      <c r="CC78" s="48">
        <f t="shared" si="166"/>
        <v>0</v>
      </c>
      <c r="CD78" s="48">
        <f t="shared" si="167"/>
        <v>0</v>
      </c>
      <c r="CE78" s="48">
        <f t="shared" si="168"/>
        <v>0</v>
      </c>
      <c r="CF78" s="48">
        <f t="shared" si="169"/>
        <v>0</v>
      </c>
      <c r="CG78" s="48">
        <f t="shared" si="170"/>
        <v>0</v>
      </c>
      <c r="CH78" s="48">
        <f t="shared" si="171"/>
        <v>0</v>
      </c>
      <c r="CI78" s="48">
        <f t="shared" si="172"/>
        <v>0</v>
      </c>
      <c r="CJ78" s="48">
        <f t="shared" si="173"/>
        <v>0</v>
      </c>
      <c r="CK78" s="48">
        <f t="shared" si="174"/>
        <v>0</v>
      </c>
      <c r="CL78" s="48">
        <f t="shared" si="175"/>
        <v>0</v>
      </c>
      <c r="CM78" s="48"/>
      <c r="CN78" s="310">
        <f t="shared" si="207"/>
        <v>0</v>
      </c>
      <c r="CO78" s="310">
        <v>77</v>
      </c>
      <c r="CP78" s="303">
        <f t="shared" si="208"/>
        <v>1</v>
      </c>
      <c r="CQ78" s="303">
        <f>CP78+COUNTIF($CP$2:CP78,CP78)-1</f>
        <v>77</v>
      </c>
      <c r="CR78" s="305" t="str">
        <f t="shared" si="176"/>
        <v>Gabon</v>
      </c>
      <c r="CS78" s="81">
        <f t="shared" si="209"/>
        <v>0</v>
      </c>
      <c r="CT78" s="48">
        <f t="shared" si="177"/>
        <v>0</v>
      </c>
      <c r="CU78" s="48">
        <f t="shared" si="178"/>
        <v>0</v>
      </c>
      <c r="CV78" s="48">
        <f t="shared" si="179"/>
        <v>0</v>
      </c>
      <c r="CW78" s="48">
        <f t="shared" si="180"/>
        <v>0</v>
      </c>
      <c r="CX78" s="48">
        <f t="shared" si="181"/>
        <v>0</v>
      </c>
      <c r="CY78" s="48">
        <f t="shared" si="182"/>
        <v>0</v>
      </c>
      <c r="CZ78" s="48">
        <f t="shared" si="183"/>
        <v>0</v>
      </c>
      <c r="DA78" s="48">
        <f t="shared" si="184"/>
        <v>0</v>
      </c>
      <c r="DB78" s="48">
        <f t="shared" si="185"/>
        <v>0</v>
      </c>
      <c r="DC78" s="48">
        <f t="shared" si="186"/>
        <v>0</v>
      </c>
      <c r="DD78" s="48">
        <f t="shared" si="187"/>
        <v>0</v>
      </c>
      <c r="DE78" s="48">
        <f t="shared" si="188"/>
        <v>0</v>
      </c>
      <c r="DF78" s="48">
        <f t="shared" si="189"/>
        <v>0</v>
      </c>
      <c r="DG78" s="48">
        <f t="shared" si="190"/>
        <v>0</v>
      </c>
      <c r="DH78" s="48">
        <f t="shared" si="191"/>
        <v>0</v>
      </c>
      <c r="DI78" s="48">
        <f t="shared" si="192"/>
        <v>0</v>
      </c>
      <c r="DJ78" s="48">
        <f t="shared" si="193"/>
        <v>0</v>
      </c>
      <c r="DK78" s="48">
        <f t="shared" si="194"/>
        <v>0</v>
      </c>
      <c r="DL78" s="48">
        <f t="shared" si="195"/>
        <v>0</v>
      </c>
      <c r="DM78" s="48">
        <f t="shared" si="196"/>
        <v>0</v>
      </c>
      <c r="DN78" s="48">
        <f t="shared" si="197"/>
        <v>0</v>
      </c>
      <c r="DO78" s="48">
        <f t="shared" si="198"/>
        <v>0</v>
      </c>
      <c r="DP78" s="48">
        <f t="shared" si="199"/>
        <v>0</v>
      </c>
      <c r="DQ78" s="48">
        <f t="shared" si="200"/>
        <v>0</v>
      </c>
    </row>
    <row r="79" spans="1:121" ht="15">
      <c r="A79" s="303">
        <v>78</v>
      </c>
      <c r="B79" s="445">
        <f t="shared" si="201"/>
        <v>1</v>
      </c>
      <c r="C79" s="446">
        <f>B79+COUNTIF(B$2:$B79,B79)-1</f>
        <v>78</v>
      </c>
      <c r="D79" s="447" t="str">
        <f>Tables!AI79</f>
        <v>Gambia the</v>
      </c>
      <c r="E79" s="448">
        <f t="shared" si="202"/>
        <v>0</v>
      </c>
      <c r="F79" s="50">
        <f>SUMIFS('Portfolio Allocation'!C$10:C$109,'Portfolio Allocation'!$A$10:$A$109,'Graph Tables'!$D79)</f>
        <v>0</v>
      </c>
      <c r="G79" s="50">
        <f>SUMIFS('Portfolio Allocation'!D$10:D$109,'Portfolio Allocation'!$A$10:$A$109,'Graph Tables'!$D79)</f>
        <v>0</v>
      </c>
      <c r="H79" s="50">
        <f>SUMIFS('Portfolio Allocation'!E$10:E$109,'Portfolio Allocation'!$A$10:$A$109,'Graph Tables'!$D79)</f>
        <v>0</v>
      </c>
      <c r="I79" s="50">
        <f>SUMIFS('Portfolio Allocation'!F$10:F$109,'Portfolio Allocation'!$A$10:$A$109,'Graph Tables'!$D79)</f>
        <v>0</v>
      </c>
      <c r="J79" s="50">
        <f>SUMIFS('Portfolio Allocation'!G$10:G$109,'Portfolio Allocation'!$A$10:$A$109,'Graph Tables'!$D79)</f>
        <v>0</v>
      </c>
      <c r="K79" s="50">
        <f>SUMIFS('Portfolio Allocation'!H$10:H$109,'Portfolio Allocation'!$A$10:$A$109,'Graph Tables'!$D79)</f>
        <v>0</v>
      </c>
      <c r="L79" s="50">
        <f>SUMIFS('Portfolio Allocation'!I$10:I$109,'Portfolio Allocation'!$A$10:$A$109,'Graph Tables'!$D79)</f>
        <v>0</v>
      </c>
      <c r="M79" s="50">
        <f>SUMIFS('Portfolio Allocation'!J$10:J$109,'Portfolio Allocation'!$A$10:$A$109,'Graph Tables'!$D79)</f>
        <v>0</v>
      </c>
      <c r="N79" s="50">
        <f>SUMIFS('Portfolio Allocation'!K$10:K$109,'Portfolio Allocation'!$A$10:$A$109,'Graph Tables'!$D79)</f>
        <v>0</v>
      </c>
      <c r="O79" s="50">
        <f>SUMIFS('Portfolio Allocation'!L$10:L$109,'Portfolio Allocation'!$A$10:$A$109,'Graph Tables'!$D79)</f>
        <v>0</v>
      </c>
      <c r="P79" s="50">
        <f>SUMIFS('Portfolio Allocation'!M$10:M$109,'Portfolio Allocation'!$A$10:$A$109,'Graph Tables'!$D79)</f>
        <v>0</v>
      </c>
      <c r="Q79" s="50">
        <f>SUMIFS('Portfolio Allocation'!N$10:N$109,'Portfolio Allocation'!$A$10:$A$109,'Graph Tables'!$D79)</f>
        <v>0</v>
      </c>
      <c r="R79" s="50">
        <f>SUMIFS('Portfolio Allocation'!O$10:O$109,'Portfolio Allocation'!$A$10:$A$109,'Graph Tables'!$D79)</f>
        <v>0</v>
      </c>
      <c r="S79" s="50">
        <f>SUMIFS('Portfolio Allocation'!P$10:P$109,'Portfolio Allocation'!$A$10:$A$109,'Graph Tables'!$D79)</f>
        <v>0</v>
      </c>
      <c r="T79" s="50">
        <f>SUMIFS('Portfolio Allocation'!Q$10:Q$109,'Portfolio Allocation'!$A$10:$A$109,'Graph Tables'!$D79)</f>
        <v>0</v>
      </c>
      <c r="U79" s="50">
        <f>SUMIFS('Portfolio Allocation'!R$10:R$109,'Portfolio Allocation'!$A$10:$A$109,'Graph Tables'!$D79)</f>
        <v>0</v>
      </c>
      <c r="V79" s="50">
        <f>SUMIFS('Portfolio Allocation'!S$10:S$109,'Portfolio Allocation'!$A$10:$A$109,'Graph Tables'!$D79)</f>
        <v>0</v>
      </c>
      <c r="W79" s="50">
        <f>SUMIFS('Portfolio Allocation'!T$10:T$109,'Portfolio Allocation'!$A$10:$A$109,'Graph Tables'!$D79)</f>
        <v>0</v>
      </c>
      <c r="X79" s="50">
        <f>SUMIFS('Portfolio Allocation'!U$10:U$109,'Portfolio Allocation'!$A$10:$A$109,'Graph Tables'!$D79)</f>
        <v>0</v>
      </c>
      <c r="Y79" s="50">
        <f>SUMIFS('Portfolio Allocation'!V$10:V$109,'Portfolio Allocation'!$A$10:$A$109,'Graph Tables'!$D79)</f>
        <v>0</v>
      </c>
      <c r="Z79" s="50">
        <f>SUMIFS('Portfolio Allocation'!W$10:W$109,'Portfolio Allocation'!$A$10:$A$109,'Graph Tables'!$D79)</f>
        <v>0</v>
      </c>
      <c r="AA79" s="50">
        <f>SUMIFS('Portfolio Allocation'!X$10:X$109,'Portfolio Allocation'!$A$10:$A$109,'Graph Tables'!$D79)</f>
        <v>0</v>
      </c>
      <c r="AB79" s="50">
        <f>SUMIFS('Portfolio Allocation'!Y$10:Y$109,'Portfolio Allocation'!$A$10:$A$109,'Graph Tables'!$D79)</f>
        <v>0</v>
      </c>
      <c r="AC79" s="50">
        <f>SUMIFS('Portfolio Allocation'!Z$10:Z$109,'Portfolio Allocation'!$A$10:$A$109,'Graph Tables'!$D79)</f>
        <v>0</v>
      </c>
      <c r="AD79" s="50"/>
      <c r="AE79" s="52">
        <v>78</v>
      </c>
      <c r="AF79" t="str">
        <f t="shared" si="203"/>
        <v xml:space="preserve"> </v>
      </c>
      <c r="AG79" s="48">
        <f t="shared" si="210"/>
        <v>0</v>
      </c>
      <c r="AH79" s="50"/>
      <c r="AI79" s="303">
        <f t="shared" si="204"/>
        <v>1</v>
      </c>
      <c r="AJ79" s="303">
        <f>AI79+COUNTIF(AI$2:$AI79,AI79)-1</f>
        <v>78</v>
      </c>
      <c r="AK79" s="305" t="str">
        <f t="shared" si="127"/>
        <v>Gambia the</v>
      </c>
      <c r="AL79" s="81">
        <f t="shared" si="205"/>
        <v>0</v>
      </c>
      <c r="AM79" s="48">
        <f t="shared" si="128"/>
        <v>0</v>
      </c>
      <c r="AN79" s="48">
        <f t="shared" si="129"/>
        <v>0</v>
      </c>
      <c r="AO79" s="48">
        <f t="shared" si="130"/>
        <v>0</v>
      </c>
      <c r="AP79" s="48">
        <f t="shared" si="131"/>
        <v>0</v>
      </c>
      <c r="AQ79" s="48">
        <f t="shared" si="132"/>
        <v>0</v>
      </c>
      <c r="AR79" s="48">
        <f t="shared" si="133"/>
        <v>0</v>
      </c>
      <c r="AS79" s="48">
        <f t="shared" si="134"/>
        <v>0</v>
      </c>
      <c r="AT79" s="48">
        <f t="shared" si="135"/>
        <v>0</v>
      </c>
      <c r="AU79" s="48">
        <f t="shared" si="136"/>
        <v>0</v>
      </c>
      <c r="AV79" s="48">
        <f t="shared" si="137"/>
        <v>0</v>
      </c>
      <c r="AW79" s="48">
        <f t="shared" si="138"/>
        <v>0</v>
      </c>
      <c r="AX79" s="48">
        <f t="shared" si="139"/>
        <v>0</v>
      </c>
      <c r="AY79" s="48">
        <f t="shared" si="140"/>
        <v>0</v>
      </c>
      <c r="AZ79" s="48">
        <f t="shared" si="141"/>
        <v>0</v>
      </c>
      <c r="BA79" s="48">
        <f t="shared" si="142"/>
        <v>0</v>
      </c>
      <c r="BB79" s="48">
        <f t="shared" si="143"/>
        <v>0</v>
      </c>
      <c r="BC79" s="48">
        <f t="shared" si="144"/>
        <v>0</v>
      </c>
      <c r="BD79" s="48">
        <f t="shared" si="145"/>
        <v>0</v>
      </c>
      <c r="BE79" s="48">
        <f t="shared" si="146"/>
        <v>0</v>
      </c>
      <c r="BF79" s="48">
        <f t="shared" si="147"/>
        <v>0</v>
      </c>
      <c r="BG79" s="48">
        <f t="shared" si="148"/>
        <v>0</v>
      </c>
      <c r="BH79" s="48">
        <f t="shared" si="149"/>
        <v>0</v>
      </c>
      <c r="BI79" s="48">
        <f t="shared" si="150"/>
        <v>0</v>
      </c>
      <c r="BJ79" s="48">
        <f t="shared" si="151"/>
        <v>0</v>
      </c>
      <c r="BK79" s="48"/>
      <c r="BL79" s="52">
        <v>78</v>
      </c>
      <c r="BM79">
        <f t="shared" si="206"/>
        <v>0</v>
      </c>
      <c r="BN79" s="48">
        <f t="shared" si="211"/>
        <v>0</v>
      </c>
      <c r="BO79" s="48">
        <f t="shared" si="152"/>
        <v>0</v>
      </c>
      <c r="BP79" s="48">
        <f t="shared" si="153"/>
        <v>0</v>
      </c>
      <c r="BQ79" s="48">
        <f t="shared" si="154"/>
        <v>0</v>
      </c>
      <c r="BR79" s="48">
        <f t="shared" si="155"/>
        <v>0</v>
      </c>
      <c r="BS79" s="48">
        <f t="shared" si="156"/>
        <v>0</v>
      </c>
      <c r="BT79" s="48">
        <f t="shared" si="157"/>
        <v>0</v>
      </c>
      <c r="BU79" s="48">
        <f t="shared" si="158"/>
        <v>0</v>
      </c>
      <c r="BV79" s="48">
        <f t="shared" si="159"/>
        <v>0</v>
      </c>
      <c r="BW79" s="48">
        <f t="shared" si="160"/>
        <v>0</v>
      </c>
      <c r="BX79" s="48">
        <f t="shared" si="161"/>
        <v>0</v>
      </c>
      <c r="BY79" s="48">
        <f t="shared" si="162"/>
        <v>0</v>
      </c>
      <c r="BZ79" s="48">
        <f t="shared" si="163"/>
        <v>0</v>
      </c>
      <c r="CA79" s="48">
        <f t="shared" si="164"/>
        <v>0</v>
      </c>
      <c r="CB79" s="48">
        <f t="shared" si="165"/>
        <v>0</v>
      </c>
      <c r="CC79" s="48">
        <f t="shared" si="166"/>
        <v>0</v>
      </c>
      <c r="CD79" s="48">
        <f t="shared" si="167"/>
        <v>0</v>
      </c>
      <c r="CE79" s="48">
        <f t="shared" si="168"/>
        <v>0</v>
      </c>
      <c r="CF79" s="48">
        <f t="shared" si="169"/>
        <v>0</v>
      </c>
      <c r="CG79" s="48">
        <f t="shared" si="170"/>
        <v>0</v>
      </c>
      <c r="CH79" s="48">
        <f t="shared" si="171"/>
        <v>0</v>
      </c>
      <c r="CI79" s="48">
        <f t="shared" si="172"/>
        <v>0</v>
      </c>
      <c r="CJ79" s="48">
        <f t="shared" si="173"/>
        <v>0</v>
      </c>
      <c r="CK79" s="48">
        <f t="shared" si="174"/>
        <v>0</v>
      </c>
      <c r="CL79" s="48">
        <f t="shared" si="175"/>
        <v>0</v>
      </c>
      <c r="CM79" s="48"/>
      <c r="CN79" s="310">
        <f t="shared" si="207"/>
        <v>0</v>
      </c>
      <c r="CO79" s="310">
        <v>78</v>
      </c>
      <c r="CP79" s="303">
        <f t="shared" si="208"/>
        <v>1</v>
      </c>
      <c r="CQ79" s="303">
        <f>CP79+COUNTIF($CP$2:CP79,CP79)-1</f>
        <v>78</v>
      </c>
      <c r="CR79" s="305" t="str">
        <f t="shared" si="176"/>
        <v>Gambia the</v>
      </c>
      <c r="CS79" s="81">
        <f t="shared" si="209"/>
        <v>0</v>
      </c>
      <c r="CT79" s="48">
        <f t="shared" si="177"/>
        <v>0</v>
      </c>
      <c r="CU79" s="48">
        <f t="shared" si="178"/>
        <v>0</v>
      </c>
      <c r="CV79" s="48">
        <f t="shared" si="179"/>
        <v>0</v>
      </c>
      <c r="CW79" s="48">
        <f t="shared" si="180"/>
        <v>0</v>
      </c>
      <c r="CX79" s="48">
        <f t="shared" si="181"/>
        <v>0</v>
      </c>
      <c r="CY79" s="48">
        <f t="shared" si="182"/>
        <v>0</v>
      </c>
      <c r="CZ79" s="48">
        <f t="shared" si="183"/>
        <v>0</v>
      </c>
      <c r="DA79" s="48">
        <f t="shared" si="184"/>
        <v>0</v>
      </c>
      <c r="DB79" s="48">
        <f t="shared" si="185"/>
        <v>0</v>
      </c>
      <c r="DC79" s="48">
        <f t="shared" si="186"/>
        <v>0</v>
      </c>
      <c r="DD79" s="48">
        <f t="shared" si="187"/>
        <v>0</v>
      </c>
      <c r="DE79" s="48">
        <f t="shared" si="188"/>
        <v>0</v>
      </c>
      <c r="DF79" s="48">
        <f t="shared" si="189"/>
        <v>0</v>
      </c>
      <c r="DG79" s="48">
        <f t="shared" si="190"/>
        <v>0</v>
      </c>
      <c r="DH79" s="48">
        <f t="shared" si="191"/>
        <v>0</v>
      </c>
      <c r="DI79" s="48">
        <f t="shared" si="192"/>
        <v>0</v>
      </c>
      <c r="DJ79" s="48">
        <f t="shared" si="193"/>
        <v>0</v>
      </c>
      <c r="DK79" s="48">
        <f t="shared" si="194"/>
        <v>0</v>
      </c>
      <c r="DL79" s="48">
        <f t="shared" si="195"/>
        <v>0</v>
      </c>
      <c r="DM79" s="48">
        <f t="shared" si="196"/>
        <v>0</v>
      </c>
      <c r="DN79" s="48">
        <f t="shared" si="197"/>
        <v>0</v>
      </c>
      <c r="DO79" s="48">
        <f t="shared" si="198"/>
        <v>0</v>
      </c>
      <c r="DP79" s="48">
        <f t="shared" si="199"/>
        <v>0</v>
      </c>
      <c r="DQ79" s="48">
        <f t="shared" si="200"/>
        <v>0</v>
      </c>
    </row>
    <row r="80" spans="1:121" ht="15">
      <c r="A80" s="303">
        <v>79</v>
      </c>
      <c r="B80" s="445">
        <f t="shared" si="201"/>
        <v>1</v>
      </c>
      <c r="C80" s="446">
        <f>B80+COUNTIF(B$2:$B80,B80)-1</f>
        <v>79</v>
      </c>
      <c r="D80" s="447" t="str">
        <f>Tables!AI80</f>
        <v>Georgia</v>
      </c>
      <c r="E80" s="448">
        <f t="shared" si="202"/>
        <v>0</v>
      </c>
      <c r="F80" s="50">
        <f>SUMIFS('Portfolio Allocation'!C$10:C$109,'Portfolio Allocation'!$A$10:$A$109,'Graph Tables'!$D80)</f>
        <v>0</v>
      </c>
      <c r="G80" s="50">
        <f>SUMIFS('Portfolio Allocation'!D$10:D$109,'Portfolio Allocation'!$A$10:$A$109,'Graph Tables'!$D80)</f>
        <v>0</v>
      </c>
      <c r="H80" s="50">
        <f>SUMIFS('Portfolio Allocation'!E$10:E$109,'Portfolio Allocation'!$A$10:$A$109,'Graph Tables'!$D80)</f>
        <v>0</v>
      </c>
      <c r="I80" s="50">
        <f>SUMIFS('Portfolio Allocation'!F$10:F$109,'Portfolio Allocation'!$A$10:$A$109,'Graph Tables'!$D80)</f>
        <v>0</v>
      </c>
      <c r="J80" s="50">
        <f>SUMIFS('Portfolio Allocation'!G$10:G$109,'Portfolio Allocation'!$A$10:$A$109,'Graph Tables'!$D80)</f>
        <v>0</v>
      </c>
      <c r="K80" s="50">
        <f>SUMIFS('Portfolio Allocation'!H$10:H$109,'Portfolio Allocation'!$A$10:$A$109,'Graph Tables'!$D80)</f>
        <v>0</v>
      </c>
      <c r="L80" s="50">
        <f>SUMIFS('Portfolio Allocation'!I$10:I$109,'Portfolio Allocation'!$A$10:$A$109,'Graph Tables'!$D80)</f>
        <v>0</v>
      </c>
      <c r="M80" s="50">
        <f>SUMIFS('Portfolio Allocation'!J$10:J$109,'Portfolio Allocation'!$A$10:$A$109,'Graph Tables'!$D80)</f>
        <v>0</v>
      </c>
      <c r="N80" s="50">
        <f>SUMIFS('Portfolio Allocation'!K$10:K$109,'Portfolio Allocation'!$A$10:$A$109,'Graph Tables'!$D80)</f>
        <v>0</v>
      </c>
      <c r="O80" s="50">
        <f>SUMIFS('Portfolio Allocation'!L$10:L$109,'Portfolio Allocation'!$A$10:$A$109,'Graph Tables'!$D80)</f>
        <v>0</v>
      </c>
      <c r="P80" s="50">
        <f>SUMIFS('Portfolio Allocation'!M$10:M$109,'Portfolio Allocation'!$A$10:$A$109,'Graph Tables'!$D80)</f>
        <v>0</v>
      </c>
      <c r="Q80" s="50">
        <f>SUMIFS('Portfolio Allocation'!N$10:N$109,'Portfolio Allocation'!$A$10:$A$109,'Graph Tables'!$D80)</f>
        <v>0</v>
      </c>
      <c r="R80" s="50">
        <f>SUMIFS('Portfolio Allocation'!O$10:O$109,'Portfolio Allocation'!$A$10:$A$109,'Graph Tables'!$D80)</f>
        <v>0</v>
      </c>
      <c r="S80" s="50">
        <f>SUMIFS('Portfolio Allocation'!P$10:P$109,'Portfolio Allocation'!$A$10:$A$109,'Graph Tables'!$D80)</f>
        <v>0</v>
      </c>
      <c r="T80" s="50">
        <f>SUMIFS('Portfolio Allocation'!Q$10:Q$109,'Portfolio Allocation'!$A$10:$A$109,'Graph Tables'!$D80)</f>
        <v>0</v>
      </c>
      <c r="U80" s="50">
        <f>SUMIFS('Portfolio Allocation'!R$10:R$109,'Portfolio Allocation'!$A$10:$A$109,'Graph Tables'!$D80)</f>
        <v>0</v>
      </c>
      <c r="V80" s="50">
        <f>SUMIFS('Portfolio Allocation'!S$10:S$109,'Portfolio Allocation'!$A$10:$A$109,'Graph Tables'!$D80)</f>
        <v>0</v>
      </c>
      <c r="W80" s="50">
        <f>SUMIFS('Portfolio Allocation'!T$10:T$109,'Portfolio Allocation'!$A$10:$A$109,'Graph Tables'!$D80)</f>
        <v>0</v>
      </c>
      <c r="X80" s="50">
        <f>SUMIFS('Portfolio Allocation'!U$10:U$109,'Portfolio Allocation'!$A$10:$A$109,'Graph Tables'!$D80)</f>
        <v>0</v>
      </c>
      <c r="Y80" s="50">
        <f>SUMIFS('Portfolio Allocation'!V$10:V$109,'Portfolio Allocation'!$A$10:$A$109,'Graph Tables'!$D80)</f>
        <v>0</v>
      </c>
      <c r="Z80" s="50">
        <f>SUMIFS('Portfolio Allocation'!W$10:W$109,'Portfolio Allocation'!$A$10:$A$109,'Graph Tables'!$D80)</f>
        <v>0</v>
      </c>
      <c r="AA80" s="50">
        <f>SUMIFS('Portfolio Allocation'!X$10:X$109,'Portfolio Allocation'!$A$10:$A$109,'Graph Tables'!$D80)</f>
        <v>0</v>
      </c>
      <c r="AB80" s="50">
        <f>SUMIFS('Portfolio Allocation'!Y$10:Y$109,'Portfolio Allocation'!$A$10:$A$109,'Graph Tables'!$D80)</f>
        <v>0</v>
      </c>
      <c r="AC80" s="50">
        <f>SUMIFS('Portfolio Allocation'!Z$10:Z$109,'Portfolio Allocation'!$A$10:$A$109,'Graph Tables'!$D80)</f>
        <v>0</v>
      </c>
      <c r="AD80" s="50"/>
      <c r="AE80" s="52">
        <v>79</v>
      </c>
      <c r="AF80" t="str">
        <f t="shared" si="203"/>
        <v xml:space="preserve"> </v>
      </c>
      <c r="AG80" s="48">
        <f t="shared" si="210"/>
        <v>0</v>
      </c>
      <c r="AH80" s="50"/>
      <c r="AI80" s="303">
        <f t="shared" si="204"/>
        <v>1</v>
      </c>
      <c r="AJ80" s="303">
        <f>AI80+COUNTIF(AI$2:$AI80,AI80)-1</f>
        <v>79</v>
      </c>
      <c r="AK80" s="305" t="str">
        <f t="shared" si="127"/>
        <v>Georgia</v>
      </c>
      <c r="AL80" s="81">
        <f t="shared" si="205"/>
        <v>0</v>
      </c>
      <c r="AM80" s="48">
        <f t="shared" si="128"/>
        <v>0</v>
      </c>
      <c r="AN80" s="48">
        <f t="shared" si="129"/>
        <v>0</v>
      </c>
      <c r="AO80" s="48">
        <f t="shared" si="130"/>
        <v>0</v>
      </c>
      <c r="AP80" s="48">
        <f t="shared" si="131"/>
        <v>0</v>
      </c>
      <c r="AQ80" s="48">
        <f t="shared" si="132"/>
        <v>0</v>
      </c>
      <c r="AR80" s="48">
        <f t="shared" si="133"/>
        <v>0</v>
      </c>
      <c r="AS80" s="48">
        <f t="shared" si="134"/>
        <v>0</v>
      </c>
      <c r="AT80" s="48">
        <f t="shared" si="135"/>
        <v>0</v>
      </c>
      <c r="AU80" s="48">
        <f t="shared" si="136"/>
        <v>0</v>
      </c>
      <c r="AV80" s="48">
        <f t="shared" si="137"/>
        <v>0</v>
      </c>
      <c r="AW80" s="48">
        <f t="shared" si="138"/>
        <v>0</v>
      </c>
      <c r="AX80" s="48">
        <f t="shared" si="139"/>
        <v>0</v>
      </c>
      <c r="AY80" s="48">
        <f t="shared" si="140"/>
        <v>0</v>
      </c>
      <c r="AZ80" s="48">
        <f t="shared" si="141"/>
        <v>0</v>
      </c>
      <c r="BA80" s="48">
        <f t="shared" si="142"/>
        <v>0</v>
      </c>
      <c r="BB80" s="48">
        <f t="shared" si="143"/>
        <v>0</v>
      </c>
      <c r="BC80" s="48">
        <f t="shared" si="144"/>
        <v>0</v>
      </c>
      <c r="BD80" s="48">
        <f t="shared" si="145"/>
        <v>0</v>
      </c>
      <c r="BE80" s="48">
        <f t="shared" si="146"/>
        <v>0</v>
      </c>
      <c r="BF80" s="48">
        <f t="shared" si="147"/>
        <v>0</v>
      </c>
      <c r="BG80" s="48">
        <f t="shared" si="148"/>
        <v>0</v>
      </c>
      <c r="BH80" s="48">
        <f t="shared" si="149"/>
        <v>0</v>
      </c>
      <c r="BI80" s="48">
        <f t="shared" si="150"/>
        <v>0</v>
      </c>
      <c r="BJ80" s="48">
        <f t="shared" si="151"/>
        <v>0</v>
      </c>
      <c r="BK80" s="48"/>
      <c r="BL80" s="52">
        <v>79</v>
      </c>
      <c r="BM80">
        <f t="shared" si="206"/>
        <v>0</v>
      </c>
      <c r="BN80" s="48">
        <f t="shared" si="211"/>
        <v>0</v>
      </c>
      <c r="BO80" s="48">
        <f t="shared" si="152"/>
        <v>0</v>
      </c>
      <c r="BP80" s="48">
        <f t="shared" si="153"/>
        <v>0</v>
      </c>
      <c r="BQ80" s="48">
        <f t="shared" si="154"/>
        <v>0</v>
      </c>
      <c r="BR80" s="48">
        <f t="shared" si="155"/>
        <v>0</v>
      </c>
      <c r="BS80" s="48">
        <f t="shared" si="156"/>
        <v>0</v>
      </c>
      <c r="BT80" s="48">
        <f t="shared" si="157"/>
        <v>0</v>
      </c>
      <c r="BU80" s="48">
        <f t="shared" si="158"/>
        <v>0</v>
      </c>
      <c r="BV80" s="48">
        <f t="shared" si="159"/>
        <v>0</v>
      </c>
      <c r="BW80" s="48">
        <f t="shared" si="160"/>
        <v>0</v>
      </c>
      <c r="BX80" s="48">
        <f t="shared" si="161"/>
        <v>0</v>
      </c>
      <c r="BY80" s="48">
        <f t="shared" si="162"/>
        <v>0</v>
      </c>
      <c r="BZ80" s="48">
        <f t="shared" si="163"/>
        <v>0</v>
      </c>
      <c r="CA80" s="48">
        <f t="shared" si="164"/>
        <v>0</v>
      </c>
      <c r="CB80" s="48">
        <f t="shared" si="165"/>
        <v>0</v>
      </c>
      <c r="CC80" s="48">
        <f t="shared" si="166"/>
        <v>0</v>
      </c>
      <c r="CD80" s="48">
        <f t="shared" si="167"/>
        <v>0</v>
      </c>
      <c r="CE80" s="48">
        <f t="shared" si="168"/>
        <v>0</v>
      </c>
      <c r="CF80" s="48">
        <f t="shared" si="169"/>
        <v>0</v>
      </c>
      <c r="CG80" s="48">
        <f t="shared" si="170"/>
        <v>0</v>
      </c>
      <c r="CH80" s="48">
        <f t="shared" si="171"/>
        <v>0</v>
      </c>
      <c r="CI80" s="48">
        <f t="shared" si="172"/>
        <v>0</v>
      </c>
      <c r="CJ80" s="48">
        <f t="shared" si="173"/>
        <v>0</v>
      </c>
      <c r="CK80" s="48">
        <f t="shared" si="174"/>
        <v>0</v>
      </c>
      <c r="CL80" s="48">
        <f t="shared" si="175"/>
        <v>0</v>
      </c>
      <c r="CM80" s="48"/>
      <c r="CN80" s="310">
        <f t="shared" si="207"/>
        <v>0</v>
      </c>
      <c r="CO80" s="310">
        <v>79</v>
      </c>
      <c r="CP80" s="303">
        <f t="shared" si="208"/>
        <v>1</v>
      </c>
      <c r="CQ80" s="303">
        <f>CP80+COUNTIF($CP$2:CP80,CP80)-1</f>
        <v>79</v>
      </c>
      <c r="CR80" s="305" t="str">
        <f t="shared" si="176"/>
        <v>Georgia</v>
      </c>
      <c r="CS80" s="81">
        <f t="shared" si="209"/>
        <v>0</v>
      </c>
      <c r="CT80" s="48">
        <f t="shared" si="177"/>
        <v>0</v>
      </c>
      <c r="CU80" s="48">
        <f t="shared" si="178"/>
        <v>0</v>
      </c>
      <c r="CV80" s="48">
        <f t="shared" si="179"/>
        <v>0</v>
      </c>
      <c r="CW80" s="48">
        <f t="shared" si="180"/>
        <v>0</v>
      </c>
      <c r="CX80" s="48">
        <f t="shared" si="181"/>
        <v>0</v>
      </c>
      <c r="CY80" s="48">
        <f t="shared" si="182"/>
        <v>0</v>
      </c>
      <c r="CZ80" s="48">
        <f t="shared" si="183"/>
        <v>0</v>
      </c>
      <c r="DA80" s="48">
        <f t="shared" si="184"/>
        <v>0</v>
      </c>
      <c r="DB80" s="48">
        <f t="shared" si="185"/>
        <v>0</v>
      </c>
      <c r="DC80" s="48">
        <f t="shared" si="186"/>
        <v>0</v>
      </c>
      <c r="DD80" s="48">
        <f t="shared" si="187"/>
        <v>0</v>
      </c>
      <c r="DE80" s="48">
        <f t="shared" si="188"/>
        <v>0</v>
      </c>
      <c r="DF80" s="48">
        <f t="shared" si="189"/>
        <v>0</v>
      </c>
      <c r="DG80" s="48">
        <f t="shared" si="190"/>
        <v>0</v>
      </c>
      <c r="DH80" s="48">
        <f t="shared" si="191"/>
        <v>0</v>
      </c>
      <c r="DI80" s="48">
        <f t="shared" si="192"/>
        <v>0</v>
      </c>
      <c r="DJ80" s="48">
        <f t="shared" si="193"/>
        <v>0</v>
      </c>
      <c r="DK80" s="48">
        <f t="shared" si="194"/>
        <v>0</v>
      </c>
      <c r="DL80" s="48">
        <f t="shared" si="195"/>
        <v>0</v>
      </c>
      <c r="DM80" s="48">
        <f t="shared" si="196"/>
        <v>0</v>
      </c>
      <c r="DN80" s="48">
        <f t="shared" si="197"/>
        <v>0</v>
      </c>
      <c r="DO80" s="48">
        <f t="shared" si="198"/>
        <v>0</v>
      </c>
      <c r="DP80" s="48">
        <f t="shared" si="199"/>
        <v>0</v>
      </c>
      <c r="DQ80" s="48">
        <f t="shared" si="200"/>
        <v>0</v>
      </c>
    </row>
    <row r="81" spans="1:121" ht="15">
      <c r="A81" s="303">
        <v>80</v>
      </c>
      <c r="B81" s="445">
        <f t="shared" si="201"/>
        <v>1</v>
      </c>
      <c r="C81" s="446">
        <f>B81+COUNTIF(B$2:$B81,B81)-1</f>
        <v>80</v>
      </c>
      <c r="D81" s="447" t="str">
        <f>Tables!AI81</f>
        <v>Germany</v>
      </c>
      <c r="E81" s="448">
        <f t="shared" si="202"/>
        <v>0</v>
      </c>
      <c r="F81" s="50">
        <f>SUMIFS('Portfolio Allocation'!C$10:C$109,'Portfolio Allocation'!$A$10:$A$109,'Graph Tables'!$D81)</f>
        <v>0</v>
      </c>
      <c r="G81" s="50">
        <f>SUMIFS('Portfolio Allocation'!D$10:D$109,'Portfolio Allocation'!$A$10:$A$109,'Graph Tables'!$D81)</f>
        <v>0</v>
      </c>
      <c r="H81" s="50">
        <f>SUMIFS('Portfolio Allocation'!E$10:E$109,'Portfolio Allocation'!$A$10:$A$109,'Graph Tables'!$D81)</f>
        <v>0</v>
      </c>
      <c r="I81" s="50">
        <f>SUMIFS('Portfolio Allocation'!F$10:F$109,'Portfolio Allocation'!$A$10:$A$109,'Graph Tables'!$D81)</f>
        <v>0</v>
      </c>
      <c r="J81" s="50">
        <f>SUMIFS('Portfolio Allocation'!G$10:G$109,'Portfolio Allocation'!$A$10:$A$109,'Graph Tables'!$D81)</f>
        <v>0</v>
      </c>
      <c r="K81" s="50">
        <f>SUMIFS('Portfolio Allocation'!H$10:H$109,'Portfolio Allocation'!$A$10:$A$109,'Graph Tables'!$D81)</f>
        <v>0</v>
      </c>
      <c r="L81" s="50">
        <f>SUMIFS('Portfolio Allocation'!I$10:I$109,'Portfolio Allocation'!$A$10:$A$109,'Graph Tables'!$D81)</f>
        <v>0</v>
      </c>
      <c r="M81" s="50">
        <f>SUMIFS('Portfolio Allocation'!J$10:J$109,'Portfolio Allocation'!$A$10:$A$109,'Graph Tables'!$D81)</f>
        <v>0</v>
      </c>
      <c r="N81" s="50">
        <f>SUMIFS('Portfolio Allocation'!K$10:K$109,'Portfolio Allocation'!$A$10:$A$109,'Graph Tables'!$D81)</f>
        <v>0</v>
      </c>
      <c r="O81" s="50">
        <f>SUMIFS('Portfolio Allocation'!L$10:L$109,'Portfolio Allocation'!$A$10:$A$109,'Graph Tables'!$D81)</f>
        <v>0</v>
      </c>
      <c r="P81" s="50">
        <f>SUMIFS('Portfolio Allocation'!M$10:M$109,'Portfolio Allocation'!$A$10:$A$109,'Graph Tables'!$D81)</f>
        <v>0</v>
      </c>
      <c r="Q81" s="50">
        <f>SUMIFS('Portfolio Allocation'!N$10:N$109,'Portfolio Allocation'!$A$10:$A$109,'Graph Tables'!$D81)</f>
        <v>0</v>
      </c>
      <c r="R81" s="50">
        <f>SUMIFS('Portfolio Allocation'!O$10:O$109,'Portfolio Allocation'!$A$10:$A$109,'Graph Tables'!$D81)</f>
        <v>0</v>
      </c>
      <c r="S81" s="50">
        <f>SUMIFS('Portfolio Allocation'!P$10:P$109,'Portfolio Allocation'!$A$10:$A$109,'Graph Tables'!$D81)</f>
        <v>0</v>
      </c>
      <c r="T81" s="50">
        <f>SUMIFS('Portfolio Allocation'!Q$10:Q$109,'Portfolio Allocation'!$A$10:$A$109,'Graph Tables'!$D81)</f>
        <v>0</v>
      </c>
      <c r="U81" s="50">
        <f>SUMIFS('Portfolio Allocation'!R$10:R$109,'Portfolio Allocation'!$A$10:$A$109,'Graph Tables'!$D81)</f>
        <v>0</v>
      </c>
      <c r="V81" s="50">
        <f>SUMIFS('Portfolio Allocation'!S$10:S$109,'Portfolio Allocation'!$A$10:$A$109,'Graph Tables'!$D81)</f>
        <v>0</v>
      </c>
      <c r="W81" s="50">
        <f>SUMIFS('Portfolio Allocation'!T$10:T$109,'Portfolio Allocation'!$A$10:$A$109,'Graph Tables'!$D81)</f>
        <v>0</v>
      </c>
      <c r="X81" s="50">
        <f>SUMIFS('Portfolio Allocation'!U$10:U$109,'Portfolio Allocation'!$A$10:$A$109,'Graph Tables'!$D81)</f>
        <v>0</v>
      </c>
      <c r="Y81" s="50">
        <f>SUMIFS('Portfolio Allocation'!V$10:V$109,'Portfolio Allocation'!$A$10:$A$109,'Graph Tables'!$D81)</f>
        <v>0</v>
      </c>
      <c r="Z81" s="50">
        <f>SUMIFS('Portfolio Allocation'!W$10:W$109,'Portfolio Allocation'!$A$10:$A$109,'Graph Tables'!$D81)</f>
        <v>0</v>
      </c>
      <c r="AA81" s="50">
        <f>SUMIFS('Portfolio Allocation'!X$10:X$109,'Portfolio Allocation'!$A$10:$A$109,'Graph Tables'!$D81)</f>
        <v>0</v>
      </c>
      <c r="AB81" s="50">
        <f>SUMIFS('Portfolio Allocation'!Y$10:Y$109,'Portfolio Allocation'!$A$10:$A$109,'Graph Tables'!$D81)</f>
        <v>0</v>
      </c>
      <c r="AC81" s="50">
        <f>SUMIFS('Portfolio Allocation'!Z$10:Z$109,'Portfolio Allocation'!$A$10:$A$109,'Graph Tables'!$D81)</f>
        <v>0</v>
      </c>
      <c r="AD81" s="50"/>
      <c r="AE81" s="52">
        <v>80</v>
      </c>
      <c r="AF81" t="str">
        <f t="shared" si="203"/>
        <v xml:space="preserve"> </v>
      </c>
      <c r="AG81" s="48">
        <f t="shared" si="210"/>
        <v>0</v>
      </c>
      <c r="AH81" s="50"/>
      <c r="AI81" s="303">
        <f t="shared" si="204"/>
        <v>1</v>
      </c>
      <c r="AJ81" s="303">
        <f>AI81+COUNTIF(AI$2:$AI81,AI81)-1</f>
        <v>80</v>
      </c>
      <c r="AK81" s="305" t="str">
        <f t="shared" si="127"/>
        <v>Germany</v>
      </c>
      <c r="AL81" s="81">
        <f t="shared" si="205"/>
        <v>0</v>
      </c>
      <c r="AM81" s="48">
        <f t="shared" si="128"/>
        <v>0</v>
      </c>
      <c r="AN81" s="48">
        <f t="shared" si="129"/>
        <v>0</v>
      </c>
      <c r="AO81" s="48">
        <f t="shared" si="130"/>
        <v>0</v>
      </c>
      <c r="AP81" s="48">
        <f t="shared" si="131"/>
        <v>0</v>
      </c>
      <c r="AQ81" s="48">
        <f t="shared" si="132"/>
        <v>0</v>
      </c>
      <c r="AR81" s="48">
        <f t="shared" si="133"/>
        <v>0</v>
      </c>
      <c r="AS81" s="48">
        <f t="shared" si="134"/>
        <v>0</v>
      </c>
      <c r="AT81" s="48">
        <f t="shared" si="135"/>
        <v>0</v>
      </c>
      <c r="AU81" s="48">
        <f t="shared" si="136"/>
        <v>0</v>
      </c>
      <c r="AV81" s="48">
        <f t="shared" si="137"/>
        <v>0</v>
      </c>
      <c r="AW81" s="48">
        <f t="shared" si="138"/>
        <v>0</v>
      </c>
      <c r="AX81" s="48">
        <f t="shared" si="139"/>
        <v>0</v>
      </c>
      <c r="AY81" s="48">
        <f t="shared" si="140"/>
        <v>0</v>
      </c>
      <c r="AZ81" s="48">
        <f t="shared" si="141"/>
        <v>0</v>
      </c>
      <c r="BA81" s="48">
        <f t="shared" si="142"/>
        <v>0</v>
      </c>
      <c r="BB81" s="48">
        <f t="shared" si="143"/>
        <v>0</v>
      </c>
      <c r="BC81" s="48">
        <f t="shared" si="144"/>
        <v>0</v>
      </c>
      <c r="BD81" s="48">
        <f t="shared" si="145"/>
        <v>0</v>
      </c>
      <c r="BE81" s="48">
        <f t="shared" si="146"/>
        <v>0</v>
      </c>
      <c r="BF81" s="48">
        <f t="shared" si="147"/>
        <v>0</v>
      </c>
      <c r="BG81" s="48">
        <f t="shared" si="148"/>
        <v>0</v>
      </c>
      <c r="BH81" s="48">
        <f t="shared" si="149"/>
        <v>0</v>
      </c>
      <c r="BI81" s="48">
        <f t="shared" si="150"/>
        <v>0</v>
      </c>
      <c r="BJ81" s="48">
        <f t="shared" si="151"/>
        <v>0</v>
      </c>
      <c r="BK81" s="48"/>
      <c r="BL81" s="52">
        <v>80</v>
      </c>
      <c r="BM81">
        <f t="shared" si="206"/>
        <v>0</v>
      </c>
      <c r="BN81" s="48">
        <f t="shared" si="211"/>
        <v>0</v>
      </c>
      <c r="BO81" s="48">
        <f t="shared" si="152"/>
        <v>0</v>
      </c>
      <c r="BP81" s="48">
        <f t="shared" si="153"/>
        <v>0</v>
      </c>
      <c r="BQ81" s="48">
        <f t="shared" si="154"/>
        <v>0</v>
      </c>
      <c r="BR81" s="48">
        <f t="shared" si="155"/>
        <v>0</v>
      </c>
      <c r="BS81" s="48">
        <f t="shared" si="156"/>
        <v>0</v>
      </c>
      <c r="BT81" s="48">
        <f t="shared" si="157"/>
        <v>0</v>
      </c>
      <c r="BU81" s="48">
        <f t="shared" si="158"/>
        <v>0</v>
      </c>
      <c r="BV81" s="48">
        <f t="shared" si="159"/>
        <v>0</v>
      </c>
      <c r="BW81" s="48">
        <f t="shared" si="160"/>
        <v>0</v>
      </c>
      <c r="BX81" s="48">
        <f t="shared" si="161"/>
        <v>0</v>
      </c>
      <c r="BY81" s="48">
        <f t="shared" si="162"/>
        <v>0</v>
      </c>
      <c r="BZ81" s="48">
        <f t="shared" si="163"/>
        <v>0</v>
      </c>
      <c r="CA81" s="48">
        <f t="shared" si="164"/>
        <v>0</v>
      </c>
      <c r="CB81" s="48">
        <f t="shared" si="165"/>
        <v>0</v>
      </c>
      <c r="CC81" s="48">
        <f t="shared" si="166"/>
        <v>0</v>
      </c>
      <c r="CD81" s="48">
        <f t="shared" si="167"/>
        <v>0</v>
      </c>
      <c r="CE81" s="48">
        <f t="shared" si="168"/>
        <v>0</v>
      </c>
      <c r="CF81" s="48">
        <f t="shared" si="169"/>
        <v>0</v>
      </c>
      <c r="CG81" s="48">
        <f t="shared" si="170"/>
        <v>0</v>
      </c>
      <c r="CH81" s="48">
        <f t="shared" si="171"/>
        <v>0</v>
      </c>
      <c r="CI81" s="48">
        <f t="shared" si="172"/>
        <v>0</v>
      </c>
      <c r="CJ81" s="48">
        <f t="shared" si="173"/>
        <v>0</v>
      </c>
      <c r="CK81" s="48">
        <f t="shared" si="174"/>
        <v>0</v>
      </c>
      <c r="CL81" s="48">
        <f t="shared" si="175"/>
        <v>0</v>
      </c>
      <c r="CM81" s="48"/>
      <c r="CN81" s="310">
        <f t="shared" si="207"/>
        <v>0</v>
      </c>
      <c r="CO81" s="310">
        <v>80</v>
      </c>
      <c r="CP81" s="303">
        <f t="shared" si="208"/>
        <v>1</v>
      </c>
      <c r="CQ81" s="303">
        <f>CP81+COUNTIF($CP$2:CP81,CP81)-1</f>
        <v>80</v>
      </c>
      <c r="CR81" s="305" t="str">
        <f t="shared" si="176"/>
        <v>Germany</v>
      </c>
      <c r="CS81" s="81">
        <f t="shared" si="209"/>
        <v>0</v>
      </c>
      <c r="CT81" s="48">
        <f t="shared" si="177"/>
        <v>0</v>
      </c>
      <c r="CU81" s="48">
        <f t="shared" si="178"/>
        <v>0</v>
      </c>
      <c r="CV81" s="48">
        <f t="shared" si="179"/>
        <v>0</v>
      </c>
      <c r="CW81" s="48">
        <f t="shared" si="180"/>
        <v>0</v>
      </c>
      <c r="CX81" s="48">
        <f t="shared" si="181"/>
        <v>0</v>
      </c>
      <c r="CY81" s="48">
        <f t="shared" si="182"/>
        <v>0</v>
      </c>
      <c r="CZ81" s="48">
        <f t="shared" si="183"/>
        <v>0</v>
      </c>
      <c r="DA81" s="48">
        <f t="shared" si="184"/>
        <v>0</v>
      </c>
      <c r="DB81" s="48">
        <f t="shared" si="185"/>
        <v>0</v>
      </c>
      <c r="DC81" s="48">
        <f t="shared" si="186"/>
        <v>0</v>
      </c>
      <c r="DD81" s="48">
        <f t="shared" si="187"/>
        <v>0</v>
      </c>
      <c r="DE81" s="48">
        <f t="shared" si="188"/>
        <v>0</v>
      </c>
      <c r="DF81" s="48">
        <f t="shared" si="189"/>
        <v>0</v>
      </c>
      <c r="DG81" s="48">
        <f t="shared" si="190"/>
        <v>0</v>
      </c>
      <c r="DH81" s="48">
        <f t="shared" si="191"/>
        <v>0</v>
      </c>
      <c r="DI81" s="48">
        <f t="shared" si="192"/>
        <v>0</v>
      </c>
      <c r="DJ81" s="48">
        <f t="shared" si="193"/>
        <v>0</v>
      </c>
      <c r="DK81" s="48">
        <f t="shared" si="194"/>
        <v>0</v>
      </c>
      <c r="DL81" s="48">
        <f t="shared" si="195"/>
        <v>0</v>
      </c>
      <c r="DM81" s="48">
        <f t="shared" si="196"/>
        <v>0</v>
      </c>
      <c r="DN81" s="48">
        <f t="shared" si="197"/>
        <v>0</v>
      </c>
      <c r="DO81" s="48">
        <f t="shared" si="198"/>
        <v>0</v>
      </c>
      <c r="DP81" s="48">
        <f t="shared" si="199"/>
        <v>0</v>
      </c>
      <c r="DQ81" s="48">
        <f t="shared" si="200"/>
        <v>0</v>
      </c>
    </row>
    <row r="82" spans="1:121" ht="15">
      <c r="A82" s="303">
        <v>81</v>
      </c>
      <c r="B82" s="445">
        <f t="shared" si="201"/>
        <v>1</v>
      </c>
      <c r="C82" s="446">
        <f>B82+COUNTIF(B$2:$B82,B82)-1</f>
        <v>81</v>
      </c>
      <c r="D82" s="447" t="str">
        <f>Tables!AI82</f>
        <v>Ghana</v>
      </c>
      <c r="E82" s="448">
        <f t="shared" si="202"/>
        <v>0</v>
      </c>
      <c r="F82" s="50">
        <f>SUMIFS('Portfolio Allocation'!C$10:C$109,'Portfolio Allocation'!$A$10:$A$109,'Graph Tables'!$D82)</f>
        <v>0</v>
      </c>
      <c r="G82" s="50">
        <f>SUMIFS('Portfolio Allocation'!D$10:D$109,'Portfolio Allocation'!$A$10:$A$109,'Graph Tables'!$D82)</f>
        <v>0</v>
      </c>
      <c r="H82" s="50">
        <f>SUMIFS('Portfolio Allocation'!E$10:E$109,'Portfolio Allocation'!$A$10:$A$109,'Graph Tables'!$D82)</f>
        <v>0</v>
      </c>
      <c r="I82" s="50">
        <f>SUMIFS('Portfolio Allocation'!F$10:F$109,'Portfolio Allocation'!$A$10:$A$109,'Graph Tables'!$D82)</f>
        <v>0</v>
      </c>
      <c r="J82" s="50">
        <f>SUMIFS('Portfolio Allocation'!G$10:G$109,'Portfolio Allocation'!$A$10:$A$109,'Graph Tables'!$D82)</f>
        <v>0</v>
      </c>
      <c r="K82" s="50">
        <f>SUMIFS('Portfolio Allocation'!H$10:H$109,'Portfolio Allocation'!$A$10:$A$109,'Graph Tables'!$D82)</f>
        <v>0</v>
      </c>
      <c r="L82" s="50">
        <f>SUMIFS('Portfolio Allocation'!I$10:I$109,'Portfolio Allocation'!$A$10:$A$109,'Graph Tables'!$D82)</f>
        <v>0</v>
      </c>
      <c r="M82" s="50">
        <f>SUMIFS('Portfolio Allocation'!J$10:J$109,'Portfolio Allocation'!$A$10:$A$109,'Graph Tables'!$D82)</f>
        <v>0</v>
      </c>
      <c r="N82" s="50">
        <f>SUMIFS('Portfolio Allocation'!K$10:K$109,'Portfolio Allocation'!$A$10:$A$109,'Graph Tables'!$D82)</f>
        <v>0</v>
      </c>
      <c r="O82" s="50">
        <f>SUMIFS('Portfolio Allocation'!L$10:L$109,'Portfolio Allocation'!$A$10:$A$109,'Graph Tables'!$D82)</f>
        <v>0</v>
      </c>
      <c r="P82" s="50">
        <f>SUMIFS('Portfolio Allocation'!M$10:M$109,'Portfolio Allocation'!$A$10:$A$109,'Graph Tables'!$D82)</f>
        <v>0</v>
      </c>
      <c r="Q82" s="50">
        <f>SUMIFS('Portfolio Allocation'!N$10:N$109,'Portfolio Allocation'!$A$10:$A$109,'Graph Tables'!$D82)</f>
        <v>0</v>
      </c>
      <c r="R82" s="50">
        <f>SUMIFS('Portfolio Allocation'!O$10:O$109,'Portfolio Allocation'!$A$10:$A$109,'Graph Tables'!$D82)</f>
        <v>0</v>
      </c>
      <c r="S82" s="50">
        <f>SUMIFS('Portfolio Allocation'!P$10:P$109,'Portfolio Allocation'!$A$10:$A$109,'Graph Tables'!$D82)</f>
        <v>0</v>
      </c>
      <c r="T82" s="50">
        <f>SUMIFS('Portfolio Allocation'!Q$10:Q$109,'Portfolio Allocation'!$A$10:$A$109,'Graph Tables'!$D82)</f>
        <v>0</v>
      </c>
      <c r="U82" s="50">
        <f>SUMIFS('Portfolio Allocation'!R$10:R$109,'Portfolio Allocation'!$A$10:$A$109,'Graph Tables'!$D82)</f>
        <v>0</v>
      </c>
      <c r="V82" s="50">
        <f>SUMIFS('Portfolio Allocation'!S$10:S$109,'Portfolio Allocation'!$A$10:$A$109,'Graph Tables'!$D82)</f>
        <v>0</v>
      </c>
      <c r="W82" s="50">
        <f>SUMIFS('Portfolio Allocation'!T$10:T$109,'Portfolio Allocation'!$A$10:$A$109,'Graph Tables'!$D82)</f>
        <v>0</v>
      </c>
      <c r="X82" s="50">
        <f>SUMIFS('Portfolio Allocation'!U$10:U$109,'Portfolio Allocation'!$A$10:$A$109,'Graph Tables'!$D82)</f>
        <v>0</v>
      </c>
      <c r="Y82" s="50">
        <f>SUMIFS('Portfolio Allocation'!V$10:V$109,'Portfolio Allocation'!$A$10:$A$109,'Graph Tables'!$D82)</f>
        <v>0</v>
      </c>
      <c r="Z82" s="50">
        <f>SUMIFS('Portfolio Allocation'!W$10:W$109,'Portfolio Allocation'!$A$10:$A$109,'Graph Tables'!$D82)</f>
        <v>0</v>
      </c>
      <c r="AA82" s="50">
        <f>SUMIFS('Portfolio Allocation'!X$10:X$109,'Portfolio Allocation'!$A$10:$A$109,'Graph Tables'!$D82)</f>
        <v>0</v>
      </c>
      <c r="AB82" s="50">
        <f>SUMIFS('Portfolio Allocation'!Y$10:Y$109,'Portfolio Allocation'!$A$10:$A$109,'Graph Tables'!$D82)</f>
        <v>0</v>
      </c>
      <c r="AC82" s="50">
        <f>SUMIFS('Portfolio Allocation'!Z$10:Z$109,'Portfolio Allocation'!$A$10:$A$109,'Graph Tables'!$D82)</f>
        <v>0</v>
      </c>
      <c r="AD82" s="50"/>
      <c r="AE82" s="52">
        <v>81</v>
      </c>
      <c r="AF82" t="str">
        <f t="shared" si="203"/>
        <v xml:space="preserve"> </v>
      </c>
      <c r="AG82" s="48">
        <f t="shared" si="210"/>
        <v>0</v>
      </c>
      <c r="AH82" s="50"/>
      <c r="AI82" s="303">
        <f t="shared" si="204"/>
        <v>1</v>
      </c>
      <c r="AJ82" s="303">
        <f>AI82+COUNTIF(AI$2:$AI82,AI82)-1</f>
        <v>81</v>
      </c>
      <c r="AK82" s="305" t="str">
        <f t="shared" si="127"/>
        <v>Ghana</v>
      </c>
      <c r="AL82" s="81">
        <f t="shared" si="205"/>
        <v>0</v>
      </c>
      <c r="AM82" s="48">
        <f t="shared" si="128"/>
        <v>0</v>
      </c>
      <c r="AN82" s="48">
        <f t="shared" si="129"/>
        <v>0</v>
      </c>
      <c r="AO82" s="48">
        <f t="shared" si="130"/>
        <v>0</v>
      </c>
      <c r="AP82" s="48">
        <f t="shared" si="131"/>
        <v>0</v>
      </c>
      <c r="AQ82" s="48">
        <f t="shared" si="132"/>
        <v>0</v>
      </c>
      <c r="AR82" s="48">
        <f t="shared" si="133"/>
        <v>0</v>
      </c>
      <c r="AS82" s="48">
        <f t="shared" si="134"/>
        <v>0</v>
      </c>
      <c r="AT82" s="48">
        <f t="shared" si="135"/>
        <v>0</v>
      </c>
      <c r="AU82" s="48">
        <f t="shared" si="136"/>
        <v>0</v>
      </c>
      <c r="AV82" s="48">
        <f t="shared" si="137"/>
        <v>0</v>
      </c>
      <c r="AW82" s="48">
        <f t="shared" si="138"/>
        <v>0</v>
      </c>
      <c r="AX82" s="48">
        <f t="shared" si="139"/>
        <v>0</v>
      </c>
      <c r="AY82" s="48">
        <f t="shared" si="140"/>
        <v>0</v>
      </c>
      <c r="AZ82" s="48">
        <f t="shared" si="141"/>
        <v>0</v>
      </c>
      <c r="BA82" s="48">
        <f t="shared" si="142"/>
        <v>0</v>
      </c>
      <c r="BB82" s="48">
        <f t="shared" si="143"/>
        <v>0</v>
      </c>
      <c r="BC82" s="48">
        <f t="shared" si="144"/>
        <v>0</v>
      </c>
      <c r="BD82" s="48">
        <f t="shared" si="145"/>
        <v>0</v>
      </c>
      <c r="BE82" s="48">
        <f t="shared" si="146"/>
        <v>0</v>
      </c>
      <c r="BF82" s="48">
        <f t="shared" si="147"/>
        <v>0</v>
      </c>
      <c r="BG82" s="48">
        <f t="shared" si="148"/>
        <v>0</v>
      </c>
      <c r="BH82" s="48">
        <f t="shared" si="149"/>
        <v>0</v>
      </c>
      <c r="BI82" s="48">
        <f t="shared" si="150"/>
        <v>0</v>
      </c>
      <c r="BJ82" s="48">
        <f t="shared" si="151"/>
        <v>0</v>
      </c>
      <c r="BK82" s="48"/>
      <c r="BL82" s="52">
        <v>81</v>
      </c>
      <c r="BM82">
        <f t="shared" si="206"/>
        <v>0</v>
      </c>
      <c r="BN82" s="48">
        <f t="shared" si="211"/>
        <v>0</v>
      </c>
      <c r="BO82" s="48">
        <f t="shared" si="152"/>
        <v>0</v>
      </c>
      <c r="BP82" s="48">
        <f t="shared" si="153"/>
        <v>0</v>
      </c>
      <c r="BQ82" s="48">
        <f t="shared" si="154"/>
        <v>0</v>
      </c>
      <c r="BR82" s="48">
        <f t="shared" si="155"/>
        <v>0</v>
      </c>
      <c r="BS82" s="48">
        <f t="shared" si="156"/>
        <v>0</v>
      </c>
      <c r="BT82" s="48">
        <f t="shared" si="157"/>
        <v>0</v>
      </c>
      <c r="BU82" s="48">
        <f t="shared" si="158"/>
        <v>0</v>
      </c>
      <c r="BV82" s="48">
        <f t="shared" si="159"/>
        <v>0</v>
      </c>
      <c r="BW82" s="48">
        <f t="shared" si="160"/>
        <v>0</v>
      </c>
      <c r="BX82" s="48">
        <f t="shared" si="161"/>
        <v>0</v>
      </c>
      <c r="BY82" s="48">
        <f t="shared" si="162"/>
        <v>0</v>
      </c>
      <c r="BZ82" s="48">
        <f t="shared" si="163"/>
        <v>0</v>
      </c>
      <c r="CA82" s="48">
        <f t="shared" si="164"/>
        <v>0</v>
      </c>
      <c r="CB82" s="48">
        <f t="shared" si="165"/>
        <v>0</v>
      </c>
      <c r="CC82" s="48">
        <f t="shared" si="166"/>
        <v>0</v>
      </c>
      <c r="CD82" s="48">
        <f t="shared" si="167"/>
        <v>0</v>
      </c>
      <c r="CE82" s="48">
        <f t="shared" si="168"/>
        <v>0</v>
      </c>
      <c r="CF82" s="48">
        <f t="shared" si="169"/>
        <v>0</v>
      </c>
      <c r="CG82" s="48">
        <f t="shared" si="170"/>
        <v>0</v>
      </c>
      <c r="CH82" s="48">
        <f t="shared" si="171"/>
        <v>0</v>
      </c>
      <c r="CI82" s="48">
        <f t="shared" si="172"/>
        <v>0</v>
      </c>
      <c r="CJ82" s="48">
        <f t="shared" si="173"/>
        <v>0</v>
      </c>
      <c r="CK82" s="48">
        <f t="shared" si="174"/>
        <v>0</v>
      </c>
      <c r="CL82" s="48">
        <f t="shared" si="175"/>
        <v>0</v>
      </c>
      <c r="CM82" s="48"/>
      <c r="CN82" s="310">
        <f t="shared" si="207"/>
        <v>0</v>
      </c>
      <c r="CO82" s="310">
        <v>81</v>
      </c>
      <c r="CP82" s="303">
        <f t="shared" si="208"/>
        <v>1</v>
      </c>
      <c r="CQ82" s="303">
        <f>CP82+COUNTIF($CP$2:CP82,CP82)-1</f>
        <v>81</v>
      </c>
      <c r="CR82" s="305" t="str">
        <f t="shared" si="176"/>
        <v>Ghana</v>
      </c>
      <c r="CS82" s="81">
        <f t="shared" si="209"/>
        <v>0</v>
      </c>
      <c r="CT82" s="48">
        <f t="shared" si="177"/>
        <v>0</v>
      </c>
      <c r="CU82" s="48">
        <f t="shared" si="178"/>
        <v>0</v>
      </c>
      <c r="CV82" s="48">
        <f t="shared" si="179"/>
        <v>0</v>
      </c>
      <c r="CW82" s="48">
        <f t="shared" si="180"/>
        <v>0</v>
      </c>
      <c r="CX82" s="48">
        <f t="shared" si="181"/>
        <v>0</v>
      </c>
      <c r="CY82" s="48">
        <f t="shared" si="182"/>
        <v>0</v>
      </c>
      <c r="CZ82" s="48">
        <f t="shared" si="183"/>
        <v>0</v>
      </c>
      <c r="DA82" s="48">
        <f t="shared" si="184"/>
        <v>0</v>
      </c>
      <c r="DB82" s="48">
        <f t="shared" si="185"/>
        <v>0</v>
      </c>
      <c r="DC82" s="48">
        <f t="shared" si="186"/>
        <v>0</v>
      </c>
      <c r="DD82" s="48">
        <f t="shared" si="187"/>
        <v>0</v>
      </c>
      <c r="DE82" s="48">
        <f t="shared" si="188"/>
        <v>0</v>
      </c>
      <c r="DF82" s="48">
        <f t="shared" si="189"/>
        <v>0</v>
      </c>
      <c r="DG82" s="48">
        <f t="shared" si="190"/>
        <v>0</v>
      </c>
      <c r="DH82" s="48">
        <f t="shared" si="191"/>
        <v>0</v>
      </c>
      <c r="DI82" s="48">
        <f t="shared" si="192"/>
        <v>0</v>
      </c>
      <c r="DJ82" s="48">
        <f t="shared" si="193"/>
        <v>0</v>
      </c>
      <c r="DK82" s="48">
        <f t="shared" si="194"/>
        <v>0</v>
      </c>
      <c r="DL82" s="48">
        <f t="shared" si="195"/>
        <v>0</v>
      </c>
      <c r="DM82" s="48">
        <f t="shared" si="196"/>
        <v>0</v>
      </c>
      <c r="DN82" s="48">
        <f t="shared" si="197"/>
        <v>0</v>
      </c>
      <c r="DO82" s="48">
        <f t="shared" si="198"/>
        <v>0</v>
      </c>
      <c r="DP82" s="48">
        <f t="shared" si="199"/>
        <v>0</v>
      </c>
      <c r="DQ82" s="48">
        <f t="shared" si="200"/>
        <v>0</v>
      </c>
    </row>
    <row r="83" spans="1:121" ht="15">
      <c r="A83" s="303">
        <v>82</v>
      </c>
      <c r="B83" s="445">
        <f t="shared" si="201"/>
        <v>1</v>
      </c>
      <c r="C83" s="446">
        <f>B83+COUNTIF(B$2:$B83,B83)-1</f>
        <v>82</v>
      </c>
      <c r="D83" s="447" t="str">
        <f>Tables!AI83</f>
        <v>Gibraltar</v>
      </c>
      <c r="E83" s="448">
        <f t="shared" si="202"/>
        <v>0</v>
      </c>
      <c r="F83" s="50">
        <f>SUMIFS('Portfolio Allocation'!C$10:C$109,'Portfolio Allocation'!$A$10:$A$109,'Graph Tables'!$D83)</f>
        <v>0</v>
      </c>
      <c r="G83" s="50">
        <f>SUMIFS('Portfolio Allocation'!D$10:D$109,'Portfolio Allocation'!$A$10:$A$109,'Graph Tables'!$D83)</f>
        <v>0</v>
      </c>
      <c r="H83" s="50">
        <f>SUMIFS('Portfolio Allocation'!E$10:E$109,'Portfolio Allocation'!$A$10:$A$109,'Graph Tables'!$D83)</f>
        <v>0</v>
      </c>
      <c r="I83" s="50">
        <f>SUMIFS('Portfolio Allocation'!F$10:F$109,'Portfolio Allocation'!$A$10:$A$109,'Graph Tables'!$D83)</f>
        <v>0</v>
      </c>
      <c r="J83" s="50">
        <f>SUMIFS('Portfolio Allocation'!G$10:G$109,'Portfolio Allocation'!$A$10:$A$109,'Graph Tables'!$D83)</f>
        <v>0</v>
      </c>
      <c r="K83" s="50">
        <f>SUMIFS('Portfolio Allocation'!H$10:H$109,'Portfolio Allocation'!$A$10:$A$109,'Graph Tables'!$D83)</f>
        <v>0</v>
      </c>
      <c r="L83" s="50">
        <f>SUMIFS('Portfolio Allocation'!I$10:I$109,'Portfolio Allocation'!$A$10:$A$109,'Graph Tables'!$D83)</f>
        <v>0</v>
      </c>
      <c r="M83" s="50">
        <f>SUMIFS('Portfolio Allocation'!J$10:J$109,'Portfolio Allocation'!$A$10:$A$109,'Graph Tables'!$D83)</f>
        <v>0</v>
      </c>
      <c r="N83" s="50">
        <f>SUMIFS('Portfolio Allocation'!K$10:K$109,'Portfolio Allocation'!$A$10:$A$109,'Graph Tables'!$D83)</f>
        <v>0</v>
      </c>
      <c r="O83" s="50">
        <f>SUMIFS('Portfolio Allocation'!L$10:L$109,'Portfolio Allocation'!$A$10:$A$109,'Graph Tables'!$D83)</f>
        <v>0</v>
      </c>
      <c r="P83" s="50">
        <f>SUMIFS('Portfolio Allocation'!M$10:M$109,'Portfolio Allocation'!$A$10:$A$109,'Graph Tables'!$D83)</f>
        <v>0</v>
      </c>
      <c r="Q83" s="50">
        <f>SUMIFS('Portfolio Allocation'!N$10:N$109,'Portfolio Allocation'!$A$10:$A$109,'Graph Tables'!$D83)</f>
        <v>0</v>
      </c>
      <c r="R83" s="50">
        <f>SUMIFS('Portfolio Allocation'!O$10:O$109,'Portfolio Allocation'!$A$10:$A$109,'Graph Tables'!$D83)</f>
        <v>0</v>
      </c>
      <c r="S83" s="50">
        <f>SUMIFS('Portfolio Allocation'!P$10:P$109,'Portfolio Allocation'!$A$10:$A$109,'Graph Tables'!$D83)</f>
        <v>0</v>
      </c>
      <c r="T83" s="50">
        <f>SUMIFS('Portfolio Allocation'!Q$10:Q$109,'Portfolio Allocation'!$A$10:$A$109,'Graph Tables'!$D83)</f>
        <v>0</v>
      </c>
      <c r="U83" s="50">
        <f>SUMIFS('Portfolio Allocation'!R$10:R$109,'Portfolio Allocation'!$A$10:$A$109,'Graph Tables'!$D83)</f>
        <v>0</v>
      </c>
      <c r="V83" s="50">
        <f>SUMIFS('Portfolio Allocation'!S$10:S$109,'Portfolio Allocation'!$A$10:$A$109,'Graph Tables'!$D83)</f>
        <v>0</v>
      </c>
      <c r="W83" s="50">
        <f>SUMIFS('Portfolio Allocation'!T$10:T$109,'Portfolio Allocation'!$A$10:$A$109,'Graph Tables'!$D83)</f>
        <v>0</v>
      </c>
      <c r="X83" s="50">
        <f>SUMIFS('Portfolio Allocation'!U$10:U$109,'Portfolio Allocation'!$A$10:$A$109,'Graph Tables'!$D83)</f>
        <v>0</v>
      </c>
      <c r="Y83" s="50">
        <f>SUMIFS('Portfolio Allocation'!V$10:V$109,'Portfolio Allocation'!$A$10:$A$109,'Graph Tables'!$D83)</f>
        <v>0</v>
      </c>
      <c r="Z83" s="50">
        <f>SUMIFS('Portfolio Allocation'!W$10:W$109,'Portfolio Allocation'!$A$10:$A$109,'Graph Tables'!$D83)</f>
        <v>0</v>
      </c>
      <c r="AA83" s="50">
        <f>SUMIFS('Portfolio Allocation'!X$10:X$109,'Portfolio Allocation'!$A$10:$A$109,'Graph Tables'!$D83)</f>
        <v>0</v>
      </c>
      <c r="AB83" s="50">
        <f>SUMIFS('Portfolio Allocation'!Y$10:Y$109,'Portfolio Allocation'!$A$10:$A$109,'Graph Tables'!$D83)</f>
        <v>0</v>
      </c>
      <c r="AC83" s="50">
        <f>SUMIFS('Portfolio Allocation'!Z$10:Z$109,'Portfolio Allocation'!$A$10:$A$109,'Graph Tables'!$D83)</f>
        <v>0</v>
      </c>
      <c r="AD83" s="50"/>
      <c r="AE83" s="52">
        <v>82</v>
      </c>
      <c r="AF83" t="str">
        <f t="shared" si="203"/>
        <v xml:space="preserve"> </v>
      </c>
      <c r="AG83" s="48">
        <f t="shared" si="210"/>
        <v>0</v>
      </c>
      <c r="AH83" s="50"/>
      <c r="AI83" s="303">
        <f t="shared" si="204"/>
        <v>1</v>
      </c>
      <c r="AJ83" s="303">
        <f>AI83+COUNTIF(AI$2:$AI83,AI83)-1</f>
        <v>82</v>
      </c>
      <c r="AK83" s="305" t="str">
        <f t="shared" si="127"/>
        <v>Gibraltar</v>
      </c>
      <c r="AL83" s="81">
        <f t="shared" si="205"/>
        <v>0</v>
      </c>
      <c r="AM83" s="48">
        <f t="shared" si="128"/>
        <v>0</v>
      </c>
      <c r="AN83" s="48">
        <f t="shared" si="129"/>
        <v>0</v>
      </c>
      <c r="AO83" s="48">
        <f t="shared" si="130"/>
        <v>0</v>
      </c>
      <c r="AP83" s="48">
        <f t="shared" si="131"/>
        <v>0</v>
      </c>
      <c r="AQ83" s="48">
        <f t="shared" si="132"/>
        <v>0</v>
      </c>
      <c r="AR83" s="48">
        <f t="shared" si="133"/>
        <v>0</v>
      </c>
      <c r="AS83" s="48">
        <f t="shared" si="134"/>
        <v>0</v>
      </c>
      <c r="AT83" s="48">
        <f t="shared" si="135"/>
        <v>0</v>
      </c>
      <c r="AU83" s="48">
        <f t="shared" si="136"/>
        <v>0</v>
      </c>
      <c r="AV83" s="48">
        <f t="shared" si="137"/>
        <v>0</v>
      </c>
      <c r="AW83" s="48">
        <f t="shared" si="138"/>
        <v>0</v>
      </c>
      <c r="AX83" s="48">
        <f t="shared" si="139"/>
        <v>0</v>
      </c>
      <c r="AY83" s="48">
        <f t="shared" si="140"/>
        <v>0</v>
      </c>
      <c r="AZ83" s="48">
        <f t="shared" si="141"/>
        <v>0</v>
      </c>
      <c r="BA83" s="48">
        <f t="shared" si="142"/>
        <v>0</v>
      </c>
      <c r="BB83" s="48">
        <f t="shared" si="143"/>
        <v>0</v>
      </c>
      <c r="BC83" s="48">
        <f t="shared" si="144"/>
        <v>0</v>
      </c>
      <c r="BD83" s="48">
        <f t="shared" si="145"/>
        <v>0</v>
      </c>
      <c r="BE83" s="48">
        <f t="shared" si="146"/>
        <v>0</v>
      </c>
      <c r="BF83" s="48">
        <f t="shared" si="147"/>
        <v>0</v>
      </c>
      <c r="BG83" s="48">
        <f t="shared" si="148"/>
        <v>0</v>
      </c>
      <c r="BH83" s="48">
        <f t="shared" si="149"/>
        <v>0</v>
      </c>
      <c r="BI83" s="48">
        <f t="shared" si="150"/>
        <v>0</v>
      </c>
      <c r="BJ83" s="48">
        <f t="shared" si="151"/>
        <v>0</v>
      </c>
      <c r="BK83" s="48"/>
      <c r="BL83" s="52">
        <v>82</v>
      </c>
      <c r="BM83">
        <f t="shared" si="206"/>
        <v>0</v>
      </c>
      <c r="BN83" s="48">
        <f t="shared" si="211"/>
        <v>0</v>
      </c>
      <c r="BO83" s="48">
        <f t="shared" si="152"/>
        <v>0</v>
      </c>
      <c r="BP83" s="48">
        <f t="shared" si="153"/>
        <v>0</v>
      </c>
      <c r="BQ83" s="48">
        <f t="shared" si="154"/>
        <v>0</v>
      </c>
      <c r="BR83" s="48">
        <f t="shared" si="155"/>
        <v>0</v>
      </c>
      <c r="BS83" s="48">
        <f t="shared" si="156"/>
        <v>0</v>
      </c>
      <c r="BT83" s="48">
        <f t="shared" si="157"/>
        <v>0</v>
      </c>
      <c r="BU83" s="48">
        <f t="shared" si="158"/>
        <v>0</v>
      </c>
      <c r="BV83" s="48">
        <f t="shared" si="159"/>
        <v>0</v>
      </c>
      <c r="BW83" s="48">
        <f t="shared" si="160"/>
        <v>0</v>
      </c>
      <c r="BX83" s="48">
        <f t="shared" si="161"/>
        <v>0</v>
      </c>
      <c r="BY83" s="48">
        <f t="shared" si="162"/>
        <v>0</v>
      </c>
      <c r="BZ83" s="48">
        <f t="shared" si="163"/>
        <v>0</v>
      </c>
      <c r="CA83" s="48">
        <f t="shared" si="164"/>
        <v>0</v>
      </c>
      <c r="CB83" s="48">
        <f t="shared" si="165"/>
        <v>0</v>
      </c>
      <c r="CC83" s="48">
        <f t="shared" si="166"/>
        <v>0</v>
      </c>
      <c r="CD83" s="48">
        <f t="shared" si="167"/>
        <v>0</v>
      </c>
      <c r="CE83" s="48">
        <f t="shared" si="168"/>
        <v>0</v>
      </c>
      <c r="CF83" s="48">
        <f t="shared" si="169"/>
        <v>0</v>
      </c>
      <c r="CG83" s="48">
        <f t="shared" si="170"/>
        <v>0</v>
      </c>
      <c r="CH83" s="48">
        <f t="shared" si="171"/>
        <v>0</v>
      </c>
      <c r="CI83" s="48">
        <f t="shared" si="172"/>
        <v>0</v>
      </c>
      <c r="CJ83" s="48">
        <f t="shared" si="173"/>
        <v>0</v>
      </c>
      <c r="CK83" s="48">
        <f t="shared" si="174"/>
        <v>0</v>
      </c>
      <c r="CL83" s="48">
        <f t="shared" si="175"/>
        <v>0</v>
      </c>
      <c r="CM83" s="48"/>
      <c r="CN83" s="310">
        <f t="shared" si="207"/>
        <v>0</v>
      </c>
      <c r="CO83" s="310">
        <v>82</v>
      </c>
      <c r="CP83" s="303">
        <f t="shared" si="208"/>
        <v>1</v>
      </c>
      <c r="CQ83" s="303">
        <f>CP83+COUNTIF($CP$2:CP83,CP83)-1</f>
        <v>82</v>
      </c>
      <c r="CR83" s="305" t="str">
        <f t="shared" si="176"/>
        <v>Gibraltar</v>
      </c>
      <c r="CS83" s="81">
        <f t="shared" si="209"/>
        <v>0</v>
      </c>
      <c r="CT83" s="48">
        <f t="shared" si="177"/>
        <v>0</v>
      </c>
      <c r="CU83" s="48">
        <f t="shared" si="178"/>
        <v>0</v>
      </c>
      <c r="CV83" s="48">
        <f t="shared" si="179"/>
        <v>0</v>
      </c>
      <c r="CW83" s="48">
        <f t="shared" si="180"/>
        <v>0</v>
      </c>
      <c r="CX83" s="48">
        <f t="shared" si="181"/>
        <v>0</v>
      </c>
      <c r="CY83" s="48">
        <f t="shared" si="182"/>
        <v>0</v>
      </c>
      <c r="CZ83" s="48">
        <f t="shared" si="183"/>
        <v>0</v>
      </c>
      <c r="DA83" s="48">
        <f t="shared" si="184"/>
        <v>0</v>
      </c>
      <c r="DB83" s="48">
        <f t="shared" si="185"/>
        <v>0</v>
      </c>
      <c r="DC83" s="48">
        <f t="shared" si="186"/>
        <v>0</v>
      </c>
      <c r="DD83" s="48">
        <f t="shared" si="187"/>
        <v>0</v>
      </c>
      <c r="DE83" s="48">
        <f t="shared" si="188"/>
        <v>0</v>
      </c>
      <c r="DF83" s="48">
        <f t="shared" si="189"/>
        <v>0</v>
      </c>
      <c r="DG83" s="48">
        <f t="shared" si="190"/>
        <v>0</v>
      </c>
      <c r="DH83" s="48">
        <f t="shared" si="191"/>
        <v>0</v>
      </c>
      <c r="DI83" s="48">
        <f t="shared" si="192"/>
        <v>0</v>
      </c>
      <c r="DJ83" s="48">
        <f t="shared" si="193"/>
        <v>0</v>
      </c>
      <c r="DK83" s="48">
        <f t="shared" si="194"/>
        <v>0</v>
      </c>
      <c r="DL83" s="48">
        <f t="shared" si="195"/>
        <v>0</v>
      </c>
      <c r="DM83" s="48">
        <f t="shared" si="196"/>
        <v>0</v>
      </c>
      <c r="DN83" s="48">
        <f t="shared" si="197"/>
        <v>0</v>
      </c>
      <c r="DO83" s="48">
        <f t="shared" si="198"/>
        <v>0</v>
      </c>
      <c r="DP83" s="48">
        <f t="shared" si="199"/>
        <v>0</v>
      </c>
      <c r="DQ83" s="48">
        <f t="shared" si="200"/>
        <v>0</v>
      </c>
    </row>
    <row r="84" spans="1:121" ht="15">
      <c r="A84" s="303">
        <v>83</v>
      </c>
      <c r="B84" s="445">
        <f t="shared" si="201"/>
        <v>1</v>
      </c>
      <c r="C84" s="446">
        <f>B84+COUNTIF(B$2:$B84,B84)-1</f>
        <v>83</v>
      </c>
      <c r="D84" s="447" t="str">
        <f>Tables!AI84</f>
        <v>Greece</v>
      </c>
      <c r="E84" s="448">
        <f t="shared" si="202"/>
        <v>0</v>
      </c>
      <c r="F84" s="50">
        <f>SUMIFS('Portfolio Allocation'!C$10:C$109,'Portfolio Allocation'!$A$10:$A$109,'Graph Tables'!$D84)</f>
        <v>0</v>
      </c>
      <c r="G84" s="50">
        <f>SUMIFS('Portfolio Allocation'!D$10:D$109,'Portfolio Allocation'!$A$10:$A$109,'Graph Tables'!$D84)</f>
        <v>0</v>
      </c>
      <c r="H84" s="50">
        <f>SUMIFS('Portfolio Allocation'!E$10:E$109,'Portfolio Allocation'!$A$10:$A$109,'Graph Tables'!$D84)</f>
        <v>0</v>
      </c>
      <c r="I84" s="50">
        <f>SUMIFS('Portfolio Allocation'!F$10:F$109,'Portfolio Allocation'!$A$10:$A$109,'Graph Tables'!$D84)</f>
        <v>0</v>
      </c>
      <c r="J84" s="50">
        <f>SUMIFS('Portfolio Allocation'!G$10:G$109,'Portfolio Allocation'!$A$10:$A$109,'Graph Tables'!$D84)</f>
        <v>0</v>
      </c>
      <c r="K84" s="50">
        <f>SUMIFS('Portfolio Allocation'!H$10:H$109,'Portfolio Allocation'!$A$10:$A$109,'Graph Tables'!$D84)</f>
        <v>0</v>
      </c>
      <c r="L84" s="50">
        <f>SUMIFS('Portfolio Allocation'!I$10:I$109,'Portfolio Allocation'!$A$10:$A$109,'Graph Tables'!$D84)</f>
        <v>0</v>
      </c>
      <c r="M84" s="50">
        <f>SUMIFS('Portfolio Allocation'!J$10:J$109,'Portfolio Allocation'!$A$10:$A$109,'Graph Tables'!$D84)</f>
        <v>0</v>
      </c>
      <c r="N84" s="50">
        <f>SUMIFS('Portfolio Allocation'!K$10:K$109,'Portfolio Allocation'!$A$10:$A$109,'Graph Tables'!$D84)</f>
        <v>0</v>
      </c>
      <c r="O84" s="50">
        <f>SUMIFS('Portfolio Allocation'!L$10:L$109,'Portfolio Allocation'!$A$10:$A$109,'Graph Tables'!$D84)</f>
        <v>0</v>
      </c>
      <c r="P84" s="50">
        <f>SUMIFS('Portfolio Allocation'!M$10:M$109,'Portfolio Allocation'!$A$10:$A$109,'Graph Tables'!$D84)</f>
        <v>0</v>
      </c>
      <c r="Q84" s="50">
        <f>SUMIFS('Portfolio Allocation'!N$10:N$109,'Portfolio Allocation'!$A$10:$A$109,'Graph Tables'!$D84)</f>
        <v>0</v>
      </c>
      <c r="R84" s="50">
        <f>SUMIFS('Portfolio Allocation'!O$10:O$109,'Portfolio Allocation'!$A$10:$A$109,'Graph Tables'!$D84)</f>
        <v>0</v>
      </c>
      <c r="S84" s="50">
        <f>SUMIFS('Portfolio Allocation'!P$10:P$109,'Portfolio Allocation'!$A$10:$A$109,'Graph Tables'!$D84)</f>
        <v>0</v>
      </c>
      <c r="T84" s="50">
        <f>SUMIFS('Portfolio Allocation'!Q$10:Q$109,'Portfolio Allocation'!$A$10:$A$109,'Graph Tables'!$D84)</f>
        <v>0</v>
      </c>
      <c r="U84" s="50">
        <f>SUMIFS('Portfolio Allocation'!R$10:R$109,'Portfolio Allocation'!$A$10:$A$109,'Graph Tables'!$D84)</f>
        <v>0</v>
      </c>
      <c r="V84" s="50">
        <f>SUMIFS('Portfolio Allocation'!S$10:S$109,'Portfolio Allocation'!$A$10:$A$109,'Graph Tables'!$D84)</f>
        <v>0</v>
      </c>
      <c r="W84" s="50">
        <f>SUMIFS('Portfolio Allocation'!T$10:T$109,'Portfolio Allocation'!$A$10:$A$109,'Graph Tables'!$D84)</f>
        <v>0</v>
      </c>
      <c r="X84" s="50">
        <f>SUMIFS('Portfolio Allocation'!U$10:U$109,'Portfolio Allocation'!$A$10:$A$109,'Graph Tables'!$D84)</f>
        <v>0</v>
      </c>
      <c r="Y84" s="50">
        <f>SUMIFS('Portfolio Allocation'!V$10:V$109,'Portfolio Allocation'!$A$10:$A$109,'Graph Tables'!$D84)</f>
        <v>0</v>
      </c>
      <c r="Z84" s="50">
        <f>SUMIFS('Portfolio Allocation'!W$10:W$109,'Portfolio Allocation'!$A$10:$A$109,'Graph Tables'!$D84)</f>
        <v>0</v>
      </c>
      <c r="AA84" s="50">
        <f>SUMIFS('Portfolio Allocation'!X$10:X$109,'Portfolio Allocation'!$A$10:$A$109,'Graph Tables'!$D84)</f>
        <v>0</v>
      </c>
      <c r="AB84" s="50">
        <f>SUMIFS('Portfolio Allocation'!Y$10:Y$109,'Portfolio Allocation'!$A$10:$A$109,'Graph Tables'!$D84)</f>
        <v>0</v>
      </c>
      <c r="AC84" s="50">
        <f>SUMIFS('Portfolio Allocation'!Z$10:Z$109,'Portfolio Allocation'!$A$10:$A$109,'Graph Tables'!$D84)</f>
        <v>0</v>
      </c>
      <c r="AD84" s="50"/>
      <c r="AE84" s="52">
        <v>83</v>
      </c>
      <c r="AF84" t="str">
        <f t="shared" si="203"/>
        <v xml:space="preserve"> </v>
      </c>
      <c r="AG84" s="48">
        <f t="shared" si="210"/>
        <v>0</v>
      </c>
      <c r="AH84" s="50"/>
      <c r="AI84" s="303">
        <f t="shared" si="204"/>
        <v>1</v>
      </c>
      <c r="AJ84" s="303">
        <f>AI84+COUNTIF(AI$2:$AI84,AI84)-1</f>
        <v>83</v>
      </c>
      <c r="AK84" s="305" t="str">
        <f t="shared" si="127"/>
        <v>Greece</v>
      </c>
      <c r="AL84" s="81">
        <f t="shared" si="205"/>
        <v>0</v>
      </c>
      <c r="AM84" s="48">
        <f t="shared" si="128"/>
        <v>0</v>
      </c>
      <c r="AN84" s="48">
        <f t="shared" si="129"/>
        <v>0</v>
      </c>
      <c r="AO84" s="48">
        <f t="shared" si="130"/>
        <v>0</v>
      </c>
      <c r="AP84" s="48">
        <f t="shared" si="131"/>
        <v>0</v>
      </c>
      <c r="AQ84" s="48">
        <f t="shared" si="132"/>
        <v>0</v>
      </c>
      <c r="AR84" s="48">
        <f t="shared" si="133"/>
        <v>0</v>
      </c>
      <c r="AS84" s="48">
        <f t="shared" si="134"/>
        <v>0</v>
      </c>
      <c r="AT84" s="48">
        <f t="shared" si="135"/>
        <v>0</v>
      </c>
      <c r="AU84" s="48">
        <f t="shared" si="136"/>
        <v>0</v>
      </c>
      <c r="AV84" s="48">
        <f t="shared" si="137"/>
        <v>0</v>
      </c>
      <c r="AW84" s="48">
        <f t="shared" si="138"/>
        <v>0</v>
      </c>
      <c r="AX84" s="48">
        <f t="shared" si="139"/>
        <v>0</v>
      </c>
      <c r="AY84" s="48">
        <f t="shared" si="140"/>
        <v>0</v>
      </c>
      <c r="AZ84" s="48">
        <f t="shared" si="141"/>
        <v>0</v>
      </c>
      <c r="BA84" s="48">
        <f t="shared" si="142"/>
        <v>0</v>
      </c>
      <c r="BB84" s="48">
        <f t="shared" si="143"/>
        <v>0</v>
      </c>
      <c r="BC84" s="48">
        <f t="shared" si="144"/>
        <v>0</v>
      </c>
      <c r="BD84" s="48">
        <f t="shared" si="145"/>
        <v>0</v>
      </c>
      <c r="BE84" s="48">
        <f t="shared" si="146"/>
        <v>0</v>
      </c>
      <c r="BF84" s="48">
        <f t="shared" si="147"/>
        <v>0</v>
      </c>
      <c r="BG84" s="48">
        <f t="shared" si="148"/>
        <v>0</v>
      </c>
      <c r="BH84" s="48">
        <f t="shared" si="149"/>
        <v>0</v>
      </c>
      <c r="BI84" s="48">
        <f t="shared" si="150"/>
        <v>0</v>
      </c>
      <c r="BJ84" s="48">
        <f t="shared" si="151"/>
        <v>0</v>
      </c>
      <c r="BK84" s="48"/>
      <c r="BL84" s="52">
        <v>83</v>
      </c>
      <c r="BM84">
        <f t="shared" si="206"/>
        <v>0</v>
      </c>
      <c r="BN84" s="48">
        <f t="shared" si="211"/>
        <v>0</v>
      </c>
      <c r="BO84" s="48">
        <f t="shared" si="152"/>
        <v>0</v>
      </c>
      <c r="BP84" s="48">
        <f t="shared" si="153"/>
        <v>0</v>
      </c>
      <c r="BQ84" s="48">
        <f t="shared" si="154"/>
        <v>0</v>
      </c>
      <c r="BR84" s="48">
        <f t="shared" si="155"/>
        <v>0</v>
      </c>
      <c r="BS84" s="48">
        <f t="shared" si="156"/>
        <v>0</v>
      </c>
      <c r="BT84" s="48">
        <f t="shared" si="157"/>
        <v>0</v>
      </c>
      <c r="BU84" s="48">
        <f t="shared" si="158"/>
        <v>0</v>
      </c>
      <c r="BV84" s="48">
        <f t="shared" si="159"/>
        <v>0</v>
      </c>
      <c r="BW84" s="48">
        <f t="shared" si="160"/>
        <v>0</v>
      </c>
      <c r="BX84" s="48">
        <f t="shared" si="161"/>
        <v>0</v>
      </c>
      <c r="BY84" s="48">
        <f t="shared" si="162"/>
        <v>0</v>
      </c>
      <c r="BZ84" s="48">
        <f t="shared" si="163"/>
        <v>0</v>
      </c>
      <c r="CA84" s="48">
        <f t="shared" si="164"/>
        <v>0</v>
      </c>
      <c r="CB84" s="48">
        <f t="shared" si="165"/>
        <v>0</v>
      </c>
      <c r="CC84" s="48">
        <f t="shared" si="166"/>
        <v>0</v>
      </c>
      <c r="CD84" s="48">
        <f t="shared" si="167"/>
        <v>0</v>
      </c>
      <c r="CE84" s="48">
        <f t="shared" si="168"/>
        <v>0</v>
      </c>
      <c r="CF84" s="48">
        <f t="shared" si="169"/>
        <v>0</v>
      </c>
      <c r="CG84" s="48">
        <f t="shared" si="170"/>
        <v>0</v>
      </c>
      <c r="CH84" s="48">
        <f t="shared" si="171"/>
        <v>0</v>
      </c>
      <c r="CI84" s="48">
        <f t="shared" si="172"/>
        <v>0</v>
      </c>
      <c r="CJ84" s="48">
        <f t="shared" si="173"/>
        <v>0</v>
      </c>
      <c r="CK84" s="48">
        <f t="shared" si="174"/>
        <v>0</v>
      </c>
      <c r="CL84" s="48">
        <f t="shared" si="175"/>
        <v>0</v>
      </c>
      <c r="CM84" s="48"/>
      <c r="CN84" s="310">
        <f t="shared" si="207"/>
        <v>0</v>
      </c>
      <c r="CO84" s="310">
        <v>83</v>
      </c>
      <c r="CP84" s="303">
        <f t="shared" si="208"/>
        <v>1</v>
      </c>
      <c r="CQ84" s="303">
        <f>CP84+COUNTIF($CP$2:CP84,CP84)-1</f>
        <v>83</v>
      </c>
      <c r="CR84" s="305" t="str">
        <f t="shared" si="176"/>
        <v>Greece</v>
      </c>
      <c r="CS84" s="81">
        <f t="shared" si="209"/>
        <v>0</v>
      </c>
      <c r="CT84" s="48">
        <f t="shared" si="177"/>
        <v>0</v>
      </c>
      <c r="CU84" s="48">
        <f t="shared" si="178"/>
        <v>0</v>
      </c>
      <c r="CV84" s="48">
        <f t="shared" si="179"/>
        <v>0</v>
      </c>
      <c r="CW84" s="48">
        <f t="shared" si="180"/>
        <v>0</v>
      </c>
      <c r="CX84" s="48">
        <f t="shared" si="181"/>
        <v>0</v>
      </c>
      <c r="CY84" s="48">
        <f t="shared" si="182"/>
        <v>0</v>
      </c>
      <c r="CZ84" s="48">
        <f t="shared" si="183"/>
        <v>0</v>
      </c>
      <c r="DA84" s="48">
        <f t="shared" si="184"/>
        <v>0</v>
      </c>
      <c r="DB84" s="48">
        <f t="shared" si="185"/>
        <v>0</v>
      </c>
      <c r="DC84" s="48">
        <f t="shared" si="186"/>
        <v>0</v>
      </c>
      <c r="DD84" s="48">
        <f t="shared" si="187"/>
        <v>0</v>
      </c>
      <c r="DE84" s="48">
        <f t="shared" si="188"/>
        <v>0</v>
      </c>
      <c r="DF84" s="48">
        <f t="shared" si="189"/>
        <v>0</v>
      </c>
      <c r="DG84" s="48">
        <f t="shared" si="190"/>
        <v>0</v>
      </c>
      <c r="DH84" s="48">
        <f t="shared" si="191"/>
        <v>0</v>
      </c>
      <c r="DI84" s="48">
        <f t="shared" si="192"/>
        <v>0</v>
      </c>
      <c r="DJ84" s="48">
        <f t="shared" si="193"/>
        <v>0</v>
      </c>
      <c r="DK84" s="48">
        <f t="shared" si="194"/>
        <v>0</v>
      </c>
      <c r="DL84" s="48">
        <f t="shared" si="195"/>
        <v>0</v>
      </c>
      <c r="DM84" s="48">
        <f t="shared" si="196"/>
        <v>0</v>
      </c>
      <c r="DN84" s="48">
        <f t="shared" si="197"/>
        <v>0</v>
      </c>
      <c r="DO84" s="48">
        <f t="shared" si="198"/>
        <v>0</v>
      </c>
      <c r="DP84" s="48">
        <f t="shared" si="199"/>
        <v>0</v>
      </c>
      <c r="DQ84" s="48">
        <f t="shared" si="200"/>
        <v>0</v>
      </c>
    </row>
    <row r="85" spans="1:121" ht="15">
      <c r="A85" s="303">
        <v>84</v>
      </c>
      <c r="B85" s="445">
        <f t="shared" si="201"/>
        <v>1</v>
      </c>
      <c r="C85" s="446">
        <f>B85+COUNTIF(B$2:$B85,B85)-1</f>
        <v>84</v>
      </c>
      <c r="D85" s="447" t="str">
        <f>Tables!AI85</f>
        <v>Greenland</v>
      </c>
      <c r="E85" s="448">
        <f t="shared" si="202"/>
        <v>0</v>
      </c>
      <c r="F85" s="50">
        <f>SUMIFS('Portfolio Allocation'!C$10:C$109,'Portfolio Allocation'!$A$10:$A$109,'Graph Tables'!$D85)</f>
        <v>0</v>
      </c>
      <c r="G85" s="50">
        <f>SUMIFS('Portfolio Allocation'!D$10:D$109,'Portfolio Allocation'!$A$10:$A$109,'Graph Tables'!$D85)</f>
        <v>0</v>
      </c>
      <c r="H85" s="50">
        <f>SUMIFS('Portfolio Allocation'!E$10:E$109,'Portfolio Allocation'!$A$10:$A$109,'Graph Tables'!$D85)</f>
        <v>0</v>
      </c>
      <c r="I85" s="50">
        <f>SUMIFS('Portfolio Allocation'!F$10:F$109,'Portfolio Allocation'!$A$10:$A$109,'Graph Tables'!$D85)</f>
        <v>0</v>
      </c>
      <c r="J85" s="50">
        <f>SUMIFS('Portfolio Allocation'!G$10:G$109,'Portfolio Allocation'!$A$10:$A$109,'Graph Tables'!$D85)</f>
        <v>0</v>
      </c>
      <c r="K85" s="50">
        <f>SUMIFS('Portfolio Allocation'!H$10:H$109,'Portfolio Allocation'!$A$10:$A$109,'Graph Tables'!$D85)</f>
        <v>0</v>
      </c>
      <c r="L85" s="50">
        <f>SUMIFS('Portfolio Allocation'!I$10:I$109,'Portfolio Allocation'!$A$10:$A$109,'Graph Tables'!$D85)</f>
        <v>0</v>
      </c>
      <c r="M85" s="50">
        <f>SUMIFS('Portfolio Allocation'!J$10:J$109,'Portfolio Allocation'!$A$10:$A$109,'Graph Tables'!$D85)</f>
        <v>0</v>
      </c>
      <c r="N85" s="50">
        <f>SUMIFS('Portfolio Allocation'!K$10:K$109,'Portfolio Allocation'!$A$10:$A$109,'Graph Tables'!$D85)</f>
        <v>0</v>
      </c>
      <c r="O85" s="50">
        <f>SUMIFS('Portfolio Allocation'!L$10:L$109,'Portfolio Allocation'!$A$10:$A$109,'Graph Tables'!$D85)</f>
        <v>0</v>
      </c>
      <c r="P85" s="50">
        <f>SUMIFS('Portfolio Allocation'!M$10:M$109,'Portfolio Allocation'!$A$10:$A$109,'Graph Tables'!$D85)</f>
        <v>0</v>
      </c>
      <c r="Q85" s="50">
        <f>SUMIFS('Portfolio Allocation'!N$10:N$109,'Portfolio Allocation'!$A$10:$A$109,'Graph Tables'!$D85)</f>
        <v>0</v>
      </c>
      <c r="R85" s="50">
        <f>SUMIFS('Portfolio Allocation'!O$10:O$109,'Portfolio Allocation'!$A$10:$A$109,'Graph Tables'!$D85)</f>
        <v>0</v>
      </c>
      <c r="S85" s="50">
        <f>SUMIFS('Portfolio Allocation'!P$10:P$109,'Portfolio Allocation'!$A$10:$A$109,'Graph Tables'!$D85)</f>
        <v>0</v>
      </c>
      <c r="T85" s="50">
        <f>SUMIFS('Portfolio Allocation'!Q$10:Q$109,'Portfolio Allocation'!$A$10:$A$109,'Graph Tables'!$D85)</f>
        <v>0</v>
      </c>
      <c r="U85" s="50">
        <f>SUMIFS('Portfolio Allocation'!R$10:R$109,'Portfolio Allocation'!$A$10:$A$109,'Graph Tables'!$D85)</f>
        <v>0</v>
      </c>
      <c r="V85" s="50">
        <f>SUMIFS('Portfolio Allocation'!S$10:S$109,'Portfolio Allocation'!$A$10:$A$109,'Graph Tables'!$D85)</f>
        <v>0</v>
      </c>
      <c r="W85" s="50">
        <f>SUMIFS('Portfolio Allocation'!T$10:T$109,'Portfolio Allocation'!$A$10:$A$109,'Graph Tables'!$D85)</f>
        <v>0</v>
      </c>
      <c r="X85" s="50">
        <f>SUMIFS('Portfolio Allocation'!U$10:U$109,'Portfolio Allocation'!$A$10:$A$109,'Graph Tables'!$D85)</f>
        <v>0</v>
      </c>
      <c r="Y85" s="50">
        <f>SUMIFS('Portfolio Allocation'!V$10:V$109,'Portfolio Allocation'!$A$10:$A$109,'Graph Tables'!$D85)</f>
        <v>0</v>
      </c>
      <c r="Z85" s="50">
        <f>SUMIFS('Portfolio Allocation'!W$10:W$109,'Portfolio Allocation'!$A$10:$A$109,'Graph Tables'!$D85)</f>
        <v>0</v>
      </c>
      <c r="AA85" s="50">
        <f>SUMIFS('Portfolio Allocation'!X$10:X$109,'Portfolio Allocation'!$A$10:$A$109,'Graph Tables'!$D85)</f>
        <v>0</v>
      </c>
      <c r="AB85" s="50">
        <f>SUMIFS('Portfolio Allocation'!Y$10:Y$109,'Portfolio Allocation'!$A$10:$A$109,'Graph Tables'!$D85)</f>
        <v>0</v>
      </c>
      <c r="AC85" s="50">
        <f>SUMIFS('Portfolio Allocation'!Z$10:Z$109,'Portfolio Allocation'!$A$10:$A$109,'Graph Tables'!$D85)</f>
        <v>0</v>
      </c>
      <c r="AD85" s="50"/>
      <c r="AE85" s="52">
        <v>84</v>
      </c>
      <c r="AF85" t="str">
        <f t="shared" si="203"/>
        <v xml:space="preserve"> </v>
      </c>
      <c r="AG85" s="48">
        <f t="shared" si="210"/>
        <v>0</v>
      </c>
      <c r="AH85" s="50"/>
      <c r="AI85" s="303">
        <f t="shared" si="204"/>
        <v>1</v>
      </c>
      <c r="AJ85" s="303">
        <f>AI85+COUNTIF(AI$2:$AI85,AI85)-1</f>
        <v>84</v>
      </c>
      <c r="AK85" s="305" t="str">
        <f t="shared" si="127"/>
        <v>Greenland</v>
      </c>
      <c r="AL85" s="81">
        <f t="shared" si="205"/>
        <v>0</v>
      </c>
      <c r="AM85" s="48">
        <f t="shared" si="128"/>
        <v>0</v>
      </c>
      <c r="AN85" s="48">
        <f t="shared" si="129"/>
        <v>0</v>
      </c>
      <c r="AO85" s="48">
        <f t="shared" si="130"/>
        <v>0</v>
      </c>
      <c r="AP85" s="48">
        <f t="shared" si="131"/>
        <v>0</v>
      </c>
      <c r="AQ85" s="48">
        <f t="shared" si="132"/>
        <v>0</v>
      </c>
      <c r="AR85" s="48">
        <f t="shared" si="133"/>
        <v>0</v>
      </c>
      <c r="AS85" s="48">
        <f t="shared" si="134"/>
        <v>0</v>
      </c>
      <c r="AT85" s="48">
        <f t="shared" si="135"/>
        <v>0</v>
      </c>
      <c r="AU85" s="48">
        <f t="shared" si="136"/>
        <v>0</v>
      </c>
      <c r="AV85" s="48">
        <f t="shared" si="137"/>
        <v>0</v>
      </c>
      <c r="AW85" s="48">
        <f t="shared" si="138"/>
        <v>0</v>
      </c>
      <c r="AX85" s="48">
        <f t="shared" si="139"/>
        <v>0</v>
      </c>
      <c r="AY85" s="48">
        <f t="shared" si="140"/>
        <v>0</v>
      </c>
      <c r="AZ85" s="48">
        <f t="shared" si="141"/>
        <v>0</v>
      </c>
      <c r="BA85" s="48">
        <f t="shared" si="142"/>
        <v>0</v>
      </c>
      <c r="BB85" s="48">
        <f t="shared" si="143"/>
        <v>0</v>
      </c>
      <c r="BC85" s="48">
        <f t="shared" si="144"/>
        <v>0</v>
      </c>
      <c r="BD85" s="48">
        <f t="shared" si="145"/>
        <v>0</v>
      </c>
      <c r="BE85" s="48">
        <f t="shared" si="146"/>
        <v>0</v>
      </c>
      <c r="BF85" s="48">
        <f t="shared" si="147"/>
        <v>0</v>
      </c>
      <c r="BG85" s="48">
        <f t="shared" si="148"/>
        <v>0</v>
      </c>
      <c r="BH85" s="48">
        <f t="shared" si="149"/>
        <v>0</v>
      </c>
      <c r="BI85" s="48">
        <f t="shared" si="150"/>
        <v>0</v>
      </c>
      <c r="BJ85" s="48">
        <f t="shared" si="151"/>
        <v>0</v>
      </c>
      <c r="BK85" s="48"/>
      <c r="BL85" s="52">
        <v>84</v>
      </c>
      <c r="BM85">
        <f t="shared" si="206"/>
        <v>0</v>
      </c>
      <c r="BN85" s="48">
        <f t="shared" si="211"/>
        <v>0</v>
      </c>
      <c r="BO85" s="48">
        <f t="shared" si="152"/>
        <v>0</v>
      </c>
      <c r="BP85" s="48">
        <f t="shared" si="153"/>
        <v>0</v>
      </c>
      <c r="BQ85" s="48">
        <f t="shared" si="154"/>
        <v>0</v>
      </c>
      <c r="BR85" s="48">
        <f t="shared" si="155"/>
        <v>0</v>
      </c>
      <c r="BS85" s="48">
        <f t="shared" si="156"/>
        <v>0</v>
      </c>
      <c r="BT85" s="48">
        <f t="shared" si="157"/>
        <v>0</v>
      </c>
      <c r="BU85" s="48">
        <f t="shared" si="158"/>
        <v>0</v>
      </c>
      <c r="BV85" s="48">
        <f t="shared" si="159"/>
        <v>0</v>
      </c>
      <c r="BW85" s="48">
        <f t="shared" si="160"/>
        <v>0</v>
      </c>
      <c r="BX85" s="48">
        <f t="shared" si="161"/>
        <v>0</v>
      </c>
      <c r="BY85" s="48">
        <f t="shared" si="162"/>
        <v>0</v>
      </c>
      <c r="BZ85" s="48">
        <f t="shared" si="163"/>
        <v>0</v>
      </c>
      <c r="CA85" s="48">
        <f t="shared" si="164"/>
        <v>0</v>
      </c>
      <c r="CB85" s="48">
        <f t="shared" si="165"/>
        <v>0</v>
      </c>
      <c r="CC85" s="48">
        <f t="shared" si="166"/>
        <v>0</v>
      </c>
      <c r="CD85" s="48">
        <f t="shared" si="167"/>
        <v>0</v>
      </c>
      <c r="CE85" s="48">
        <f t="shared" si="168"/>
        <v>0</v>
      </c>
      <c r="CF85" s="48">
        <f t="shared" si="169"/>
        <v>0</v>
      </c>
      <c r="CG85" s="48">
        <f t="shared" si="170"/>
        <v>0</v>
      </c>
      <c r="CH85" s="48">
        <f t="shared" si="171"/>
        <v>0</v>
      </c>
      <c r="CI85" s="48">
        <f t="shared" si="172"/>
        <v>0</v>
      </c>
      <c r="CJ85" s="48">
        <f t="shared" si="173"/>
        <v>0</v>
      </c>
      <c r="CK85" s="48">
        <f t="shared" si="174"/>
        <v>0</v>
      </c>
      <c r="CL85" s="48">
        <f t="shared" si="175"/>
        <v>0</v>
      </c>
      <c r="CM85" s="48"/>
      <c r="CN85" s="310">
        <f t="shared" si="207"/>
        <v>0</v>
      </c>
      <c r="CO85" s="310">
        <v>84</v>
      </c>
      <c r="CP85" s="303">
        <f t="shared" si="208"/>
        <v>1</v>
      </c>
      <c r="CQ85" s="303">
        <f>CP85+COUNTIF($CP$2:CP85,CP85)-1</f>
        <v>84</v>
      </c>
      <c r="CR85" s="305" t="str">
        <f t="shared" si="176"/>
        <v>Greenland</v>
      </c>
      <c r="CS85" s="81">
        <f t="shared" si="209"/>
        <v>0</v>
      </c>
      <c r="CT85" s="48">
        <f t="shared" si="177"/>
        <v>0</v>
      </c>
      <c r="CU85" s="48">
        <f t="shared" si="178"/>
        <v>0</v>
      </c>
      <c r="CV85" s="48">
        <f t="shared" si="179"/>
        <v>0</v>
      </c>
      <c r="CW85" s="48">
        <f t="shared" si="180"/>
        <v>0</v>
      </c>
      <c r="CX85" s="48">
        <f t="shared" si="181"/>
        <v>0</v>
      </c>
      <c r="CY85" s="48">
        <f t="shared" si="182"/>
        <v>0</v>
      </c>
      <c r="CZ85" s="48">
        <f t="shared" si="183"/>
        <v>0</v>
      </c>
      <c r="DA85" s="48">
        <f t="shared" si="184"/>
        <v>0</v>
      </c>
      <c r="DB85" s="48">
        <f t="shared" si="185"/>
        <v>0</v>
      </c>
      <c r="DC85" s="48">
        <f t="shared" si="186"/>
        <v>0</v>
      </c>
      <c r="DD85" s="48">
        <f t="shared" si="187"/>
        <v>0</v>
      </c>
      <c r="DE85" s="48">
        <f t="shared" si="188"/>
        <v>0</v>
      </c>
      <c r="DF85" s="48">
        <f t="shared" si="189"/>
        <v>0</v>
      </c>
      <c r="DG85" s="48">
        <f t="shared" si="190"/>
        <v>0</v>
      </c>
      <c r="DH85" s="48">
        <f t="shared" si="191"/>
        <v>0</v>
      </c>
      <c r="DI85" s="48">
        <f t="shared" si="192"/>
        <v>0</v>
      </c>
      <c r="DJ85" s="48">
        <f t="shared" si="193"/>
        <v>0</v>
      </c>
      <c r="DK85" s="48">
        <f t="shared" si="194"/>
        <v>0</v>
      </c>
      <c r="DL85" s="48">
        <f t="shared" si="195"/>
        <v>0</v>
      </c>
      <c r="DM85" s="48">
        <f t="shared" si="196"/>
        <v>0</v>
      </c>
      <c r="DN85" s="48">
        <f t="shared" si="197"/>
        <v>0</v>
      </c>
      <c r="DO85" s="48">
        <f t="shared" si="198"/>
        <v>0</v>
      </c>
      <c r="DP85" s="48">
        <f t="shared" si="199"/>
        <v>0</v>
      </c>
      <c r="DQ85" s="48">
        <f t="shared" si="200"/>
        <v>0</v>
      </c>
    </row>
    <row r="86" spans="1:121" ht="15">
      <c r="A86" s="303">
        <v>85</v>
      </c>
      <c r="B86" s="445">
        <f t="shared" si="201"/>
        <v>1</v>
      </c>
      <c r="C86" s="446">
        <f>B86+COUNTIF(B$2:$B86,B86)-1</f>
        <v>85</v>
      </c>
      <c r="D86" s="447" t="str">
        <f>Tables!AI86</f>
        <v>Grenada</v>
      </c>
      <c r="E86" s="448">
        <f t="shared" si="202"/>
        <v>0</v>
      </c>
      <c r="F86" s="50">
        <f>SUMIFS('Portfolio Allocation'!C$10:C$109,'Portfolio Allocation'!$A$10:$A$109,'Graph Tables'!$D86)</f>
        <v>0</v>
      </c>
      <c r="G86" s="50">
        <f>SUMIFS('Portfolio Allocation'!D$10:D$109,'Portfolio Allocation'!$A$10:$A$109,'Graph Tables'!$D86)</f>
        <v>0</v>
      </c>
      <c r="H86" s="50">
        <f>SUMIFS('Portfolio Allocation'!E$10:E$109,'Portfolio Allocation'!$A$10:$A$109,'Graph Tables'!$D86)</f>
        <v>0</v>
      </c>
      <c r="I86" s="50">
        <f>SUMIFS('Portfolio Allocation'!F$10:F$109,'Portfolio Allocation'!$A$10:$A$109,'Graph Tables'!$D86)</f>
        <v>0</v>
      </c>
      <c r="J86" s="50">
        <f>SUMIFS('Portfolio Allocation'!G$10:G$109,'Portfolio Allocation'!$A$10:$A$109,'Graph Tables'!$D86)</f>
        <v>0</v>
      </c>
      <c r="K86" s="50">
        <f>SUMIFS('Portfolio Allocation'!H$10:H$109,'Portfolio Allocation'!$A$10:$A$109,'Graph Tables'!$D86)</f>
        <v>0</v>
      </c>
      <c r="L86" s="50">
        <f>SUMIFS('Portfolio Allocation'!I$10:I$109,'Portfolio Allocation'!$A$10:$A$109,'Graph Tables'!$D86)</f>
        <v>0</v>
      </c>
      <c r="M86" s="50">
        <f>SUMIFS('Portfolio Allocation'!J$10:J$109,'Portfolio Allocation'!$A$10:$A$109,'Graph Tables'!$D86)</f>
        <v>0</v>
      </c>
      <c r="N86" s="50">
        <f>SUMIFS('Portfolio Allocation'!K$10:K$109,'Portfolio Allocation'!$A$10:$A$109,'Graph Tables'!$D86)</f>
        <v>0</v>
      </c>
      <c r="O86" s="50">
        <f>SUMIFS('Portfolio Allocation'!L$10:L$109,'Portfolio Allocation'!$A$10:$A$109,'Graph Tables'!$D86)</f>
        <v>0</v>
      </c>
      <c r="P86" s="50">
        <f>SUMIFS('Portfolio Allocation'!M$10:M$109,'Portfolio Allocation'!$A$10:$A$109,'Graph Tables'!$D86)</f>
        <v>0</v>
      </c>
      <c r="Q86" s="50">
        <f>SUMIFS('Portfolio Allocation'!N$10:N$109,'Portfolio Allocation'!$A$10:$A$109,'Graph Tables'!$D86)</f>
        <v>0</v>
      </c>
      <c r="R86" s="50">
        <f>SUMIFS('Portfolio Allocation'!O$10:O$109,'Portfolio Allocation'!$A$10:$A$109,'Graph Tables'!$D86)</f>
        <v>0</v>
      </c>
      <c r="S86" s="50">
        <f>SUMIFS('Portfolio Allocation'!P$10:P$109,'Portfolio Allocation'!$A$10:$A$109,'Graph Tables'!$D86)</f>
        <v>0</v>
      </c>
      <c r="T86" s="50">
        <f>SUMIFS('Portfolio Allocation'!Q$10:Q$109,'Portfolio Allocation'!$A$10:$A$109,'Graph Tables'!$D86)</f>
        <v>0</v>
      </c>
      <c r="U86" s="50">
        <f>SUMIFS('Portfolio Allocation'!R$10:R$109,'Portfolio Allocation'!$A$10:$A$109,'Graph Tables'!$D86)</f>
        <v>0</v>
      </c>
      <c r="V86" s="50">
        <f>SUMIFS('Portfolio Allocation'!S$10:S$109,'Portfolio Allocation'!$A$10:$A$109,'Graph Tables'!$D86)</f>
        <v>0</v>
      </c>
      <c r="W86" s="50">
        <f>SUMIFS('Portfolio Allocation'!T$10:T$109,'Portfolio Allocation'!$A$10:$A$109,'Graph Tables'!$D86)</f>
        <v>0</v>
      </c>
      <c r="X86" s="50">
        <f>SUMIFS('Portfolio Allocation'!U$10:U$109,'Portfolio Allocation'!$A$10:$A$109,'Graph Tables'!$D86)</f>
        <v>0</v>
      </c>
      <c r="Y86" s="50">
        <f>SUMIFS('Portfolio Allocation'!V$10:V$109,'Portfolio Allocation'!$A$10:$A$109,'Graph Tables'!$D86)</f>
        <v>0</v>
      </c>
      <c r="Z86" s="50">
        <f>SUMIFS('Portfolio Allocation'!W$10:W$109,'Portfolio Allocation'!$A$10:$A$109,'Graph Tables'!$D86)</f>
        <v>0</v>
      </c>
      <c r="AA86" s="50">
        <f>SUMIFS('Portfolio Allocation'!X$10:X$109,'Portfolio Allocation'!$A$10:$A$109,'Graph Tables'!$D86)</f>
        <v>0</v>
      </c>
      <c r="AB86" s="50">
        <f>SUMIFS('Portfolio Allocation'!Y$10:Y$109,'Portfolio Allocation'!$A$10:$A$109,'Graph Tables'!$D86)</f>
        <v>0</v>
      </c>
      <c r="AC86" s="50">
        <f>SUMIFS('Portfolio Allocation'!Z$10:Z$109,'Portfolio Allocation'!$A$10:$A$109,'Graph Tables'!$D86)</f>
        <v>0</v>
      </c>
      <c r="AD86" s="50"/>
      <c r="AE86" s="52">
        <v>85</v>
      </c>
      <c r="AF86" t="str">
        <f t="shared" si="203"/>
        <v xml:space="preserve"> </v>
      </c>
      <c r="AG86" s="48">
        <f t="shared" si="210"/>
        <v>0</v>
      </c>
      <c r="AH86" s="50"/>
      <c r="AI86" s="303">
        <f t="shared" si="204"/>
        <v>1</v>
      </c>
      <c r="AJ86" s="303">
        <f>AI86+COUNTIF(AI$2:$AI86,AI86)-1</f>
        <v>85</v>
      </c>
      <c r="AK86" s="305" t="str">
        <f t="shared" si="127"/>
        <v>Grenada</v>
      </c>
      <c r="AL86" s="81">
        <f t="shared" si="205"/>
        <v>0</v>
      </c>
      <c r="AM86" s="48">
        <f t="shared" si="128"/>
        <v>0</v>
      </c>
      <c r="AN86" s="48">
        <f t="shared" si="129"/>
        <v>0</v>
      </c>
      <c r="AO86" s="48">
        <f t="shared" si="130"/>
        <v>0</v>
      </c>
      <c r="AP86" s="48">
        <f t="shared" si="131"/>
        <v>0</v>
      </c>
      <c r="AQ86" s="48">
        <f t="shared" si="132"/>
        <v>0</v>
      </c>
      <c r="AR86" s="48">
        <f t="shared" si="133"/>
        <v>0</v>
      </c>
      <c r="AS86" s="48">
        <f t="shared" si="134"/>
        <v>0</v>
      </c>
      <c r="AT86" s="48">
        <f t="shared" si="135"/>
        <v>0</v>
      </c>
      <c r="AU86" s="48">
        <f t="shared" si="136"/>
        <v>0</v>
      </c>
      <c r="AV86" s="48">
        <f t="shared" si="137"/>
        <v>0</v>
      </c>
      <c r="AW86" s="48">
        <f t="shared" si="138"/>
        <v>0</v>
      </c>
      <c r="AX86" s="48">
        <f t="shared" si="139"/>
        <v>0</v>
      </c>
      <c r="AY86" s="48">
        <f t="shared" si="140"/>
        <v>0</v>
      </c>
      <c r="AZ86" s="48">
        <f t="shared" si="141"/>
        <v>0</v>
      </c>
      <c r="BA86" s="48">
        <f t="shared" si="142"/>
        <v>0</v>
      </c>
      <c r="BB86" s="48">
        <f t="shared" si="143"/>
        <v>0</v>
      </c>
      <c r="BC86" s="48">
        <f t="shared" si="144"/>
        <v>0</v>
      </c>
      <c r="BD86" s="48">
        <f t="shared" si="145"/>
        <v>0</v>
      </c>
      <c r="BE86" s="48">
        <f t="shared" si="146"/>
        <v>0</v>
      </c>
      <c r="BF86" s="48">
        <f t="shared" si="147"/>
        <v>0</v>
      </c>
      <c r="BG86" s="48">
        <f t="shared" si="148"/>
        <v>0</v>
      </c>
      <c r="BH86" s="48">
        <f t="shared" si="149"/>
        <v>0</v>
      </c>
      <c r="BI86" s="48">
        <f t="shared" si="150"/>
        <v>0</v>
      </c>
      <c r="BJ86" s="48">
        <f t="shared" si="151"/>
        <v>0</v>
      </c>
      <c r="BK86" s="48"/>
      <c r="BL86" s="52">
        <v>85</v>
      </c>
      <c r="BM86">
        <f t="shared" si="206"/>
        <v>0</v>
      </c>
      <c r="BN86" s="48">
        <f t="shared" si="211"/>
        <v>0</v>
      </c>
      <c r="BO86" s="48">
        <f t="shared" si="152"/>
        <v>0</v>
      </c>
      <c r="BP86" s="48">
        <f t="shared" si="153"/>
        <v>0</v>
      </c>
      <c r="BQ86" s="48">
        <f t="shared" si="154"/>
        <v>0</v>
      </c>
      <c r="BR86" s="48">
        <f t="shared" si="155"/>
        <v>0</v>
      </c>
      <c r="BS86" s="48">
        <f t="shared" si="156"/>
        <v>0</v>
      </c>
      <c r="BT86" s="48">
        <f t="shared" si="157"/>
        <v>0</v>
      </c>
      <c r="BU86" s="48">
        <f t="shared" si="158"/>
        <v>0</v>
      </c>
      <c r="BV86" s="48">
        <f t="shared" si="159"/>
        <v>0</v>
      </c>
      <c r="BW86" s="48">
        <f t="shared" si="160"/>
        <v>0</v>
      </c>
      <c r="BX86" s="48">
        <f t="shared" si="161"/>
        <v>0</v>
      </c>
      <c r="BY86" s="48">
        <f t="shared" si="162"/>
        <v>0</v>
      </c>
      <c r="BZ86" s="48">
        <f t="shared" si="163"/>
        <v>0</v>
      </c>
      <c r="CA86" s="48">
        <f t="shared" si="164"/>
        <v>0</v>
      </c>
      <c r="CB86" s="48">
        <f t="shared" si="165"/>
        <v>0</v>
      </c>
      <c r="CC86" s="48">
        <f t="shared" si="166"/>
        <v>0</v>
      </c>
      <c r="CD86" s="48">
        <f t="shared" si="167"/>
        <v>0</v>
      </c>
      <c r="CE86" s="48">
        <f t="shared" si="168"/>
        <v>0</v>
      </c>
      <c r="CF86" s="48">
        <f t="shared" si="169"/>
        <v>0</v>
      </c>
      <c r="CG86" s="48">
        <f t="shared" si="170"/>
        <v>0</v>
      </c>
      <c r="CH86" s="48">
        <f t="shared" si="171"/>
        <v>0</v>
      </c>
      <c r="CI86" s="48">
        <f t="shared" si="172"/>
        <v>0</v>
      </c>
      <c r="CJ86" s="48">
        <f t="shared" si="173"/>
        <v>0</v>
      </c>
      <c r="CK86" s="48">
        <f t="shared" si="174"/>
        <v>0</v>
      </c>
      <c r="CL86" s="48">
        <f t="shared" si="175"/>
        <v>0</v>
      </c>
      <c r="CM86" s="48"/>
      <c r="CN86" s="310">
        <f t="shared" si="207"/>
        <v>0</v>
      </c>
      <c r="CO86" s="310">
        <v>85</v>
      </c>
      <c r="CP86" s="303">
        <f t="shared" si="208"/>
        <v>1</v>
      </c>
      <c r="CQ86" s="303">
        <f>CP86+COUNTIF($CP$2:CP86,CP86)-1</f>
        <v>85</v>
      </c>
      <c r="CR86" s="305" t="str">
        <f t="shared" si="176"/>
        <v>Grenada</v>
      </c>
      <c r="CS86" s="81">
        <f t="shared" si="209"/>
        <v>0</v>
      </c>
      <c r="CT86" s="48">
        <f t="shared" si="177"/>
        <v>0</v>
      </c>
      <c r="CU86" s="48">
        <f t="shared" si="178"/>
        <v>0</v>
      </c>
      <c r="CV86" s="48">
        <f t="shared" si="179"/>
        <v>0</v>
      </c>
      <c r="CW86" s="48">
        <f t="shared" si="180"/>
        <v>0</v>
      </c>
      <c r="CX86" s="48">
        <f t="shared" si="181"/>
        <v>0</v>
      </c>
      <c r="CY86" s="48">
        <f t="shared" si="182"/>
        <v>0</v>
      </c>
      <c r="CZ86" s="48">
        <f t="shared" si="183"/>
        <v>0</v>
      </c>
      <c r="DA86" s="48">
        <f t="shared" si="184"/>
        <v>0</v>
      </c>
      <c r="DB86" s="48">
        <f t="shared" si="185"/>
        <v>0</v>
      </c>
      <c r="DC86" s="48">
        <f t="shared" si="186"/>
        <v>0</v>
      </c>
      <c r="DD86" s="48">
        <f t="shared" si="187"/>
        <v>0</v>
      </c>
      <c r="DE86" s="48">
        <f t="shared" si="188"/>
        <v>0</v>
      </c>
      <c r="DF86" s="48">
        <f t="shared" si="189"/>
        <v>0</v>
      </c>
      <c r="DG86" s="48">
        <f t="shared" si="190"/>
        <v>0</v>
      </c>
      <c r="DH86" s="48">
        <f t="shared" si="191"/>
        <v>0</v>
      </c>
      <c r="DI86" s="48">
        <f t="shared" si="192"/>
        <v>0</v>
      </c>
      <c r="DJ86" s="48">
        <f t="shared" si="193"/>
        <v>0</v>
      </c>
      <c r="DK86" s="48">
        <f t="shared" si="194"/>
        <v>0</v>
      </c>
      <c r="DL86" s="48">
        <f t="shared" si="195"/>
        <v>0</v>
      </c>
      <c r="DM86" s="48">
        <f t="shared" si="196"/>
        <v>0</v>
      </c>
      <c r="DN86" s="48">
        <f t="shared" si="197"/>
        <v>0</v>
      </c>
      <c r="DO86" s="48">
        <f t="shared" si="198"/>
        <v>0</v>
      </c>
      <c r="DP86" s="48">
        <f t="shared" si="199"/>
        <v>0</v>
      </c>
      <c r="DQ86" s="48">
        <f t="shared" si="200"/>
        <v>0</v>
      </c>
    </row>
    <row r="87" spans="1:121" ht="15">
      <c r="A87" s="303">
        <v>86</v>
      </c>
      <c r="B87" s="445">
        <f t="shared" si="201"/>
        <v>1</v>
      </c>
      <c r="C87" s="446">
        <f>B87+COUNTIF(B$2:$B87,B87)-1</f>
        <v>86</v>
      </c>
      <c r="D87" s="447" t="str">
        <f>Tables!AI87</f>
        <v>Guadaloupe</v>
      </c>
      <c r="E87" s="448">
        <f t="shared" si="202"/>
        <v>0</v>
      </c>
      <c r="F87" s="50">
        <f>SUMIFS('Portfolio Allocation'!C$10:C$109,'Portfolio Allocation'!$A$10:$A$109,'Graph Tables'!$D87)</f>
        <v>0</v>
      </c>
      <c r="G87" s="50">
        <f>SUMIFS('Portfolio Allocation'!D$10:D$109,'Portfolio Allocation'!$A$10:$A$109,'Graph Tables'!$D87)</f>
        <v>0</v>
      </c>
      <c r="H87" s="50">
        <f>SUMIFS('Portfolio Allocation'!E$10:E$109,'Portfolio Allocation'!$A$10:$A$109,'Graph Tables'!$D87)</f>
        <v>0</v>
      </c>
      <c r="I87" s="50">
        <f>SUMIFS('Portfolio Allocation'!F$10:F$109,'Portfolio Allocation'!$A$10:$A$109,'Graph Tables'!$D87)</f>
        <v>0</v>
      </c>
      <c r="J87" s="50">
        <f>SUMIFS('Portfolio Allocation'!G$10:G$109,'Portfolio Allocation'!$A$10:$A$109,'Graph Tables'!$D87)</f>
        <v>0</v>
      </c>
      <c r="K87" s="50">
        <f>SUMIFS('Portfolio Allocation'!H$10:H$109,'Portfolio Allocation'!$A$10:$A$109,'Graph Tables'!$D87)</f>
        <v>0</v>
      </c>
      <c r="L87" s="50">
        <f>SUMIFS('Portfolio Allocation'!I$10:I$109,'Portfolio Allocation'!$A$10:$A$109,'Graph Tables'!$D87)</f>
        <v>0</v>
      </c>
      <c r="M87" s="50">
        <f>SUMIFS('Portfolio Allocation'!J$10:J$109,'Portfolio Allocation'!$A$10:$A$109,'Graph Tables'!$D87)</f>
        <v>0</v>
      </c>
      <c r="N87" s="50">
        <f>SUMIFS('Portfolio Allocation'!K$10:K$109,'Portfolio Allocation'!$A$10:$A$109,'Graph Tables'!$D87)</f>
        <v>0</v>
      </c>
      <c r="O87" s="50">
        <f>SUMIFS('Portfolio Allocation'!L$10:L$109,'Portfolio Allocation'!$A$10:$A$109,'Graph Tables'!$D87)</f>
        <v>0</v>
      </c>
      <c r="P87" s="50">
        <f>SUMIFS('Portfolio Allocation'!M$10:M$109,'Portfolio Allocation'!$A$10:$A$109,'Graph Tables'!$D87)</f>
        <v>0</v>
      </c>
      <c r="Q87" s="50">
        <f>SUMIFS('Portfolio Allocation'!N$10:N$109,'Portfolio Allocation'!$A$10:$A$109,'Graph Tables'!$D87)</f>
        <v>0</v>
      </c>
      <c r="R87" s="50">
        <f>SUMIFS('Portfolio Allocation'!O$10:O$109,'Portfolio Allocation'!$A$10:$A$109,'Graph Tables'!$D87)</f>
        <v>0</v>
      </c>
      <c r="S87" s="50">
        <f>SUMIFS('Portfolio Allocation'!P$10:P$109,'Portfolio Allocation'!$A$10:$A$109,'Graph Tables'!$D87)</f>
        <v>0</v>
      </c>
      <c r="T87" s="50">
        <f>SUMIFS('Portfolio Allocation'!Q$10:Q$109,'Portfolio Allocation'!$A$10:$A$109,'Graph Tables'!$D87)</f>
        <v>0</v>
      </c>
      <c r="U87" s="50">
        <f>SUMIFS('Portfolio Allocation'!R$10:R$109,'Portfolio Allocation'!$A$10:$A$109,'Graph Tables'!$D87)</f>
        <v>0</v>
      </c>
      <c r="V87" s="50">
        <f>SUMIFS('Portfolio Allocation'!S$10:S$109,'Portfolio Allocation'!$A$10:$A$109,'Graph Tables'!$D87)</f>
        <v>0</v>
      </c>
      <c r="W87" s="50">
        <f>SUMIFS('Portfolio Allocation'!T$10:T$109,'Portfolio Allocation'!$A$10:$A$109,'Graph Tables'!$D87)</f>
        <v>0</v>
      </c>
      <c r="X87" s="50">
        <f>SUMIFS('Portfolio Allocation'!U$10:U$109,'Portfolio Allocation'!$A$10:$A$109,'Graph Tables'!$D87)</f>
        <v>0</v>
      </c>
      <c r="Y87" s="50">
        <f>SUMIFS('Portfolio Allocation'!V$10:V$109,'Portfolio Allocation'!$A$10:$A$109,'Graph Tables'!$D87)</f>
        <v>0</v>
      </c>
      <c r="Z87" s="50">
        <f>SUMIFS('Portfolio Allocation'!W$10:W$109,'Portfolio Allocation'!$A$10:$A$109,'Graph Tables'!$D87)</f>
        <v>0</v>
      </c>
      <c r="AA87" s="50">
        <f>SUMIFS('Portfolio Allocation'!X$10:X$109,'Portfolio Allocation'!$A$10:$A$109,'Graph Tables'!$D87)</f>
        <v>0</v>
      </c>
      <c r="AB87" s="50">
        <f>SUMIFS('Portfolio Allocation'!Y$10:Y$109,'Portfolio Allocation'!$A$10:$A$109,'Graph Tables'!$D87)</f>
        <v>0</v>
      </c>
      <c r="AC87" s="50">
        <f>SUMIFS('Portfolio Allocation'!Z$10:Z$109,'Portfolio Allocation'!$A$10:$A$109,'Graph Tables'!$D87)</f>
        <v>0</v>
      </c>
      <c r="AD87" s="50"/>
      <c r="AE87" s="52">
        <v>86</v>
      </c>
      <c r="AF87" t="str">
        <f t="shared" si="203"/>
        <v xml:space="preserve"> </v>
      </c>
      <c r="AG87" s="48">
        <f t="shared" si="210"/>
        <v>0</v>
      </c>
      <c r="AH87" s="50"/>
      <c r="AI87" s="303">
        <f t="shared" si="204"/>
        <v>1</v>
      </c>
      <c r="AJ87" s="303">
        <f>AI87+COUNTIF(AI$2:$AI87,AI87)-1</f>
        <v>86</v>
      </c>
      <c r="AK87" s="305" t="str">
        <f t="shared" si="127"/>
        <v>Guadaloupe</v>
      </c>
      <c r="AL87" s="81">
        <f t="shared" si="205"/>
        <v>0</v>
      </c>
      <c r="AM87" s="48">
        <f t="shared" si="128"/>
        <v>0</v>
      </c>
      <c r="AN87" s="48">
        <f t="shared" si="129"/>
        <v>0</v>
      </c>
      <c r="AO87" s="48">
        <f t="shared" si="130"/>
        <v>0</v>
      </c>
      <c r="AP87" s="48">
        <f t="shared" si="131"/>
        <v>0</v>
      </c>
      <c r="AQ87" s="48">
        <f t="shared" si="132"/>
        <v>0</v>
      </c>
      <c r="AR87" s="48">
        <f t="shared" si="133"/>
        <v>0</v>
      </c>
      <c r="AS87" s="48">
        <f t="shared" si="134"/>
        <v>0</v>
      </c>
      <c r="AT87" s="48">
        <f t="shared" si="135"/>
        <v>0</v>
      </c>
      <c r="AU87" s="48">
        <f t="shared" si="136"/>
        <v>0</v>
      </c>
      <c r="AV87" s="48">
        <f t="shared" si="137"/>
        <v>0</v>
      </c>
      <c r="AW87" s="48">
        <f t="shared" si="138"/>
        <v>0</v>
      </c>
      <c r="AX87" s="48">
        <f t="shared" si="139"/>
        <v>0</v>
      </c>
      <c r="AY87" s="48">
        <f t="shared" si="140"/>
        <v>0</v>
      </c>
      <c r="AZ87" s="48">
        <f t="shared" si="141"/>
        <v>0</v>
      </c>
      <c r="BA87" s="48">
        <f t="shared" si="142"/>
        <v>0</v>
      </c>
      <c r="BB87" s="48">
        <f t="shared" si="143"/>
        <v>0</v>
      </c>
      <c r="BC87" s="48">
        <f t="shared" si="144"/>
        <v>0</v>
      </c>
      <c r="BD87" s="48">
        <f t="shared" si="145"/>
        <v>0</v>
      </c>
      <c r="BE87" s="48">
        <f t="shared" si="146"/>
        <v>0</v>
      </c>
      <c r="BF87" s="48">
        <f t="shared" si="147"/>
        <v>0</v>
      </c>
      <c r="BG87" s="48">
        <f t="shared" si="148"/>
        <v>0</v>
      </c>
      <c r="BH87" s="48">
        <f t="shared" si="149"/>
        <v>0</v>
      </c>
      <c r="BI87" s="48">
        <f t="shared" si="150"/>
        <v>0</v>
      </c>
      <c r="BJ87" s="48">
        <f t="shared" si="151"/>
        <v>0</v>
      </c>
      <c r="BK87" s="48"/>
      <c r="BL87" s="52">
        <v>86</v>
      </c>
      <c r="BM87">
        <f t="shared" si="206"/>
        <v>0</v>
      </c>
      <c r="BN87" s="48">
        <f t="shared" si="211"/>
        <v>0</v>
      </c>
      <c r="BO87" s="48">
        <f t="shared" si="152"/>
        <v>0</v>
      </c>
      <c r="BP87" s="48">
        <f t="shared" si="153"/>
        <v>0</v>
      </c>
      <c r="BQ87" s="48">
        <f t="shared" si="154"/>
        <v>0</v>
      </c>
      <c r="BR87" s="48">
        <f t="shared" si="155"/>
        <v>0</v>
      </c>
      <c r="BS87" s="48">
        <f t="shared" si="156"/>
        <v>0</v>
      </c>
      <c r="BT87" s="48">
        <f t="shared" si="157"/>
        <v>0</v>
      </c>
      <c r="BU87" s="48">
        <f t="shared" si="158"/>
        <v>0</v>
      </c>
      <c r="BV87" s="48">
        <f t="shared" si="159"/>
        <v>0</v>
      </c>
      <c r="BW87" s="48">
        <f t="shared" si="160"/>
        <v>0</v>
      </c>
      <c r="BX87" s="48">
        <f t="shared" si="161"/>
        <v>0</v>
      </c>
      <c r="BY87" s="48">
        <f t="shared" si="162"/>
        <v>0</v>
      </c>
      <c r="BZ87" s="48">
        <f t="shared" si="163"/>
        <v>0</v>
      </c>
      <c r="CA87" s="48">
        <f t="shared" si="164"/>
        <v>0</v>
      </c>
      <c r="CB87" s="48">
        <f t="shared" si="165"/>
        <v>0</v>
      </c>
      <c r="CC87" s="48">
        <f t="shared" si="166"/>
        <v>0</v>
      </c>
      <c r="CD87" s="48">
        <f t="shared" si="167"/>
        <v>0</v>
      </c>
      <c r="CE87" s="48">
        <f t="shared" si="168"/>
        <v>0</v>
      </c>
      <c r="CF87" s="48">
        <f t="shared" si="169"/>
        <v>0</v>
      </c>
      <c r="CG87" s="48">
        <f t="shared" si="170"/>
        <v>0</v>
      </c>
      <c r="CH87" s="48">
        <f t="shared" si="171"/>
        <v>0</v>
      </c>
      <c r="CI87" s="48">
        <f t="shared" si="172"/>
        <v>0</v>
      </c>
      <c r="CJ87" s="48">
        <f t="shared" si="173"/>
        <v>0</v>
      </c>
      <c r="CK87" s="48">
        <f t="shared" si="174"/>
        <v>0</v>
      </c>
      <c r="CL87" s="48">
        <f t="shared" si="175"/>
        <v>0</v>
      </c>
      <c r="CM87" s="48"/>
      <c r="CN87" s="310">
        <f t="shared" si="207"/>
        <v>0</v>
      </c>
      <c r="CO87" s="310">
        <v>86</v>
      </c>
      <c r="CP87" s="303">
        <f t="shared" si="208"/>
        <v>1</v>
      </c>
      <c r="CQ87" s="303">
        <f>CP87+COUNTIF($CP$2:CP87,CP87)-1</f>
        <v>86</v>
      </c>
      <c r="CR87" s="305" t="str">
        <f t="shared" si="176"/>
        <v>Guadaloupe</v>
      </c>
      <c r="CS87" s="81">
        <f t="shared" si="209"/>
        <v>0</v>
      </c>
      <c r="CT87" s="48">
        <f t="shared" si="177"/>
        <v>0</v>
      </c>
      <c r="CU87" s="48">
        <f t="shared" si="178"/>
        <v>0</v>
      </c>
      <c r="CV87" s="48">
        <f t="shared" si="179"/>
        <v>0</v>
      </c>
      <c r="CW87" s="48">
        <f t="shared" si="180"/>
        <v>0</v>
      </c>
      <c r="CX87" s="48">
        <f t="shared" si="181"/>
        <v>0</v>
      </c>
      <c r="CY87" s="48">
        <f t="shared" si="182"/>
        <v>0</v>
      </c>
      <c r="CZ87" s="48">
        <f t="shared" si="183"/>
        <v>0</v>
      </c>
      <c r="DA87" s="48">
        <f t="shared" si="184"/>
        <v>0</v>
      </c>
      <c r="DB87" s="48">
        <f t="shared" si="185"/>
        <v>0</v>
      </c>
      <c r="DC87" s="48">
        <f t="shared" si="186"/>
        <v>0</v>
      </c>
      <c r="DD87" s="48">
        <f t="shared" si="187"/>
        <v>0</v>
      </c>
      <c r="DE87" s="48">
        <f t="shared" si="188"/>
        <v>0</v>
      </c>
      <c r="DF87" s="48">
        <f t="shared" si="189"/>
        <v>0</v>
      </c>
      <c r="DG87" s="48">
        <f t="shared" si="190"/>
        <v>0</v>
      </c>
      <c r="DH87" s="48">
        <f t="shared" si="191"/>
        <v>0</v>
      </c>
      <c r="DI87" s="48">
        <f t="shared" si="192"/>
        <v>0</v>
      </c>
      <c r="DJ87" s="48">
        <f t="shared" si="193"/>
        <v>0</v>
      </c>
      <c r="DK87" s="48">
        <f t="shared" si="194"/>
        <v>0</v>
      </c>
      <c r="DL87" s="48">
        <f t="shared" si="195"/>
        <v>0</v>
      </c>
      <c r="DM87" s="48">
        <f t="shared" si="196"/>
        <v>0</v>
      </c>
      <c r="DN87" s="48">
        <f t="shared" si="197"/>
        <v>0</v>
      </c>
      <c r="DO87" s="48">
        <f t="shared" si="198"/>
        <v>0</v>
      </c>
      <c r="DP87" s="48">
        <f t="shared" si="199"/>
        <v>0</v>
      </c>
      <c r="DQ87" s="48">
        <f t="shared" si="200"/>
        <v>0</v>
      </c>
    </row>
    <row r="88" spans="1:121" ht="15">
      <c r="A88" s="303">
        <v>87</v>
      </c>
      <c r="B88" s="445">
        <f t="shared" si="201"/>
        <v>1</v>
      </c>
      <c r="C88" s="446">
        <f>B88+COUNTIF(B$2:$B88,B88)-1</f>
        <v>87</v>
      </c>
      <c r="D88" s="447" t="str">
        <f>Tables!AI88</f>
        <v>Guam</v>
      </c>
      <c r="E88" s="448">
        <f t="shared" si="202"/>
        <v>0</v>
      </c>
      <c r="F88" s="50">
        <f>SUMIFS('Portfolio Allocation'!C$10:C$109,'Portfolio Allocation'!$A$10:$A$109,'Graph Tables'!$D88)</f>
        <v>0</v>
      </c>
      <c r="G88" s="50">
        <f>SUMIFS('Portfolio Allocation'!D$10:D$109,'Portfolio Allocation'!$A$10:$A$109,'Graph Tables'!$D88)</f>
        <v>0</v>
      </c>
      <c r="H88" s="50">
        <f>SUMIFS('Portfolio Allocation'!E$10:E$109,'Portfolio Allocation'!$A$10:$A$109,'Graph Tables'!$D88)</f>
        <v>0</v>
      </c>
      <c r="I88" s="50">
        <f>SUMIFS('Portfolio Allocation'!F$10:F$109,'Portfolio Allocation'!$A$10:$A$109,'Graph Tables'!$D88)</f>
        <v>0</v>
      </c>
      <c r="J88" s="50">
        <f>SUMIFS('Portfolio Allocation'!G$10:G$109,'Portfolio Allocation'!$A$10:$A$109,'Graph Tables'!$D88)</f>
        <v>0</v>
      </c>
      <c r="K88" s="50">
        <f>SUMIFS('Portfolio Allocation'!H$10:H$109,'Portfolio Allocation'!$A$10:$A$109,'Graph Tables'!$D88)</f>
        <v>0</v>
      </c>
      <c r="L88" s="50">
        <f>SUMIFS('Portfolio Allocation'!I$10:I$109,'Portfolio Allocation'!$A$10:$A$109,'Graph Tables'!$D88)</f>
        <v>0</v>
      </c>
      <c r="M88" s="50">
        <f>SUMIFS('Portfolio Allocation'!J$10:J$109,'Portfolio Allocation'!$A$10:$A$109,'Graph Tables'!$D88)</f>
        <v>0</v>
      </c>
      <c r="N88" s="50">
        <f>SUMIFS('Portfolio Allocation'!K$10:K$109,'Portfolio Allocation'!$A$10:$A$109,'Graph Tables'!$D88)</f>
        <v>0</v>
      </c>
      <c r="O88" s="50">
        <f>SUMIFS('Portfolio Allocation'!L$10:L$109,'Portfolio Allocation'!$A$10:$A$109,'Graph Tables'!$D88)</f>
        <v>0</v>
      </c>
      <c r="P88" s="50">
        <f>SUMIFS('Portfolio Allocation'!M$10:M$109,'Portfolio Allocation'!$A$10:$A$109,'Graph Tables'!$D88)</f>
        <v>0</v>
      </c>
      <c r="Q88" s="50">
        <f>SUMIFS('Portfolio Allocation'!N$10:N$109,'Portfolio Allocation'!$A$10:$A$109,'Graph Tables'!$D88)</f>
        <v>0</v>
      </c>
      <c r="R88" s="50">
        <f>SUMIFS('Portfolio Allocation'!O$10:O$109,'Portfolio Allocation'!$A$10:$A$109,'Graph Tables'!$D88)</f>
        <v>0</v>
      </c>
      <c r="S88" s="50">
        <f>SUMIFS('Portfolio Allocation'!P$10:P$109,'Portfolio Allocation'!$A$10:$A$109,'Graph Tables'!$D88)</f>
        <v>0</v>
      </c>
      <c r="T88" s="50">
        <f>SUMIFS('Portfolio Allocation'!Q$10:Q$109,'Portfolio Allocation'!$A$10:$A$109,'Graph Tables'!$D88)</f>
        <v>0</v>
      </c>
      <c r="U88" s="50">
        <f>SUMIFS('Portfolio Allocation'!R$10:R$109,'Portfolio Allocation'!$A$10:$A$109,'Graph Tables'!$D88)</f>
        <v>0</v>
      </c>
      <c r="V88" s="50">
        <f>SUMIFS('Portfolio Allocation'!S$10:S$109,'Portfolio Allocation'!$A$10:$A$109,'Graph Tables'!$D88)</f>
        <v>0</v>
      </c>
      <c r="W88" s="50">
        <f>SUMIFS('Portfolio Allocation'!T$10:T$109,'Portfolio Allocation'!$A$10:$A$109,'Graph Tables'!$D88)</f>
        <v>0</v>
      </c>
      <c r="X88" s="50">
        <f>SUMIFS('Portfolio Allocation'!U$10:U$109,'Portfolio Allocation'!$A$10:$A$109,'Graph Tables'!$D88)</f>
        <v>0</v>
      </c>
      <c r="Y88" s="50">
        <f>SUMIFS('Portfolio Allocation'!V$10:V$109,'Portfolio Allocation'!$A$10:$A$109,'Graph Tables'!$D88)</f>
        <v>0</v>
      </c>
      <c r="Z88" s="50">
        <f>SUMIFS('Portfolio Allocation'!W$10:W$109,'Portfolio Allocation'!$A$10:$A$109,'Graph Tables'!$D88)</f>
        <v>0</v>
      </c>
      <c r="AA88" s="50">
        <f>SUMIFS('Portfolio Allocation'!X$10:X$109,'Portfolio Allocation'!$A$10:$A$109,'Graph Tables'!$D88)</f>
        <v>0</v>
      </c>
      <c r="AB88" s="50">
        <f>SUMIFS('Portfolio Allocation'!Y$10:Y$109,'Portfolio Allocation'!$A$10:$A$109,'Graph Tables'!$D88)</f>
        <v>0</v>
      </c>
      <c r="AC88" s="50">
        <f>SUMIFS('Portfolio Allocation'!Z$10:Z$109,'Portfolio Allocation'!$A$10:$A$109,'Graph Tables'!$D88)</f>
        <v>0</v>
      </c>
      <c r="AD88" s="50"/>
      <c r="AE88" s="52">
        <v>87</v>
      </c>
      <c r="AF88" t="str">
        <f t="shared" si="203"/>
        <v xml:space="preserve"> </v>
      </c>
      <c r="AG88" s="48">
        <f t="shared" si="210"/>
        <v>0</v>
      </c>
      <c r="AH88" s="50"/>
      <c r="AI88" s="303">
        <f t="shared" si="204"/>
        <v>1</v>
      </c>
      <c r="AJ88" s="303">
        <f>AI88+COUNTIF(AI$2:$AI88,AI88)-1</f>
        <v>87</v>
      </c>
      <c r="AK88" s="305" t="str">
        <f t="shared" si="127"/>
        <v>Guam</v>
      </c>
      <c r="AL88" s="81">
        <f t="shared" si="205"/>
        <v>0</v>
      </c>
      <c r="AM88" s="48">
        <f t="shared" si="128"/>
        <v>0</v>
      </c>
      <c r="AN88" s="48">
        <f t="shared" si="129"/>
        <v>0</v>
      </c>
      <c r="AO88" s="48">
        <f t="shared" si="130"/>
        <v>0</v>
      </c>
      <c r="AP88" s="48">
        <f t="shared" si="131"/>
        <v>0</v>
      </c>
      <c r="AQ88" s="48">
        <f t="shared" si="132"/>
        <v>0</v>
      </c>
      <c r="AR88" s="48">
        <f t="shared" si="133"/>
        <v>0</v>
      </c>
      <c r="AS88" s="48">
        <f t="shared" si="134"/>
        <v>0</v>
      </c>
      <c r="AT88" s="48">
        <f t="shared" si="135"/>
        <v>0</v>
      </c>
      <c r="AU88" s="48">
        <f t="shared" si="136"/>
        <v>0</v>
      </c>
      <c r="AV88" s="48">
        <f t="shared" si="137"/>
        <v>0</v>
      </c>
      <c r="AW88" s="48">
        <f t="shared" si="138"/>
        <v>0</v>
      </c>
      <c r="AX88" s="48">
        <f t="shared" si="139"/>
        <v>0</v>
      </c>
      <c r="AY88" s="48">
        <f t="shared" si="140"/>
        <v>0</v>
      </c>
      <c r="AZ88" s="48">
        <f t="shared" si="141"/>
        <v>0</v>
      </c>
      <c r="BA88" s="48">
        <f t="shared" si="142"/>
        <v>0</v>
      </c>
      <c r="BB88" s="48">
        <f t="shared" si="143"/>
        <v>0</v>
      </c>
      <c r="BC88" s="48">
        <f t="shared" si="144"/>
        <v>0</v>
      </c>
      <c r="BD88" s="48">
        <f t="shared" si="145"/>
        <v>0</v>
      </c>
      <c r="BE88" s="48">
        <f t="shared" si="146"/>
        <v>0</v>
      </c>
      <c r="BF88" s="48">
        <f t="shared" si="147"/>
        <v>0</v>
      </c>
      <c r="BG88" s="48">
        <f t="shared" si="148"/>
        <v>0</v>
      </c>
      <c r="BH88" s="48">
        <f t="shared" si="149"/>
        <v>0</v>
      </c>
      <c r="BI88" s="48">
        <f t="shared" si="150"/>
        <v>0</v>
      </c>
      <c r="BJ88" s="48">
        <f t="shared" si="151"/>
        <v>0</v>
      </c>
      <c r="BK88" s="48"/>
      <c r="BL88" s="52">
        <v>87</v>
      </c>
      <c r="BM88">
        <f t="shared" si="206"/>
        <v>0</v>
      </c>
      <c r="BN88" s="48">
        <f t="shared" si="211"/>
        <v>0</v>
      </c>
      <c r="BO88" s="48">
        <f t="shared" si="152"/>
        <v>0</v>
      </c>
      <c r="BP88" s="48">
        <f t="shared" si="153"/>
        <v>0</v>
      </c>
      <c r="BQ88" s="48">
        <f t="shared" si="154"/>
        <v>0</v>
      </c>
      <c r="BR88" s="48">
        <f t="shared" si="155"/>
        <v>0</v>
      </c>
      <c r="BS88" s="48">
        <f t="shared" si="156"/>
        <v>0</v>
      </c>
      <c r="BT88" s="48">
        <f t="shared" si="157"/>
        <v>0</v>
      </c>
      <c r="BU88" s="48">
        <f t="shared" si="158"/>
        <v>0</v>
      </c>
      <c r="BV88" s="48">
        <f t="shared" si="159"/>
        <v>0</v>
      </c>
      <c r="BW88" s="48">
        <f t="shared" si="160"/>
        <v>0</v>
      </c>
      <c r="BX88" s="48">
        <f t="shared" si="161"/>
        <v>0</v>
      </c>
      <c r="BY88" s="48">
        <f t="shared" si="162"/>
        <v>0</v>
      </c>
      <c r="BZ88" s="48">
        <f t="shared" si="163"/>
        <v>0</v>
      </c>
      <c r="CA88" s="48">
        <f t="shared" si="164"/>
        <v>0</v>
      </c>
      <c r="CB88" s="48">
        <f t="shared" si="165"/>
        <v>0</v>
      </c>
      <c r="CC88" s="48">
        <f t="shared" si="166"/>
        <v>0</v>
      </c>
      <c r="CD88" s="48">
        <f t="shared" si="167"/>
        <v>0</v>
      </c>
      <c r="CE88" s="48">
        <f t="shared" si="168"/>
        <v>0</v>
      </c>
      <c r="CF88" s="48">
        <f t="shared" si="169"/>
        <v>0</v>
      </c>
      <c r="CG88" s="48">
        <f t="shared" si="170"/>
        <v>0</v>
      </c>
      <c r="CH88" s="48">
        <f t="shared" si="171"/>
        <v>0</v>
      </c>
      <c r="CI88" s="48">
        <f t="shared" si="172"/>
        <v>0</v>
      </c>
      <c r="CJ88" s="48">
        <f t="shared" si="173"/>
        <v>0</v>
      </c>
      <c r="CK88" s="48">
        <f t="shared" si="174"/>
        <v>0</v>
      </c>
      <c r="CL88" s="48">
        <f t="shared" si="175"/>
        <v>0</v>
      </c>
      <c r="CM88" s="48"/>
      <c r="CN88" s="310">
        <f t="shared" si="207"/>
        <v>0</v>
      </c>
      <c r="CO88" s="310">
        <v>87</v>
      </c>
      <c r="CP88" s="303">
        <f t="shared" si="208"/>
        <v>1</v>
      </c>
      <c r="CQ88" s="303">
        <f>CP88+COUNTIF($CP$2:CP88,CP88)-1</f>
        <v>87</v>
      </c>
      <c r="CR88" s="305" t="str">
        <f t="shared" si="176"/>
        <v>Guam</v>
      </c>
      <c r="CS88" s="81">
        <f t="shared" si="209"/>
        <v>0</v>
      </c>
      <c r="CT88" s="48">
        <f t="shared" si="177"/>
        <v>0</v>
      </c>
      <c r="CU88" s="48">
        <f t="shared" si="178"/>
        <v>0</v>
      </c>
      <c r="CV88" s="48">
        <f t="shared" si="179"/>
        <v>0</v>
      </c>
      <c r="CW88" s="48">
        <f t="shared" si="180"/>
        <v>0</v>
      </c>
      <c r="CX88" s="48">
        <f t="shared" si="181"/>
        <v>0</v>
      </c>
      <c r="CY88" s="48">
        <f t="shared" si="182"/>
        <v>0</v>
      </c>
      <c r="CZ88" s="48">
        <f t="shared" si="183"/>
        <v>0</v>
      </c>
      <c r="DA88" s="48">
        <f t="shared" si="184"/>
        <v>0</v>
      </c>
      <c r="DB88" s="48">
        <f t="shared" si="185"/>
        <v>0</v>
      </c>
      <c r="DC88" s="48">
        <f t="shared" si="186"/>
        <v>0</v>
      </c>
      <c r="DD88" s="48">
        <f t="shared" si="187"/>
        <v>0</v>
      </c>
      <c r="DE88" s="48">
        <f t="shared" si="188"/>
        <v>0</v>
      </c>
      <c r="DF88" s="48">
        <f t="shared" si="189"/>
        <v>0</v>
      </c>
      <c r="DG88" s="48">
        <f t="shared" si="190"/>
        <v>0</v>
      </c>
      <c r="DH88" s="48">
        <f t="shared" si="191"/>
        <v>0</v>
      </c>
      <c r="DI88" s="48">
        <f t="shared" si="192"/>
        <v>0</v>
      </c>
      <c r="DJ88" s="48">
        <f t="shared" si="193"/>
        <v>0</v>
      </c>
      <c r="DK88" s="48">
        <f t="shared" si="194"/>
        <v>0</v>
      </c>
      <c r="DL88" s="48">
        <f t="shared" si="195"/>
        <v>0</v>
      </c>
      <c r="DM88" s="48">
        <f t="shared" si="196"/>
        <v>0</v>
      </c>
      <c r="DN88" s="48">
        <f t="shared" si="197"/>
        <v>0</v>
      </c>
      <c r="DO88" s="48">
        <f t="shared" si="198"/>
        <v>0</v>
      </c>
      <c r="DP88" s="48">
        <f t="shared" si="199"/>
        <v>0</v>
      </c>
      <c r="DQ88" s="48">
        <f t="shared" si="200"/>
        <v>0</v>
      </c>
    </row>
    <row r="89" spans="1:121" ht="15">
      <c r="A89" s="303">
        <v>88</v>
      </c>
      <c r="B89" s="445">
        <f t="shared" si="201"/>
        <v>1</v>
      </c>
      <c r="C89" s="446">
        <f>B89+COUNTIF(B$2:$B89,B89)-1</f>
        <v>88</v>
      </c>
      <c r="D89" s="447" t="str">
        <f>Tables!AI89</f>
        <v>Guatemala</v>
      </c>
      <c r="E89" s="448">
        <f t="shared" si="202"/>
        <v>0</v>
      </c>
      <c r="F89" s="50">
        <f>SUMIFS('Portfolio Allocation'!C$10:C$109,'Portfolio Allocation'!$A$10:$A$109,'Graph Tables'!$D89)</f>
        <v>0</v>
      </c>
      <c r="G89" s="50">
        <f>SUMIFS('Portfolio Allocation'!D$10:D$109,'Portfolio Allocation'!$A$10:$A$109,'Graph Tables'!$D89)</f>
        <v>0</v>
      </c>
      <c r="H89" s="50">
        <f>SUMIFS('Portfolio Allocation'!E$10:E$109,'Portfolio Allocation'!$A$10:$A$109,'Graph Tables'!$D89)</f>
        <v>0</v>
      </c>
      <c r="I89" s="50">
        <f>SUMIFS('Portfolio Allocation'!F$10:F$109,'Portfolio Allocation'!$A$10:$A$109,'Graph Tables'!$D89)</f>
        <v>0</v>
      </c>
      <c r="J89" s="50">
        <f>SUMIFS('Portfolio Allocation'!G$10:G$109,'Portfolio Allocation'!$A$10:$A$109,'Graph Tables'!$D89)</f>
        <v>0</v>
      </c>
      <c r="K89" s="50">
        <f>SUMIFS('Portfolio Allocation'!H$10:H$109,'Portfolio Allocation'!$A$10:$A$109,'Graph Tables'!$D89)</f>
        <v>0</v>
      </c>
      <c r="L89" s="50">
        <f>SUMIFS('Portfolio Allocation'!I$10:I$109,'Portfolio Allocation'!$A$10:$A$109,'Graph Tables'!$D89)</f>
        <v>0</v>
      </c>
      <c r="M89" s="50">
        <f>SUMIFS('Portfolio Allocation'!J$10:J$109,'Portfolio Allocation'!$A$10:$A$109,'Graph Tables'!$D89)</f>
        <v>0</v>
      </c>
      <c r="N89" s="50">
        <f>SUMIFS('Portfolio Allocation'!K$10:K$109,'Portfolio Allocation'!$A$10:$A$109,'Graph Tables'!$D89)</f>
        <v>0</v>
      </c>
      <c r="O89" s="50">
        <f>SUMIFS('Portfolio Allocation'!L$10:L$109,'Portfolio Allocation'!$A$10:$A$109,'Graph Tables'!$D89)</f>
        <v>0</v>
      </c>
      <c r="P89" s="50">
        <f>SUMIFS('Portfolio Allocation'!M$10:M$109,'Portfolio Allocation'!$A$10:$A$109,'Graph Tables'!$D89)</f>
        <v>0</v>
      </c>
      <c r="Q89" s="50">
        <f>SUMIFS('Portfolio Allocation'!N$10:N$109,'Portfolio Allocation'!$A$10:$A$109,'Graph Tables'!$D89)</f>
        <v>0</v>
      </c>
      <c r="R89" s="50">
        <f>SUMIFS('Portfolio Allocation'!O$10:O$109,'Portfolio Allocation'!$A$10:$A$109,'Graph Tables'!$D89)</f>
        <v>0</v>
      </c>
      <c r="S89" s="50">
        <f>SUMIFS('Portfolio Allocation'!P$10:P$109,'Portfolio Allocation'!$A$10:$A$109,'Graph Tables'!$D89)</f>
        <v>0</v>
      </c>
      <c r="T89" s="50">
        <f>SUMIFS('Portfolio Allocation'!Q$10:Q$109,'Portfolio Allocation'!$A$10:$A$109,'Graph Tables'!$D89)</f>
        <v>0</v>
      </c>
      <c r="U89" s="50">
        <f>SUMIFS('Portfolio Allocation'!R$10:R$109,'Portfolio Allocation'!$A$10:$A$109,'Graph Tables'!$D89)</f>
        <v>0</v>
      </c>
      <c r="V89" s="50">
        <f>SUMIFS('Portfolio Allocation'!S$10:S$109,'Portfolio Allocation'!$A$10:$A$109,'Graph Tables'!$D89)</f>
        <v>0</v>
      </c>
      <c r="W89" s="50">
        <f>SUMIFS('Portfolio Allocation'!T$10:T$109,'Portfolio Allocation'!$A$10:$A$109,'Graph Tables'!$D89)</f>
        <v>0</v>
      </c>
      <c r="X89" s="50">
        <f>SUMIFS('Portfolio Allocation'!U$10:U$109,'Portfolio Allocation'!$A$10:$A$109,'Graph Tables'!$D89)</f>
        <v>0</v>
      </c>
      <c r="Y89" s="50">
        <f>SUMIFS('Portfolio Allocation'!V$10:V$109,'Portfolio Allocation'!$A$10:$A$109,'Graph Tables'!$D89)</f>
        <v>0</v>
      </c>
      <c r="Z89" s="50">
        <f>SUMIFS('Portfolio Allocation'!W$10:W$109,'Portfolio Allocation'!$A$10:$A$109,'Graph Tables'!$D89)</f>
        <v>0</v>
      </c>
      <c r="AA89" s="50">
        <f>SUMIFS('Portfolio Allocation'!X$10:X$109,'Portfolio Allocation'!$A$10:$A$109,'Graph Tables'!$D89)</f>
        <v>0</v>
      </c>
      <c r="AB89" s="50">
        <f>SUMIFS('Portfolio Allocation'!Y$10:Y$109,'Portfolio Allocation'!$A$10:$A$109,'Graph Tables'!$D89)</f>
        <v>0</v>
      </c>
      <c r="AC89" s="50">
        <f>SUMIFS('Portfolio Allocation'!Z$10:Z$109,'Portfolio Allocation'!$A$10:$A$109,'Graph Tables'!$D89)</f>
        <v>0</v>
      </c>
      <c r="AD89" s="50"/>
      <c r="AE89" s="52">
        <v>88</v>
      </c>
      <c r="AF89" t="str">
        <f t="shared" si="203"/>
        <v xml:space="preserve"> </v>
      </c>
      <c r="AG89" s="48">
        <f t="shared" si="210"/>
        <v>0</v>
      </c>
      <c r="AH89" s="50"/>
      <c r="AI89" s="303">
        <f t="shared" si="204"/>
        <v>1</v>
      </c>
      <c r="AJ89" s="303">
        <f>AI89+COUNTIF(AI$2:$AI89,AI89)-1</f>
        <v>88</v>
      </c>
      <c r="AK89" s="305" t="str">
        <f t="shared" si="127"/>
        <v>Guatemala</v>
      </c>
      <c r="AL89" s="81">
        <f t="shared" si="205"/>
        <v>0</v>
      </c>
      <c r="AM89" s="48">
        <f t="shared" si="128"/>
        <v>0</v>
      </c>
      <c r="AN89" s="48">
        <f t="shared" si="129"/>
        <v>0</v>
      </c>
      <c r="AO89" s="48">
        <f t="shared" si="130"/>
        <v>0</v>
      </c>
      <c r="AP89" s="48">
        <f t="shared" si="131"/>
        <v>0</v>
      </c>
      <c r="AQ89" s="48">
        <f t="shared" si="132"/>
        <v>0</v>
      </c>
      <c r="AR89" s="48">
        <f t="shared" si="133"/>
        <v>0</v>
      </c>
      <c r="AS89" s="48">
        <f t="shared" si="134"/>
        <v>0</v>
      </c>
      <c r="AT89" s="48">
        <f t="shared" si="135"/>
        <v>0</v>
      </c>
      <c r="AU89" s="48">
        <f t="shared" si="136"/>
        <v>0</v>
      </c>
      <c r="AV89" s="48">
        <f t="shared" si="137"/>
        <v>0</v>
      </c>
      <c r="AW89" s="48">
        <f t="shared" si="138"/>
        <v>0</v>
      </c>
      <c r="AX89" s="48">
        <f t="shared" si="139"/>
        <v>0</v>
      </c>
      <c r="AY89" s="48">
        <f t="shared" si="140"/>
        <v>0</v>
      </c>
      <c r="AZ89" s="48">
        <f t="shared" si="141"/>
        <v>0</v>
      </c>
      <c r="BA89" s="48">
        <f t="shared" si="142"/>
        <v>0</v>
      </c>
      <c r="BB89" s="48">
        <f t="shared" si="143"/>
        <v>0</v>
      </c>
      <c r="BC89" s="48">
        <f t="shared" si="144"/>
        <v>0</v>
      </c>
      <c r="BD89" s="48">
        <f t="shared" si="145"/>
        <v>0</v>
      </c>
      <c r="BE89" s="48">
        <f t="shared" si="146"/>
        <v>0</v>
      </c>
      <c r="BF89" s="48">
        <f t="shared" si="147"/>
        <v>0</v>
      </c>
      <c r="BG89" s="48">
        <f t="shared" si="148"/>
        <v>0</v>
      </c>
      <c r="BH89" s="48">
        <f t="shared" si="149"/>
        <v>0</v>
      </c>
      <c r="BI89" s="48">
        <f t="shared" si="150"/>
        <v>0</v>
      </c>
      <c r="BJ89" s="48">
        <f t="shared" si="151"/>
        <v>0</v>
      </c>
      <c r="BK89" s="48"/>
      <c r="BL89" s="52">
        <v>88</v>
      </c>
      <c r="BM89">
        <f t="shared" si="206"/>
        <v>0</v>
      </c>
      <c r="BN89" s="48">
        <f t="shared" si="211"/>
        <v>0</v>
      </c>
      <c r="BO89" s="48">
        <f t="shared" si="152"/>
        <v>0</v>
      </c>
      <c r="BP89" s="48">
        <f t="shared" si="153"/>
        <v>0</v>
      </c>
      <c r="BQ89" s="48">
        <f t="shared" si="154"/>
        <v>0</v>
      </c>
      <c r="BR89" s="48">
        <f t="shared" si="155"/>
        <v>0</v>
      </c>
      <c r="BS89" s="48">
        <f t="shared" si="156"/>
        <v>0</v>
      </c>
      <c r="BT89" s="48">
        <f t="shared" si="157"/>
        <v>0</v>
      </c>
      <c r="BU89" s="48">
        <f t="shared" si="158"/>
        <v>0</v>
      </c>
      <c r="BV89" s="48">
        <f t="shared" si="159"/>
        <v>0</v>
      </c>
      <c r="BW89" s="48">
        <f t="shared" si="160"/>
        <v>0</v>
      </c>
      <c r="BX89" s="48">
        <f t="shared" si="161"/>
        <v>0</v>
      </c>
      <c r="BY89" s="48">
        <f t="shared" si="162"/>
        <v>0</v>
      </c>
      <c r="BZ89" s="48">
        <f t="shared" si="163"/>
        <v>0</v>
      </c>
      <c r="CA89" s="48">
        <f t="shared" si="164"/>
        <v>0</v>
      </c>
      <c r="CB89" s="48">
        <f t="shared" si="165"/>
        <v>0</v>
      </c>
      <c r="CC89" s="48">
        <f t="shared" si="166"/>
        <v>0</v>
      </c>
      <c r="CD89" s="48">
        <f t="shared" si="167"/>
        <v>0</v>
      </c>
      <c r="CE89" s="48">
        <f t="shared" si="168"/>
        <v>0</v>
      </c>
      <c r="CF89" s="48">
        <f t="shared" si="169"/>
        <v>0</v>
      </c>
      <c r="CG89" s="48">
        <f t="shared" si="170"/>
        <v>0</v>
      </c>
      <c r="CH89" s="48">
        <f t="shared" si="171"/>
        <v>0</v>
      </c>
      <c r="CI89" s="48">
        <f t="shared" si="172"/>
        <v>0</v>
      </c>
      <c r="CJ89" s="48">
        <f t="shared" si="173"/>
        <v>0</v>
      </c>
      <c r="CK89" s="48">
        <f t="shared" si="174"/>
        <v>0</v>
      </c>
      <c r="CL89" s="48">
        <f t="shared" si="175"/>
        <v>0</v>
      </c>
      <c r="CM89" s="48"/>
      <c r="CN89" s="310">
        <f t="shared" si="207"/>
        <v>0</v>
      </c>
      <c r="CO89" s="310">
        <v>88</v>
      </c>
      <c r="CP89" s="303">
        <f t="shared" si="208"/>
        <v>1</v>
      </c>
      <c r="CQ89" s="303">
        <f>CP89+COUNTIF($CP$2:CP89,CP89)-1</f>
        <v>88</v>
      </c>
      <c r="CR89" s="305" t="str">
        <f t="shared" si="176"/>
        <v>Guatemala</v>
      </c>
      <c r="CS89" s="81">
        <f t="shared" si="209"/>
        <v>0</v>
      </c>
      <c r="CT89" s="48">
        <f t="shared" si="177"/>
        <v>0</v>
      </c>
      <c r="CU89" s="48">
        <f t="shared" si="178"/>
        <v>0</v>
      </c>
      <c r="CV89" s="48">
        <f t="shared" si="179"/>
        <v>0</v>
      </c>
      <c r="CW89" s="48">
        <f t="shared" si="180"/>
        <v>0</v>
      </c>
      <c r="CX89" s="48">
        <f t="shared" si="181"/>
        <v>0</v>
      </c>
      <c r="CY89" s="48">
        <f t="shared" si="182"/>
        <v>0</v>
      </c>
      <c r="CZ89" s="48">
        <f t="shared" si="183"/>
        <v>0</v>
      </c>
      <c r="DA89" s="48">
        <f t="shared" si="184"/>
        <v>0</v>
      </c>
      <c r="DB89" s="48">
        <f t="shared" si="185"/>
        <v>0</v>
      </c>
      <c r="DC89" s="48">
        <f t="shared" si="186"/>
        <v>0</v>
      </c>
      <c r="DD89" s="48">
        <f t="shared" si="187"/>
        <v>0</v>
      </c>
      <c r="DE89" s="48">
        <f t="shared" si="188"/>
        <v>0</v>
      </c>
      <c r="DF89" s="48">
        <f t="shared" si="189"/>
        <v>0</v>
      </c>
      <c r="DG89" s="48">
        <f t="shared" si="190"/>
        <v>0</v>
      </c>
      <c r="DH89" s="48">
        <f t="shared" si="191"/>
        <v>0</v>
      </c>
      <c r="DI89" s="48">
        <f t="shared" si="192"/>
        <v>0</v>
      </c>
      <c r="DJ89" s="48">
        <f t="shared" si="193"/>
        <v>0</v>
      </c>
      <c r="DK89" s="48">
        <f t="shared" si="194"/>
        <v>0</v>
      </c>
      <c r="DL89" s="48">
        <f t="shared" si="195"/>
        <v>0</v>
      </c>
      <c r="DM89" s="48">
        <f t="shared" si="196"/>
        <v>0</v>
      </c>
      <c r="DN89" s="48">
        <f t="shared" si="197"/>
        <v>0</v>
      </c>
      <c r="DO89" s="48">
        <f t="shared" si="198"/>
        <v>0</v>
      </c>
      <c r="DP89" s="48">
        <f t="shared" si="199"/>
        <v>0</v>
      </c>
      <c r="DQ89" s="48">
        <f t="shared" si="200"/>
        <v>0</v>
      </c>
    </row>
    <row r="90" spans="1:121" ht="15">
      <c r="A90" s="303">
        <v>89</v>
      </c>
      <c r="B90" s="445">
        <f t="shared" si="201"/>
        <v>1</v>
      </c>
      <c r="C90" s="446">
        <f>B90+COUNTIF(B$2:$B90,B90)-1</f>
        <v>89</v>
      </c>
      <c r="D90" s="447" t="str">
        <f>Tables!AI90</f>
        <v>Guernsey</v>
      </c>
      <c r="E90" s="448">
        <f t="shared" si="202"/>
        <v>0</v>
      </c>
      <c r="F90" s="50">
        <f>SUMIFS('Portfolio Allocation'!C$10:C$109,'Portfolio Allocation'!$A$10:$A$109,'Graph Tables'!$D90)</f>
        <v>0</v>
      </c>
      <c r="G90" s="50">
        <f>SUMIFS('Portfolio Allocation'!D$10:D$109,'Portfolio Allocation'!$A$10:$A$109,'Graph Tables'!$D90)</f>
        <v>0</v>
      </c>
      <c r="H90" s="50">
        <f>SUMIFS('Portfolio Allocation'!E$10:E$109,'Portfolio Allocation'!$A$10:$A$109,'Graph Tables'!$D90)</f>
        <v>0</v>
      </c>
      <c r="I90" s="50">
        <f>SUMIFS('Portfolio Allocation'!F$10:F$109,'Portfolio Allocation'!$A$10:$A$109,'Graph Tables'!$D90)</f>
        <v>0</v>
      </c>
      <c r="J90" s="50">
        <f>SUMIFS('Portfolio Allocation'!G$10:G$109,'Portfolio Allocation'!$A$10:$A$109,'Graph Tables'!$D90)</f>
        <v>0</v>
      </c>
      <c r="K90" s="50">
        <f>SUMIFS('Portfolio Allocation'!H$10:H$109,'Portfolio Allocation'!$A$10:$A$109,'Graph Tables'!$D90)</f>
        <v>0</v>
      </c>
      <c r="L90" s="50">
        <f>SUMIFS('Portfolio Allocation'!I$10:I$109,'Portfolio Allocation'!$A$10:$A$109,'Graph Tables'!$D90)</f>
        <v>0</v>
      </c>
      <c r="M90" s="50">
        <f>SUMIFS('Portfolio Allocation'!J$10:J$109,'Portfolio Allocation'!$A$10:$A$109,'Graph Tables'!$D90)</f>
        <v>0</v>
      </c>
      <c r="N90" s="50">
        <f>SUMIFS('Portfolio Allocation'!K$10:K$109,'Portfolio Allocation'!$A$10:$A$109,'Graph Tables'!$D90)</f>
        <v>0</v>
      </c>
      <c r="O90" s="50">
        <f>SUMIFS('Portfolio Allocation'!L$10:L$109,'Portfolio Allocation'!$A$10:$A$109,'Graph Tables'!$D90)</f>
        <v>0</v>
      </c>
      <c r="P90" s="50">
        <f>SUMIFS('Portfolio Allocation'!M$10:M$109,'Portfolio Allocation'!$A$10:$A$109,'Graph Tables'!$D90)</f>
        <v>0</v>
      </c>
      <c r="Q90" s="50">
        <f>SUMIFS('Portfolio Allocation'!N$10:N$109,'Portfolio Allocation'!$A$10:$A$109,'Graph Tables'!$D90)</f>
        <v>0</v>
      </c>
      <c r="R90" s="50">
        <f>SUMIFS('Portfolio Allocation'!O$10:O$109,'Portfolio Allocation'!$A$10:$A$109,'Graph Tables'!$D90)</f>
        <v>0</v>
      </c>
      <c r="S90" s="50">
        <f>SUMIFS('Portfolio Allocation'!P$10:P$109,'Portfolio Allocation'!$A$10:$A$109,'Graph Tables'!$D90)</f>
        <v>0</v>
      </c>
      <c r="T90" s="50">
        <f>SUMIFS('Portfolio Allocation'!Q$10:Q$109,'Portfolio Allocation'!$A$10:$A$109,'Graph Tables'!$D90)</f>
        <v>0</v>
      </c>
      <c r="U90" s="50">
        <f>SUMIFS('Portfolio Allocation'!R$10:R$109,'Portfolio Allocation'!$A$10:$A$109,'Graph Tables'!$D90)</f>
        <v>0</v>
      </c>
      <c r="V90" s="50">
        <f>SUMIFS('Portfolio Allocation'!S$10:S$109,'Portfolio Allocation'!$A$10:$A$109,'Graph Tables'!$D90)</f>
        <v>0</v>
      </c>
      <c r="W90" s="50">
        <f>SUMIFS('Portfolio Allocation'!T$10:T$109,'Portfolio Allocation'!$A$10:$A$109,'Graph Tables'!$D90)</f>
        <v>0</v>
      </c>
      <c r="X90" s="50">
        <f>SUMIFS('Portfolio Allocation'!U$10:U$109,'Portfolio Allocation'!$A$10:$A$109,'Graph Tables'!$D90)</f>
        <v>0</v>
      </c>
      <c r="Y90" s="50">
        <f>SUMIFS('Portfolio Allocation'!V$10:V$109,'Portfolio Allocation'!$A$10:$A$109,'Graph Tables'!$D90)</f>
        <v>0</v>
      </c>
      <c r="Z90" s="50">
        <f>SUMIFS('Portfolio Allocation'!W$10:W$109,'Portfolio Allocation'!$A$10:$A$109,'Graph Tables'!$D90)</f>
        <v>0</v>
      </c>
      <c r="AA90" s="50">
        <f>SUMIFS('Portfolio Allocation'!X$10:X$109,'Portfolio Allocation'!$A$10:$A$109,'Graph Tables'!$D90)</f>
        <v>0</v>
      </c>
      <c r="AB90" s="50">
        <f>SUMIFS('Portfolio Allocation'!Y$10:Y$109,'Portfolio Allocation'!$A$10:$A$109,'Graph Tables'!$D90)</f>
        <v>0</v>
      </c>
      <c r="AC90" s="50">
        <f>SUMIFS('Portfolio Allocation'!Z$10:Z$109,'Portfolio Allocation'!$A$10:$A$109,'Graph Tables'!$D90)</f>
        <v>0</v>
      </c>
      <c r="AD90" s="50"/>
      <c r="AE90" s="52">
        <v>89</v>
      </c>
      <c r="AF90" t="str">
        <f t="shared" si="203"/>
        <v xml:space="preserve"> </v>
      </c>
      <c r="AG90" s="48">
        <f t="shared" si="210"/>
        <v>0</v>
      </c>
      <c r="AH90" s="50"/>
      <c r="AI90" s="303">
        <f t="shared" si="204"/>
        <v>1</v>
      </c>
      <c r="AJ90" s="303">
        <f>AI90+COUNTIF(AI$2:$AI90,AI90)-1</f>
        <v>89</v>
      </c>
      <c r="AK90" s="305" t="str">
        <f t="shared" si="127"/>
        <v>Guernsey</v>
      </c>
      <c r="AL90" s="81">
        <f t="shared" si="205"/>
        <v>0</v>
      </c>
      <c r="AM90" s="48">
        <f t="shared" si="128"/>
        <v>0</v>
      </c>
      <c r="AN90" s="48">
        <f t="shared" si="129"/>
        <v>0</v>
      </c>
      <c r="AO90" s="48">
        <f t="shared" si="130"/>
        <v>0</v>
      </c>
      <c r="AP90" s="48">
        <f t="shared" si="131"/>
        <v>0</v>
      </c>
      <c r="AQ90" s="48">
        <f t="shared" si="132"/>
        <v>0</v>
      </c>
      <c r="AR90" s="48">
        <f t="shared" si="133"/>
        <v>0</v>
      </c>
      <c r="AS90" s="48">
        <f t="shared" si="134"/>
        <v>0</v>
      </c>
      <c r="AT90" s="48">
        <f t="shared" si="135"/>
        <v>0</v>
      </c>
      <c r="AU90" s="48">
        <f t="shared" si="136"/>
        <v>0</v>
      </c>
      <c r="AV90" s="48">
        <f t="shared" si="137"/>
        <v>0</v>
      </c>
      <c r="AW90" s="48">
        <f t="shared" si="138"/>
        <v>0</v>
      </c>
      <c r="AX90" s="48">
        <f t="shared" si="139"/>
        <v>0</v>
      </c>
      <c r="AY90" s="48">
        <f t="shared" si="140"/>
        <v>0</v>
      </c>
      <c r="AZ90" s="48">
        <f t="shared" si="141"/>
        <v>0</v>
      </c>
      <c r="BA90" s="48">
        <f t="shared" si="142"/>
        <v>0</v>
      </c>
      <c r="BB90" s="48">
        <f t="shared" si="143"/>
        <v>0</v>
      </c>
      <c r="BC90" s="48">
        <f t="shared" si="144"/>
        <v>0</v>
      </c>
      <c r="BD90" s="48">
        <f t="shared" si="145"/>
        <v>0</v>
      </c>
      <c r="BE90" s="48">
        <f t="shared" si="146"/>
        <v>0</v>
      </c>
      <c r="BF90" s="48">
        <f t="shared" si="147"/>
        <v>0</v>
      </c>
      <c r="BG90" s="48">
        <f t="shared" si="148"/>
        <v>0</v>
      </c>
      <c r="BH90" s="48">
        <f t="shared" si="149"/>
        <v>0</v>
      </c>
      <c r="BI90" s="48">
        <f t="shared" si="150"/>
        <v>0</v>
      </c>
      <c r="BJ90" s="48">
        <f t="shared" si="151"/>
        <v>0</v>
      </c>
      <c r="BK90" s="48"/>
      <c r="BL90" s="52">
        <v>89</v>
      </c>
      <c r="BM90">
        <f t="shared" si="206"/>
        <v>0</v>
      </c>
      <c r="BN90" s="48">
        <f t="shared" si="211"/>
        <v>0</v>
      </c>
      <c r="BO90" s="48">
        <f t="shared" si="152"/>
        <v>0</v>
      </c>
      <c r="BP90" s="48">
        <f t="shared" si="153"/>
        <v>0</v>
      </c>
      <c r="BQ90" s="48">
        <f t="shared" si="154"/>
        <v>0</v>
      </c>
      <c r="BR90" s="48">
        <f t="shared" si="155"/>
        <v>0</v>
      </c>
      <c r="BS90" s="48">
        <f t="shared" si="156"/>
        <v>0</v>
      </c>
      <c r="BT90" s="48">
        <f t="shared" si="157"/>
        <v>0</v>
      </c>
      <c r="BU90" s="48">
        <f t="shared" si="158"/>
        <v>0</v>
      </c>
      <c r="BV90" s="48">
        <f t="shared" si="159"/>
        <v>0</v>
      </c>
      <c r="BW90" s="48">
        <f t="shared" si="160"/>
        <v>0</v>
      </c>
      <c r="BX90" s="48">
        <f t="shared" si="161"/>
        <v>0</v>
      </c>
      <c r="BY90" s="48">
        <f t="shared" si="162"/>
        <v>0</v>
      </c>
      <c r="BZ90" s="48">
        <f t="shared" si="163"/>
        <v>0</v>
      </c>
      <c r="CA90" s="48">
        <f t="shared" si="164"/>
        <v>0</v>
      </c>
      <c r="CB90" s="48">
        <f t="shared" si="165"/>
        <v>0</v>
      </c>
      <c r="CC90" s="48">
        <f t="shared" si="166"/>
        <v>0</v>
      </c>
      <c r="CD90" s="48">
        <f t="shared" si="167"/>
        <v>0</v>
      </c>
      <c r="CE90" s="48">
        <f t="shared" si="168"/>
        <v>0</v>
      </c>
      <c r="CF90" s="48">
        <f t="shared" si="169"/>
        <v>0</v>
      </c>
      <c r="CG90" s="48">
        <f t="shared" si="170"/>
        <v>0</v>
      </c>
      <c r="CH90" s="48">
        <f t="shared" si="171"/>
        <v>0</v>
      </c>
      <c r="CI90" s="48">
        <f t="shared" si="172"/>
        <v>0</v>
      </c>
      <c r="CJ90" s="48">
        <f t="shared" si="173"/>
        <v>0</v>
      </c>
      <c r="CK90" s="48">
        <f t="shared" si="174"/>
        <v>0</v>
      </c>
      <c r="CL90" s="48">
        <f t="shared" si="175"/>
        <v>0</v>
      </c>
      <c r="CM90" s="48"/>
      <c r="CN90" s="310">
        <f t="shared" si="207"/>
        <v>0</v>
      </c>
      <c r="CO90" s="310">
        <v>89</v>
      </c>
      <c r="CP90" s="303">
        <f t="shared" si="208"/>
        <v>1</v>
      </c>
      <c r="CQ90" s="303">
        <f>CP90+COUNTIF($CP$2:CP90,CP90)-1</f>
        <v>89</v>
      </c>
      <c r="CR90" s="305" t="str">
        <f t="shared" si="176"/>
        <v>Guernsey</v>
      </c>
      <c r="CS90" s="81">
        <f t="shared" si="209"/>
        <v>0</v>
      </c>
      <c r="CT90" s="48">
        <f t="shared" si="177"/>
        <v>0</v>
      </c>
      <c r="CU90" s="48">
        <f t="shared" si="178"/>
        <v>0</v>
      </c>
      <c r="CV90" s="48">
        <f t="shared" si="179"/>
        <v>0</v>
      </c>
      <c r="CW90" s="48">
        <f t="shared" si="180"/>
        <v>0</v>
      </c>
      <c r="CX90" s="48">
        <f t="shared" si="181"/>
        <v>0</v>
      </c>
      <c r="CY90" s="48">
        <f t="shared" si="182"/>
        <v>0</v>
      </c>
      <c r="CZ90" s="48">
        <f t="shared" si="183"/>
        <v>0</v>
      </c>
      <c r="DA90" s="48">
        <f t="shared" si="184"/>
        <v>0</v>
      </c>
      <c r="DB90" s="48">
        <f t="shared" si="185"/>
        <v>0</v>
      </c>
      <c r="DC90" s="48">
        <f t="shared" si="186"/>
        <v>0</v>
      </c>
      <c r="DD90" s="48">
        <f t="shared" si="187"/>
        <v>0</v>
      </c>
      <c r="DE90" s="48">
        <f t="shared" si="188"/>
        <v>0</v>
      </c>
      <c r="DF90" s="48">
        <f t="shared" si="189"/>
        <v>0</v>
      </c>
      <c r="DG90" s="48">
        <f t="shared" si="190"/>
        <v>0</v>
      </c>
      <c r="DH90" s="48">
        <f t="shared" si="191"/>
        <v>0</v>
      </c>
      <c r="DI90" s="48">
        <f t="shared" si="192"/>
        <v>0</v>
      </c>
      <c r="DJ90" s="48">
        <f t="shared" si="193"/>
        <v>0</v>
      </c>
      <c r="DK90" s="48">
        <f t="shared" si="194"/>
        <v>0</v>
      </c>
      <c r="DL90" s="48">
        <f t="shared" si="195"/>
        <v>0</v>
      </c>
      <c r="DM90" s="48">
        <f t="shared" si="196"/>
        <v>0</v>
      </c>
      <c r="DN90" s="48">
        <f t="shared" si="197"/>
        <v>0</v>
      </c>
      <c r="DO90" s="48">
        <f t="shared" si="198"/>
        <v>0</v>
      </c>
      <c r="DP90" s="48">
        <f t="shared" si="199"/>
        <v>0</v>
      </c>
      <c r="DQ90" s="48">
        <f t="shared" si="200"/>
        <v>0</v>
      </c>
    </row>
    <row r="91" spans="1:121" ht="15">
      <c r="A91" s="303">
        <v>90</v>
      </c>
      <c r="B91" s="445">
        <f t="shared" si="201"/>
        <v>1</v>
      </c>
      <c r="C91" s="446">
        <f>B91+COUNTIF(B$2:$B91,B91)-1</f>
        <v>90</v>
      </c>
      <c r="D91" s="447" t="str">
        <f>Tables!AI91</f>
        <v>Guinea</v>
      </c>
      <c r="E91" s="448">
        <f t="shared" si="202"/>
        <v>0</v>
      </c>
      <c r="F91" s="50">
        <f>SUMIFS('Portfolio Allocation'!C$10:C$109,'Portfolio Allocation'!$A$10:$A$109,'Graph Tables'!$D91)</f>
        <v>0</v>
      </c>
      <c r="G91" s="50">
        <f>SUMIFS('Portfolio Allocation'!D$10:D$109,'Portfolio Allocation'!$A$10:$A$109,'Graph Tables'!$D91)</f>
        <v>0</v>
      </c>
      <c r="H91" s="50">
        <f>SUMIFS('Portfolio Allocation'!E$10:E$109,'Portfolio Allocation'!$A$10:$A$109,'Graph Tables'!$D91)</f>
        <v>0</v>
      </c>
      <c r="I91" s="50">
        <f>SUMIFS('Portfolio Allocation'!F$10:F$109,'Portfolio Allocation'!$A$10:$A$109,'Graph Tables'!$D91)</f>
        <v>0</v>
      </c>
      <c r="J91" s="50">
        <f>SUMIFS('Portfolio Allocation'!G$10:G$109,'Portfolio Allocation'!$A$10:$A$109,'Graph Tables'!$D91)</f>
        <v>0</v>
      </c>
      <c r="K91" s="50">
        <f>SUMIFS('Portfolio Allocation'!H$10:H$109,'Portfolio Allocation'!$A$10:$A$109,'Graph Tables'!$D91)</f>
        <v>0</v>
      </c>
      <c r="L91" s="50">
        <f>SUMIFS('Portfolio Allocation'!I$10:I$109,'Portfolio Allocation'!$A$10:$A$109,'Graph Tables'!$D91)</f>
        <v>0</v>
      </c>
      <c r="M91" s="50">
        <f>SUMIFS('Portfolio Allocation'!J$10:J$109,'Portfolio Allocation'!$A$10:$A$109,'Graph Tables'!$D91)</f>
        <v>0</v>
      </c>
      <c r="N91" s="50">
        <f>SUMIFS('Portfolio Allocation'!K$10:K$109,'Portfolio Allocation'!$A$10:$A$109,'Graph Tables'!$D91)</f>
        <v>0</v>
      </c>
      <c r="O91" s="50">
        <f>SUMIFS('Portfolio Allocation'!L$10:L$109,'Portfolio Allocation'!$A$10:$A$109,'Graph Tables'!$D91)</f>
        <v>0</v>
      </c>
      <c r="P91" s="50">
        <f>SUMIFS('Portfolio Allocation'!M$10:M$109,'Portfolio Allocation'!$A$10:$A$109,'Graph Tables'!$D91)</f>
        <v>0</v>
      </c>
      <c r="Q91" s="50">
        <f>SUMIFS('Portfolio Allocation'!N$10:N$109,'Portfolio Allocation'!$A$10:$A$109,'Graph Tables'!$D91)</f>
        <v>0</v>
      </c>
      <c r="R91" s="50">
        <f>SUMIFS('Portfolio Allocation'!O$10:O$109,'Portfolio Allocation'!$A$10:$A$109,'Graph Tables'!$D91)</f>
        <v>0</v>
      </c>
      <c r="S91" s="50">
        <f>SUMIFS('Portfolio Allocation'!P$10:P$109,'Portfolio Allocation'!$A$10:$A$109,'Graph Tables'!$D91)</f>
        <v>0</v>
      </c>
      <c r="T91" s="50">
        <f>SUMIFS('Portfolio Allocation'!Q$10:Q$109,'Portfolio Allocation'!$A$10:$A$109,'Graph Tables'!$D91)</f>
        <v>0</v>
      </c>
      <c r="U91" s="50">
        <f>SUMIFS('Portfolio Allocation'!R$10:R$109,'Portfolio Allocation'!$A$10:$A$109,'Graph Tables'!$D91)</f>
        <v>0</v>
      </c>
      <c r="V91" s="50">
        <f>SUMIFS('Portfolio Allocation'!S$10:S$109,'Portfolio Allocation'!$A$10:$A$109,'Graph Tables'!$D91)</f>
        <v>0</v>
      </c>
      <c r="W91" s="50">
        <f>SUMIFS('Portfolio Allocation'!T$10:T$109,'Portfolio Allocation'!$A$10:$A$109,'Graph Tables'!$D91)</f>
        <v>0</v>
      </c>
      <c r="X91" s="50">
        <f>SUMIFS('Portfolio Allocation'!U$10:U$109,'Portfolio Allocation'!$A$10:$A$109,'Graph Tables'!$D91)</f>
        <v>0</v>
      </c>
      <c r="Y91" s="50">
        <f>SUMIFS('Portfolio Allocation'!V$10:V$109,'Portfolio Allocation'!$A$10:$A$109,'Graph Tables'!$D91)</f>
        <v>0</v>
      </c>
      <c r="Z91" s="50">
        <f>SUMIFS('Portfolio Allocation'!W$10:W$109,'Portfolio Allocation'!$A$10:$A$109,'Graph Tables'!$D91)</f>
        <v>0</v>
      </c>
      <c r="AA91" s="50">
        <f>SUMIFS('Portfolio Allocation'!X$10:X$109,'Portfolio Allocation'!$A$10:$A$109,'Graph Tables'!$D91)</f>
        <v>0</v>
      </c>
      <c r="AB91" s="50">
        <f>SUMIFS('Portfolio Allocation'!Y$10:Y$109,'Portfolio Allocation'!$A$10:$A$109,'Graph Tables'!$D91)</f>
        <v>0</v>
      </c>
      <c r="AC91" s="50">
        <f>SUMIFS('Portfolio Allocation'!Z$10:Z$109,'Portfolio Allocation'!$A$10:$A$109,'Graph Tables'!$D91)</f>
        <v>0</v>
      </c>
      <c r="AD91" s="50"/>
      <c r="AE91" s="52">
        <v>90</v>
      </c>
      <c r="AF91" t="str">
        <f t="shared" si="203"/>
        <v xml:space="preserve"> </v>
      </c>
      <c r="AG91" s="48">
        <f t="shared" si="210"/>
        <v>0</v>
      </c>
      <c r="AH91" s="50"/>
      <c r="AI91" s="303">
        <f t="shared" si="204"/>
        <v>1</v>
      </c>
      <c r="AJ91" s="303">
        <f>AI91+COUNTIF(AI$2:$AI91,AI91)-1</f>
        <v>90</v>
      </c>
      <c r="AK91" s="305" t="str">
        <f t="shared" si="127"/>
        <v>Guinea</v>
      </c>
      <c r="AL91" s="81">
        <f t="shared" si="205"/>
        <v>0</v>
      </c>
      <c r="AM91" s="48">
        <f t="shared" si="128"/>
        <v>0</v>
      </c>
      <c r="AN91" s="48">
        <f t="shared" si="129"/>
        <v>0</v>
      </c>
      <c r="AO91" s="48">
        <f t="shared" si="130"/>
        <v>0</v>
      </c>
      <c r="AP91" s="48">
        <f t="shared" si="131"/>
        <v>0</v>
      </c>
      <c r="AQ91" s="48">
        <f t="shared" si="132"/>
        <v>0</v>
      </c>
      <c r="AR91" s="48">
        <f t="shared" si="133"/>
        <v>0</v>
      </c>
      <c r="AS91" s="48">
        <f t="shared" si="134"/>
        <v>0</v>
      </c>
      <c r="AT91" s="48">
        <f t="shared" si="135"/>
        <v>0</v>
      </c>
      <c r="AU91" s="48">
        <f t="shared" si="136"/>
        <v>0</v>
      </c>
      <c r="AV91" s="48">
        <f t="shared" si="137"/>
        <v>0</v>
      </c>
      <c r="AW91" s="48">
        <f t="shared" si="138"/>
        <v>0</v>
      </c>
      <c r="AX91" s="48">
        <f t="shared" si="139"/>
        <v>0</v>
      </c>
      <c r="AY91" s="48">
        <f t="shared" si="140"/>
        <v>0</v>
      </c>
      <c r="AZ91" s="48">
        <f t="shared" si="141"/>
        <v>0</v>
      </c>
      <c r="BA91" s="48">
        <f t="shared" si="142"/>
        <v>0</v>
      </c>
      <c r="BB91" s="48">
        <f t="shared" si="143"/>
        <v>0</v>
      </c>
      <c r="BC91" s="48">
        <f t="shared" si="144"/>
        <v>0</v>
      </c>
      <c r="BD91" s="48">
        <f t="shared" si="145"/>
        <v>0</v>
      </c>
      <c r="BE91" s="48">
        <f t="shared" si="146"/>
        <v>0</v>
      </c>
      <c r="BF91" s="48">
        <f t="shared" si="147"/>
        <v>0</v>
      </c>
      <c r="BG91" s="48">
        <f t="shared" si="148"/>
        <v>0</v>
      </c>
      <c r="BH91" s="48">
        <f t="shared" si="149"/>
        <v>0</v>
      </c>
      <c r="BI91" s="48">
        <f t="shared" si="150"/>
        <v>0</v>
      </c>
      <c r="BJ91" s="48">
        <f t="shared" si="151"/>
        <v>0</v>
      </c>
      <c r="BK91" s="48"/>
      <c r="BL91" s="52">
        <v>90</v>
      </c>
      <c r="BM91">
        <f t="shared" si="206"/>
        <v>0</v>
      </c>
      <c r="BN91" s="48">
        <f t="shared" si="211"/>
        <v>0</v>
      </c>
      <c r="BO91" s="48">
        <f t="shared" si="152"/>
        <v>0</v>
      </c>
      <c r="BP91" s="48">
        <f t="shared" si="153"/>
        <v>0</v>
      </c>
      <c r="BQ91" s="48">
        <f t="shared" si="154"/>
        <v>0</v>
      </c>
      <c r="BR91" s="48">
        <f t="shared" si="155"/>
        <v>0</v>
      </c>
      <c r="BS91" s="48">
        <f t="shared" si="156"/>
        <v>0</v>
      </c>
      <c r="BT91" s="48">
        <f t="shared" si="157"/>
        <v>0</v>
      </c>
      <c r="BU91" s="48">
        <f t="shared" si="158"/>
        <v>0</v>
      </c>
      <c r="BV91" s="48">
        <f t="shared" si="159"/>
        <v>0</v>
      </c>
      <c r="BW91" s="48">
        <f t="shared" si="160"/>
        <v>0</v>
      </c>
      <c r="BX91" s="48">
        <f t="shared" si="161"/>
        <v>0</v>
      </c>
      <c r="BY91" s="48">
        <f t="shared" si="162"/>
        <v>0</v>
      </c>
      <c r="BZ91" s="48">
        <f t="shared" si="163"/>
        <v>0</v>
      </c>
      <c r="CA91" s="48">
        <f t="shared" si="164"/>
        <v>0</v>
      </c>
      <c r="CB91" s="48">
        <f t="shared" si="165"/>
        <v>0</v>
      </c>
      <c r="CC91" s="48">
        <f t="shared" si="166"/>
        <v>0</v>
      </c>
      <c r="CD91" s="48">
        <f t="shared" si="167"/>
        <v>0</v>
      </c>
      <c r="CE91" s="48">
        <f t="shared" si="168"/>
        <v>0</v>
      </c>
      <c r="CF91" s="48">
        <f t="shared" si="169"/>
        <v>0</v>
      </c>
      <c r="CG91" s="48">
        <f t="shared" si="170"/>
        <v>0</v>
      </c>
      <c r="CH91" s="48">
        <f t="shared" si="171"/>
        <v>0</v>
      </c>
      <c r="CI91" s="48">
        <f t="shared" si="172"/>
        <v>0</v>
      </c>
      <c r="CJ91" s="48">
        <f t="shared" si="173"/>
        <v>0</v>
      </c>
      <c r="CK91" s="48">
        <f t="shared" si="174"/>
        <v>0</v>
      </c>
      <c r="CL91" s="48">
        <f t="shared" si="175"/>
        <v>0</v>
      </c>
      <c r="CM91" s="48"/>
      <c r="CN91" s="310">
        <f t="shared" si="207"/>
        <v>0</v>
      </c>
      <c r="CO91" s="310">
        <v>90</v>
      </c>
      <c r="CP91" s="303">
        <f t="shared" si="208"/>
        <v>1</v>
      </c>
      <c r="CQ91" s="303">
        <f>CP91+COUNTIF($CP$2:CP91,CP91)-1</f>
        <v>90</v>
      </c>
      <c r="CR91" s="305" t="str">
        <f t="shared" si="176"/>
        <v>Guinea</v>
      </c>
      <c r="CS91" s="81">
        <f t="shared" si="209"/>
        <v>0</v>
      </c>
      <c r="CT91" s="48">
        <f t="shared" si="177"/>
        <v>0</v>
      </c>
      <c r="CU91" s="48">
        <f t="shared" si="178"/>
        <v>0</v>
      </c>
      <c r="CV91" s="48">
        <f t="shared" si="179"/>
        <v>0</v>
      </c>
      <c r="CW91" s="48">
        <f t="shared" si="180"/>
        <v>0</v>
      </c>
      <c r="CX91" s="48">
        <f t="shared" si="181"/>
        <v>0</v>
      </c>
      <c r="CY91" s="48">
        <f t="shared" si="182"/>
        <v>0</v>
      </c>
      <c r="CZ91" s="48">
        <f t="shared" si="183"/>
        <v>0</v>
      </c>
      <c r="DA91" s="48">
        <f t="shared" si="184"/>
        <v>0</v>
      </c>
      <c r="DB91" s="48">
        <f t="shared" si="185"/>
        <v>0</v>
      </c>
      <c r="DC91" s="48">
        <f t="shared" si="186"/>
        <v>0</v>
      </c>
      <c r="DD91" s="48">
        <f t="shared" si="187"/>
        <v>0</v>
      </c>
      <c r="DE91" s="48">
        <f t="shared" si="188"/>
        <v>0</v>
      </c>
      <c r="DF91" s="48">
        <f t="shared" si="189"/>
        <v>0</v>
      </c>
      <c r="DG91" s="48">
        <f t="shared" si="190"/>
        <v>0</v>
      </c>
      <c r="DH91" s="48">
        <f t="shared" si="191"/>
        <v>0</v>
      </c>
      <c r="DI91" s="48">
        <f t="shared" si="192"/>
        <v>0</v>
      </c>
      <c r="DJ91" s="48">
        <f t="shared" si="193"/>
        <v>0</v>
      </c>
      <c r="DK91" s="48">
        <f t="shared" si="194"/>
        <v>0</v>
      </c>
      <c r="DL91" s="48">
        <f t="shared" si="195"/>
        <v>0</v>
      </c>
      <c r="DM91" s="48">
        <f t="shared" si="196"/>
        <v>0</v>
      </c>
      <c r="DN91" s="48">
        <f t="shared" si="197"/>
        <v>0</v>
      </c>
      <c r="DO91" s="48">
        <f t="shared" si="198"/>
        <v>0</v>
      </c>
      <c r="DP91" s="48">
        <f t="shared" si="199"/>
        <v>0</v>
      </c>
      <c r="DQ91" s="48">
        <f t="shared" si="200"/>
        <v>0</v>
      </c>
    </row>
    <row r="92" spans="1:121" ht="15">
      <c r="A92" s="303">
        <v>91</v>
      </c>
      <c r="B92" s="445">
        <f t="shared" si="201"/>
        <v>1</v>
      </c>
      <c r="C92" s="446">
        <f>B92+COUNTIF(B$2:$B92,B92)-1</f>
        <v>91</v>
      </c>
      <c r="D92" s="447" t="str">
        <f>Tables!AI92</f>
        <v>Guinea-Bissau</v>
      </c>
      <c r="E92" s="448">
        <f t="shared" si="202"/>
        <v>0</v>
      </c>
      <c r="F92" s="50">
        <f>SUMIFS('Portfolio Allocation'!C$10:C$109,'Portfolio Allocation'!$A$10:$A$109,'Graph Tables'!$D92)</f>
        <v>0</v>
      </c>
      <c r="G92" s="50">
        <f>SUMIFS('Portfolio Allocation'!D$10:D$109,'Portfolio Allocation'!$A$10:$A$109,'Graph Tables'!$D92)</f>
        <v>0</v>
      </c>
      <c r="H92" s="50">
        <f>SUMIFS('Portfolio Allocation'!E$10:E$109,'Portfolio Allocation'!$A$10:$A$109,'Graph Tables'!$D92)</f>
        <v>0</v>
      </c>
      <c r="I92" s="50">
        <f>SUMIFS('Portfolio Allocation'!F$10:F$109,'Portfolio Allocation'!$A$10:$A$109,'Graph Tables'!$D92)</f>
        <v>0</v>
      </c>
      <c r="J92" s="50">
        <f>SUMIFS('Portfolio Allocation'!G$10:G$109,'Portfolio Allocation'!$A$10:$A$109,'Graph Tables'!$D92)</f>
        <v>0</v>
      </c>
      <c r="K92" s="50">
        <f>SUMIFS('Portfolio Allocation'!H$10:H$109,'Portfolio Allocation'!$A$10:$A$109,'Graph Tables'!$D92)</f>
        <v>0</v>
      </c>
      <c r="L92" s="50">
        <f>SUMIFS('Portfolio Allocation'!I$10:I$109,'Portfolio Allocation'!$A$10:$A$109,'Graph Tables'!$D92)</f>
        <v>0</v>
      </c>
      <c r="M92" s="50">
        <f>SUMIFS('Portfolio Allocation'!J$10:J$109,'Portfolio Allocation'!$A$10:$A$109,'Graph Tables'!$D92)</f>
        <v>0</v>
      </c>
      <c r="N92" s="50">
        <f>SUMIFS('Portfolio Allocation'!K$10:K$109,'Portfolio Allocation'!$A$10:$A$109,'Graph Tables'!$D92)</f>
        <v>0</v>
      </c>
      <c r="O92" s="50">
        <f>SUMIFS('Portfolio Allocation'!L$10:L$109,'Portfolio Allocation'!$A$10:$A$109,'Graph Tables'!$D92)</f>
        <v>0</v>
      </c>
      <c r="P92" s="50">
        <f>SUMIFS('Portfolio Allocation'!M$10:M$109,'Portfolio Allocation'!$A$10:$A$109,'Graph Tables'!$D92)</f>
        <v>0</v>
      </c>
      <c r="Q92" s="50">
        <f>SUMIFS('Portfolio Allocation'!N$10:N$109,'Portfolio Allocation'!$A$10:$A$109,'Graph Tables'!$D92)</f>
        <v>0</v>
      </c>
      <c r="R92" s="50">
        <f>SUMIFS('Portfolio Allocation'!O$10:O$109,'Portfolio Allocation'!$A$10:$A$109,'Graph Tables'!$D92)</f>
        <v>0</v>
      </c>
      <c r="S92" s="50">
        <f>SUMIFS('Portfolio Allocation'!P$10:P$109,'Portfolio Allocation'!$A$10:$A$109,'Graph Tables'!$D92)</f>
        <v>0</v>
      </c>
      <c r="T92" s="50">
        <f>SUMIFS('Portfolio Allocation'!Q$10:Q$109,'Portfolio Allocation'!$A$10:$A$109,'Graph Tables'!$D92)</f>
        <v>0</v>
      </c>
      <c r="U92" s="50">
        <f>SUMIFS('Portfolio Allocation'!R$10:R$109,'Portfolio Allocation'!$A$10:$A$109,'Graph Tables'!$D92)</f>
        <v>0</v>
      </c>
      <c r="V92" s="50">
        <f>SUMIFS('Portfolio Allocation'!S$10:S$109,'Portfolio Allocation'!$A$10:$A$109,'Graph Tables'!$D92)</f>
        <v>0</v>
      </c>
      <c r="W92" s="50">
        <f>SUMIFS('Portfolio Allocation'!T$10:T$109,'Portfolio Allocation'!$A$10:$A$109,'Graph Tables'!$D92)</f>
        <v>0</v>
      </c>
      <c r="X92" s="50">
        <f>SUMIFS('Portfolio Allocation'!U$10:U$109,'Portfolio Allocation'!$A$10:$A$109,'Graph Tables'!$D92)</f>
        <v>0</v>
      </c>
      <c r="Y92" s="50">
        <f>SUMIFS('Portfolio Allocation'!V$10:V$109,'Portfolio Allocation'!$A$10:$A$109,'Graph Tables'!$D92)</f>
        <v>0</v>
      </c>
      <c r="Z92" s="50">
        <f>SUMIFS('Portfolio Allocation'!W$10:W$109,'Portfolio Allocation'!$A$10:$A$109,'Graph Tables'!$D92)</f>
        <v>0</v>
      </c>
      <c r="AA92" s="50">
        <f>SUMIFS('Portfolio Allocation'!X$10:X$109,'Portfolio Allocation'!$A$10:$A$109,'Graph Tables'!$D92)</f>
        <v>0</v>
      </c>
      <c r="AB92" s="50">
        <f>SUMIFS('Portfolio Allocation'!Y$10:Y$109,'Portfolio Allocation'!$A$10:$A$109,'Graph Tables'!$D92)</f>
        <v>0</v>
      </c>
      <c r="AC92" s="50">
        <f>SUMIFS('Portfolio Allocation'!Z$10:Z$109,'Portfolio Allocation'!$A$10:$A$109,'Graph Tables'!$D92)</f>
        <v>0</v>
      </c>
      <c r="AD92" s="50"/>
      <c r="AE92" s="52">
        <v>91</v>
      </c>
      <c r="AF92" t="str">
        <f t="shared" si="203"/>
        <v xml:space="preserve"> </v>
      </c>
      <c r="AG92" s="48">
        <f t="shared" si="210"/>
        <v>0</v>
      </c>
      <c r="AH92" s="50"/>
      <c r="AI92" s="303">
        <f t="shared" si="204"/>
        <v>1</v>
      </c>
      <c r="AJ92" s="303">
        <f>AI92+COUNTIF(AI$2:$AI92,AI92)-1</f>
        <v>91</v>
      </c>
      <c r="AK92" s="305" t="str">
        <f t="shared" si="127"/>
        <v>Guinea-Bissau</v>
      </c>
      <c r="AL92" s="81">
        <f t="shared" si="205"/>
        <v>0</v>
      </c>
      <c r="AM92" s="48">
        <f t="shared" si="128"/>
        <v>0</v>
      </c>
      <c r="AN92" s="48">
        <f t="shared" si="129"/>
        <v>0</v>
      </c>
      <c r="AO92" s="48">
        <f t="shared" si="130"/>
        <v>0</v>
      </c>
      <c r="AP92" s="48">
        <f t="shared" si="131"/>
        <v>0</v>
      </c>
      <c r="AQ92" s="48">
        <f t="shared" si="132"/>
        <v>0</v>
      </c>
      <c r="AR92" s="48">
        <f t="shared" si="133"/>
        <v>0</v>
      </c>
      <c r="AS92" s="48">
        <f t="shared" si="134"/>
        <v>0</v>
      </c>
      <c r="AT92" s="48">
        <f t="shared" si="135"/>
        <v>0</v>
      </c>
      <c r="AU92" s="48">
        <f t="shared" si="136"/>
        <v>0</v>
      </c>
      <c r="AV92" s="48">
        <f t="shared" si="137"/>
        <v>0</v>
      </c>
      <c r="AW92" s="48">
        <f t="shared" si="138"/>
        <v>0</v>
      </c>
      <c r="AX92" s="48">
        <f t="shared" si="139"/>
        <v>0</v>
      </c>
      <c r="AY92" s="48">
        <f t="shared" si="140"/>
        <v>0</v>
      </c>
      <c r="AZ92" s="48">
        <f t="shared" si="141"/>
        <v>0</v>
      </c>
      <c r="BA92" s="48">
        <f t="shared" si="142"/>
        <v>0</v>
      </c>
      <c r="BB92" s="48">
        <f t="shared" si="143"/>
        <v>0</v>
      </c>
      <c r="BC92" s="48">
        <f t="shared" si="144"/>
        <v>0</v>
      </c>
      <c r="BD92" s="48">
        <f t="shared" si="145"/>
        <v>0</v>
      </c>
      <c r="BE92" s="48">
        <f t="shared" si="146"/>
        <v>0</v>
      </c>
      <c r="BF92" s="48">
        <f t="shared" si="147"/>
        <v>0</v>
      </c>
      <c r="BG92" s="48">
        <f t="shared" si="148"/>
        <v>0</v>
      </c>
      <c r="BH92" s="48">
        <f t="shared" si="149"/>
        <v>0</v>
      </c>
      <c r="BI92" s="48">
        <f t="shared" si="150"/>
        <v>0</v>
      </c>
      <c r="BJ92" s="48">
        <f t="shared" si="151"/>
        <v>0</v>
      </c>
      <c r="BK92" s="48"/>
      <c r="BL92" s="52">
        <v>91</v>
      </c>
      <c r="BM92">
        <f t="shared" si="206"/>
        <v>0</v>
      </c>
      <c r="BN92" s="48">
        <f t="shared" si="211"/>
        <v>0</v>
      </c>
      <c r="BO92" s="48">
        <f t="shared" si="152"/>
        <v>0</v>
      </c>
      <c r="BP92" s="48">
        <f t="shared" si="153"/>
        <v>0</v>
      </c>
      <c r="BQ92" s="48">
        <f t="shared" si="154"/>
        <v>0</v>
      </c>
      <c r="BR92" s="48">
        <f t="shared" si="155"/>
        <v>0</v>
      </c>
      <c r="BS92" s="48">
        <f t="shared" si="156"/>
        <v>0</v>
      </c>
      <c r="BT92" s="48">
        <f t="shared" si="157"/>
        <v>0</v>
      </c>
      <c r="BU92" s="48">
        <f t="shared" si="158"/>
        <v>0</v>
      </c>
      <c r="BV92" s="48">
        <f t="shared" si="159"/>
        <v>0</v>
      </c>
      <c r="BW92" s="48">
        <f t="shared" si="160"/>
        <v>0</v>
      </c>
      <c r="BX92" s="48">
        <f t="shared" si="161"/>
        <v>0</v>
      </c>
      <c r="BY92" s="48">
        <f t="shared" si="162"/>
        <v>0</v>
      </c>
      <c r="BZ92" s="48">
        <f t="shared" si="163"/>
        <v>0</v>
      </c>
      <c r="CA92" s="48">
        <f t="shared" si="164"/>
        <v>0</v>
      </c>
      <c r="CB92" s="48">
        <f t="shared" si="165"/>
        <v>0</v>
      </c>
      <c r="CC92" s="48">
        <f t="shared" si="166"/>
        <v>0</v>
      </c>
      <c r="CD92" s="48">
        <f t="shared" si="167"/>
        <v>0</v>
      </c>
      <c r="CE92" s="48">
        <f t="shared" si="168"/>
        <v>0</v>
      </c>
      <c r="CF92" s="48">
        <f t="shared" si="169"/>
        <v>0</v>
      </c>
      <c r="CG92" s="48">
        <f t="shared" si="170"/>
        <v>0</v>
      </c>
      <c r="CH92" s="48">
        <f t="shared" si="171"/>
        <v>0</v>
      </c>
      <c r="CI92" s="48">
        <f t="shared" si="172"/>
        <v>0</v>
      </c>
      <c r="CJ92" s="48">
        <f t="shared" si="173"/>
        <v>0</v>
      </c>
      <c r="CK92" s="48">
        <f t="shared" si="174"/>
        <v>0</v>
      </c>
      <c r="CL92" s="48">
        <f t="shared" si="175"/>
        <v>0</v>
      </c>
      <c r="CM92" s="48"/>
      <c r="CN92" s="310">
        <f t="shared" si="207"/>
        <v>0</v>
      </c>
      <c r="CO92" s="310">
        <v>91</v>
      </c>
      <c r="CP92" s="303">
        <f t="shared" si="208"/>
        <v>1</v>
      </c>
      <c r="CQ92" s="303">
        <f>CP92+COUNTIF($CP$2:CP92,CP92)-1</f>
        <v>91</v>
      </c>
      <c r="CR92" s="305" t="str">
        <f t="shared" si="176"/>
        <v>Guinea-Bissau</v>
      </c>
      <c r="CS92" s="81">
        <f t="shared" si="209"/>
        <v>0</v>
      </c>
      <c r="CT92" s="48">
        <f t="shared" si="177"/>
        <v>0</v>
      </c>
      <c r="CU92" s="48">
        <f t="shared" si="178"/>
        <v>0</v>
      </c>
      <c r="CV92" s="48">
        <f t="shared" si="179"/>
        <v>0</v>
      </c>
      <c r="CW92" s="48">
        <f t="shared" si="180"/>
        <v>0</v>
      </c>
      <c r="CX92" s="48">
        <f t="shared" si="181"/>
        <v>0</v>
      </c>
      <c r="CY92" s="48">
        <f t="shared" si="182"/>
        <v>0</v>
      </c>
      <c r="CZ92" s="48">
        <f t="shared" si="183"/>
        <v>0</v>
      </c>
      <c r="DA92" s="48">
        <f t="shared" si="184"/>
        <v>0</v>
      </c>
      <c r="DB92" s="48">
        <f t="shared" si="185"/>
        <v>0</v>
      </c>
      <c r="DC92" s="48">
        <f t="shared" si="186"/>
        <v>0</v>
      </c>
      <c r="DD92" s="48">
        <f t="shared" si="187"/>
        <v>0</v>
      </c>
      <c r="DE92" s="48">
        <f t="shared" si="188"/>
        <v>0</v>
      </c>
      <c r="DF92" s="48">
        <f t="shared" si="189"/>
        <v>0</v>
      </c>
      <c r="DG92" s="48">
        <f t="shared" si="190"/>
        <v>0</v>
      </c>
      <c r="DH92" s="48">
        <f t="shared" si="191"/>
        <v>0</v>
      </c>
      <c r="DI92" s="48">
        <f t="shared" si="192"/>
        <v>0</v>
      </c>
      <c r="DJ92" s="48">
        <f t="shared" si="193"/>
        <v>0</v>
      </c>
      <c r="DK92" s="48">
        <f t="shared" si="194"/>
        <v>0</v>
      </c>
      <c r="DL92" s="48">
        <f t="shared" si="195"/>
        <v>0</v>
      </c>
      <c r="DM92" s="48">
        <f t="shared" si="196"/>
        <v>0</v>
      </c>
      <c r="DN92" s="48">
        <f t="shared" si="197"/>
        <v>0</v>
      </c>
      <c r="DO92" s="48">
        <f t="shared" si="198"/>
        <v>0</v>
      </c>
      <c r="DP92" s="48">
        <f t="shared" si="199"/>
        <v>0</v>
      </c>
      <c r="DQ92" s="48">
        <f t="shared" si="200"/>
        <v>0</v>
      </c>
    </row>
    <row r="93" spans="1:121" ht="15">
      <c r="A93" s="303">
        <v>92</v>
      </c>
      <c r="B93" s="445">
        <f t="shared" si="201"/>
        <v>1</v>
      </c>
      <c r="C93" s="446">
        <f>B93+COUNTIF(B$2:$B93,B93)-1</f>
        <v>92</v>
      </c>
      <c r="D93" s="447" t="str">
        <f>Tables!AI93</f>
        <v>Guyana</v>
      </c>
      <c r="E93" s="448">
        <f t="shared" si="202"/>
        <v>0</v>
      </c>
      <c r="F93" s="50">
        <f>SUMIFS('Portfolio Allocation'!C$10:C$109,'Portfolio Allocation'!$A$10:$A$109,'Graph Tables'!$D93)</f>
        <v>0</v>
      </c>
      <c r="G93" s="50">
        <f>SUMIFS('Portfolio Allocation'!D$10:D$109,'Portfolio Allocation'!$A$10:$A$109,'Graph Tables'!$D93)</f>
        <v>0</v>
      </c>
      <c r="H93" s="50">
        <f>SUMIFS('Portfolio Allocation'!E$10:E$109,'Portfolio Allocation'!$A$10:$A$109,'Graph Tables'!$D93)</f>
        <v>0</v>
      </c>
      <c r="I93" s="50">
        <f>SUMIFS('Portfolio Allocation'!F$10:F$109,'Portfolio Allocation'!$A$10:$A$109,'Graph Tables'!$D93)</f>
        <v>0</v>
      </c>
      <c r="J93" s="50">
        <f>SUMIFS('Portfolio Allocation'!G$10:G$109,'Portfolio Allocation'!$A$10:$A$109,'Graph Tables'!$D93)</f>
        <v>0</v>
      </c>
      <c r="K93" s="50">
        <f>SUMIFS('Portfolio Allocation'!H$10:H$109,'Portfolio Allocation'!$A$10:$A$109,'Graph Tables'!$D93)</f>
        <v>0</v>
      </c>
      <c r="L93" s="50">
        <f>SUMIFS('Portfolio Allocation'!I$10:I$109,'Portfolio Allocation'!$A$10:$A$109,'Graph Tables'!$D93)</f>
        <v>0</v>
      </c>
      <c r="M93" s="50">
        <f>SUMIFS('Portfolio Allocation'!J$10:J$109,'Portfolio Allocation'!$A$10:$A$109,'Graph Tables'!$D93)</f>
        <v>0</v>
      </c>
      <c r="N93" s="50">
        <f>SUMIFS('Portfolio Allocation'!K$10:K$109,'Portfolio Allocation'!$A$10:$A$109,'Graph Tables'!$D93)</f>
        <v>0</v>
      </c>
      <c r="O93" s="50">
        <f>SUMIFS('Portfolio Allocation'!L$10:L$109,'Portfolio Allocation'!$A$10:$A$109,'Graph Tables'!$D93)</f>
        <v>0</v>
      </c>
      <c r="P93" s="50">
        <f>SUMIFS('Portfolio Allocation'!M$10:M$109,'Portfolio Allocation'!$A$10:$A$109,'Graph Tables'!$D93)</f>
        <v>0</v>
      </c>
      <c r="Q93" s="50">
        <f>SUMIFS('Portfolio Allocation'!N$10:N$109,'Portfolio Allocation'!$A$10:$A$109,'Graph Tables'!$D93)</f>
        <v>0</v>
      </c>
      <c r="R93" s="50">
        <f>SUMIFS('Portfolio Allocation'!O$10:O$109,'Portfolio Allocation'!$A$10:$A$109,'Graph Tables'!$D93)</f>
        <v>0</v>
      </c>
      <c r="S93" s="50">
        <f>SUMIFS('Portfolio Allocation'!P$10:P$109,'Portfolio Allocation'!$A$10:$A$109,'Graph Tables'!$D93)</f>
        <v>0</v>
      </c>
      <c r="T93" s="50">
        <f>SUMIFS('Portfolio Allocation'!Q$10:Q$109,'Portfolio Allocation'!$A$10:$A$109,'Graph Tables'!$D93)</f>
        <v>0</v>
      </c>
      <c r="U93" s="50">
        <f>SUMIFS('Portfolio Allocation'!R$10:R$109,'Portfolio Allocation'!$A$10:$A$109,'Graph Tables'!$D93)</f>
        <v>0</v>
      </c>
      <c r="V93" s="50">
        <f>SUMIFS('Portfolio Allocation'!S$10:S$109,'Portfolio Allocation'!$A$10:$A$109,'Graph Tables'!$D93)</f>
        <v>0</v>
      </c>
      <c r="W93" s="50">
        <f>SUMIFS('Portfolio Allocation'!T$10:T$109,'Portfolio Allocation'!$A$10:$A$109,'Graph Tables'!$D93)</f>
        <v>0</v>
      </c>
      <c r="X93" s="50">
        <f>SUMIFS('Portfolio Allocation'!U$10:U$109,'Portfolio Allocation'!$A$10:$A$109,'Graph Tables'!$D93)</f>
        <v>0</v>
      </c>
      <c r="Y93" s="50">
        <f>SUMIFS('Portfolio Allocation'!V$10:V$109,'Portfolio Allocation'!$A$10:$A$109,'Graph Tables'!$D93)</f>
        <v>0</v>
      </c>
      <c r="Z93" s="50">
        <f>SUMIFS('Portfolio Allocation'!W$10:W$109,'Portfolio Allocation'!$A$10:$A$109,'Graph Tables'!$D93)</f>
        <v>0</v>
      </c>
      <c r="AA93" s="50">
        <f>SUMIFS('Portfolio Allocation'!X$10:X$109,'Portfolio Allocation'!$A$10:$A$109,'Graph Tables'!$D93)</f>
        <v>0</v>
      </c>
      <c r="AB93" s="50">
        <f>SUMIFS('Portfolio Allocation'!Y$10:Y$109,'Portfolio Allocation'!$A$10:$A$109,'Graph Tables'!$D93)</f>
        <v>0</v>
      </c>
      <c r="AC93" s="50">
        <f>SUMIFS('Portfolio Allocation'!Z$10:Z$109,'Portfolio Allocation'!$A$10:$A$109,'Graph Tables'!$D93)</f>
        <v>0</v>
      </c>
      <c r="AD93" s="50"/>
      <c r="AE93" s="52">
        <v>92</v>
      </c>
      <c r="AF93" t="str">
        <f t="shared" si="203"/>
        <v xml:space="preserve"> </v>
      </c>
      <c r="AG93" s="48">
        <f t="shared" si="210"/>
        <v>0</v>
      </c>
      <c r="AH93" s="50"/>
      <c r="AI93" s="303">
        <f t="shared" si="204"/>
        <v>1</v>
      </c>
      <c r="AJ93" s="303">
        <f>AI93+COUNTIF(AI$2:$AI93,AI93)-1</f>
        <v>92</v>
      </c>
      <c r="AK93" s="305" t="str">
        <f t="shared" si="127"/>
        <v>Guyana</v>
      </c>
      <c r="AL93" s="81">
        <f t="shared" si="205"/>
        <v>0</v>
      </c>
      <c r="AM93" s="48">
        <f t="shared" si="128"/>
        <v>0</v>
      </c>
      <c r="AN93" s="48">
        <f t="shared" si="129"/>
        <v>0</v>
      </c>
      <c r="AO93" s="48">
        <f t="shared" si="130"/>
        <v>0</v>
      </c>
      <c r="AP93" s="48">
        <f t="shared" si="131"/>
        <v>0</v>
      </c>
      <c r="AQ93" s="48">
        <f t="shared" si="132"/>
        <v>0</v>
      </c>
      <c r="AR93" s="48">
        <f t="shared" si="133"/>
        <v>0</v>
      </c>
      <c r="AS93" s="48">
        <f t="shared" si="134"/>
        <v>0</v>
      </c>
      <c r="AT93" s="48">
        <f t="shared" si="135"/>
        <v>0</v>
      </c>
      <c r="AU93" s="48">
        <f t="shared" si="136"/>
        <v>0</v>
      </c>
      <c r="AV93" s="48">
        <f t="shared" si="137"/>
        <v>0</v>
      </c>
      <c r="AW93" s="48">
        <f t="shared" si="138"/>
        <v>0</v>
      </c>
      <c r="AX93" s="48">
        <f t="shared" si="139"/>
        <v>0</v>
      </c>
      <c r="AY93" s="48">
        <f t="shared" si="140"/>
        <v>0</v>
      </c>
      <c r="AZ93" s="48">
        <f t="shared" si="141"/>
        <v>0</v>
      </c>
      <c r="BA93" s="48">
        <f t="shared" si="142"/>
        <v>0</v>
      </c>
      <c r="BB93" s="48">
        <f t="shared" si="143"/>
        <v>0</v>
      </c>
      <c r="BC93" s="48">
        <f t="shared" si="144"/>
        <v>0</v>
      </c>
      <c r="BD93" s="48">
        <f t="shared" si="145"/>
        <v>0</v>
      </c>
      <c r="BE93" s="48">
        <f t="shared" si="146"/>
        <v>0</v>
      </c>
      <c r="BF93" s="48">
        <f t="shared" si="147"/>
        <v>0</v>
      </c>
      <c r="BG93" s="48">
        <f t="shared" si="148"/>
        <v>0</v>
      </c>
      <c r="BH93" s="48">
        <f t="shared" si="149"/>
        <v>0</v>
      </c>
      <c r="BI93" s="48">
        <f t="shared" si="150"/>
        <v>0</v>
      </c>
      <c r="BJ93" s="48">
        <f t="shared" si="151"/>
        <v>0</v>
      </c>
      <c r="BK93" s="48"/>
      <c r="BL93" s="52">
        <v>92</v>
      </c>
      <c r="BM93">
        <f t="shared" si="206"/>
        <v>0</v>
      </c>
      <c r="BN93" s="48">
        <f t="shared" si="211"/>
        <v>0</v>
      </c>
      <c r="BO93" s="48">
        <f t="shared" si="152"/>
        <v>0</v>
      </c>
      <c r="BP93" s="48">
        <f t="shared" si="153"/>
        <v>0</v>
      </c>
      <c r="BQ93" s="48">
        <f t="shared" si="154"/>
        <v>0</v>
      </c>
      <c r="BR93" s="48">
        <f t="shared" si="155"/>
        <v>0</v>
      </c>
      <c r="BS93" s="48">
        <f t="shared" si="156"/>
        <v>0</v>
      </c>
      <c r="BT93" s="48">
        <f t="shared" si="157"/>
        <v>0</v>
      </c>
      <c r="BU93" s="48">
        <f t="shared" si="158"/>
        <v>0</v>
      </c>
      <c r="BV93" s="48">
        <f t="shared" si="159"/>
        <v>0</v>
      </c>
      <c r="BW93" s="48">
        <f t="shared" si="160"/>
        <v>0</v>
      </c>
      <c r="BX93" s="48">
        <f t="shared" si="161"/>
        <v>0</v>
      </c>
      <c r="BY93" s="48">
        <f t="shared" si="162"/>
        <v>0</v>
      </c>
      <c r="BZ93" s="48">
        <f t="shared" si="163"/>
        <v>0</v>
      </c>
      <c r="CA93" s="48">
        <f t="shared" si="164"/>
        <v>0</v>
      </c>
      <c r="CB93" s="48">
        <f t="shared" si="165"/>
        <v>0</v>
      </c>
      <c r="CC93" s="48">
        <f t="shared" si="166"/>
        <v>0</v>
      </c>
      <c r="CD93" s="48">
        <f t="shared" si="167"/>
        <v>0</v>
      </c>
      <c r="CE93" s="48">
        <f t="shared" si="168"/>
        <v>0</v>
      </c>
      <c r="CF93" s="48">
        <f t="shared" si="169"/>
        <v>0</v>
      </c>
      <c r="CG93" s="48">
        <f t="shared" si="170"/>
        <v>0</v>
      </c>
      <c r="CH93" s="48">
        <f t="shared" si="171"/>
        <v>0</v>
      </c>
      <c r="CI93" s="48">
        <f t="shared" si="172"/>
        <v>0</v>
      </c>
      <c r="CJ93" s="48">
        <f t="shared" si="173"/>
        <v>0</v>
      </c>
      <c r="CK93" s="48">
        <f t="shared" si="174"/>
        <v>0</v>
      </c>
      <c r="CL93" s="48">
        <f t="shared" si="175"/>
        <v>0</v>
      </c>
      <c r="CM93" s="48"/>
      <c r="CN93" s="310">
        <f t="shared" si="207"/>
        <v>0</v>
      </c>
      <c r="CO93" s="310">
        <v>92</v>
      </c>
      <c r="CP93" s="303">
        <f t="shared" si="208"/>
        <v>1</v>
      </c>
      <c r="CQ93" s="303">
        <f>CP93+COUNTIF($CP$2:CP93,CP93)-1</f>
        <v>92</v>
      </c>
      <c r="CR93" s="305" t="str">
        <f t="shared" si="176"/>
        <v>Guyana</v>
      </c>
      <c r="CS93" s="81">
        <f t="shared" si="209"/>
        <v>0</v>
      </c>
      <c r="CT93" s="48">
        <f t="shared" si="177"/>
        <v>0</v>
      </c>
      <c r="CU93" s="48">
        <f t="shared" si="178"/>
        <v>0</v>
      </c>
      <c r="CV93" s="48">
        <f t="shared" si="179"/>
        <v>0</v>
      </c>
      <c r="CW93" s="48">
        <f t="shared" si="180"/>
        <v>0</v>
      </c>
      <c r="CX93" s="48">
        <f t="shared" si="181"/>
        <v>0</v>
      </c>
      <c r="CY93" s="48">
        <f t="shared" si="182"/>
        <v>0</v>
      </c>
      <c r="CZ93" s="48">
        <f t="shared" si="183"/>
        <v>0</v>
      </c>
      <c r="DA93" s="48">
        <f t="shared" si="184"/>
        <v>0</v>
      </c>
      <c r="DB93" s="48">
        <f t="shared" si="185"/>
        <v>0</v>
      </c>
      <c r="DC93" s="48">
        <f t="shared" si="186"/>
        <v>0</v>
      </c>
      <c r="DD93" s="48">
        <f t="shared" si="187"/>
        <v>0</v>
      </c>
      <c r="DE93" s="48">
        <f t="shared" si="188"/>
        <v>0</v>
      </c>
      <c r="DF93" s="48">
        <f t="shared" si="189"/>
        <v>0</v>
      </c>
      <c r="DG93" s="48">
        <f t="shared" si="190"/>
        <v>0</v>
      </c>
      <c r="DH93" s="48">
        <f t="shared" si="191"/>
        <v>0</v>
      </c>
      <c r="DI93" s="48">
        <f t="shared" si="192"/>
        <v>0</v>
      </c>
      <c r="DJ93" s="48">
        <f t="shared" si="193"/>
        <v>0</v>
      </c>
      <c r="DK93" s="48">
        <f t="shared" si="194"/>
        <v>0</v>
      </c>
      <c r="DL93" s="48">
        <f t="shared" si="195"/>
        <v>0</v>
      </c>
      <c r="DM93" s="48">
        <f t="shared" si="196"/>
        <v>0</v>
      </c>
      <c r="DN93" s="48">
        <f t="shared" si="197"/>
        <v>0</v>
      </c>
      <c r="DO93" s="48">
        <f t="shared" si="198"/>
        <v>0</v>
      </c>
      <c r="DP93" s="48">
        <f t="shared" si="199"/>
        <v>0</v>
      </c>
      <c r="DQ93" s="48">
        <f t="shared" si="200"/>
        <v>0</v>
      </c>
    </row>
    <row r="94" spans="1:121" ht="15">
      <c r="A94" s="303">
        <v>93</v>
      </c>
      <c r="B94" s="445">
        <f t="shared" si="201"/>
        <v>1</v>
      </c>
      <c r="C94" s="446">
        <f>B94+COUNTIF(B$2:$B94,B94)-1</f>
        <v>93</v>
      </c>
      <c r="D94" s="447" t="str">
        <f>Tables!AI94</f>
        <v>Haiti</v>
      </c>
      <c r="E94" s="448">
        <f t="shared" si="202"/>
        <v>0</v>
      </c>
      <c r="F94" s="50">
        <f>SUMIFS('Portfolio Allocation'!C$10:C$109,'Portfolio Allocation'!$A$10:$A$109,'Graph Tables'!$D94)</f>
        <v>0</v>
      </c>
      <c r="G94" s="50">
        <f>SUMIFS('Portfolio Allocation'!D$10:D$109,'Portfolio Allocation'!$A$10:$A$109,'Graph Tables'!$D94)</f>
        <v>0</v>
      </c>
      <c r="H94" s="50">
        <f>SUMIFS('Portfolio Allocation'!E$10:E$109,'Portfolio Allocation'!$A$10:$A$109,'Graph Tables'!$D94)</f>
        <v>0</v>
      </c>
      <c r="I94" s="50">
        <f>SUMIFS('Portfolio Allocation'!F$10:F$109,'Portfolio Allocation'!$A$10:$A$109,'Graph Tables'!$D94)</f>
        <v>0</v>
      </c>
      <c r="J94" s="50">
        <f>SUMIFS('Portfolio Allocation'!G$10:G$109,'Portfolio Allocation'!$A$10:$A$109,'Graph Tables'!$D94)</f>
        <v>0</v>
      </c>
      <c r="K94" s="50">
        <f>SUMIFS('Portfolio Allocation'!H$10:H$109,'Portfolio Allocation'!$A$10:$A$109,'Graph Tables'!$D94)</f>
        <v>0</v>
      </c>
      <c r="L94" s="50">
        <f>SUMIFS('Portfolio Allocation'!I$10:I$109,'Portfolio Allocation'!$A$10:$A$109,'Graph Tables'!$D94)</f>
        <v>0</v>
      </c>
      <c r="M94" s="50">
        <f>SUMIFS('Portfolio Allocation'!J$10:J$109,'Portfolio Allocation'!$A$10:$A$109,'Graph Tables'!$D94)</f>
        <v>0</v>
      </c>
      <c r="N94" s="50">
        <f>SUMIFS('Portfolio Allocation'!K$10:K$109,'Portfolio Allocation'!$A$10:$A$109,'Graph Tables'!$D94)</f>
        <v>0</v>
      </c>
      <c r="O94" s="50">
        <f>SUMIFS('Portfolio Allocation'!L$10:L$109,'Portfolio Allocation'!$A$10:$A$109,'Graph Tables'!$D94)</f>
        <v>0</v>
      </c>
      <c r="P94" s="50">
        <f>SUMIFS('Portfolio Allocation'!M$10:M$109,'Portfolio Allocation'!$A$10:$A$109,'Graph Tables'!$D94)</f>
        <v>0</v>
      </c>
      <c r="Q94" s="50">
        <f>SUMIFS('Portfolio Allocation'!N$10:N$109,'Portfolio Allocation'!$A$10:$A$109,'Graph Tables'!$D94)</f>
        <v>0</v>
      </c>
      <c r="R94" s="50">
        <f>SUMIFS('Portfolio Allocation'!O$10:O$109,'Portfolio Allocation'!$A$10:$A$109,'Graph Tables'!$D94)</f>
        <v>0</v>
      </c>
      <c r="S94" s="50">
        <f>SUMIFS('Portfolio Allocation'!P$10:P$109,'Portfolio Allocation'!$A$10:$A$109,'Graph Tables'!$D94)</f>
        <v>0</v>
      </c>
      <c r="T94" s="50">
        <f>SUMIFS('Portfolio Allocation'!Q$10:Q$109,'Portfolio Allocation'!$A$10:$A$109,'Graph Tables'!$D94)</f>
        <v>0</v>
      </c>
      <c r="U94" s="50">
        <f>SUMIFS('Portfolio Allocation'!R$10:R$109,'Portfolio Allocation'!$A$10:$A$109,'Graph Tables'!$D94)</f>
        <v>0</v>
      </c>
      <c r="V94" s="50">
        <f>SUMIFS('Portfolio Allocation'!S$10:S$109,'Portfolio Allocation'!$A$10:$A$109,'Graph Tables'!$D94)</f>
        <v>0</v>
      </c>
      <c r="W94" s="50">
        <f>SUMIFS('Portfolio Allocation'!T$10:T$109,'Portfolio Allocation'!$A$10:$A$109,'Graph Tables'!$D94)</f>
        <v>0</v>
      </c>
      <c r="X94" s="50">
        <f>SUMIFS('Portfolio Allocation'!U$10:U$109,'Portfolio Allocation'!$A$10:$A$109,'Graph Tables'!$D94)</f>
        <v>0</v>
      </c>
      <c r="Y94" s="50">
        <f>SUMIFS('Portfolio Allocation'!V$10:V$109,'Portfolio Allocation'!$A$10:$A$109,'Graph Tables'!$D94)</f>
        <v>0</v>
      </c>
      <c r="Z94" s="50">
        <f>SUMIFS('Portfolio Allocation'!W$10:W$109,'Portfolio Allocation'!$A$10:$A$109,'Graph Tables'!$D94)</f>
        <v>0</v>
      </c>
      <c r="AA94" s="50">
        <f>SUMIFS('Portfolio Allocation'!X$10:X$109,'Portfolio Allocation'!$A$10:$A$109,'Graph Tables'!$D94)</f>
        <v>0</v>
      </c>
      <c r="AB94" s="50">
        <f>SUMIFS('Portfolio Allocation'!Y$10:Y$109,'Portfolio Allocation'!$A$10:$A$109,'Graph Tables'!$D94)</f>
        <v>0</v>
      </c>
      <c r="AC94" s="50">
        <f>SUMIFS('Portfolio Allocation'!Z$10:Z$109,'Portfolio Allocation'!$A$10:$A$109,'Graph Tables'!$D94)</f>
        <v>0</v>
      </c>
      <c r="AD94" s="50"/>
      <c r="AE94" s="52">
        <v>93</v>
      </c>
      <c r="AF94" t="str">
        <f t="shared" si="203"/>
        <v xml:space="preserve"> </v>
      </c>
      <c r="AG94" s="48">
        <f t="shared" si="210"/>
        <v>0</v>
      </c>
      <c r="AH94" s="50"/>
      <c r="AI94" s="303">
        <f t="shared" si="204"/>
        <v>1</v>
      </c>
      <c r="AJ94" s="303">
        <f>AI94+COUNTIF(AI$2:$AI94,AI94)-1</f>
        <v>93</v>
      </c>
      <c r="AK94" s="305" t="str">
        <f t="shared" si="127"/>
        <v>Haiti</v>
      </c>
      <c r="AL94" s="81">
        <f t="shared" si="205"/>
        <v>0</v>
      </c>
      <c r="AM94" s="48">
        <f t="shared" si="128"/>
        <v>0</v>
      </c>
      <c r="AN94" s="48">
        <f t="shared" si="129"/>
        <v>0</v>
      </c>
      <c r="AO94" s="48">
        <f t="shared" si="130"/>
        <v>0</v>
      </c>
      <c r="AP94" s="48">
        <f t="shared" si="131"/>
        <v>0</v>
      </c>
      <c r="AQ94" s="48">
        <f t="shared" si="132"/>
        <v>0</v>
      </c>
      <c r="AR94" s="48">
        <f t="shared" si="133"/>
        <v>0</v>
      </c>
      <c r="AS94" s="48">
        <f t="shared" si="134"/>
        <v>0</v>
      </c>
      <c r="AT94" s="48">
        <f t="shared" si="135"/>
        <v>0</v>
      </c>
      <c r="AU94" s="48">
        <f t="shared" si="136"/>
        <v>0</v>
      </c>
      <c r="AV94" s="48">
        <f t="shared" si="137"/>
        <v>0</v>
      </c>
      <c r="AW94" s="48">
        <f t="shared" si="138"/>
        <v>0</v>
      </c>
      <c r="AX94" s="48">
        <f t="shared" si="139"/>
        <v>0</v>
      </c>
      <c r="AY94" s="48">
        <f t="shared" si="140"/>
        <v>0</v>
      </c>
      <c r="AZ94" s="48">
        <f t="shared" si="141"/>
        <v>0</v>
      </c>
      <c r="BA94" s="48">
        <f t="shared" si="142"/>
        <v>0</v>
      </c>
      <c r="BB94" s="48">
        <f t="shared" si="143"/>
        <v>0</v>
      </c>
      <c r="BC94" s="48">
        <f t="shared" si="144"/>
        <v>0</v>
      </c>
      <c r="BD94" s="48">
        <f t="shared" si="145"/>
        <v>0</v>
      </c>
      <c r="BE94" s="48">
        <f t="shared" si="146"/>
        <v>0</v>
      </c>
      <c r="BF94" s="48">
        <f t="shared" si="147"/>
        <v>0</v>
      </c>
      <c r="BG94" s="48">
        <f t="shared" si="148"/>
        <v>0</v>
      </c>
      <c r="BH94" s="48">
        <f t="shared" si="149"/>
        <v>0</v>
      </c>
      <c r="BI94" s="48">
        <f t="shared" si="150"/>
        <v>0</v>
      </c>
      <c r="BJ94" s="48">
        <f t="shared" si="151"/>
        <v>0</v>
      </c>
      <c r="BK94" s="48"/>
      <c r="BL94" s="52">
        <v>93</v>
      </c>
      <c r="BM94">
        <f t="shared" si="206"/>
        <v>0</v>
      </c>
      <c r="BN94" s="48">
        <f t="shared" si="211"/>
        <v>0</v>
      </c>
      <c r="BO94" s="48">
        <f t="shared" si="152"/>
        <v>0</v>
      </c>
      <c r="BP94" s="48">
        <f t="shared" si="153"/>
        <v>0</v>
      </c>
      <c r="BQ94" s="48">
        <f t="shared" si="154"/>
        <v>0</v>
      </c>
      <c r="BR94" s="48">
        <f t="shared" si="155"/>
        <v>0</v>
      </c>
      <c r="BS94" s="48">
        <f t="shared" si="156"/>
        <v>0</v>
      </c>
      <c r="BT94" s="48">
        <f t="shared" si="157"/>
        <v>0</v>
      </c>
      <c r="BU94" s="48">
        <f t="shared" si="158"/>
        <v>0</v>
      </c>
      <c r="BV94" s="48">
        <f t="shared" si="159"/>
        <v>0</v>
      </c>
      <c r="BW94" s="48">
        <f t="shared" si="160"/>
        <v>0</v>
      </c>
      <c r="BX94" s="48">
        <f t="shared" si="161"/>
        <v>0</v>
      </c>
      <c r="BY94" s="48">
        <f t="shared" si="162"/>
        <v>0</v>
      </c>
      <c r="BZ94" s="48">
        <f t="shared" si="163"/>
        <v>0</v>
      </c>
      <c r="CA94" s="48">
        <f t="shared" si="164"/>
        <v>0</v>
      </c>
      <c r="CB94" s="48">
        <f t="shared" si="165"/>
        <v>0</v>
      </c>
      <c r="CC94" s="48">
        <f t="shared" si="166"/>
        <v>0</v>
      </c>
      <c r="CD94" s="48">
        <f t="shared" si="167"/>
        <v>0</v>
      </c>
      <c r="CE94" s="48">
        <f t="shared" si="168"/>
        <v>0</v>
      </c>
      <c r="CF94" s="48">
        <f t="shared" si="169"/>
        <v>0</v>
      </c>
      <c r="CG94" s="48">
        <f t="shared" si="170"/>
        <v>0</v>
      </c>
      <c r="CH94" s="48">
        <f t="shared" si="171"/>
        <v>0</v>
      </c>
      <c r="CI94" s="48">
        <f t="shared" si="172"/>
        <v>0</v>
      </c>
      <c r="CJ94" s="48">
        <f t="shared" si="173"/>
        <v>0</v>
      </c>
      <c r="CK94" s="48">
        <f t="shared" si="174"/>
        <v>0</v>
      </c>
      <c r="CL94" s="48">
        <f t="shared" si="175"/>
        <v>0</v>
      </c>
      <c r="CM94" s="48"/>
      <c r="CN94" s="310">
        <f t="shared" si="207"/>
        <v>0</v>
      </c>
      <c r="CO94" s="310">
        <v>93</v>
      </c>
      <c r="CP94" s="303">
        <f t="shared" si="208"/>
        <v>1</v>
      </c>
      <c r="CQ94" s="303">
        <f>CP94+COUNTIF($CP$2:CP94,CP94)-1</f>
        <v>93</v>
      </c>
      <c r="CR94" s="305" t="str">
        <f t="shared" si="176"/>
        <v>Haiti</v>
      </c>
      <c r="CS94" s="81">
        <f t="shared" si="209"/>
        <v>0</v>
      </c>
      <c r="CT94" s="48">
        <f t="shared" si="177"/>
        <v>0</v>
      </c>
      <c r="CU94" s="48">
        <f t="shared" si="178"/>
        <v>0</v>
      </c>
      <c r="CV94" s="48">
        <f t="shared" si="179"/>
        <v>0</v>
      </c>
      <c r="CW94" s="48">
        <f t="shared" si="180"/>
        <v>0</v>
      </c>
      <c r="CX94" s="48">
        <f t="shared" si="181"/>
        <v>0</v>
      </c>
      <c r="CY94" s="48">
        <f t="shared" si="182"/>
        <v>0</v>
      </c>
      <c r="CZ94" s="48">
        <f t="shared" si="183"/>
        <v>0</v>
      </c>
      <c r="DA94" s="48">
        <f t="shared" si="184"/>
        <v>0</v>
      </c>
      <c r="DB94" s="48">
        <f t="shared" si="185"/>
        <v>0</v>
      </c>
      <c r="DC94" s="48">
        <f t="shared" si="186"/>
        <v>0</v>
      </c>
      <c r="DD94" s="48">
        <f t="shared" si="187"/>
        <v>0</v>
      </c>
      <c r="DE94" s="48">
        <f t="shared" si="188"/>
        <v>0</v>
      </c>
      <c r="DF94" s="48">
        <f t="shared" si="189"/>
        <v>0</v>
      </c>
      <c r="DG94" s="48">
        <f t="shared" si="190"/>
        <v>0</v>
      </c>
      <c r="DH94" s="48">
        <f t="shared" si="191"/>
        <v>0</v>
      </c>
      <c r="DI94" s="48">
        <f t="shared" si="192"/>
        <v>0</v>
      </c>
      <c r="DJ94" s="48">
        <f t="shared" si="193"/>
        <v>0</v>
      </c>
      <c r="DK94" s="48">
        <f t="shared" si="194"/>
        <v>0</v>
      </c>
      <c r="DL94" s="48">
        <f t="shared" si="195"/>
        <v>0</v>
      </c>
      <c r="DM94" s="48">
        <f t="shared" si="196"/>
        <v>0</v>
      </c>
      <c r="DN94" s="48">
        <f t="shared" si="197"/>
        <v>0</v>
      </c>
      <c r="DO94" s="48">
        <f t="shared" si="198"/>
        <v>0</v>
      </c>
      <c r="DP94" s="48">
        <f t="shared" si="199"/>
        <v>0</v>
      </c>
      <c r="DQ94" s="48">
        <f t="shared" si="200"/>
        <v>0</v>
      </c>
    </row>
    <row r="95" spans="1:121" ht="15">
      <c r="A95" s="303">
        <v>94</v>
      </c>
      <c r="B95" s="445">
        <f t="shared" si="201"/>
        <v>1</v>
      </c>
      <c r="C95" s="446">
        <f>B95+COUNTIF(B$2:$B95,B95)-1</f>
        <v>94</v>
      </c>
      <c r="D95" s="447" t="str">
        <f>Tables!AI95</f>
        <v>Heard and McDonald Islands</v>
      </c>
      <c r="E95" s="448">
        <f t="shared" si="202"/>
        <v>0</v>
      </c>
      <c r="F95" s="50">
        <f>SUMIFS('Portfolio Allocation'!C$10:C$109,'Portfolio Allocation'!$A$10:$A$109,'Graph Tables'!$D95)</f>
        <v>0</v>
      </c>
      <c r="G95" s="50">
        <f>SUMIFS('Portfolio Allocation'!D$10:D$109,'Portfolio Allocation'!$A$10:$A$109,'Graph Tables'!$D95)</f>
        <v>0</v>
      </c>
      <c r="H95" s="50">
        <f>SUMIFS('Portfolio Allocation'!E$10:E$109,'Portfolio Allocation'!$A$10:$A$109,'Graph Tables'!$D95)</f>
        <v>0</v>
      </c>
      <c r="I95" s="50">
        <f>SUMIFS('Portfolio Allocation'!F$10:F$109,'Portfolio Allocation'!$A$10:$A$109,'Graph Tables'!$D95)</f>
        <v>0</v>
      </c>
      <c r="J95" s="50">
        <f>SUMIFS('Portfolio Allocation'!G$10:G$109,'Portfolio Allocation'!$A$10:$A$109,'Graph Tables'!$D95)</f>
        <v>0</v>
      </c>
      <c r="K95" s="50">
        <f>SUMIFS('Portfolio Allocation'!H$10:H$109,'Portfolio Allocation'!$A$10:$A$109,'Graph Tables'!$D95)</f>
        <v>0</v>
      </c>
      <c r="L95" s="50">
        <f>SUMIFS('Portfolio Allocation'!I$10:I$109,'Portfolio Allocation'!$A$10:$A$109,'Graph Tables'!$D95)</f>
        <v>0</v>
      </c>
      <c r="M95" s="50">
        <f>SUMIFS('Portfolio Allocation'!J$10:J$109,'Portfolio Allocation'!$A$10:$A$109,'Graph Tables'!$D95)</f>
        <v>0</v>
      </c>
      <c r="N95" s="50">
        <f>SUMIFS('Portfolio Allocation'!K$10:K$109,'Portfolio Allocation'!$A$10:$A$109,'Graph Tables'!$D95)</f>
        <v>0</v>
      </c>
      <c r="O95" s="50">
        <f>SUMIFS('Portfolio Allocation'!L$10:L$109,'Portfolio Allocation'!$A$10:$A$109,'Graph Tables'!$D95)</f>
        <v>0</v>
      </c>
      <c r="P95" s="50">
        <f>SUMIFS('Portfolio Allocation'!M$10:M$109,'Portfolio Allocation'!$A$10:$A$109,'Graph Tables'!$D95)</f>
        <v>0</v>
      </c>
      <c r="Q95" s="50">
        <f>SUMIFS('Portfolio Allocation'!N$10:N$109,'Portfolio Allocation'!$A$10:$A$109,'Graph Tables'!$D95)</f>
        <v>0</v>
      </c>
      <c r="R95" s="50">
        <f>SUMIFS('Portfolio Allocation'!O$10:O$109,'Portfolio Allocation'!$A$10:$A$109,'Graph Tables'!$D95)</f>
        <v>0</v>
      </c>
      <c r="S95" s="50">
        <f>SUMIFS('Portfolio Allocation'!P$10:P$109,'Portfolio Allocation'!$A$10:$A$109,'Graph Tables'!$D95)</f>
        <v>0</v>
      </c>
      <c r="T95" s="50">
        <f>SUMIFS('Portfolio Allocation'!Q$10:Q$109,'Portfolio Allocation'!$A$10:$A$109,'Graph Tables'!$D95)</f>
        <v>0</v>
      </c>
      <c r="U95" s="50">
        <f>SUMIFS('Portfolio Allocation'!R$10:R$109,'Portfolio Allocation'!$A$10:$A$109,'Graph Tables'!$D95)</f>
        <v>0</v>
      </c>
      <c r="V95" s="50">
        <f>SUMIFS('Portfolio Allocation'!S$10:S$109,'Portfolio Allocation'!$A$10:$A$109,'Graph Tables'!$D95)</f>
        <v>0</v>
      </c>
      <c r="W95" s="50">
        <f>SUMIFS('Portfolio Allocation'!T$10:T$109,'Portfolio Allocation'!$A$10:$A$109,'Graph Tables'!$D95)</f>
        <v>0</v>
      </c>
      <c r="X95" s="50">
        <f>SUMIFS('Portfolio Allocation'!U$10:U$109,'Portfolio Allocation'!$A$10:$A$109,'Graph Tables'!$D95)</f>
        <v>0</v>
      </c>
      <c r="Y95" s="50">
        <f>SUMIFS('Portfolio Allocation'!V$10:V$109,'Portfolio Allocation'!$A$10:$A$109,'Graph Tables'!$D95)</f>
        <v>0</v>
      </c>
      <c r="Z95" s="50">
        <f>SUMIFS('Portfolio Allocation'!W$10:W$109,'Portfolio Allocation'!$A$10:$A$109,'Graph Tables'!$D95)</f>
        <v>0</v>
      </c>
      <c r="AA95" s="50">
        <f>SUMIFS('Portfolio Allocation'!X$10:X$109,'Portfolio Allocation'!$A$10:$A$109,'Graph Tables'!$D95)</f>
        <v>0</v>
      </c>
      <c r="AB95" s="50">
        <f>SUMIFS('Portfolio Allocation'!Y$10:Y$109,'Portfolio Allocation'!$A$10:$A$109,'Graph Tables'!$D95)</f>
        <v>0</v>
      </c>
      <c r="AC95" s="50">
        <f>SUMIFS('Portfolio Allocation'!Z$10:Z$109,'Portfolio Allocation'!$A$10:$A$109,'Graph Tables'!$D95)</f>
        <v>0</v>
      </c>
      <c r="AD95" s="50"/>
      <c r="AE95" s="52">
        <v>94</v>
      </c>
      <c r="AF95" t="str">
        <f t="shared" si="203"/>
        <v xml:space="preserve"> </v>
      </c>
      <c r="AG95" s="48">
        <f t="shared" si="210"/>
        <v>0</v>
      </c>
      <c r="AH95" s="50"/>
      <c r="AI95" s="303">
        <f t="shared" si="204"/>
        <v>1</v>
      </c>
      <c r="AJ95" s="303">
        <f>AI95+COUNTIF(AI$2:$AI95,AI95)-1</f>
        <v>94</v>
      </c>
      <c r="AK95" s="305" t="str">
        <f t="shared" si="127"/>
        <v>Heard and McDonald Islands</v>
      </c>
      <c r="AL95" s="81">
        <f t="shared" si="205"/>
        <v>0</v>
      </c>
      <c r="AM95" s="48">
        <f t="shared" si="128"/>
        <v>0</v>
      </c>
      <c r="AN95" s="48">
        <f t="shared" si="129"/>
        <v>0</v>
      </c>
      <c r="AO95" s="48">
        <f t="shared" si="130"/>
        <v>0</v>
      </c>
      <c r="AP95" s="48">
        <f t="shared" si="131"/>
        <v>0</v>
      </c>
      <c r="AQ95" s="48">
        <f t="shared" si="132"/>
        <v>0</v>
      </c>
      <c r="AR95" s="48">
        <f t="shared" si="133"/>
        <v>0</v>
      </c>
      <c r="AS95" s="48">
        <f t="shared" si="134"/>
        <v>0</v>
      </c>
      <c r="AT95" s="48">
        <f t="shared" si="135"/>
        <v>0</v>
      </c>
      <c r="AU95" s="48">
        <f t="shared" si="136"/>
        <v>0</v>
      </c>
      <c r="AV95" s="48">
        <f t="shared" si="137"/>
        <v>0</v>
      </c>
      <c r="AW95" s="48">
        <f t="shared" si="138"/>
        <v>0</v>
      </c>
      <c r="AX95" s="48">
        <f t="shared" si="139"/>
        <v>0</v>
      </c>
      <c r="AY95" s="48">
        <f t="shared" si="140"/>
        <v>0</v>
      </c>
      <c r="AZ95" s="48">
        <f t="shared" si="141"/>
        <v>0</v>
      </c>
      <c r="BA95" s="48">
        <f t="shared" si="142"/>
        <v>0</v>
      </c>
      <c r="BB95" s="48">
        <f t="shared" si="143"/>
        <v>0</v>
      </c>
      <c r="BC95" s="48">
        <f t="shared" si="144"/>
        <v>0</v>
      </c>
      <c r="BD95" s="48">
        <f t="shared" si="145"/>
        <v>0</v>
      </c>
      <c r="BE95" s="48">
        <f t="shared" si="146"/>
        <v>0</v>
      </c>
      <c r="BF95" s="48">
        <f t="shared" si="147"/>
        <v>0</v>
      </c>
      <c r="BG95" s="48">
        <f t="shared" si="148"/>
        <v>0</v>
      </c>
      <c r="BH95" s="48">
        <f t="shared" si="149"/>
        <v>0</v>
      </c>
      <c r="BI95" s="48">
        <f t="shared" si="150"/>
        <v>0</v>
      </c>
      <c r="BJ95" s="48">
        <f t="shared" si="151"/>
        <v>0</v>
      </c>
      <c r="BK95" s="48"/>
      <c r="BL95" s="52">
        <v>94</v>
      </c>
      <c r="BM95">
        <f t="shared" si="206"/>
        <v>0</v>
      </c>
      <c r="BN95" s="48">
        <f t="shared" si="211"/>
        <v>0</v>
      </c>
      <c r="BO95" s="48">
        <f t="shared" si="152"/>
        <v>0</v>
      </c>
      <c r="BP95" s="48">
        <f t="shared" si="153"/>
        <v>0</v>
      </c>
      <c r="BQ95" s="48">
        <f t="shared" si="154"/>
        <v>0</v>
      </c>
      <c r="BR95" s="48">
        <f t="shared" si="155"/>
        <v>0</v>
      </c>
      <c r="BS95" s="48">
        <f t="shared" si="156"/>
        <v>0</v>
      </c>
      <c r="BT95" s="48">
        <f t="shared" si="157"/>
        <v>0</v>
      </c>
      <c r="BU95" s="48">
        <f t="shared" si="158"/>
        <v>0</v>
      </c>
      <c r="BV95" s="48">
        <f t="shared" si="159"/>
        <v>0</v>
      </c>
      <c r="BW95" s="48">
        <f t="shared" si="160"/>
        <v>0</v>
      </c>
      <c r="BX95" s="48">
        <f t="shared" si="161"/>
        <v>0</v>
      </c>
      <c r="BY95" s="48">
        <f t="shared" si="162"/>
        <v>0</v>
      </c>
      <c r="BZ95" s="48">
        <f t="shared" si="163"/>
        <v>0</v>
      </c>
      <c r="CA95" s="48">
        <f t="shared" si="164"/>
        <v>0</v>
      </c>
      <c r="CB95" s="48">
        <f t="shared" si="165"/>
        <v>0</v>
      </c>
      <c r="CC95" s="48">
        <f t="shared" si="166"/>
        <v>0</v>
      </c>
      <c r="CD95" s="48">
        <f t="shared" si="167"/>
        <v>0</v>
      </c>
      <c r="CE95" s="48">
        <f t="shared" si="168"/>
        <v>0</v>
      </c>
      <c r="CF95" s="48">
        <f t="shared" si="169"/>
        <v>0</v>
      </c>
      <c r="CG95" s="48">
        <f t="shared" si="170"/>
        <v>0</v>
      </c>
      <c r="CH95" s="48">
        <f t="shared" si="171"/>
        <v>0</v>
      </c>
      <c r="CI95" s="48">
        <f t="shared" si="172"/>
        <v>0</v>
      </c>
      <c r="CJ95" s="48">
        <f t="shared" si="173"/>
        <v>0</v>
      </c>
      <c r="CK95" s="48">
        <f t="shared" si="174"/>
        <v>0</v>
      </c>
      <c r="CL95" s="48">
        <f t="shared" si="175"/>
        <v>0</v>
      </c>
      <c r="CM95" s="48"/>
      <c r="CN95" s="310">
        <f t="shared" si="207"/>
        <v>0</v>
      </c>
      <c r="CO95" s="310">
        <v>94</v>
      </c>
      <c r="CP95" s="303">
        <f t="shared" si="208"/>
        <v>1</v>
      </c>
      <c r="CQ95" s="303">
        <f>CP95+COUNTIF($CP$2:CP95,CP95)-1</f>
        <v>94</v>
      </c>
      <c r="CR95" s="305" t="str">
        <f t="shared" si="176"/>
        <v>Heard and McDonald Islands</v>
      </c>
      <c r="CS95" s="81">
        <f t="shared" si="209"/>
        <v>0</v>
      </c>
      <c r="CT95" s="48">
        <f t="shared" si="177"/>
        <v>0</v>
      </c>
      <c r="CU95" s="48">
        <f t="shared" si="178"/>
        <v>0</v>
      </c>
      <c r="CV95" s="48">
        <f t="shared" si="179"/>
        <v>0</v>
      </c>
      <c r="CW95" s="48">
        <f t="shared" si="180"/>
        <v>0</v>
      </c>
      <c r="CX95" s="48">
        <f t="shared" si="181"/>
        <v>0</v>
      </c>
      <c r="CY95" s="48">
        <f t="shared" si="182"/>
        <v>0</v>
      </c>
      <c r="CZ95" s="48">
        <f t="shared" si="183"/>
        <v>0</v>
      </c>
      <c r="DA95" s="48">
        <f t="shared" si="184"/>
        <v>0</v>
      </c>
      <c r="DB95" s="48">
        <f t="shared" si="185"/>
        <v>0</v>
      </c>
      <c r="DC95" s="48">
        <f t="shared" si="186"/>
        <v>0</v>
      </c>
      <c r="DD95" s="48">
        <f t="shared" si="187"/>
        <v>0</v>
      </c>
      <c r="DE95" s="48">
        <f t="shared" si="188"/>
        <v>0</v>
      </c>
      <c r="DF95" s="48">
        <f t="shared" si="189"/>
        <v>0</v>
      </c>
      <c r="DG95" s="48">
        <f t="shared" si="190"/>
        <v>0</v>
      </c>
      <c r="DH95" s="48">
        <f t="shared" si="191"/>
        <v>0</v>
      </c>
      <c r="DI95" s="48">
        <f t="shared" si="192"/>
        <v>0</v>
      </c>
      <c r="DJ95" s="48">
        <f t="shared" si="193"/>
        <v>0</v>
      </c>
      <c r="DK95" s="48">
        <f t="shared" si="194"/>
        <v>0</v>
      </c>
      <c r="DL95" s="48">
        <f t="shared" si="195"/>
        <v>0</v>
      </c>
      <c r="DM95" s="48">
        <f t="shared" si="196"/>
        <v>0</v>
      </c>
      <c r="DN95" s="48">
        <f t="shared" si="197"/>
        <v>0</v>
      </c>
      <c r="DO95" s="48">
        <f t="shared" si="198"/>
        <v>0</v>
      </c>
      <c r="DP95" s="48">
        <f t="shared" si="199"/>
        <v>0</v>
      </c>
      <c r="DQ95" s="48">
        <f t="shared" si="200"/>
        <v>0</v>
      </c>
    </row>
    <row r="96" spans="1:121" ht="15">
      <c r="A96" s="303">
        <v>95</v>
      </c>
      <c r="B96" s="445">
        <f t="shared" si="201"/>
        <v>1</v>
      </c>
      <c r="C96" s="446">
        <f>B96+COUNTIF(B$2:$B96,B96)-1</f>
        <v>95</v>
      </c>
      <c r="D96" s="447" t="str">
        <f>Tables!AI96</f>
        <v>Holy See (Vatican City State)</v>
      </c>
      <c r="E96" s="448">
        <f t="shared" si="202"/>
        <v>0</v>
      </c>
      <c r="F96" s="50">
        <f>SUMIFS('Portfolio Allocation'!C$10:C$109,'Portfolio Allocation'!$A$10:$A$109,'Graph Tables'!$D96)</f>
        <v>0</v>
      </c>
      <c r="G96" s="50">
        <f>SUMIFS('Portfolio Allocation'!D$10:D$109,'Portfolio Allocation'!$A$10:$A$109,'Graph Tables'!$D96)</f>
        <v>0</v>
      </c>
      <c r="H96" s="50">
        <f>SUMIFS('Portfolio Allocation'!E$10:E$109,'Portfolio Allocation'!$A$10:$A$109,'Graph Tables'!$D96)</f>
        <v>0</v>
      </c>
      <c r="I96" s="50">
        <f>SUMIFS('Portfolio Allocation'!F$10:F$109,'Portfolio Allocation'!$A$10:$A$109,'Graph Tables'!$D96)</f>
        <v>0</v>
      </c>
      <c r="J96" s="50">
        <f>SUMIFS('Portfolio Allocation'!G$10:G$109,'Portfolio Allocation'!$A$10:$A$109,'Graph Tables'!$D96)</f>
        <v>0</v>
      </c>
      <c r="K96" s="50">
        <f>SUMIFS('Portfolio Allocation'!H$10:H$109,'Portfolio Allocation'!$A$10:$A$109,'Graph Tables'!$D96)</f>
        <v>0</v>
      </c>
      <c r="L96" s="50">
        <f>SUMIFS('Portfolio Allocation'!I$10:I$109,'Portfolio Allocation'!$A$10:$A$109,'Graph Tables'!$D96)</f>
        <v>0</v>
      </c>
      <c r="M96" s="50">
        <f>SUMIFS('Portfolio Allocation'!J$10:J$109,'Portfolio Allocation'!$A$10:$A$109,'Graph Tables'!$D96)</f>
        <v>0</v>
      </c>
      <c r="N96" s="50">
        <f>SUMIFS('Portfolio Allocation'!K$10:K$109,'Portfolio Allocation'!$A$10:$A$109,'Graph Tables'!$D96)</f>
        <v>0</v>
      </c>
      <c r="O96" s="50">
        <f>SUMIFS('Portfolio Allocation'!L$10:L$109,'Portfolio Allocation'!$A$10:$A$109,'Graph Tables'!$D96)</f>
        <v>0</v>
      </c>
      <c r="P96" s="50">
        <f>SUMIFS('Portfolio Allocation'!M$10:M$109,'Portfolio Allocation'!$A$10:$A$109,'Graph Tables'!$D96)</f>
        <v>0</v>
      </c>
      <c r="Q96" s="50">
        <f>SUMIFS('Portfolio Allocation'!N$10:N$109,'Portfolio Allocation'!$A$10:$A$109,'Graph Tables'!$D96)</f>
        <v>0</v>
      </c>
      <c r="R96" s="50">
        <f>SUMIFS('Portfolio Allocation'!O$10:O$109,'Portfolio Allocation'!$A$10:$A$109,'Graph Tables'!$D96)</f>
        <v>0</v>
      </c>
      <c r="S96" s="50">
        <f>SUMIFS('Portfolio Allocation'!P$10:P$109,'Portfolio Allocation'!$A$10:$A$109,'Graph Tables'!$D96)</f>
        <v>0</v>
      </c>
      <c r="T96" s="50">
        <f>SUMIFS('Portfolio Allocation'!Q$10:Q$109,'Portfolio Allocation'!$A$10:$A$109,'Graph Tables'!$D96)</f>
        <v>0</v>
      </c>
      <c r="U96" s="50">
        <f>SUMIFS('Portfolio Allocation'!R$10:R$109,'Portfolio Allocation'!$A$10:$A$109,'Graph Tables'!$D96)</f>
        <v>0</v>
      </c>
      <c r="V96" s="50">
        <f>SUMIFS('Portfolio Allocation'!S$10:S$109,'Portfolio Allocation'!$A$10:$A$109,'Graph Tables'!$D96)</f>
        <v>0</v>
      </c>
      <c r="W96" s="50">
        <f>SUMIFS('Portfolio Allocation'!T$10:T$109,'Portfolio Allocation'!$A$10:$A$109,'Graph Tables'!$D96)</f>
        <v>0</v>
      </c>
      <c r="X96" s="50">
        <f>SUMIFS('Portfolio Allocation'!U$10:U$109,'Portfolio Allocation'!$A$10:$A$109,'Graph Tables'!$D96)</f>
        <v>0</v>
      </c>
      <c r="Y96" s="50">
        <f>SUMIFS('Portfolio Allocation'!V$10:V$109,'Portfolio Allocation'!$A$10:$A$109,'Graph Tables'!$D96)</f>
        <v>0</v>
      </c>
      <c r="Z96" s="50">
        <f>SUMIFS('Portfolio Allocation'!W$10:W$109,'Portfolio Allocation'!$A$10:$A$109,'Graph Tables'!$D96)</f>
        <v>0</v>
      </c>
      <c r="AA96" s="50">
        <f>SUMIFS('Portfolio Allocation'!X$10:X$109,'Portfolio Allocation'!$A$10:$A$109,'Graph Tables'!$D96)</f>
        <v>0</v>
      </c>
      <c r="AB96" s="50">
        <f>SUMIFS('Portfolio Allocation'!Y$10:Y$109,'Portfolio Allocation'!$A$10:$A$109,'Graph Tables'!$D96)</f>
        <v>0</v>
      </c>
      <c r="AC96" s="50">
        <f>SUMIFS('Portfolio Allocation'!Z$10:Z$109,'Portfolio Allocation'!$A$10:$A$109,'Graph Tables'!$D96)</f>
        <v>0</v>
      </c>
      <c r="AD96" s="50"/>
      <c r="AE96" s="52">
        <v>95</v>
      </c>
      <c r="AF96" t="str">
        <f t="shared" si="203"/>
        <v xml:space="preserve"> </v>
      </c>
      <c r="AG96" s="48">
        <f t="shared" si="210"/>
        <v>0</v>
      </c>
      <c r="AH96" s="50"/>
      <c r="AI96" s="303">
        <f t="shared" si="204"/>
        <v>1</v>
      </c>
      <c r="AJ96" s="303">
        <f>AI96+COUNTIF(AI$2:$AI96,AI96)-1</f>
        <v>95</v>
      </c>
      <c r="AK96" s="305" t="str">
        <f t="shared" si="127"/>
        <v>Holy See (Vatican City State)</v>
      </c>
      <c r="AL96" s="81">
        <f t="shared" si="205"/>
        <v>0</v>
      </c>
      <c r="AM96" s="48">
        <f t="shared" si="128"/>
        <v>0</v>
      </c>
      <c r="AN96" s="48">
        <f t="shared" si="129"/>
        <v>0</v>
      </c>
      <c r="AO96" s="48">
        <f t="shared" si="130"/>
        <v>0</v>
      </c>
      <c r="AP96" s="48">
        <f t="shared" si="131"/>
        <v>0</v>
      </c>
      <c r="AQ96" s="48">
        <f t="shared" si="132"/>
        <v>0</v>
      </c>
      <c r="AR96" s="48">
        <f t="shared" si="133"/>
        <v>0</v>
      </c>
      <c r="AS96" s="48">
        <f t="shared" si="134"/>
        <v>0</v>
      </c>
      <c r="AT96" s="48">
        <f t="shared" si="135"/>
        <v>0</v>
      </c>
      <c r="AU96" s="48">
        <f t="shared" si="136"/>
        <v>0</v>
      </c>
      <c r="AV96" s="48">
        <f t="shared" si="137"/>
        <v>0</v>
      </c>
      <c r="AW96" s="48">
        <f t="shared" si="138"/>
        <v>0</v>
      </c>
      <c r="AX96" s="48">
        <f t="shared" si="139"/>
        <v>0</v>
      </c>
      <c r="AY96" s="48">
        <f t="shared" si="140"/>
        <v>0</v>
      </c>
      <c r="AZ96" s="48">
        <f t="shared" si="141"/>
        <v>0</v>
      </c>
      <c r="BA96" s="48">
        <f t="shared" si="142"/>
        <v>0</v>
      </c>
      <c r="BB96" s="48">
        <f t="shared" si="143"/>
        <v>0</v>
      </c>
      <c r="BC96" s="48">
        <f t="shared" si="144"/>
        <v>0</v>
      </c>
      <c r="BD96" s="48">
        <f t="shared" si="145"/>
        <v>0</v>
      </c>
      <c r="BE96" s="48">
        <f t="shared" si="146"/>
        <v>0</v>
      </c>
      <c r="BF96" s="48">
        <f t="shared" si="147"/>
        <v>0</v>
      </c>
      <c r="BG96" s="48">
        <f t="shared" si="148"/>
        <v>0</v>
      </c>
      <c r="BH96" s="48">
        <f t="shared" si="149"/>
        <v>0</v>
      </c>
      <c r="BI96" s="48">
        <f t="shared" si="150"/>
        <v>0</v>
      </c>
      <c r="BJ96" s="48">
        <f t="shared" si="151"/>
        <v>0</v>
      </c>
      <c r="BK96" s="48"/>
      <c r="BL96" s="52">
        <v>95</v>
      </c>
      <c r="BM96">
        <f t="shared" si="206"/>
        <v>0</v>
      </c>
      <c r="BN96" s="48">
        <f t="shared" si="211"/>
        <v>0</v>
      </c>
      <c r="BO96" s="48">
        <f t="shared" si="152"/>
        <v>0</v>
      </c>
      <c r="BP96" s="48">
        <f t="shared" si="153"/>
        <v>0</v>
      </c>
      <c r="BQ96" s="48">
        <f t="shared" si="154"/>
        <v>0</v>
      </c>
      <c r="BR96" s="48">
        <f t="shared" si="155"/>
        <v>0</v>
      </c>
      <c r="BS96" s="48">
        <f t="shared" si="156"/>
        <v>0</v>
      </c>
      <c r="BT96" s="48">
        <f t="shared" si="157"/>
        <v>0</v>
      </c>
      <c r="BU96" s="48">
        <f t="shared" si="158"/>
        <v>0</v>
      </c>
      <c r="BV96" s="48">
        <f t="shared" si="159"/>
        <v>0</v>
      </c>
      <c r="BW96" s="48">
        <f t="shared" si="160"/>
        <v>0</v>
      </c>
      <c r="BX96" s="48">
        <f t="shared" si="161"/>
        <v>0</v>
      </c>
      <c r="BY96" s="48">
        <f t="shared" si="162"/>
        <v>0</v>
      </c>
      <c r="BZ96" s="48">
        <f t="shared" si="163"/>
        <v>0</v>
      </c>
      <c r="CA96" s="48">
        <f t="shared" si="164"/>
        <v>0</v>
      </c>
      <c r="CB96" s="48">
        <f t="shared" si="165"/>
        <v>0</v>
      </c>
      <c r="CC96" s="48">
        <f t="shared" si="166"/>
        <v>0</v>
      </c>
      <c r="CD96" s="48">
        <f t="shared" si="167"/>
        <v>0</v>
      </c>
      <c r="CE96" s="48">
        <f t="shared" si="168"/>
        <v>0</v>
      </c>
      <c r="CF96" s="48">
        <f t="shared" si="169"/>
        <v>0</v>
      </c>
      <c r="CG96" s="48">
        <f t="shared" si="170"/>
        <v>0</v>
      </c>
      <c r="CH96" s="48">
        <f t="shared" si="171"/>
        <v>0</v>
      </c>
      <c r="CI96" s="48">
        <f t="shared" si="172"/>
        <v>0</v>
      </c>
      <c r="CJ96" s="48">
        <f t="shared" si="173"/>
        <v>0</v>
      </c>
      <c r="CK96" s="48">
        <f t="shared" si="174"/>
        <v>0</v>
      </c>
      <c r="CL96" s="48">
        <f t="shared" si="175"/>
        <v>0</v>
      </c>
      <c r="CM96" s="48"/>
      <c r="CN96" s="310">
        <f t="shared" si="207"/>
        <v>0</v>
      </c>
      <c r="CO96" s="310">
        <v>95</v>
      </c>
      <c r="CP96" s="303">
        <f t="shared" si="208"/>
        <v>1</v>
      </c>
      <c r="CQ96" s="303">
        <f>CP96+COUNTIF($CP$2:CP96,CP96)-1</f>
        <v>95</v>
      </c>
      <c r="CR96" s="305" t="str">
        <f t="shared" si="176"/>
        <v>Holy See (Vatican City State)</v>
      </c>
      <c r="CS96" s="81">
        <f t="shared" si="209"/>
        <v>0</v>
      </c>
      <c r="CT96" s="48">
        <f t="shared" si="177"/>
        <v>0</v>
      </c>
      <c r="CU96" s="48">
        <f t="shared" si="178"/>
        <v>0</v>
      </c>
      <c r="CV96" s="48">
        <f t="shared" si="179"/>
        <v>0</v>
      </c>
      <c r="CW96" s="48">
        <f t="shared" si="180"/>
        <v>0</v>
      </c>
      <c r="CX96" s="48">
        <f t="shared" si="181"/>
        <v>0</v>
      </c>
      <c r="CY96" s="48">
        <f t="shared" si="182"/>
        <v>0</v>
      </c>
      <c r="CZ96" s="48">
        <f t="shared" si="183"/>
        <v>0</v>
      </c>
      <c r="DA96" s="48">
        <f t="shared" si="184"/>
        <v>0</v>
      </c>
      <c r="DB96" s="48">
        <f t="shared" si="185"/>
        <v>0</v>
      </c>
      <c r="DC96" s="48">
        <f t="shared" si="186"/>
        <v>0</v>
      </c>
      <c r="DD96" s="48">
        <f t="shared" si="187"/>
        <v>0</v>
      </c>
      <c r="DE96" s="48">
        <f t="shared" si="188"/>
        <v>0</v>
      </c>
      <c r="DF96" s="48">
        <f t="shared" si="189"/>
        <v>0</v>
      </c>
      <c r="DG96" s="48">
        <f t="shared" si="190"/>
        <v>0</v>
      </c>
      <c r="DH96" s="48">
        <f t="shared" si="191"/>
        <v>0</v>
      </c>
      <c r="DI96" s="48">
        <f t="shared" si="192"/>
        <v>0</v>
      </c>
      <c r="DJ96" s="48">
        <f t="shared" si="193"/>
        <v>0</v>
      </c>
      <c r="DK96" s="48">
        <f t="shared" si="194"/>
        <v>0</v>
      </c>
      <c r="DL96" s="48">
        <f t="shared" si="195"/>
        <v>0</v>
      </c>
      <c r="DM96" s="48">
        <f t="shared" si="196"/>
        <v>0</v>
      </c>
      <c r="DN96" s="48">
        <f t="shared" si="197"/>
        <v>0</v>
      </c>
      <c r="DO96" s="48">
        <f t="shared" si="198"/>
        <v>0</v>
      </c>
      <c r="DP96" s="48">
        <f t="shared" si="199"/>
        <v>0</v>
      </c>
      <c r="DQ96" s="48">
        <f t="shared" si="200"/>
        <v>0</v>
      </c>
    </row>
    <row r="97" spans="1:121" ht="15">
      <c r="A97" s="303">
        <v>96</v>
      </c>
      <c r="B97" s="445">
        <f t="shared" si="201"/>
        <v>1</v>
      </c>
      <c r="C97" s="446">
        <f>B97+COUNTIF(B$2:$B97,B97)-1</f>
        <v>96</v>
      </c>
      <c r="D97" s="447" t="str">
        <f>Tables!AI97</f>
        <v>Honduras</v>
      </c>
      <c r="E97" s="448">
        <f t="shared" si="202"/>
        <v>0</v>
      </c>
      <c r="F97" s="50">
        <f>SUMIFS('Portfolio Allocation'!C$10:C$109,'Portfolio Allocation'!$A$10:$A$109,'Graph Tables'!$D97)</f>
        <v>0</v>
      </c>
      <c r="G97" s="50">
        <f>SUMIFS('Portfolio Allocation'!D$10:D$109,'Portfolio Allocation'!$A$10:$A$109,'Graph Tables'!$D97)</f>
        <v>0</v>
      </c>
      <c r="H97" s="50">
        <f>SUMIFS('Portfolio Allocation'!E$10:E$109,'Portfolio Allocation'!$A$10:$A$109,'Graph Tables'!$D97)</f>
        <v>0</v>
      </c>
      <c r="I97" s="50">
        <f>SUMIFS('Portfolio Allocation'!F$10:F$109,'Portfolio Allocation'!$A$10:$A$109,'Graph Tables'!$D97)</f>
        <v>0</v>
      </c>
      <c r="J97" s="50">
        <f>SUMIFS('Portfolio Allocation'!G$10:G$109,'Portfolio Allocation'!$A$10:$A$109,'Graph Tables'!$D97)</f>
        <v>0</v>
      </c>
      <c r="K97" s="50">
        <f>SUMIFS('Portfolio Allocation'!H$10:H$109,'Portfolio Allocation'!$A$10:$A$109,'Graph Tables'!$D97)</f>
        <v>0</v>
      </c>
      <c r="L97" s="50">
        <f>SUMIFS('Portfolio Allocation'!I$10:I$109,'Portfolio Allocation'!$A$10:$A$109,'Graph Tables'!$D97)</f>
        <v>0</v>
      </c>
      <c r="M97" s="50">
        <f>SUMIFS('Portfolio Allocation'!J$10:J$109,'Portfolio Allocation'!$A$10:$A$109,'Graph Tables'!$D97)</f>
        <v>0</v>
      </c>
      <c r="N97" s="50">
        <f>SUMIFS('Portfolio Allocation'!K$10:K$109,'Portfolio Allocation'!$A$10:$A$109,'Graph Tables'!$D97)</f>
        <v>0</v>
      </c>
      <c r="O97" s="50">
        <f>SUMIFS('Portfolio Allocation'!L$10:L$109,'Portfolio Allocation'!$A$10:$A$109,'Graph Tables'!$D97)</f>
        <v>0</v>
      </c>
      <c r="P97" s="50">
        <f>SUMIFS('Portfolio Allocation'!M$10:M$109,'Portfolio Allocation'!$A$10:$A$109,'Graph Tables'!$D97)</f>
        <v>0</v>
      </c>
      <c r="Q97" s="50">
        <f>SUMIFS('Portfolio Allocation'!N$10:N$109,'Portfolio Allocation'!$A$10:$A$109,'Graph Tables'!$D97)</f>
        <v>0</v>
      </c>
      <c r="R97" s="50">
        <f>SUMIFS('Portfolio Allocation'!O$10:O$109,'Portfolio Allocation'!$A$10:$A$109,'Graph Tables'!$D97)</f>
        <v>0</v>
      </c>
      <c r="S97" s="50">
        <f>SUMIFS('Portfolio Allocation'!P$10:P$109,'Portfolio Allocation'!$A$10:$A$109,'Graph Tables'!$D97)</f>
        <v>0</v>
      </c>
      <c r="T97" s="50">
        <f>SUMIFS('Portfolio Allocation'!Q$10:Q$109,'Portfolio Allocation'!$A$10:$A$109,'Graph Tables'!$D97)</f>
        <v>0</v>
      </c>
      <c r="U97" s="50">
        <f>SUMIFS('Portfolio Allocation'!R$10:R$109,'Portfolio Allocation'!$A$10:$A$109,'Graph Tables'!$D97)</f>
        <v>0</v>
      </c>
      <c r="V97" s="50">
        <f>SUMIFS('Portfolio Allocation'!S$10:S$109,'Portfolio Allocation'!$A$10:$A$109,'Graph Tables'!$D97)</f>
        <v>0</v>
      </c>
      <c r="W97" s="50">
        <f>SUMIFS('Portfolio Allocation'!T$10:T$109,'Portfolio Allocation'!$A$10:$A$109,'Graph Tables'!$D97)</f>
        <v>0</v>
      </c>
      <c r="X97" s="50">
        <f>SUMIFS('Portfolio Allocation'!U$10:U$109,'Portfolio Allocation'!$A$10:$A$109,'Graph Tables'!$D97)</f>
        <v>0</v>
      </c>
      <c r="Y97" s="50">
        <f>SUMIFS('Portfolio Allocation'!V$10:V$109,'Portfolio Allocation'!$A$10:$A$109,'Graph Tables'!$D97)</f>
        <v>0</v>
      </c>
      <c r="Z97" s="50">
        <f>SUMIFS('Portfolio Allocation'!W$10:W$109,'Portfolio Allocation'!$A$10:$A$109,'Graph Tables'!$D97)</f>
        <v>0</v>
      </c>
      <c r="AA97" s="50">
        <f>SUMIFS('Portfolio Allocation'!X$10:X$109,'Portfolio Allocation'!$A$10:$A$109,'Graph Tables'!$D97)</f>
        <v>0</v>
      </c>
      <c r="AB97" s="50">
        <f>SUMIFS('Portfolio Allocation'!Y$10:Y$109,'Portfolio Allocation'!$A$10:$A$109,'Graph Tables'!$D97)</f>
        <v>0</v>
      </c>
      <c r="AC97" s="50">
        <f>SUMIFS('Portfolio Allocation'!Z$10:Z$109,'Portfolio Allocation'!$A$10:$A$109,'Graph Tables'!$D97)</f>
        <v>0</v>
      </c>
      <c r="AD97" s="50"/>
      <c r="AE97" s="52">
        <v>96</v>
      </c>
      <c r="AF97" t="str">
        <f t="shared" si="203"/>
        <v xml:space="preserve"> </v>
      </c>
      <c r="AG97" s="48">
        <f t="shared" si="210"/>
        <v>0</v>
      </c>
      <c r="AH97" s="50"/>
      <c r="AI97" s="303">
        <f t="shared" si="204"/>
        <v>1</v>
      </c>
      <c r="AJ97" s="303">
        <f>AI97+COUNTIF(AI$2:$AI97,AI97)-1</f>
        <v>96</v>
      </c>
      <c r="AK97" s="305" t="str">
        <f t="shared" si="127"/>
        <v>Honduras</v>
      </c>
      <c r="AL97" s="81">
        <f t="shared" si="205"/>
        <v>0</v>
      </c>
      <c r="AM97" s="48">
        <f t="shared" si="128"/>
        <v>0</v>
      </c>
      <c r="AN97" s="48">
        <f t="shared" si="129"/>
        <v>0</v>
      </c>
      <c r="AO97" s="48">
        <f t="shared" si="130"/>
        <v>0</v>
      </c>
      <c r="AP97" s="48">
        <f t="shared" si="131"/>
        <v>0</v>
      </c>
      <c r="AQ97" s="48">
        <f t="shared" si="132"/>
        <v>0</v>
      </c>
      <c r="AR97" s="48">
        <f t="shared" si="133"/>
        <v>0</v>
      </c>
      <c r="AS97" s="48">
        <f t="shared" si="134"/>
        <v>0</v>
      </c>
      <c r="AT97" s="48">
        <f t="shared" si="135"/>
        <v>0</v>
      </c>
      <c r="AU97" s="48">
        <f t="shared" si="136"/>
        <v>0</v>
      </c>
      <c r="AV97" s="48">
        <f t="shared" si="137"/>
        <v>0</v>
      </c>
      <c r="AW97" s="48">
        <f t="shared" si="138"/>
        <v>0</v>
      </c>
      <c r="AX97" s="48">
        <f t="shared" si="139"/>
        <v>0</v>
      </c>
      <c r="AY97" s="48">
        <f t="shared" si="140"/>
        <v>0</v>
      </c>
      <c r="AZ97" s="48">
        <f t="shared" si="141"/>
        <v>0</v>
      </c>
      <c r="BA97" s="48">
        <f t="shared" si="142"/>
        <v>0</v>
      </c>
      <c r="BB97" s="48">
        <f t="shared" si="143"/>
        <v>0</v>
      </c>
      <c r="BC97" s="48">
        <f t="shared" si="144"/>
        <v>0</v>
      </c>
      <c r="BD97" s="48">
        <f t="shared" si="145"/>
        <v>0</v>
      </c>
      <c r="BE97" s="48">
        <f t="shared" si="146"/>
        <v>0</v>
      </c>
      <c r="BF97" s="48">
        <f t="shared" si="147"/>
        <v>0</v>
      </c>
      <c r="BG97" s="48">
        <f t="shared" si="148"/>
        <v>0</v>
      </c>
      <c r="BH97" s="48">
        <f t="shared" si="149"/>
        <v>0</v>
      </c>
      <c r="BI97" s="48">
        <f t="shared" si="150"/>
        <v>0</v>
      </c>
      <c r="BJ97" s="48">
        <f t="shared" si="151"/>
        <v>0</v>
      </c>
      <c r="BK97" s="48"/>
      <c r="BL97" s="52">
        <v>96</v>
      </c>
      <c r="BM97">
        <f t="shared" si="206"/>
        <v>0</v>
      </c>
      <c r="BN97" s="48">
        <f t="shared" si="211"/>
        <v>0</v>
      </c>
      <c r="BO97" s="48">
        <f t="shared" si="152"/>
        <v>0</v>
      </c>
      <c r="BP97" s="48">
        <f t="shared" si="153"/>
        <v>0</v>
      </c>
      <c r="BQ97" s="48">
        <f t="shared" si="154"/>
        <v>0</v>
      </c>
      <c r="BR97" s="48">
        <f t="shared" si="155"/>
        <v>0</v>
      </c>
      <c r="BS97" s="48">
        <f t="shared" si="156"/>
        <v>0</v>
      </c>
      <c r="BT97" s="48">
        <f t="shared" si="157"/>
        <v>0</v>
      </c>
      <c r="BU97" s="48">
        <f t="shared" si="158"/>
        <v>0</v>
      </c>
      <c r="BV97" s="48">
        <f t="shared" si="159"/>
        <v>0</v>
      </c>
      <c r="BW97" s="48">
        <f t="shared" si="160"/>
        <v>0</v>
      </c>
      <c r="BX97" s="48">
        <f t="shared" si="161"/>
        <v>0</v>
      </c>
      <c r="BY97" s="48">
        <f t="shared" si="162"/>
        <v>0</v>
      </c>
      <c r="BZ97" s="48">
        <f t="shared" si="163"/>
        <v>0</v>
      </c>
      <c r="CA97" s="48">
        <f t="shared" si="164"/>
        <v>0</v>
      </c>
      <c r="CB97" s="48">
        <f t="shared" si="165"/>
        <v>0</v>
      </c>
      <c r="CC97" s="48">
        <f t="shared" si="166"/>
        <v>0</v>
      </c>
      <c r="CD97" s="48">
        <f t="shared" si="167"/>
        <v>0</v>
      </c>
      <c r="CE97" s="48">
        <f t="shared" si="168"/>
        <v>0</v>
      </c>
      <c r="CF97" s="48">
        <f t="shared" si="169"/>
        <v>0</v>
      </c>
      <c r="CG97" s="48">
        <f t="shared" si="170"/>
        <v>0</v>
      </c>
      <c r="CH97" s="48">
        <f t="shared" si="171"/>
        <v>0</v>
      </c>
      <c r="CI97" s="48">
        <f t="shared" si="172"/>
        <v>0</v>
      </c>
      <c r="CJ97" s="48">
        <f t="shared" si="173"/>
        <v>0</v>
      </c>
      <c r="CK97" s="48">
        <f t="shared" si="174"/>
        <v>0</v>
      </c>
      <c r="CL97" s="48">
        <f t="shared" si="175"/>
        <v>0</v>
      </c>
      <c r="CM97" s="48"/>
      <c r="CN97" s="310">
        <f t="shared" si="207"/>
        <v>0</v>
      </c>
      <c r="CO97" s="310">
        <v>96</v>
      </c>
      <c r="CP97" s="303">
        <f t="shared" si="208"/>
        <v>1</v>
      </c>
      <c r="CQ97" s="303">
        <f>CP97+COUNTIF($CP$2:CP97,CP97)-1</f>
        <v>96</v>
      </c>
      <c r="CR97" s="305" t="str">
        <f t="shared" si="176"/>
        <v>Honduras</v>
      </c>
      <c r="CS97" s="81">
        <f t="shared" si="209"/>
        <v>0</v>
      </c>
      <c r="CT97" s="48">
        <f t="shared" si="177"/>
        <v>0</v>
      </c>
      <c r="CU97" s="48">
        <f t="shared" si="178"/>
        <v>0</v>
      </c>
      <c r="CV97" s="48">
        <f t="shared" si="179"/>
        <v>0</v>
      </c>
      <c r="CW97" s="48">
        <f t="shared" si="180"/>
        <v>0</v>
      </c>
      <c r="CX97" s="48">
        <f t="shared" si="181"/>
        <v>0</v>
      </c>
      <c r="CY97" s="48">
        <f t="shared" si="182"/>
        <v>0</v>
      </c>
      <c r="CZ97" s="48">
        <f t="shared" si="183"/>
        <v>0</v>
      </c>
      <c r="DA97" s="48">
        <f t="shared" si="184"/>
        <v>0</v>
      </c>
      <c r="DB97" s="48">
        <f t="shared" si="185"/>
        <v>0</v>
      </c>
      <c r="DC97" s="48">
        <f t="shared" si="186"/>
        <v>0</v>
      </c>
      <c r="DD97" s="48">
        <f t="shared" si="187"/>
        <v>0</v>
      </c>
      <c r="DE97" s="48">
        <f t="shared" si="188"/>
        <v>0</v>
      </c>
      <c r="DF97" s="48">
        <f t="shared" si="189"/>
        <v>0</v>
      </c>
      <c r="DG97" s="48">
        <f t="shared" si="190"/>
        <v>0</v>
      </c>
      <c r="DH97" s="48">
        <f t="shared" si="191"/>
        <v>0</v>
      </c>
      <c r="DI97" s="48">
        <f t="shared" si="192"/>
        <v>0</v>
      </c>
      <c r="DJ97" s="48">
        <f t="shared" si="193"/>
        <v>0</v>
      </c>
      <c r="DK97" s="48">
        <f t="shared" si="194"/>
        <v>0</v>
      </c>
      <c r="DL97" s="48">
        <f t="shared" si="195"/>
        <v>0</v>
      </c>
      <c r="DM97" s="48">
        <f t="shared" si="196"/>
        <v>0</v>
      </c>
      <c r="DN97" s="48">
        <f t="shared" si="197"/>
        <v>0</v>
      </c>
      <c r="DO97" s="48">
        <f t="shared" si="198"/>
        <v>0</v>
      </c>
      <c r="DP97" s="48">
        <f t="shared" si="199"/>
        <v>0</v>
      </c>
      <c r="DQ97" s="48">
        <f t="shared" si="200"/>
        <v>0</v>
      </c>
    </row>
    <row r="98" spans="1:121" ht="15">
      <c r="A98" s="303">
        <v>97</v>
      </c>
      <c r="B98" s="445">
        <f t="shared" si="201"/>
        <v>1</v>
      </c>
      <c r="C98" s="446">
        <f>B98+COUNTIF(B$2:$B98,B98)-1</f>
        <v>97</v>
      </c>
      <c r="D98" s="447" t="str">
        <f>Tables!AI98</f>
        <v>Hong Kong</v>
      </c>
      <c r="E98" s="448">
        <f t="shared" si="202"/>
        <v>0</v>
      </c>
      <c r="F98" s="50">
        <f>SUMIFS('Portfolio Allocation'!C$10:C$109,'Portfolio Allocation'!$A$10:$A$109,'Graph Tables'!$D98)</f>
        <v>0</v>
      </c>
      <c r="G98" s="50">
        <f>SUMIFS('Portfolio Allocation'!D$10:D$109,'Portfolio Allocation'!$A$10:$A$109,'Graph Tables'!$D98)</f>
        <v>0</v>
      </c>
      <c r="H98" s="50">
        <f>SUMIFS('Portfolio Allocation'!E$10:E$109,'Portfolio Allocation'!$A$10:$A$109,'Graph Tables'!$D98)</f>
        <v>0</v>
      </c>
      <c r="I98" s="50">
        <f>SUMIFS('Portfolio Allocation'!F$10:F$109,'Portfolio Allocation'!$A$10:$A$109,'Graph Tables'!$D98)</f>
        <v>0</v>
      </c>
      <c r="J98" s="50">
        <f>SUMIFS('Portfolio Allocation'!G$10:G$109,'Portfolio Allocation'!$A$10:$A$109,'Graph Tables'!$D98)</f>
        <v>0</v>
      </c>
      <c r="K98" s="50">
        <f>SUMIFS('Portfolio Allocation'!H$10:H$109,'Portfolio Allocation'!$A$10:$A$109,'Graph Tables'!$D98)</f>
        <v>0</v>
      </c>
      <c r="L98" s="50">
        <f>SUMIFS('Portfolio Allocation'!I$10:I$109,'Portfolio Allocation'!$A$10:$A$109,'Graph Tables'!$D98)</f>
        <v>0</v>
      </c>
      <c r="M98" s="50">
        <f>SUMIFS('Portfolio Allocation'!J$10:J$109,'Portfolio Allocation'!$A$10:$A$109,'Graph Tables'!$D98)</f>
        <v>0</v>
      </c>
      <c r="N98" s="50">
        <f>SUMIFS('Portfolio Allocation'!K$10:K$109,'Portfolio Allocation'!$A$10:$A$109,'Graph Tables'!$D98)</f>
        <v>0</v>
      </c>
      <c r="O98" s="50">
        <f>SUMIFS('Portfolio Allocation'!L$10:L$109,'Portfolio Allocation'!$A$10:$A$109,'Graph Tables'!$D98)</f>
        <v>0</v>
      </c>
      <c r="P98" s="50">
        <f>SUMIFS('Portfolio Allocation'!M$10:M$109,'Portfolio Allocation'!$A$10:$A$109,'Graph Tables'!$D98)</f>
        <v>0</v>
      </c>
      <c r="Q98" s="50">
        <f>SUMIFS('Portfolio Allocation'!N$10:N$109,'Portfolio Allocation'!$A$10:$A$109,'Graph Tables'!$D98)</f>
        <v>0</v>
      </c>
      <c r="R98" s="50">
        <f>SUMIFS('Portfolio Allocation'!O$10:O$109,'Portfolio Allocation'!$A$10:$A$109,'Graph Tables'!$D98)</f>
        <v>0</v>
      </c>
      <c r="S98" s="50">
        <f>SUMIFS('Portfolio Allocation'!P$10:P$109,'Portfolio Allocation'!$A$10:$A$109,'Graph Tables'!$D98)</f>
        <v>0</v>
      </c>
      <c r="T98" s="50">
        <f>SUMIFS('Portfolio Allocation'!Q$10:Q$109,'Portfolio Allocation'!$A$10:$A$109,'Graph Tables'!$D98)</f>
        <v>0</v>
      </c>
      <c r="U98" s="50">
        <f>SUMIFS('Portfolio Allocation'!R$10:R$109,'Portfolio Allocation'!$A$10:$A$109,'Graph Tables'!$D98)</f>
        <v>0</v>
      </c>
      <c r="V98" s="50">
        <f>SUMIFS('Portfolio Allocation'!S$10:S$109,'Portfolio Allocation'!$A$10:$A$109,'Graph Tables'!$D98)</f>
        <v>0</v>
      </c>
      <c r="W98" s="50">
        <f>SUMIFS('Portfolio Allocation'!T$10:T$109,'Portfolio Allocation'!$A$10:$A$109,'Graph Tables'!$D98)</f>
        <v>0</v>
      </c>
      <c r="X98" s="50">
        <f>SUMIFS('Portfolio Allocation'!U$10:U$109,'Portfolio Allocation'!$A$10:$A$109,'Graph Tables'!$D98)</f>
        <v>0</v>
      </c>
      <c r="Y98" s="50">
        <f>SUMIFS('Portfolio Allocation'!V$10:V$109,'Portfolio Allocation'!$A$10:$A$109,'Graph Tables'!$D98)</f>
        <v>0</v>
      </c>
      <c r="Z98" s="50">
        <f>SUMIFS('Portfolio Allocation'!W$10:W$109,'Portfolio Allocation'!$A$10:$A$109,'Graph Tables'!$D98)</f>
        <v>0</v>
      </c>
      <c r="AA98" s="50">
        <f>SUMIFS('Portfolio Allocation'!X$10:X$109,'Portfolio Allocation'!$A$10:$A$109,'Graph Tables'!$D98)</f>
        <v>0</v>
      </c>
      <c r="AB98" s="50">
        <f>SUMIFS('Portfolio Allocation'!Y$10:Y$109,'Portfolio Allocation'!$A$10:$A$109,'Graph Tables'!$D98)</f>
        <v>0</v>
      </c>
      <c r="AC98" s="50">
        <f>SUMIFS('Portfolio Allocation'!Z$10:Z$109,'Portfolio Allocation'!$A$10:$A$109,'Graph Tables'!$D98)</f>
        <v>0</v>
      </c>
      <c r="AD98" s="50"/>
      <c r="AE98" s="52">
        <v>97</v>
      </c>
      <c r="AF98" t="str">
        <f t="shared" si="203"/>
        <v xml:space="preserve"> </v>
      </c>
      <c r="AG98" s="48">
        <f t="shared" si="210"/>
        <v>0</v>
      </c>
      <c r="AH98" s="50"/>
      <c r="AI98" s="303">
        <f t="shared" si="204"/>
        <v>1</v>
      </c>
      <c r="AJ98" s="303">
        <f>AI98+COUNTIF(AI$2:$AI98,AI98)-1</f>
        <v>97</v>
      </c>
      <c r="AK98" s="305" t="str">
        <f t="shared" si="127"/>
        <v>Hong Kong</v>
      </c>
      <c r="AL98" s="81">
        <f t="shared" si="205"/>
        <v>0</v>
      </c>
      <c r="AM98" s="48">
        <f t="shared" si="128"/>
        <v>0</v>
      </c>
      <c r="AN98" s="48">
        <f t="shared" si="129"/>
        <v>0</v>
      </c>
      <c r="AO98" s="48">
        <f t="shared" si="130"/>
        <v>0</v>
      </c>
      <c r="AP98" s="48">
        <f t="shared" si="131"/>
        <v>0</v>
      </c>
      <c r="AQ98" s="48">
        <f t="shared" si="132"/>
        <v>0</v>
      </c>
      <c r="AR98" s="48">
        <f t="shared" si="133"/>
        <v>0</v>
      </c>
      <c r="AS98" s="48">
        <f t="shared" si="134"/>
        <v>0</v>
      </c>
      <c r="AT98" s="48">
        <f t="shared" si="135"/>
        <v>0</v>
      </c>
      <c r="AU98" s="48">
        <f t="shared" si="136"/>
        <v>0</v>
      </c>
      <c r="AV98" s="48">
        <f t="shared" si="137"/>
        <v>0</v>
      </c>
      <c r="AW98" s="48">
        <f t="shared" si="138"/>
        <v>0</v>
      </c>
      <c r="AX98" s="48">
        <f t="shared" si="139"/>
        <v>0</v>
      </c>
      <c r="AY98" s="48">
        <f t="shared" si="140"/>
        <v>0</v>
      </c>
      <c r="AZ98" s="48">
        <f t="shared" si="141"/>
        <v>0</v>
      </c>
      <c r="BA98" s="48">
        <f t="shared" si="142"/>
        <v>0</v>
      </c>
      <c r="BB98" s="48">
        <f t="shared" si="143"/>
        <v>0</v>
      </c>
      <c r="BC98" s="48">
        <f t="shared" si="144"/>
        <v>0</v>
      </c>
      <c r="BD98" s="48">
        <f t="shared" si="145"/>
        <v>0</v>
      </c>
      <c r="BE98" s="48">
        <f t="shared" si="146"/>
        <v>0</v>
      </c>
      <c r="BF98" s="48">
        <f t="shared" si="147"/>
        <v>0</v>
      </c>
      <c r="BG98" s="48">
        <f t="shared" si="148"/>
        <v>0</v>
      </c>
      <c r="BH98" s="48">
        <f t="shared" si="149"/>
        <v>0</v>
      </c>
      <c r="BI98" s="48">
        <f t="shared" si="150"/>
        <v>0</v>
      </c>
      <c r="BJ98" s="48">
        <f t="shared" si="151"/>
        <v>0</v>
      </c>
      <c r="BK98" s="48"/>
      <c r="BL98" s="52">
        <v>97</v>
      </c>
      <c r="BM98">
        <f t="shared" si="206"/>
        <v>0</v>
      </c>
      <c r="BN98" s="48">
        <f t="shared" si="211"/>
        <v>0</v>
      </c>
      <c r="BO98" s="48">
        <f t="shared" si="152"/>
        <v>0</v>
      </c>
      <c r="BP98" s="48">
        <f t="shared" si="153"/>
        <v>0</v>
      </c>
      <c r="BQ98" s="48">
        <f t="shared" si="154"/>
        <v>0</v>
      </c>
      <c r="BR98" s="48">
        <f t="shared" si="155"/>
        <v>0</v>
      </c>
      <c r="BS98" s="48">
        <f t="shared" si="156"/>
        <v>0</v>
      </c>
      <c r="BT98" s="48">
        <f t="shared" si="157"/>
        <v>0</v>
      </c>
      <c r="BU98" s="48">
        <f t="shared" si="158"/>
        <v>0</v>
      </c>
      <c r="BV98" s="48">
        <f t="shared" si="159"/>
        <v>0</v>
      </c>
      <c r="BW98" s="48">
        <f t="shared" si="160"/>
        <v>0</v>
      </c>
      <c r="BX98" s="48">
        <f t="shared" si="161"/>
        <v>0</v>
      </c>
      <c r="BY98" s="48">
        <f t="shared" si="162"/>
        <v>0</v>
      </c>
      <c r="BZ98" s="48">
        <f t="shared" si="163"/>
        <v>0</v>
      </c>
      <c r="CA98" s="48">
        <f t="shared" si="164"/>
        <v>0</v>
      </c>
      <c r="CB98" s="48">
        <f t="shared" si="165"/>
        <v>0</v>
      </c>
      <c r="CC98" s="48">
        <f t="shared" si="166"/>
        <v>0</v>
      </c>
      <c r="CD98" s="48">
        <f t="shared" si="167"/>
        <v>0</v>
      </c>
      <c r="CE98" s="48">
        <f t="shared" si="168"/>
        <v>0</v>
      </c>
      <c r="CF98" s="48">
        <f t="shared" si="169"/>
        <v>0</v>
      </c>
      <c r="CG98" s="48">
        <f t="shared" si="170"/>
        <v>0</v>
      </c>
      <c r="CH98" s="48">
        <f t="shared" si="171"/>
        <v>0</v>
      </c>
      <c r="CI98" s="48">
        <f t="shared" si="172"/>
        <v>0</v>
      </c>
      <c r="CJ98" s="48">
        <f t="shared" si="173"/>
        <v>0</v>
      </c>
      <c r="CK98" s="48">
        <f t="shared" si="174"/>
        <v>0</v>
      </c>
      <c r="CL98" s="48">
        <f t="shared" si="175"/>
        <v>0</v>
      </c>
      <c r="CM98" s="48"/>
      <c r="CN98" s="310">
        <f t="shared" si="207"/>
        <v>0</v>
      </c>
      <c r="CO98" s="310">
        <v>97</v>
      </c>
      <c r="CP98" s="303">
        <f t="shared" si="208"/>
        <v>1</v>
      </c>
      <c r="CQ98" s="303">
        <f>CP98+COUNTIF($CP$2:CP98,CP98)-1</f>
        <v>97</v>
      </c>
      <c r="CR98" s="305" t="str">
        <f t="shared" si="176"/>
        <v>Hong Kong</v>
      </c>
      <c r="CS98" s="81">
        <f t="shared" si="209"/>
        <v>0</v>
      </c>
      <c r="CT98" s="48">
        <f t="shared" si="177"/>
        <v>0</v>
      </c>
      <c r="CU98" s="48">
        <f t="shared" si="178"/>
        <v>0</v>
      </c>
      <c r="CV98" s="48">
        <f t="shared" si="179"/>
        <v>0</v>
      </c>
      <c r="CW98" s="48">
        <f t="shared" si="180"/>
        <v>0</v>
      </c>
      <c r="CX98" s="48">
        <f t="shared" si="181"/>
        <v>0</v>
      </c>
      <c r="CY98" s="48">
        <f t="shared" si="182"/>
        <v>0</v>
      </c>
      <c r="CZ98" s="48">
        <f t="shared" si="183"/>
        <v>0</v>
      </c>
      <c r="DA98" s="48">
        <f t="shared" si="184"/>
        <v>0</v>
      </c>
      <c r="DB98" s="48">
        <f t="shared" si="185"/>
        <v>0</v>
      </c>
      <c r="DC98" s="48">
        <f t="shared" si="186"/>
        <v>0</v>
      </c>
      <c r="DD98" s="48">
        <f t="shared" si="187"/>
        <v>0</v>
      </c>
      <c r="DE98" s="48">
        <f t="shared" si="188"/>
        <v>0</v>
      </c>
      <c r="DF98" s="48">
        <f t="shared" si="189"/>
        <v>0</v>
      </c>
      <c r="DG98" s="48">
        <f t="shared" si="190"/>
        <v>0</v>
      </c>
      <c r="DH98" s="48">
        <f t="shared" si="191"/>
        <v>0</v>
      </c>
      <c r="DI98" s="48">
        <f t="shared" si="192"/>
        <v>0</v>
      </c>
      <c r="DJ98" s="48">
        <f t="shared" si="193"/>
        <v>0</v>
      </c>
      <c r="DK98" s="48">
        <f t="shared" si="194"/>
        <v>0</v>
      </c>
      <c r="DL98" s="48">
        <f t="shared" si="195"/>
        <v>0</v>
      </c>
      <c r="DM98" s="48">
        <f t="shared" si="196"/>
        <v>0</v>
      </c>
      <c r="DN98" s="48">
        <f t="shared" si="197"/>
        <v>0</v>
      </c>
      <c r="DO98" s="48">
        <f t="shared" si="198"/>
        <v>0</v>
      </c>
      <c r="DP98" s="48">
        <f t="shared" si="199"/>
        <v>0</v>
      </c>
      <c r="DQ98" s="48">
        <f t="shared" si="200"/>
        <v>0</v>
      </c>
    </row>
    <row r="99" spans="1:121" ht="15">
      <c r="A99" s="303">
        <v>98</v>
      </c>
      <c r="B99" s="445">
        <f t="shared" si="201"/>
        <v>1</v>
      </c>
      <c r="C99" s="446">
        <f>B99+COUNTIF(B$2:$B99,B99)-1</f>
        <v>98</v>
      </c>
      <c r="D99" s="447" t="str">
        <f>Tables!AI99</f>
        <v>Hungary</v>
      </c>
      <c r="E99" s="448">
        <f t="shared" si="202"/>
        <v>0</v>
      </c>
      <c r="F99" s="50">
        <f>SUMIFS('Portfolio Allocation'!C$10:C$109,'Portfolio Allocation'!$A$10:$A$109,'Graph Tables'!$D99)</f>
        <v>0</v>
      </c>
      <c r="G99" s="50">
        <f>SUMIFS('Portfolio Allocation'!D$10:D$109,'Portfolio Allocation'!$A$10:$A$109,'Graph Tables'!$D99)</f>
        <v>0</v>
      </c>
      <c r="H99" s="50">
        <f>SUMIFS('Portfolio Allocation'!E$10:E$109,'Portfolio Allocation'!$A$10:$A$109,'Graph Tables'!$D99)</f>
        <v>0</v>
      </c>
      <c r="I99" s="50">
        <f>SUMIFS('Portfolio Allocation'!F$10:F$109,'Portfolio Allocation'!$A$10:$A$109,'Graph Tables'!$D99)</f>
        <v>0</v>
      </c>
      <c r="J99" s="50">
        <f>SUMIFS('Portfolio Allocation'!G$10:G$109,'Portfolio Allocation'!$A$10:$A$109,'Graph Tables'!$D99)</f>
        <v>0</v>
      </c>
      <c r="K99" s="50">
        <f>SUMIFS('Portfolio Allocation'!H$10:H$109,'Portfolio Allocation'!$A$10:$A$109,'Graph Tables'!$D99)</f>
        <v>0</v>
      </c>
      <c r="L99" s="50">
        <f>SUMIFS('Portfolio Allocation'!I$10:I$109,'Portfolio Allocation'!$A$10:$A$109,'Graph Tables'!$D99)</f>
        <v>0</v>
      </c>
      <c r="M99" s="50">
        <f>SUMIFS('Portfolio Allocation'!J$10:J$109,'Portfolio Allocation'!$A$10:$A$109,'Graph Tables'!$D99)</f>
        <v>0</v>
      </c>
      <c r="N99" s="50">
        <f>SUMIFS('Portfolio Allocation'!K$10:K$109,'Portfolio Allocation'!$A$10:$A$109,'Graph Tables'!$D99)</f>
        <v>0</v>
      </c>
      <c r="O99" s="50">
        <f>SUMIFS('Portfolio Allocation'!L$10:L$109,'Portfolio Allocation'!$A$10:$A$109,'Graph Tables'!$D99)</f>
        <v>0</v>
      </c>
      <c r="P99" s="50">
        <f>SUMIFS('Portfolio Allocation'!M$10:M$109,'Portfolio Allocation'!$A$10:$A$109,'Graph Tables'!$D99)</f>
        <v>0</v>
      </c>
      <c r="Q99" s="50">
        <f>SUMIFS('Portfolio Allocation'!N$10:N$109,'Portfolio Allocation'!$A$10:$A$109,'Graph Tables'!$D99)</f>
        <v>0</v>
      </c>
      <c r="R99" s="50">
        <f>SUMIFS('Portfolio Allocation'!O$10:O$109,'Portfolio Allocation'!$A$10:$A$109,'Graph Tables'!$D99)</f>
        <v>0</v>
      </c>
      <c r="S99" s="50">
        <f>SUMIFS('Portfolio Allocation'!P$10:P$109,'Portfolio Allocation'!$A$10:$A$109,'Graph Tables'!$D99)</f>
        <v>0</v>
      </c>
      <c r="T99" s="50">
        <f>SUMIFS('Portfolio Allocation'!Q$10:Q$109,'Portfolio Allocation'!$A$10:$A$109,'Graph Tables'!$D99)</f>
        <v>0</v>
      </c>
      <c r="U99" s="50">
        <f>SUMIFS('Portfolio Allocation'!R$10:R$109,'Portfolio Allocation'!$A$10:$A$109,'Graph Tables'!$D99)</f>
        <v>0</v>
      </c>
      <c r="V99" s="50">
        <f>SUMIFS('Portfolio Allocation'!S$10:S$109,'Portfolio Allocation'!$A$10:$A$109,'Graph Tables'!$D99)</f>
        <v>0</v>
      </c>
      <c r="W99" s="50">
        <f>SUMIFS('Portfolio Allocation'!T$10:T$109,'Portfolio Allocation'!$A$10:$A$109,'Graph Tables'!$D99)</f>
        <v>0</v>
      </c>
      <c r="X99" s="50">
        <f>SUMIFS('Portfolio Allocation'!U$10:U$109,'Portfolio Allocation'!$A$10:$A$109,'Graph Tables'!$D99)</f>
        <v>0</v>
      </c>
      <c r="Y99" s="50">
        <f>SUMIFS('Portfolio Allocation'!V$10:V$109,'Portfolio Allocation'!$A$10:$A$109,'Graph Tables'!$D99)</f>
        <v>0</v>
      </c>
      <c r="Z99" s="50">
        <f>SUMIFS('Portfolio Allocation'!W$10:W$109,'Portfolio Allocation'!$A$10:$A$109,'Graph Tables'!$D99)</f>
        <v>0</v>
      </c>
      <c r="AA99" s="50">
        <f>SUMIFS('Portfolio Allocation'!X$10:X$109,'Portfolio Allocation'!$A$10:$A$109,'Graph Tables'!$D99)</f>
        <v>0</v>
      </c>
      <c r="AB99" s="50">
        <f>SUMIFS('Portfolio Allocation'!Y$10:Y$109,'Portfolio Allocation'!$A$10:$A$109,'Graph Tables'!$D99)</f>
        <v>0</v>
      </c>
      <c r="AC99" s="50">
        <f>SUMIFS('Portfolio Allocation'!Z$10:Z$109,'Portfolio Allocation'!$A$10:$A$109,'Graph Tables'!$D99)</f>
        <v>0</v>
      </c>
      <c r="AD99" s="50"/>
      <c r="AE99" s="52">
        <v>98</v>
      </c>
      <c r="AF99" t="str">
        <f>IF(AG99&lt;&gt;0,VLOOKUP(AE99,Ranking7,2,FALSE)," ")</f>
        <v xml:space="preserve"> </v>
      </c>
      <c r="AG99" s="48">
        <f t="shared" si="210"/>
        <v>0</v>
      </c>
      <c r="AH99" s="50"/>
      <c r="AI99" s="303">
        <f t="shared" si="204"/>
        <v>1</v>
      </c>
      <c r="AJ99" s="303">
        <f>AI99+COUNTIF(AI$2:$AI99,AI99)-1</f>
        <v>98</v>
      </c>
      <c r="AK99" s="305" t="str">
        <f t="shared" si="127"/>
        <v>Hungary</v>
      </c>
      <c r="AL99" s="81">
        <f t="shared" si="205"/>
        <v>0</v>
      </c>
      <c r="AM99" s="48">
        <f t="shared" si="128"/>
        <v>0</v>
      </c>
      <c r="AN99" s="48">
        <f t="shared" si="129"/>
        <v>0</v>
      </c>
      <c r="AO99" s="48">
        <f t="shared" si="130"/>
        <v>0</v>
      </c>
      <c r="AP99" s="48">
        <f t="shared" si="131"/>
        <v>0</v>
      </c>
      <c r="AQ99" s="48">
        <f t="shared" si="132"/>
        <v>0</v>
      </c>
      <c r="AR99" s="48">
        <f t="shared" si="133"/>
        <v>0</v>
      </c>
      <c r="AS99" s="48">
        <f t="shared" si="134"/>
        <v>0</v>
      </c>
      <c r="AT99" s="48">
        <f t="shared" si="135"/>
        <v>0</v>
      </c>
      <c r="AU99" s="48">
        <f t="shared" si="136"/>
        <v>0</v>
      </c>
      <c r="AV99" s="48">
        <f t="shared" si="137"/>
        <v>0</v>
      </c>
      <c r="AW99" s="48">
        <f t="shared" si="138"/>
        <v>0</v>
      </c>
      <c r="AX99" s="48">
        <f t="shared" si="139"/>
        <v>0</v>
      </c>
      <c r="AY99" s="48">
        <f t="shared" si="140"/>
        <v>0</v>
      </c>
      <c r="AZ99" s="48">
        <f t="shared" si="141"/>
        <v>0</v>
      </c>
      <c r="BA99" s="48">
        <f t="shared" si="142"/>
        <v>0</v>
      </c>
      <c r="BB99" s="48">
        <f t="shared" si="143"/>
        <v>0</v>
      </c>
      <c r="BC99" s="48">
        <f t="shared" si="144"/>
        <v>0</v>
      </c>
      <c r="BD99" s="48">
        <f t="shared" si="145"/>
        <v>0</v>
      </c>
      <c r="BE99" s="48">
        <f t="shared" si="146"/>
        <v>0</v>
      </c>
      <c r="BF99" s="48">
        <f t="shared" si="147"/>
        <v>0</v>
      </c>
      <c r="BG99" s="48">
        <f t="shared" si="148"/>
        <v>0</v>
      </c>
      <c r="BH99" s="48">
        <f t="shared" si="149"/>
        <v>0</v>
      </c>
      <c r="BI99" s="48">
        <f t="shared" si="150"/>
        <v>0</v>
      </c>
      <c r="BJ99" s="48">
        <f t="shared" si="151"/>
        <v>0</v>
      </c>
      <c r="BK99" s="48"/>
      <c r="BL99" s="52">
        <v>98</v>
      </c>
      <c r="BM99">
        <f>IF(BN99&lt;&gt;0,VLOOKUP(BL99,Ranking1,2,FALSE),0)</f>
        <v>0</v>
      </c>
      <c r="BN99" s="48">
        <f t="shared" si="211"/>
        <v>0</v>
      </c>
      <c r="BO99" s="48">
        <f t="shared" si="152"/>
        <v>0</v>
      </c>
      <c r="BP99" s="48">
        <f t="shared" si="153"/>
        <v>0</v>
      </c>
      <c r="BQ99" s="48">
        <f t="shared" si="154"/>
        <v>0</v>
      </c>
      <c r="BR99" s="48">
        <f t="shared" si="155"/>
        <v>0</v>
      </c>
      <c r="BS99" s="48">
        <f t="shared" si="156"/>
        <v>0</v>
      </c>
      <c r="BT99" s="48">
        <f t="shared" si="157"/>
        <v>0</v>
      </c>
      <c r="BU99" s="48">
        <f t="shared" si="158"/>
        <v>0</v>
      </c>
      <c r="BV99" s="48">
        <f t="shared" si="159"/>
        <v>0</v>
      </c>
      <c r="BW99" s="48">
        <f t="shared" si="160"/>
        <v>0</v>
      </c>
      <c r="BX99" s="48">
        <f t="shared" si="161"/>
        <v>0</v>
      </c>
      <c r="BY99" s="48">
        <f t="shared" si="162"/>
        <v>0</v>
      </c>
      <c r="BZ99" s="48">
        <f t="shared" si="163"/>
        <v>0</v>
      </c>
      <c r="CA99" s="48">
        <f t="shared" si="164"/>
        <v>0</v>
      </c>
      <c r="CB99" s="48">
        <f t="shared" si="165"/>
        <v>0</v>
      </c>
      <c r="CC99" s="48">
        <f t="shared" si="166"/>
        <v>0</v>
      </c>
      <c r="CD99" s="48">
        <f t="shared" si="167"/>
        <v>0</v>
      </c>
      <c r="CE99" s="48">
        <f t="shared" si="168"/>
        <v>0</v>
      </c>
      <c r="CF99" s="48">
        <f t="shared" si="169"/>
        <v>0</v>
      </c>
      <c r="CG99" s="48">
        <f t="shared" si="170"/>
        <v>0</v>
      </c>
      <c r="CH99" s="48">
        <f t="shared" si="171"/>
        <v>0</v>
      </c>
      <c r="CI99" s="48">
        <f t="shared" si="172"/>
        <v>0</v>
      </c>
      <c r="CJ99" s="48">
        <f t="shared" si="173"/>
        <v>0</v>
      </c>
      <c r="CK99" s="48">
        <f t="shared" si="174"/>
        <v>0</v>
      </c>
      <c r="CL99" s="48">
        <f t="shared" si="175"/>
        <v>0</v>
      </c>
      <c r="CM99" s="48"/>
      <c r="CN99" s="310">
        <f t="shared" si="207"/>
        <v>0</v>
      </c>
      <c r="CO99" s="310">
        <v>98</v>
      </c>
      <c r="CP99" s="303">
        <f t="shared" si="208"/>
        <v>1</v>
      </c>
      <c r="CQ99" s="303">
        <f>CP99+COUNTIF($CP$2:CP99,CP99)-1</f>
        <v>98</v>
      </c>
      <c r="CR99" s="305" t="str">
        <f t="shared" si="176"/>
        <v>Hungary</v>
      </c>
      <c r="CS99" s="81">
        <f t="shared" si="209"/>
        <v>0</v>
      </c>
      <c r="CT99" s="48">
        <f t="shared" si="177"/>
        <v>0</v>
      </c>
      <c r="CU99" s="48">
        <f t="shared" si="178"/>
        <v>0</v>
      </c>
      <c r="CV99" s="48">
        <f t="shared" si="179"/>
        <v>0</v>
      </c>
      <c r="CW99" s="48">
        <f t="shared" si="180"/>
        <v>0</v>
      </c>
      <c r="CX99" s="48">
        <f t="shared" si="181"/>
        <v>0</v>
      </c>
      <c r="CY99" s="48">
        <f t="shared" si="182"/>
        <v>0</v>
      </c>
      <c r="CZ99" s="48">
        <f t="shared" si="183"/>
        <v>0</v>
      </c>
      <c r="DA99" s="48">
        <f t="shared" si="184"/>
        <v>0</v>
      </c>
      <c r="DB99" s="48">
        <f t="shared" si="185"/>
        <v>0</v>
      </c>
      <c r="DC99" s="48">
        <f t="shared" si="186"/>
        <v>0</v>
      </c>
      <c r="DD99" s="48">
        <f t="shared" si="187"/>
        <v>0</v>
      </c>
      <c r="DE99" s="48">
        <f t="shared" si="188"/>
        <v>0</v>
      </c>
      <c r="DF99" s="48">
        <f t="shared" si="189"/>
        <v>0</v>
      </c>
      <c r="DG99" s="48">
        <f t="shared" si="190"/>
        <v>0</v>
      </c>
      <c r="DH99" s="48">
        <f t="shared" si="191"/>
        <v>0</v>
      </c>
      <c r="DI99" s="48">
        <f t="shared" si="192"/>
        <v>0</v>
      </c>
      <c r="DJ99" s="48">
        <f t="shared" si="193"/>
        <v>0</v>
      </c>
      <c r="DK99" s="48">
        <f t="shared" si="194"/>
        <v>0</v>
      </c>
      <c r="DL99" s="48">
        <f t="shared" si="195"/>
        <v>0</v>
      </c>
      <c r="DM99" s="48">
        <f t="shared" si="196"/>
        <v>0</v>
      </c>
      <c r="DN99" s="48">
        <f t="shared" si="197"/>
        <v>0</v>
      </c>
      <c r="DO99" s="48">
        <f t="shared" si="198"/>
        <v>0</v>
      </c>
      <c r="DP99" s="48">
        <f t="shared" si="199"/>
        <v>0</v>
      </c>
      <c r="DQ99" s="48">
        <f t="shared" si="200"/>
        <v>0</v>
      </c>
    </row>
    <row r="100" spans="1:121" ht="15">
      <c r="A100" s="303">
        <v>99</v>
      </c>
      <c r="B100" s="445">
        <f t="shared" si="201"/>
        <v>1</v>
      </c>
      <c r="C100" s="446">
        <f>B100+COUNTIF(B$2:$B100,B100)-1</f>
        <v>99</v>
      </c>
      <c r="D100" s="447" t="str">
        <f>Tables!AI100</f>
        <v>Iceland</v>
      </c>
      <c r="E100" s="448">
        <f t="shared" si="202"/>
        <v>0</v>
      </c>
      <c r="F100" s="50">
        <f>SUMIFS('Portfolio Allocation'!C$10:C$109,'Portfolio Allocation'!$A$10:$A$109,'Graph Tables'!$D100)</f>
        <v>0</v>
      </c>
      <c r="G100" s="50">
        <f>SUMIFS('Portfolio Allocation'!D$10:D$109,'Portfolio Allocation'!$A$10:$A$109,'Graph Tables'!$D100)</f>
        <v>0</v>
      </c>
      <c r="H100" s="50">
        <f>SUMIFS('Portfolio Allocation'!E$10:E$109,'Portfolio Allocation'!$A$10:$A$109,'Graph Tables'!$D100)</f>
        <v>0</v>
      </c>
      <c r="I100" s="50">
        <f>SUMIFS('Portfolio Allocation'!F$10:F$109,'Portfolio Allocation'!$A$10:$A$109,'Graph Tables'!$D100)</f>
        <v>0</v>
      </c>
      <c r="J100" s="50">
        <f>SUMIFS('Portfolio Allocation'!G$10:G$109,'Portfolio Allocation'!$A$10:$A$109,'Graph Tables'!$D100)</f>
        <v>0</v>
      </c>
      <c r="K100" s="50">
        <f>SUMIFS('Portfolio Allocation'!H$10:H$109,'Portfolio Allocation'!$A$10:$A$109,'Graph Tables'!$D100)</f>
        <v>0</v>
      </c>
      <c r="L100" s="50">
        <f>SUMIFS('Portfolio Allocation'!I$10:I$109,'Portfolio Allocation'!$A$10:$A$109,'Graph Tables'!$D100)</f>
        <v>0</v>
      </c>
      <c r="M100" s="50">
        <f>SUMIFS('Portfolio Allocation'!J$10:J$109,'Portfolio Allocation'!$A$10:$A$109,'Graph Tables'!$D100)</f>
        <v>0</v>
      </c>
      <c r="N100" s="50">
        <f>SUMIFS('Portfolio Allocation'!K$10:K$109,'Portfolio Allocation'!$A$10:$A$109,'Graph Tables'!$D100)</f>
        <v>0</v>
      </c>
      <c r="O100" s="50">
        <f>SUMIFS('Portfolio Allocation'!L$10:L$109,'Portfolio Allocation'!$A$10:$A$109,'Graph Tables'!$D100)</f>
        <v>0</v>
      </c>
      <c r="P100" s="50">
        <f>SUMIFS('Portfolio Allocation'!M$10:M$109,'Portfolio Allocation'!$A$10:$A$109,'Graph Tables'!$D100)</f>
        <v>0</v>
      </c>
      <c r="Q100" s="50">
        <f>SUMIFS('Portfolio Allocation'!N$10:N$109,'Portfolio Allocation'!$A$10:$A$109,'Graph Tables'!$D100)</f>
        <v>0</v>
      </c>
      <c r="R100" s="50">
        <f>SUMIFS('Portfolio Allocation'!O$10:O$109,'Portfolio Allocation'!$A$10:$A$109,'Graph Tables'!$D100)</f>
        <v>0</v>
      </c>
      <c r="S100" s="50">
        <f>SUMIFS('Portfolio Allocation'!P$10:P$109,'Portfolio Allocation'!$A$10:$A$109,'Graph Tables'!$D100)</f>
        <v>0</v>
      </c>
      <c r="T100" s="50">
        <f>SUMIFS('Portfolio Allocation'!Q$10:Q$109,'Portfolio Allocation'!$A$10:$A$109,'Graph Tables'!$D100)</f>
        <v>0</v>
      </c>
      <c r="U100" s="50">
        <f>SUMIFS('Portfolio Allocation'!R$10:R$109,'Portfolio Allocation'!$A$10:$A$109,'Graph Tables'!$D100)</f>
        <v>0</v>
      </c>
      <c r="V100" s="50">
        <f>SUMIFS('Portfolio Allocation'!S$10:S$109,'Portfolio Allocation'!$A$10:$A$109,'Graph Tables'!$D100)</f>
        <v>0</v>
      </c>
      <c r="W100" s="50">
        <f>SUMIFS('Portfolio Allocation'!T$10:T$109,'Portfolio Allocation'!$A$10:$A$109,'Graph Tables'!$D100)</f>
        <v>0</v>
      </c>
      <c r="X100" s="50">
        <f>SUMIFS('Portfolio Allocation'!U$10:U$109,'Portfolio Allocation'!$A$10:$A$109,'Graph Tables'!$D100)</f>
        <v>0</v>
      </c>
      <c r="Y100" s="50">
        <f>SUMIFS('Portfolio Allocation'!V$10:V$109,'Portfolio Allocation'!$A$10:$A$109,'Graph Tables'!$D100)</f>
        <v>0</v>
      </c>
      <c r="Z100" s="50">
        <f>SUMIFS('Portfolio Allocation'!W$10:W$109,'Portfolio Allocation'!$A$10:$A$109,'Graph Tables'!$D100)</f>
        <v>0</v>
      </c>
      <c r="AA100" s="50">
        <f>SUMIFS('Portfolio Allocation'!X$10:X$109,'Portfolio Allocation'!$A$10:$A$109,'Graph Tables'!$D100)</f>
        <v>0</v>
      </c>
      <c r="AB100" s="50">
        <f>SUMIFS('Portfolio Allocation'!Y$10:Y$109,'Portfolio Allocation'!$A$10:$A$109,'Graph Tables'!$D100)</f>
        <v>0</v>
      </c>
      <c r="AC100" s="50">
        <f>SUMIFS('Portfolio Allocation'!Z$10:Z$109,'Portfolio Allocation'!$A$10:$A$109,'Graph Tables'!$D100)</f>
        <v>0</v>
      </c>
      <c r="AD100" s="50"/>
      <c r="AE100" s="52">
        <v>99</v>
      </c>
      <c r="AF100" t="str">
        <f>IF(AG100&lt;&gt;0,VLOOKUP(AE100,Ranking7,2,FALSE)," ")</f>
        <v xml:space="preserve"> </v>
      </c>
      <c r="AG100" s="48">
        <f t="shared" si="210"/>
        <v>0</v>
      </c>
      <c r="AH100" s="50"/>
      <c r="AI100" s="303">
        <f t="shared" si="204"/>
        <v>1</v>
      </c>
      <c r="AJ100" s="303">
        <f>AI100+COUNTIF(AI$2:$AI100,AI100)-1</f>
        <v>99</v>
      </c>
      <c r="AK100" s="305" t="str">
        <f t="shared" si="127"/>
        <v>Iceland</v>
      </c>
      <c r="AL100" s="81">
        <f t="shared" si="205"/>
        <v>0</v>
      </c>
      <c r="AM100" s="48">
        <f t="shared" si="128"/>
        <v>0</v>
      </c>
      <c r="AN100" s="48">
        <f t="shared" si="129"/>
        <v>0</v>
      </c>
      <c r="AO100" s="48">
        <f t="shared" si="130"/>
        <v>0</v>
      </c>
      <c r="AP100" s="48">
        <f t="shared" si="131"/>
        <v>0</v>
      </c>
      <c r="AQ100" s="48">
        <f t="shared" si="132"/>
        <v>0</v>
      </c>
      <c r="AR100" s="48">
        <f t="shared" si="133"/>
        <v>0</v>
      </c>
      <c r="AS100" s="48">
        <f t="shared" si="134"/>
        <v>0</v>
      </c>
      <c r="AT100" s="48">
        <f t="shared" si="135"/>
        <v>0</v>
      </c>
      <c r="AU100" s="48">
        <f t="shared" si="136"/>
        <v>0</v>
      </c>
      <c r="AV100" s="48">
        <f t="shared" si="137"/>
        <v>0</v>
      </c>
      <c r="AW100" s="48">
        <f t="shared" si="138"/>
        <v>0</v>
      </c>
      <c r="AX100" s="48">
        <f t="shared" si="139"/>
        <v>0</v>
      </c>
      <c r="AY100" s="48">
        <f t="shared" si="140"/>
        <v>0</v>
      </c>
      <c r="AZ100" s="48">
        <f t="shared" si="141"/>
        <v>0</v>
      </c>
      <c r="BA100" s="48">
        <f t="shared" si="142"/>
        <v>0</v>
      </c>
      <c r="BB100" s="48">
        <f t="shared" si="143"/>
        <v>0</v>
      </c>
      <c r="BC100" s="48">
        <f t="shared" si="144"/>
        <v>0</v>
      </c>
      <c r="BD100" s="48">
        <f t="shared" si="145"/>
        <v>0</v>
      </c>
      <c r="BE100" s="48">
        <f t="shared" si="146"/>
        <v>0</v>
      </c>
      <c r="BF100" s="48">
        <f t="shared" si="147"/>
        <v>0</v>
      </c>
      <c r="BG100" s="48">
        <f t="shared" si="148"/>
        <v>0</v>
      </c>
      <c r="BH100" s="48">
        <f t="shared" si="149"/>
        <v>0</v>
      </c>
      <c r="BI100" s="48">
        <f t="shared" si="150"/>
        <v>0</v>
      </c>
      <c r="BJ100" s="48">
        <f t="shared" si="151"/>
        <v>0</v>
      </c>
      <c r="BK100" s="48"/>
      <c r="BL100" s="52">
        <v>99</v>
      </c>
      <c r="BM100">
        <f>IF(BN100&lt;&gt;0,VLOOKUP(BL100,Ranking1,2,FALSE),0)</f>
        <v>0</v>
      </c>
      <c r="BN100" s="48">
        <f t="shared" si="211"/>
        <v>0</v>
      </c>
      <c r="BO100" s="48">
        <f t="shared" si="152"/>
        <v>0</v>
      </c>
      <c r="BP100" s="48">
        <f t="shared" si="153"/>
        <v>0</v>
      </c>
      <c r="BQ100" s="48">
        <f t="shared" si="154"/>
        <v>0</v>
      </c>
      <c r="BR100" s="48">
        <f t="shared" si="155"/>
        <v>0</v>
      </c>
      <c r="BS100" s="48">
        <f t="shared" si="156"/>
        <v>0</v>
      </c>
      <c r="BT100" s="48">
        <f t="shared" si="157"/>
        <v>0</v>
      </c>
      <c r="BU100" s="48">
        <f t="shared" si="158"/>
        <v>0</v>
      </c>
      <c r="BV100" s="48">
        <f t="shared" si="159"/>
        <v>0</v>
      </c>
      <c r="BW100" s="48">
        <f t="shared" si="160"/>
        <v>0</v>
      </c>
      <c r="BX100" s="48">
        <f t="shared" si="161"/>
        <v>0</v>
      </c>
      <c r="BY100" s="48">
        <f t="shared" si="162"/>
        <v>0</v>
      </c>
      <c r="BZ100" s="48">
        <f t="shared" si="163"/>
        <v>0</v>
      </c>
      <c r="CA100" s="48">
        <f t="shared" si="164"/>
        <v>0</v>
      </c>
      <c r="CB100" s="48">
        <f t="shared" si="165"/>
        <v>0</v>
      </c>
      <c r="CC100" s="48">
        <f t="shared" si="166"/>
        <v>0</v>
      </c>
      <c r="CD100" s="48">
        <f t="shared" si="167"/>
        <v>0</v>
      </c>
      <c r="CE100" s="48">
        <f t="shared" si="168"/>
        <v>0</v>
      </c>
      <c r="CF100" s="48">
        <f t="shared" si="169"/>
        <v>0</v>
      </c>
      <c r="CG100" s="48">
        <f t="shared" si="170"/>
        <v>0</v>
      </c>
      <c r="CH100" s="48">
        <f t="shared" si="171"/>
        <v>0</v>
      </c>
      <c r="CI100" s="48">
        <f t="shared" si="172"/>
        <v>0</v>
      </c>
      <c r="CJ100" s="48">
        <f t="shared" si="173"/>
        <v>0</v>
      </c>
      <c r="CK100" s="48">
        <f t="shared" si="174"/>
        <v>0</v>
      </c>
      <c r="CL100" s="48">
        <f t="shared" si="175"/>
        <v>0</v>
      </c>
      <c r="CM100" s="48"/>
      <c r="CN100" s="310">
        <f t="shared" si="207"/>
        <v>0</v>
      </c>
      <c r="CO100" s="310">
        <v>99</v>
      </c>
      <c r="CP100" s="303">
        <f t="shared" si="208"/>
        <v>1</v>
      </c>
      <c r="CQ100" s="303">
        <f>CP100+COUNTIF($CP$2:CP100,CP100)-1</f>
        <v>99</v>
      </c>
      <c r="CR100" s="305" t="str">
        <f t="shared" si="176"/>
        <v>Iceland</v>
      </c>
      <c r="CS100" s="81">
        <f t="shared" si="209"/>
        <v>0</v>
      </c>
      <c r="CT100" s="48">
        <f t="shared" si="177"/>
        <v>0</v>
      </c>
      <c r="CU100" s="48">
        <f t="shared" si="178"/>
        <v>0</v>
      </c>
      <c r="CV100" s="48">
        <f t="shared" si="179"/>
        <v>0</v>
      </c>
      <c r="CW100" s="48">
        <f t="shared" si="180"/>
        <v>0</v>
      </c>
      <c r="CX100" s="48">
        <f t="shared" si="181"/>
        <v>0</v>
      </c>
      <c r="CY100" s="48">
        <f t="shared" si="182"/>
        <v>0</v>
      </c>
      <c r="CZ100" s="48">
        <f t="shared" si="183"/>
        <v>0</v>
      </c>
      <c r="DA100" s="48">
        <f t="shared" si="184"/>
        <v>0</v>
      </c>
      <c r="DB100" s="48">
        <f t="shared" si="185"/>
        <v>0</v>
      </c>
      <c r="DC100" s="48">
        <f t="shared" si="186"/>
        <v>0</v>
      </c>
      <c r="DD100" s="48">
        <f t="shared" si="187"/>
        <v>0</v>
      </c>
      <c r="DE100" s="48">
        <f t="shared" si="188"/>
        <v>0</v>
      </c>
      <c r="DF100" s="48">
        <f t="shared" si="189"/>
        <v>0</v>
      </c>
      <c r="DG100" s="48">
        <f t="shared" si="190"/>
        <v>0</v>
      </c>
      <c r="DH100" s="48">
        <f t="shared" si="191"/>
        <v>0</v>
      </c>
      <c r="DI100" s="48">
        <f t="shared" si="192"/>
        <v>0</v>
      </c>
      <c r="DJ100" s="48">
        <f t="shared" si="193"/>
        <v>0</v>
      </c>
      <c r="DK100" s="48">
        <f t="shared" si="194"/>
        <v>0</v>
      </c>
      <c r="DL100" s="48">
        <f t="shared" si="195"/>
        <v>0</v>
      </c>
      <c r="DM100" s="48">
        <f t="shared" si="196"/>
        <v>0</v>
      </c>
      <c r="DN100" s="48">
        <f t="shared" si="197"/>
        <v>0</v>
      </c>
      <c r="DO100" s="48">
        <f t="shared" si="198"/>
        <v>0</v>
      </c>
      <c r="DP100" s="48">
        <f t="shared" si="199"/>
        <v>0</v>
      </c>
      <c r="DQ100" s="48">
        <f t="shared" si="200"/>
        <v>0</v>
      </c>
    </row>
    <row r="101" spans="1:121" ht="15">
      <c r="A101" s="303">
        <v>100</v>
      </c>
      <c r="B101" s="445">
        <f t="shared" si="201"/>
        <v>1</v>
      </c>
      <c r="C101" s="446">
        <f>B101+COUNTIF(B$2:$B101,B101)-1</f>
        <v>100</v>
      </c>
      <c r="D101" s="447" t="str">
        <f>Tables!AI101</f>
        <v>India</v>
      </c>
      <c r="E101" s="448">
        <f t="shared" si="202"/>
        <v>0</v>
      </c>
      <c r="F101" s="50">
        <f>SUMIFS('Portfolio Allocation'!C$10:C$109,'Portfolio Allocation'!$A$10:$A$109,'Graph Tables'!$D101)</f>
        <v>0</v>
      </c>
      <c r="G101" s="50">
        <f>SUMIFS('Portfolio Allocation'!D$10:D$109,'Portfolio Allocation'!$A$10:$A$109,'Graph Tables'!$D101)</f>
        <v>0</v>
      </c>
      <c r="H101" s="50">
        <f>SUMIFS('Portfolio Allocation'!E$10:E$109,'Portfolio Allocation'!$A$10:$A$109,'Graph Tables'!$D101)</f>
        <v>0</v>
      </c>
      <c r="I101" s="50">
        <f>SUMIFS('Portfolio Allocation'!F$10:F$109,'Portfolio Allocation'!$A$10:$A$109,'Graph Tables'!$D101)</f>
        <v>0</v>
      </c>
      <c r="J101" s="50">
        <f>SUMIFS('Portfolio Allocation'!G$10:G$109,'Portfolio Allocation'!$A$10:$A$109,'Graph Tables'!$D101)</f>
        <v>0</v>
      </c>
      <c r="K101" s="50">
        <f>SUMIFS('Portfolio Allocation'!H$10:H$109,'Portfolio Allocation'!$A$10:$A$109,'Graph Tables'!$D101)</f>
        <v>0</v>
      </c>
      <c r="L101" s="50">
        <f>SUMIFS('Portfolio Allocation'!I$10:I$109,'Portfolio Allocation'!$A$10:$A$109,'Graph Tables'!$D101)</f>
        <v>0</v>
      </c>
      <c r="M101" s="50">
        <f>SUMIFS('Portfolio Allocation'!J$10:J$109,'Portfolio Allocation'!$A$10:$A$109,'Graph Tables'!$D101)</f>
        <v>0</v>
      </c>
      <c r="N101" s="50">
        <f>SUMIFS('Portfolio Allocation'!K$10:K$109,'Portfolio Allocation'!$A$10:$A$109,'Graph Tables'!$D101)</f>
        <v>0</v>
      </c>
      <c r="O101" s="50">
        <f>SUMIFS('Portfolio Allocation'!L$10:L$109,'Portfolio Allocation'!$A$10:$A$109,'Graph Tables'!$D101)</f>
        <v>0</v>
      </c>
      <c r="P101" s="50">
        <f>SUMIFS('Portfolio Allocation'!M$10:M$109,'Portfolio Allocation'!$A$10:$A$109,'Graph Tables'!$D101)</f>
        <v>0</v>
      </c>
      <c r="Q101" s="50">
        <f>SUMIFS('Portfolio Allocation'!N$10:N$109,'Portfolio Allocation'!$A$10:$A$109,'Graph Tables'!$D101)</f>
        <v>0</v>
      </c>
      <c r="R101" s="50">
        <f>SUMIFS('Portfolio Allocation'!O$10:O$109,'Portfolio Allocation'!$A$10:$A$109,'Graph Tables'!$D101)</f>
        <v>0</v>
      </c>
      <c r="S101" s="50">
        <f>SUMIFS('Portfolio Allocation'!P$10:P$109,'Portfolio Allocation'!$A$10:$A$109,'Graph Tables'!$D101)</f>
        <v>0</v>
      </c>
      <c r="T101" s="50">
        <f>SUMIFS('Portfolio Allocation'!Q$10:Q$109,'Portfolio Allocation'!$A$10:$A$109,'Graph Tables'!$D101)</f>
        <v>0</v>
      </c>
      <c r="U101" s="50">
        <f>SUMIFS('Portfolio Allocation'!R$10:R$109,'Portfolio Allocation'!$A$10:$A$109,'Graph Tables'!$D101)</f>
        <v>0</v>
      </c>
      <c r="V101" s="50">
        <f>SUMIFS('Portfolio Allocation'!S$10:S$109,'Portfolio Allocation'!$A$10:$A$109,'Graph Tables'!$D101)</f>
        <v>0</v>
      </c>
      <c r="W101" s="50">
        <f>SUMIFS('Portfolio Allocation'!T$10:T$109,'Portfolio Allocation'!$A$10:$A$109,'Graph Tables'!$D101)</f>
        <v>0</v>
      </c>
      <c r="X101" s="50">
        <f>SUMIFS('Portfolio Allocation'!U$10:U$109,'Portfolio Allocation'!$A$10:$A$109,'Graph Tables'!$D101)</f>
        <v>0</v>
      </c>
      <c r="Y101" s="50">
        <f>SUMIFS('Portfolio Allocation'!V$10:V$109,'Portfolio Allocation'!$A$10:$A$109,'Graph Tables'!$D101)</f>
        <v>0</v>
      </c>
      <c r="Z101" s="50">
        <f>SUMIFS('Portfolio Allocation'!W$10:W$109,'Portfolio Allocation'!$A$10:$A$109,'Graph Tables'!$D101)</f>
        <v>0</v>
      </c>
      <c r="AA101" s="50">
        <f>SUMIFS('Portfolio Allocation'!X$10:X$109,'Portfolio Allocation'!$A$10:$A$109,'Graph Tables'!$D101)</f>
        <v>0</v>
      </c>
      <c r="AB101" s="50">
        <f>SUMIFS('Portfolio Allocation'!Y$10:Y$109,'Portfolio Allocation'!$A$10:$A$109,'Graph Tables'!$D101)</f>
        <v>0</v>
      </c>
      <c r="AC101" s="50">
        <f>SUMIFS('Portfolio Allocation'!Z$10:Z$109,'Portfolio Allocation'!$A$10:$A$109,'Graph Tables'!$D101)</f>
        <v>0</v>
      </c>
      <c r="AD101" s="50"/>
      <c r="AE101" s="52">
        <v>100</v>
      </c>
      <c r="AF101" t="str">
        <f>IF(AG101&lt;&gt;0,VLOOKUP(AE101,Ranking7,2,FALSE)," ")</f>
        <v xml:space="preserve"> </v>
      </c>
      <c r="AG101" s="48">
        <f t="shared" si="210"/>
        <v>0</v>
      </c>
      <c r="AH101" s="50"/>
      <c r="AI101" s="303">
        <f t="shared" si="204"/>
        <v>1</v>
      </c>
      <c r="AJ101" s="303">
        <f>AI101+COUNTIF(AI$2:$AI101,AI101)-1</f>
        <v>100</v>
      </c>
      <c r="AK101" s="305" t="str">
        <f t="shared" si="127"/>
        <v>India</v>
      </c>
      <c r="AL101" s="81">
        <f t="shared" si="205"/>
        <v>0</v>
      </c>
      <c r="AM101" s="48">
        <f t="shared" si="128"/>
        <v>0</v>
      </c>
      <c r="AN101" s="48">
        <f t="shared" si="129"/>
        <v>0</v>
      </c>
      <c r="AO101" s="48">
        <f t="shared" si="130"/>
        <v>0</v>
      </c>
      <c r="AP101" s="48">
        <f t="shared" si="131"/>
        <v>0</v>
      </c>
      <c r="AQ101" s="48">
        <f t="shared" si="132"/>
        <v>0</v>
      </c>
      <c r="AR101" s="48">
        <f t="shared" si="133"/>
        <v>0</v>
      </c>
      <c r="AS101" s="48">
        <f t="shared" si="134"/>
        <v>0</v>
      </c>
      <c r="AT101" s="48">
        <f t="shared" si="135"/>
        <v>0</v>
      </c>
      <c r="AU101" s="48">
        <f t="shared" si="136"/>
        <v>0</v>
      </c>
      <c r="AV101" s="48">
        <f t="shared" si="137"/>
        <v>0</v>
      </c>
      <c r="AW101" s="48">
        <f t="shared" si="138"/>
        <v>0</v>
      </c>
      <c r="AX101" s="48">
        <f t="shared" si="139"/>
        <v>0</v>
      </c>
      <c r="AY101" s="48">
        <f t="shared" si="140"/>
        <v>0</v>
      </c>
      <c r="AZ101" s="48">
        <f t="shared" si="141"/>
        <v>0</v>
      </c>
      <c r="BA101" s="48">
        <f t="shared" si="142"/>
        <v>0</v>
      </c>
      <c r="BB101" s="48">
        <f t="shared" si="143"/>
        <v>0</v>
      </c>
      <c r="BC101" s="48">
        <f t="shared" si="144"/>
        <v>0</v>
      </c>
      <c r="BD101" s="48">
        <f t="shared" si="145"/>
        <v>0</v>
      </c>
      <c r="BE101" s="48">
        <f t="shared" si="146"/>
        <v>0</v>
      </c>
      <c r="BF101" s="48">
        <f t="shared" si="147"/>
        <v>0</v>
      </c>
      <c r="BG101" s="48">
        <f t="shared" si="148"/>
        <v>0</v>
      </c>
      <c r="BH101" s="48">
        <f t="shared" si="149"/>
        <v>0</v>
      </c>
      <c r="BI101" s="48">
        <f t="shared" si="150"/>
        <v>0</v>
      </c>
      <c r="BJ101" s="48">
        <f t="shared" si="151"/>
        <v>0</v>
      </c>
      <c r="BK101" s="48"/>
      <c r="BL101" s="52">
        <v>100</v>
      </c>
      <c r="BM101">
        <f>IF(BN101&lt;&gt;0,VLOOKUP(BL101,Ranking1,2,FALSE),0)</f>
        <v>0</v>
      </c>
      <c r="BN101" s="48">
        <f t="shared" si="211"/>
        <v>0</v>
      </c>
      <c r="BO101" s="48">
        <f t="shared" si="152"/>
        <v>0</v>
      </c>
      <c r="BP101" s="48">
        <f t="shared" si="153"/>
        <v>0</v>
      </c>
      <c r="BQ101" s="48">
        <f t="shared" si="154"/>
        <v>0</v>
      </c>
      <c r="BR101" s="48">
        <f t="shared" si="155"/>
        <v>0</v>
      </c>
      <c r="BS101" s="48">
        <f t="shared" si="156"/>
        <v>0</v>
      </c>
      <c r="BT101" s="48">
        <f t="shared" si="157"/>
        <v>0</v>
      </c>
      <c r="BU101" s="48">
        <f t="shared" si="158"/>
        <v>0</v>
      </c>
      <c r="BV101" s="48">
        <f t="shared" si="159"/>
        <v>0</v>
      </c>
      <c r="BW101" s="48">
        <f t="shared" si="160"/>
        <v>0</v>
      </c>
      <c r="BX101" s="48">
        <f t="shared" si="161"/>
        <v>0</v>
      </c>
      <c r="BY101" s="48">
        <f t="shared" si="162"/>
        <v>0</v>
      </c>
      <c r="BZ101" s="48">
        <f t="shared" si="163"/>
        <v>0</v>
      </c>
      <c r="CA101" s="48">
        <f t="shared" si="164"/>
        <v>0</v>
      </c>
      <c r="CB101" s="48">
        <f t="shared" si="165"/>
        <v>0</v>
      </c>
      <c r="CC101" s="48">
        <f t="shared" si="166"/>
        <v>0</v>
      </c>
      <c r="CD101" s="48">
        <f t="shared" si="167"/>
        <v>0</v>
      </c>
      <c r="CE101" s="48">
        <f t="shared" si="168"/>
        <v>0</v>
      </c>
      <c r="CF101" s="48">
        <f t="shared" si="169"/>
        <v>0</v>
      </c>
      <c r="CG101" s="48">
        <f t="shared" si="170"/>
        <v>0</v>
      </c>
      <c r="CH101" s="48">
        <f t="shared" si="171"/>
        <v>0</v>
      </c>
      <c r="CI101" s="48">
        <f t="shared" si="172"/>
        <v>0</v>
      </c>
      <c r="CJ101" s="48">
        <f t="shared" si="173"/>
        <v>0</v>
      </c>
      <c r="CK101" s="48">
        <f t="shared" si="174"/>
        <v>0</v>
      </c>
      <c r="CL101" s="48">
        <f t="shared" si="175"/>
        <v>0</v>
      </c>
      <c r="CM101" s="48"/>
      <c r="CN101" s="310">
        <f t="shared" si="207"/>
        <v>0</v>
      </c>
      <c r="CO101" s="310">
        <v>100</v>
      </c>
      <c r="CP101" s="303">
        <f t="shared" si="208"/>
        <v>1</v>
      </c>
      <c r="CQ101" s="303">
        <f>CP101+COUNTIF($CP$2:CP101,CP101)-1</f>
        <v>100</v>
      </c>
      <c r="CR101" s="305" t="str">
        <f t="shared" si="176"/>
        <v>India</v>
      </c>
      <c r="CS101" s="81">
        <f t="shared" si="209"/>
        <v>0</v>
      </c>
      <c r="CT101" s="48">
        <f t="shared" si="177"/>
        <v>0</v>
      </c>
      <c r="CU101" s="48">
        <f t="shared" si="178"/>
        <v>0</v>
      </c>
      <c r="CV101" s="48">
        <f t="shared" si="179"/>
        <v>0</v>
      </c>
      <c r="CW101" s="48">
        <f t="shared" si="180"/>
        <v>0</v>
      </c>
      <c r="CX101" s="48">
        <f t="shared" si="181"/>
        <v>0</v>
      </c>
      <c r="CY101" s="48">
        <f t="shared" si="182"/>
        <v>0</v>
      </c>
      <c r="CZ101" s="48">
        <f t="shared" si="183"/>
        <v>0</v>
      </c>
      <c r="DA101" s="48">
        <f t="shared" si="184"/>
        <v>0</v>
      </c>
      <c r="DB101" s="48">
        <f t="shared" si="185"/>
        <v>0</v>
      </c>
      <c r="DC101" s="48">
        <f t="shared" si="186"/>
        <v>0</v>
      </c>
      <c r="DD101" s="48">
        <f t="shared" si="187"/>
        <v>0</v>
      </c>
      <c r="DE101" s="48">
        <f t="shared" si="188"/>
        <v>0</v>
      </c>
      <c r="DF101" s="48">
        <f t="shared" si="189"/>
        <v>0</v>
      </c>
      <c r="DG101" s="48">
        <f t="shared" si="190"/>
        <v>0</v>
      </c>
      <c r="DH101" s="48">
        <f t="shared" si="191"/>
        <v>0</v>
      </c>
      <c r="DI101" s="48">
        <f t="shared" si="192"/>
        <v>0</v>
      </c>
      <c r="DJ101" s="48">
        <f t="shared" si="193"/>
        <v>0</v>
      </c>
      <c r="DK101" s="48">
        <f t="shared" si="194"/>
        <v>0</v>
      </c>
      <c r="DL101" s="48">
        <f t="shared" si="195"/>
        <v>0</v>
      </c>
      <c r="DM101" s="48">
        <f t="shared" si="196"/>
        <v>0</v>
      </c>
      <c r="DN101" s="48">
        <f t="shared" si="197"/>
        <v>0</v>
      </c>
      <c r="DO101" s="48">
        <f t="shared" si="198"/>
        <v>0</v>
      </c>
      <c r="DP101" s="48">
        <f t="shared" si="199"/>
        <v>0</v>
      </c>
      <c r="DQ101" s="48">
        <f t="shared" si="200"/>
        <v>0</v>
      </c>
    </row>
    <row r="102" spans="1:121" ht="15">
      <c r="A102" s="303">
        <v>101</v>
      </c>
      <c r="B102" s="445">
        <f t="shared" si="201"/>
        <v>1</v>
      </c>
      <c r="C102" s="446">
        <f>B102+COUNTIF(B$2:$B102,B102)-1</f>
        <v>101</v>
      </c>
      <c r="D102" s="447" t="str">
        <f>Tables!AI102</f>
        <v>Indonesia</v>
      </c>
      <c r="E102" s="448">
        <f t="shared" si="202"/>
        <v>0</v>
      </c>
      <c r="F102" s="50">
        <f>SUMIFS('Portfolio Allocation'!C$10:C$109,'Portfolio Allocation'!$A$10:$A$109,'Graph Tables'!$D102)</f>
        <v>0</v>
      </c>
      <c r="G102" s="50">
        <f>SUMIFS('Portfolio Allocation'!D$10:D$109,'Portfolio Allocation'!$A$10:$A$109,'Graph Tables'!$D102)</f>
        <v>0</v>
      </c>
      <c r="H102" s="50">
        <f>SUMIFS('Portfolio Allocation'!E$10:E$109,'Portfolio Allocation'!$A$10:$A$109,'Graph Tables'!$D102)</f>
        <v>0</v>
      </c>
      <c r="I102" s="50">
        <f>SUMIFS('Portfolio Allocation'!F$10:F$109,'Portfolio Allocation'!$A$10:$A$109,'Graph Tables'!$D102)</f>
        <v>0</v>
      </c>
      <c r="J102" s="50">
        <f>SUMIFS('Portfolio Allocation'!G$10:G$109,'Portfolio Allocation'!$A$10:$A$109,'Graph Tables'!$D102)</f>
        <v>0</v>
      </c>
      <c r="K102" s="50">
        <f>SUMIFS('Portfolio Allocation'!H$10:H$109,'Portfolio Allocation'!$A$10:$A$109,'Graph Tables'!$D102)</f>
        <v>0</v>
      </c>
      <c r="L102" s="50">
        <f>SUMIFS('Portfolio Allocation'!I$10:I$109,'Portfolio Allocation'!$A$10:$A$109,'Graph Tables'!$D102)</f>
        <v>0</v>
      </c>
      <c r="M102" s="50">
        <f>SUMIFS('Portfolio Allocation'!J$10:J$109,'Portfolio Allocation'!$A$10:$A$109,'Graph Tables'!$D102)</f>
        <v>0</v>
      </c>
      <c r="N102" s="50">
        <f>SUMIFS('Portfolio Allocation'!K$10:K$109,'Portfolio Allocation'!$A$10:$A$109,'Graph Tables'!$D102)</f>
        <v>0</v>
      </c>
      <c r="O102" s="50">
        <f>SUMIFS('Portfolio Allocation'!L$10:L$109,'Portfolio Allocation'!$A$10:$A$109,'Graph Tables'!$D102)</f>
        <v>0</v>
      </c>
      <c r="P102" s="50">
        <f>SUMIFS('Portfolio Allocation'!M$10:M$109,'Portfolio Allocation'!$A$10:$A$109,'Graph Tables'!$D102)</f>
        <v>0</v>
      </c>
      <c r="Q102" s="50">
        <f>SUMIFS('Portfolio Allocation'!N$10:N$109,'Portfolio Allocation'!$A$10:$A$109,'Graph Tables'!$D102)</f>
        <v>0</v>
      </c>
      <c r="R102" s="50">
        <f>SUMIFS('Portfolio Allocation'!O$10:O$109,'Portfolio Allocation'!$A$10:$A$109,'Graph Tables'!$D102)</f>
        <v>0</v>
      </c>
      <c r="S102" s="50">
        <f>SUMIFS('Portfolio Allocation'!P$10:P$109,'Portfolio Allocation'!$A$10:$A$109,'Graph Tables'!$D102)</f>
        <v>0</v>
      </c>
      <c r="T102" s="50">
        <f>SUMIFS('Portfolio Allocation'!Q$10:Q$109,'Portfolio Allocation'!$A$10:$A$109,'Graph Tables'!$D102)</f>
        <v>0</v>
      </c>
      <c r="U102" s="50">
        <f>SUMIFS('Portfolio Allocation'!R$10:R$109,'Portfolio Allocation'!$A$10:$A$109,'Graph Tables'!$D102)</f>
        <v>0</v>
      </c>
      <c r="V102" s="50">
        <f>SUMIFS('Portfolio Allocation'!S$10:S$109,'Portfolio Allocation'!$A$10:$A$109,'Graph Tables'!$D102)</f>
        <v>0</v>
      </c>
      <c r="W102" s="50">
        <f>SUMIFS('Portfolio Allocation'!T$10:T$109,'Portfolio Allocation'!$A$10:$A$109,'Graph Tables'!$D102)</f>
        <v>0</v>
      </c>
      <c r="X102" s="50">
        <f>SUMIFS('Portfolio Allocation'!U$10:U$109,'Portfolio Allocation'!$A$10:$A$109,'Graph Tables'!$D102)</f>
        <v>0</v>
      </c>
      <c r="Y102" s="50">
        <f>SUMIFS('Portfolio Allocation'!V$10:V$109,'Portfolio Allocation'!$A$10:$A$109,'Graph Tables'!$D102)</f>
        <v>0</v>
      </c>
      <c r="Z102" s="50">
        <f>SUMIFS('Portfolio Allocation'!W$10:W$109,'Portfolio Allocation'!$A$10:$A$109,'Graph Tables'!$D102)</f>
        <v>0</v>
      </c>
      <c r="AA102" s="50">
        <f>SUMIFS('Portfolio Allocation'!X$10:X$109,'Portfolio Allocation'!$A$10:$A$109,'Graph Tables'!$D102)</f>
        <v>0</v>
      </c>
      <c r="AB102" s="50">
        <f>SUMIFS('Portfolio Allocation'!Y$10:Y$109,'Portfolio Allocation'!$A$10:$A$109,'Graph Tables'!$D102)</f>
        <v>0</v>
      </c>
      <c r="AC102" s="50">
        <f>SUMIFS('Portfolio Allocation'!Z$10:Z$109,'Portfolio Allocation'!$A$10:$A$109,'Graph Tables'!$D102)</f>
        <v>0</v>
      </c>
      <c r="AD102" s="50"/>
      <c r="AH102" s="50"/>
      <c r="AI102" s="303">
        <f t="shared" si="204"/>
        <v>1</v>
      </c>
      <c r="AJ102" s="303">
        <f>AI102+COUNTIF(AI$2:$AI102,AI102)-1</f>
        <v>101</v>
      </c>
      <c r="AK102" s="305" t="str">
        <f t="shared" si="127"/>
        <v>Indonesia</v>
      </c>
      <c r="AL102" s="81">
        <f t="shared" si="205"/>
        <v>0</v>
      </c>
      <c r="AM102" s="48">
        <f t="shared" si="128"/>
        <v>0</v>
      </c>
      <c r="AN102" s="48">
        <f t="shared" si="129"/>
        <v>0</v>
      </c>
      <c r="AO102" s="48">
        <f t="shared" si="130"/>
        <v>0</v>
      </c>
      <c r="AP102" s="48">
        <f t="shared" si="131"/>
        <v>0</v>
      </c>
      <c r="AQ102" s="48">
        <f t="shared" si="132"/>
        <v>0</v>
      </c>
      <c r="AR102" s="48">
        <f t="shared" si="133"/>
        <v>0</v>
      </c>
      <c r="AS102" s="48">
        <f t="shared" si="134"/>
        <v>0</v>
      </c>
      <c r="AT102" s="48">
        <f t="shared" si="135"/>
        <v>0</v>
      </c>
      <c r="AU102" s="48">
        <f t="shared" si="136"/>
        <v>0</v>
      </c>
      <c r="AV102" s="48">
        <f t="shared" si="137"/>
        <v>0</v>
      </c>
      <c r="AW102" s="48">
        <f t="shared" si="138"/>
        <v>0</v>
      </c>
      <c r="AX102" s="48">
        <f t="shared" si="139"/>
        <v>0</v>
      </c>
      <c r="AY102" s="48">
        <f t="shared" si="140"/>
        <v>0</v>
      </c>
      <c r="AZ102" s="48">
        <f t="shared" si="141"/>
        <v>0</v>
      </c>
      <c r="BA102" s="48">
        <f t="shared" si="142"/>
        <v>0</v>
      </c>
      <c r="BB102" s="48">
        <f t="shared" si="143"/>
        <v>0</v>
      </c>
      <c r="BC102" s="48">
        <f t="shared" si="144"/>
        <v>0</v>
      </c>
      <c r="BD102" s="48">
        <f t="shared" si="145"/>
        <v>0</v>
      </c>
      <c r="BE102" s="48">
        <f t="shared" si="146"/>
        <v>0</v>
      </c>
      <c r="BF102" s="48">
        <f t="shared" si="147"/>
        <v>0</v>
      </c>
      <c r="BG102" s="48">
        <f t="shared" si="148"/>
        <v>0</v>
      </c>
      <c r="BH102" s="48">
        <f t="shared" si="149"/>
        <v>0</v>
      </c>
      <c r="BI102" s="48">
        <f t="shared" si="150"/>
        <v>0</v>
      </c>
      <c r="BJ102" s="48">
        <f t="shared" si="151"/>
        <v>0</v>
      </c>
      <c r="BK102" s="48"/>
      <c r="CN102" s="310">
        <f t="shared" si="207"/>
        <v>0</v>
      </c>
      <c r="CO102" s="310">
        <v>101</v>
      </c>
      <c r="CP102" s="303">
        <f t="shared" si="208"/>
        <v>1</v>
      </c>
      <c r="CQ102" s="303">
        <f>CP102+COUNTIF($CP$2:CP102,CP102)-1</f>
        <v>101</v>
      </c>
      <c r="CR102" s="305" t="str">
        <f t="shared" si="176"/>
        <v>Indonesia</v>
      </c>
      <c r="CS102" s="81">
        <f t="shared" si="209"/>
        <v>0</v>
      </c>
      <c r="CT102" s="48">
        <f t="shared" si="177"/>
        <v>0</v>
      </c>
      <c r="CU102" s="48">
        <f t="shared" si="178"/>
        <v>0</v>
      </c>
      <c r="CV102" s="48">
        <f t="shared" si="179"/>
        <v>0</v>
      </c>
      <c r="CW102" s="48">
        <f t="shared" si="180"/>
        <v>0</v>
      </c>
      <c r="CX102" s="48">
        <f t="shared" si="181"/>
        <v>0</v>
      </c>
      <c r="CY102" s="48">
        <f t="shared" si="182"/>
        <v>0</v>
      </c>
      <c r="CZ102" s="48">
        <f t="shared" si="183"/>
        <v>0</v>
      </c>
      <c r="DA102" s="48">
        <f t="shared" si="184"/>
        <v>0</v>
      </c>
      <c r="DB102" s="48">
        <f t="shared" si="185"/>
        <v>0</v>
      </c>
      <c r="DC102" s="48">
        <f t="shared" si="186"/>
        <v>0</v>
      </c>
      <c r="DD102" s="48">
        <f t="shared" si="187"/>
        <v>0</v>
      </c>
      <c r="DE102" s="48">
        <f t="shared" si="188"/>
        <v>0</v>
      </c>
      <c r="DF102" s="48">
        <f t="shared" si="189"/>
        <v>0</v>
      </c>
      <c r="DG102" s="48">
        <f t="shared" si="190"/>
        <v>0</v>
      </c>
      <c r="DH102" s="48">
        <f t="shared" si="191"/>
        <v>0</v>
      </c>
      <c r="DI102" s="48">
        <f t="shared" si="192"/>
        <v>0</v>
      </c>
      <c r="DJ102" s="48">
        <f t="shared" si="193"/>
        <v>0</v>
      </c>
      <c r="DK102" s="48">
        <f t="shared" si="194"/>
        <v>0</v>
      </c>
      <c r="DL102" s="48">
        <f t="shared" si="195"/>
        <v>0</v>
      </c>
      <c r="DM102" s="48">
        <f t="shared" si="196"/>
        <v>0</v>
      </c>
      <c r="DN102" s="48">
        <f t="shared" si="197"/>
        <v>0</v>
      </c>
      <c r="DO102" s="48">
        <f t="shared" si="198"/>
        <v>0</v>
      </c>
      <c r="DP102" s="48">
        <f t="shared" si="199"/>
        <v>0</v>
      </c>
      <c r="DQ102" s="48">
        <f t="shared" si="200"/>
        <v>0</v>
      </c>
    </row>
    <row r="103" spans="1:121" ht="15">
      <c r="A103" s="303">
        <v>102</v>
      </c>
      <c r="B103" s="445">
        <f t="shared" si="201"/>
        <v>1</v>
      </c>
      <c r="C103" s="446">
        <f>B103+COUNTIF(B$2:$B103,B103)-1</f>
        <v>102</v>
      </c>
      <c r="D103" s="447" t="str">
        <f>Tables!AI103</f>
        <v>Iran</v>
      </c>
      <c r="E103" s="448">
        <f t="shared" si="202"/>
        <v>0</v>
      </c>
      <c r="F103" s="50">
        <f>SUMIFS('Portfolio Allocation'!C$10:C$109,'Portfolio Allocation'!$A$10:$A$109,'Graph Tables'!$D103)</f>
        <v>0</v>
      </c>
      <c r="G103" s="50">
        <f>SUMIFS('Portfolio Allocation'!D$10:D$109,'Portfolio Allocation'!$A$10:$A$109,'Graph Tables'!$D103)</f>
        <v>0</v>
      </c>
      <c r="H103" s="50">
        <f>SUMIFS('Portfolio Allocation'!E$10:E$109,'Portfolio Allocation'!$A$10:$A$109,'Graph Tables'!$D103)</f>
        <v>0</v>
      </c>
      <c r="I103" s="50">
        <f>SUMIFS('Portfolio Allocation'!F$10:F$109,'Portfolio Allocation'!$A$10:$A$109,'Graph Tables'!$D103)</f>
        <v>0</v>
      </c>
      <c r="J103" s="50">
        <f>SUMIFS('Portfolio Allocation'!G$10:G$109,'Portfolio Allocation'!$A$10:$A$109,'Graph Tables'!$D103)</f>
        <v>0</v>
      </c>
      <c r="K103" s="50">
        <f>SUMIFS('Portfolio Allocation'!H$10:H$109,'Portfolio Allocation'!$A$10:$A$109,'Graph Tables'!$D103)</f>
        <v>0</v>
      </c>
      <c r="L103" s="50">
        <f>SUMIFS('Portfolio Allocation'!I$10:I$109,'Portfolio Allocation'!$A$10:$A$109,'Graph Tables'!$D103)</f>
        <v>0</v>
      </c>
      <c r="M103" s="50">
        <f>SUMIFS('Portfolio Allocation'!J$10:J$109,'Portfolio Allocation'!$A$10:$A$109,'Graph Tables'!$D103)</f>
        <v>0</v>
      </c>
      <c r="N103" s="50">
        <f>SUMIFS('Portfolio Allocation'!K$10:K$109,'Portfolio Allocation'!$A$10:$A$109,'Graph Tables'!$D103)</f>
        <v>0</v>
      </c>
      <c r="O103" s="50">
        <f>SUMIFS('Portfolio Allocation'!L$10:L$109,'Portfolio Allocation'!$A$10:$A$109,'Graph Tables'!$D103)</f>
        <v>0</v>
      </c>
      <c r="P103" s="50">
        <f>SUMIFS('Portfolio Allocation'!M$10:M$109,'Portfolio Allocation'!$A$10:$A$109,'Graph Tables'!$D103)</f>
        <v>0</v>
      </c>
      <c r="Q103" s="50">
        <f>SUMIFS('Portfolio Allocation'!N$10:N$109,'Portfolio Allocation'!$A$10:$A$109,'Graph Tables'!$D103)</f>
        <v>0</v>
      </c>
      <c r="R103" s="50">
        <f>SUMIFS('Portfolio Allocation'!O$10:O$109,'Portfolio Allocation'!$A$10:$A$109,'Graph Tables'!$D103)</f>
        <v>0</v>
      </c>
      <c r="S103" s="50">
        <f>SUMIFS('Portfolio Allocation'!P$10:P$109,'Portfolio Allocation'!$A$10:$A$109,'Graph Tables'!$D103)</f>
        <v>0</v>
      </c>
      <c r="T103" s="50">
        <f>SUMIFS('Portfolio Allocation'!Q$10:Q$109,'Portfolio Allocation'!$A$10:$A$109,'Graph Tables'!$D103)</f>
        <v>0</v>
      </c>
      <c r="U103" s="50">
        <f>SUMIFS('Portfolio Allocation'!R$10:R$109,'Portfolio Allocation'!$A$10:$A$109,'Graph Tables'!$D103)</f>
        <v>0</v>
      </c>
      <c r="V103" s="50">
        <f>SUMIFS('Portfolio Allocation'!S$10:S$109,'Portfolio Allocation'!$A$10:$A$109,'Graph Tables'!$D103)</f>
        <v>0</v>
      </c>
      <c r="W103" s="50">
        <f>SUMIFS('Portfolio Allocation'!T$10:T$109,'Portfolio Allocation'!$A$10:$A$109,'Graph Tables'!$D103)</f>
        <v>0</v>
      </c>
      <c r="X103" s="50">
        <f>SUMIFS('Portfolio Allocation'!U$10:U$109,'Portfolio Allocation'!$A$10:$A$109,'Graph Tables'!$D103)</f>
        <v>0</v>
      </c>
      <c r="Y103" s="50">
        <f>SUMIFS('Portfolio Allocation'!V$10:V$109,'Portfolio Allocation'!$A$10:$A$109,'Graph Tables'!$D103)</f>
        <v>0</v>
      </c>
      <c r="Z103" s="50">
        <f>SUMIFS('Portfolio Allocation'!W$10:W$109,'Portfolio Allocation'!$A$10:$A$109,'Graph Tables'!$D103)</f>
        <v>0</v>
      </c>
      <c r="AA103" s="50">
        <f>SUMIFS('Portfolio Allocation'!X$10:X$109,'Portfolio Allocation'!$A$10:$A$109,'Graph Tables'!$D103)</f>
        <v>0</v>
      </c>
      <c r="AB103" s="50">
        <f>SUMIFS('Portfolio Allocation'!Y$10:Y$109,'Portfolio Allocation'!$A$10:$A$109,'Graph Tables'!$D103)</f>
        <v>0</v>
      </c>
      <c r="AC103" s="50">
        <f>SUMIFS('Portfolio Allocation'!Z$10:Z$109,'Portfolio Allocation'!$A$10:$A$109,'Graph Tables'!$D103)</f>
        <v>0</v>
      </c>
      <c r="AD103" s="50"/>
      <c r="AH103" s="50"/>
      <c r="AI103" s="303">
        <f t="shared" si="204"/>
        <v>1</v>
      </c>
      <c r="AJ103" s="303">
        <f>AI103+COUNTIF(AI$2:$AI103,AI103)-1</f>
        <v>102</v>
      </c>
      <c r="AK103" s="305" t="str">
        <f t="shared" si="127"/>
        <v>Iran</v>
      </c>
      <c r="AL103" s="81">
        <f t="shared" si="205"/>
        <v>0</v>
      </c>
      <c r="AM103" s="48">
        <f t="shared" si="128"/>
        <v>0</v>
      </c>
      <c r="AN103" s="48">
        <f t="shared" si="129"/>
        <v>0</v>
      </c>
      <c r="AO103" s="48">
        <f t="shared" si="130"/>
        <v>0</v>
      </c>
      <c r="AP103" s="48">
        <f t="shared" si="131"/>
        <v>0</v>
      </c>
      <c r="AQ103" s="48">
        <f t="shared" si="132"/>
        <v>0</v>
      </c>
      <c r="AR103" s="48">
        <f t="shared" si="133"/>
        <v>0</v>
      </c>
      <c r="AS103" s="48">
        <f t="shared" si="134"/>
        <v>0</v>
      </c>
      <c r="AT103" s="48">
        <f t="shared" si="135"/>
        <v>0</v>
      </c>
      <c r="AU103" s="48">
        <f t="shared" si="136"/>
        <v>0</v>
      </c>
      <c r="AV103" s="48">
        <f t="shared" si="137"/>
        <v>0</v>
      </c>
      <c r="AW103" s="48">
        <f t="shared" si="138"/>
        <v>0</v>
      </c>
      <c r="AX103" s="48">
        <f t="shared" si="139"/>
        <v>0</v>
      </c>
      <c r="AY103" s="48">
        <f t="shared" si="140"/>
        <v>0</v>
      </c>
      <c r="AZ103" s="48">
        <f t="shared" si="141"/>
        <v>0</v>
      </c>
      <c r="BA103" s="48">
        <f t="shared" si="142"/>
        <v>0</v>
      </c>
      <c r="BB103" s="48">
        <f t="shared" si="143"/>
        <v>0</v>
      </c>
      <c r="BC103" s="48">
        <f t="shared" si="144"/>
        <v>0</v>
      </c>
      <c r="BD103" s="48">
        <f t="shared" si="145"/>
        <v>0</v>
      </c>
      <c r="BE103" s="48">
        <f t="shared" si="146"/>
        <v>0</v>
      </c>
      <c r="BF103" s="48">
        <f t="shared" si="147"/>
        <v>0</v>
      </c>
      <c r="BG103" s="48">
        <f t="shared" si="148"/>
        <v>0</v>
      </c>
      <c r="BH103" s="48">
        <f t="shared" si="149"/>
        <v>0</v>
      </c>
      <c r="BI103" s="48">
        <f t="shared" si="150"/>
        <v>0</v>
      </c>
      <c r="BJ103" s="48">
        <f t="shared" si="151"/>
        <v>0</v>
      </c>
      <c r="BK103" s="48"/>
      <c r="BL103" s="304" t="s">
        <v>1873</v>
      </c>
      <c r="BM103" s="304"/>
      <c r="BO103" s="309">
        <f>EE2</f>
        <v>0</v>
      </c>
      <c r="BP103" s="309">
        <f>EE3</f>
        <v>0</v>
      </c>
      <c r="BQ103" s="309">
        <f>EE4</f>
        <v>0</v>
      </c>
      <c r="BR103" s="309">
        <f>EE5</f>
        <v>0</v>
      </c>
      <c r="BS103" s="309">
        <f>EE6</f>
        <v>0</v>
      </c>
      <c r="BT103" s="309">
        <f>EE7</f>
        <v>0</v>
      </c>
      <c r="BU103" s="309">
        <f>EE8</f>
        <v>1</v>
      </c>
      <c r="BV103" s="309">
        <f>EE9</f>
        <v>0</v>
      </c>
      <c r="BW103" s="309">
        <f>EE10</f>
        <v>0</v>
      </c>
      <c r="BX103" s="309">
        <f>EE11</f>
        <v>0</v>
      </c>
      <c r="BY103" s="309">
        <f>EE12</f>
        <v>0</v>
      </c>
      <c r="BZ103" s="309">
        <f>EE13</f>
        <v>0</v>
      </c>
      <c r="CA103" s="309">
        <f>EE14</f>
        <v>0</v>
      </c>
      <c r="CB103" s="309">
        <f>EE15</f>
        <v>0</v>
      </c>
      <c r="CC103" s="309">
        <f>EE16</f>
        <v>0</v>
      </c>
      <c r="CD103" s="309">
        <f>EE17</f>
        <v>0</v>
      </c>
      <c r="CE103" s="309">
        <f>EE18</f>
        <v>0</v>
      </c>
      <c r="CF103" s="309">
        <f>EE19</f>
        <v>0</v>
      </c>
      <c r="CG103" s="309">
        <f>EE20</f>
        <v>0</v>
      </c>
      <c r="CH103" s="309">
        <f>EE21</f>
        <v>0</v>
      </c>
      <c r="CI103" s="309">
        <f>EE22</f>
        <v>0</v>
      </c>
      <c r="CJ103" s="309">
        <f>EE23</f>
        <v>0</v>
      </c>
      <c r="CK103" s="309">
        <f>EE24</f>
        <v>0</v>
      </c>
      <c r="CL103" s="309">
        <f>EE25</f>
        <v>0</v>
      </c>
      <c r="CN103" s="310">
        <f t="shared" si="207"/>
        <v>0</v>
      </c>
      <c r="CO103" s="310">
        <v>102</v>
      </c>
      <c r="CP103" s="303">
        <f t="shared" si="208"/>
        <v>1</v>
      </c>
      <c r="CQ103" s="303">
        <f>CP103+COUNTIF($CP$2:CP103,CP103)-1</f>
        <v>102</v>
      </c>
      <c r="CR103" s="305" t="str">
        <f t="shared" si="176"/>
        <v>Iran</v>
      </c>
      <c r="CS103" s="81">
        <f t="shared" si="209"/>
        <v>0</v>
      </c>
      <c r="CT103" s="48">
        <f t="shared" si="177"/>
        <v>0</v>
      </c>
      <c r="CU103" s="48">
        <f t="shared" si="178"/>
        <v>0</v>
      </c>
      <c r="CV103" s="48">
        <f t="shared" si="179"/>
        <v>0</v>
      </c>
      <c r="CW103" s="48">
        <f t="shared" si="180"/>
        <v>0</v>
      </c>
      <c r="CX103" s="48">
        <f t="shared" si="181"/>
        <v>0</v>
      </c>
      <c r="CY103" s="48">
        <f t="shared" si="182"/>
        <v>0</v>
      </c>
      <c r="CZ103" s="48">
        <f t="shared" si="183"/>
        <v>0</v>
      </c>
      <c r="DA103" s="48">
        <f t="shared" si="184"/>
        <v>0</v>
      </c>
      <c r="DB103" s="48">
        <f t="shared" si="185"/>
        <v>0</v>
      </c>
      <c r="DC103" s="48">
        <f t="shared" si="186"/>
        <v>0</v>
      </c>
      <c r="DD103" s="48">
        <f t="shared" si="187"/>
        <v>0</v>
      </c>
      <c r="DE103" s="48">
        <f t="shared" si="188"/>
        <v>0</v>
      </c>
      <c r="DF103" s="48">
        <f t="shared" si="189"/>
        <v>0</v>
      </c>
      <c r="DG103" s="48">
        <f t="shared" si="190"/>
        <v>0</v>
      </c>
      <c r="DH103" s="48">
        <f t="shared" si="191"/>
        <v>0</v>
      </c>
      <c r="DI103" s="48">
        <f t="shared" si="192"/>
        <v>0</v>
      </c>
      <c r="DJ103" s="48">
        <f t="shared" si="193"/>
        <v>0</v>
      </c>
      <c r="DK103" s="48">
        <f t="shared" si="194"/>
        <v>0</v>
      </c>
      <c r="DL103" s="48">
        <f t="shared" si="195"/>
        <v>0</v>
      </c>
      <c r="DM103" s="48">
        <f t="shared" si="196"/>
        <v>0</v>
      </c>
      <c r="DN103" s="48">
        <f t="shared" si="197"/>
        <v>0</v>
      </c>
      <c r="DO103" s="48">
        <f t="shared" si="198"/>
        <v>0</v>
      </c>
      <c r="DP103" s="48">
        <f t="shared" si="199"/>
        <v>0</v>
      </c>
      <c r="DQ103" s="48">
        <f t="shared" si="200"/>
        <v>0</v>
      </c>
    </row>
    <row r="104" spans="1:121" ht="15">
      <c r="A104" s="303">
        <v>103</v>
      </c>
      <c r="B104" s="445">
        <f t="shared" si="201"/>
        <v>1</v>
      </c>
      <c r="C104" s="446">
        <f>B104+COUNTIF(B$2:$B104,B104)-1</f>
        <v>103</v>
      </c>
      <c r="D104" s="447" t="str">
        <f>Tables!AI104</f>
        <v>Iraq</v>
      </c>
      <c r="E104" s="448">
        <f t="shared" si="202"/>
        <v>0</v>
      </c>
      <c r="F104" s="50">
        <f>SUMIFS('Portfolio Allocation'!C$10:C$109,'Portfolio Allocation'!$A$10:$A$109,'Graph Tables'!$D104)</f>
        <v>0</v>
      </c>
      <c r="G104" s="50">
        <f>SUMIFS('Portfolio Allocation'!D$10:D$109,'Portfolio Allocation'!$A$10:$A$109,'Graph Tables'!$D104)</f>
        <v>0</v>
      </c>
      <c r="H104" s="50">
        <f>SUMIFS('Portfolio Allocation'!E$10:E$109,'Portfolio Allocation'!$A$10:$A$109,'Graph Tables'!$D104)</f>
        <v>0</v>
      </c>
      <c r="I104" s="50">
        <f>SUMIFS('Portfolio Allocation'!F$10:F$109,'Portfolio Allocation'!$A$10:$A$109,'Graph Tables'!$D104)</f>
        <v>0</v>
      </c>
      <c r="J104" s="50">
        <f>SUMIFS('Portfolio Allocation'!G$10:G$109,'Portfolio Allocation'!$A$10:$A$109,'Graph Tables'!$D104)</f>
        <v>0</v>
      </c>
      <c r="K104" s="50">
        <f>SUMIFS('Portfolio Allocation'!H$10:H$109,'Portfolio Allocation'!$A$10:$A$109,'Graph Tables'!$D104)</f>
        <v>0</v>
      </c>
      <c r="L104" s="50">
        <f>SUMIFS('Portfolio Allocation'!I$10:I$109,'Portfolio Allocation'!$A$10:$A$109,'Graph Tables'!$D104)</f>
        <v>0</v>
      </c>
      <c r="M104" s="50">
        <f>SUMIFS('Portfolio Allocation'!J$10:J$109,'Portfolio Allocation'!$A$10:$A$109,'Graph Tables'!$D104)</f>
        <v>0</v>
      </c>
      <c r="N104" s="50">
        <f>SUMIFS('Portfolio Allocation'!K$10:K$109,'Portfolio Allocation'!$A$10:$A$109,'Graph Tables'!$D104)</f>
        <v>0</v>
      </c>
      <c r="O104" s="50">
        <f>SUMIFS('Portfolio Allocation'!L$10:L$109,'Portfolio Allocation'!$A$10:$A$109,'Graph Tables'!$D104)</f>
        <v>0</v>
      </c>
      <c r="P104" s="50">
        <f>SUMIFS('Portfolio Allocation'!M$10:M$109,'Portfolio Allocation'!$A$10:$A$109,'Graph Tables'!$D104)</f>
        <v>0</v>
      </c>
      <c r="Q104" s="50">
        <f>SUMIFS('Portfolio Allocation'!N$10:N$109,'Portfolio Allocation'!$A$10:$A$109,'Graph Tables'!$D104)</f>
        <v>0</v>
      </c>
      <c r="R104" s="50">
        <f>SUMIFS('Portfolio Allocation'!O$10:O$109,'Portfolio Allocation'!$A$10:$A$109,'Graph Tables'!$D104)</f>
        <v>0</v>
      </c>
      <c r="S104" s="50">
        <f>SUMIFS('Portfolio Allocation'!P$10:P$109,'Portfolio Allocation'!$A$10:$A$109,'Graph Tables'!$D104)</f>
        <v>0</v>
      </c>
      <c r="T104" s="50">
        <f>SUMIFS('Portfolio Allocation'!Q$10:Q$109,'Portfolio Allocation'!$A$10:$A$109,'Graph Tables'!$D104)</f>
        <v>0</v>
      </c>
      <c r="U104" s="50">
        <f>SUMIFS('Portfolio Allocation'!R$10:R$109,'Portfolio Allocation'!$A$10:$A$109,'Graph Tables'!$D104)</f>
        <v>0</v>
      </c>
      <c r="V104" s="50">
        <f>SUMIFS('Portfolio Allocation'!S$10:S$109,'Portfolio Allocation'!$A$10:$A$109,'Graph Tables'!$D104)</f>
        <v>0</v>
      </c>
      <c r="W104" s="50">
        <f>SUMIFS('Portfolio Allocation'!T$10:T$109,'Portfolio Allocation'!$A$10:$A$109,'Graph Tables'!$D104)</f>
        <v>0</v>
      </c>
      <c r="X104" s="50">
        <f>SUMIFS('Portfolio Allocation'!U$10:U$109,'Portfolio Allocation'!$A$10:$A$109,'Graph Tables'!$D104)</f>
        <v>0</v>
      </c>
      <c r="Y104" s="50">
        <f>SUMIFS('Portfolio Allocation'!V$10:V$109,'Portfolio Allocation'!$A$10:$A$109,'Graph Tables'!$D104)</f>
        <v>0</v>
      </c>
      <c r="Z104" s="50">
        <f>SUMIFS('Portfolio Allocation'!W$10:W$109,'Portfolio Allocation'!$A$10:$A$109,'Graph Tables'!$D104)</f>
        <v>0</v>
      </c>
      <c r="AA104" s="50">
        <f>SUMIFS('Portfolio Allocation'!X$10:X$109,'Portfolio Allocation'!$A$10:$A$109,'Graph Tables'!$D104)</f>
        <v>0</v>
      </c>
      <c r="AB104" s="50">
        <f>SUMIFS('Portfolio Allocation'!Y$10:Y$109,'Portfolio Allocation'!$A$10:$A$109,'Graph Tables'!$D104)</f>
        <v>0</v>
      </c>
      <c r="AC104" s="50">
        <f>SUMIFS('Portfolio Allocation'!Z$10:Z$109,'Portfolio Allocation'!$A$10:$A$109,'Graph Tables'!$D104)</f>
        <v>0</v>
      </c>
      <c r="AD104" s="50"/>
      <c r="AH104" s="50"/>
      <c r="AI104" s="303">
        <f t="shared" si="204"/>
        <v>1</v>
      </c>
      <c r="AJ104" s="303">
        <f>AI104+COUNTIF(AI$2:$AI104,AI104)-1</f>
        <v>103</v>
      </c>
      <c r="AK104" s="305" t="str">
        <f t="shared" si="127"/>
        <v>Iraq</v>
      </c>
      <c r="AL104" s="81">
        <f t="shared" si="205"/>
        <v>0</v>
      </c>
      <c r="AM104" s="48">
        <f t="shared" si="128"/>
        <v>0</v>
      </c>
      <c r="AN104" s="48">
        <f t="shared" si="129"/>
        <v>0</v>
      </c>
      <c r="AO104" s="48">
        <f t="shared" si="130"/>
        <v>0</v>
      </c>
      <c r="AP104" s="48">
        <f t="shared" si="131"/>
        <v>0</v>
      </c>
      <c r="AQ104" s="48">
        <f t="shared" si="132"/>
        <v>0</v>
      </c>
      <c r="AR104" s="48">
        <f t="shared" si="133"/>
        <v>0</v>
      </c>
      <c r="AS104" s="48">
        <f t="shared" si="134"/>
        <v>0</v>
      </c>
      <c r="AT104" s="48">
        <f t="shared" si="135"/>
        <v>0</v>
      </c>
      <c r="AU104" s="48">
        <f t="shared" si="136"/>
        <v>0</v>
      </c>
      <c r="AV104" s="48">
        <f t="shared" si="137"/>
        <v>0</v>
      </c>
      <c r="AW104" s="48">
        <f t="shared" si="138"/>
        <v>0</v>
      </c>
      <c r="AX104" s="48">
        <f t="shared" si="139"/>
        <v>0</v>
      </c>
      <c r="AY104" s="48">
        <f t="shared" si="140"/>
        <v>0</v>
      </c>
      <c r="AZ104" s="48">
        <f t="shared" si="141"/>
        <v>0</v>
      </c>
      <c r="BA104" s="48">
        <f t="shared" si="142"/>
        <v>0</v>
      </c>
      <c r="BB104" s="48">
        <f t="shared" si="143"/>
        <v>0</v>
      </c>
      <c r="BC104" s="48">
        <f t="shared" si="144"/>
        <v>0</v>
      </c>
      <c r="BD104" s="48">
        <f t="shared" si="145"/>
        <v>0</v>
      </c>
      <c r="BE104" s="48">
        <f t="shared" si="146"/>
        <v>0</v>
      </c>
      <c r="BF104" s="48">
        <f t="shared" si="147"/>
        <v>0</v>
      </c>
      <c r="BG104" s="48">
        <f t="shared" si="148"/>
        <v>0</v>
      </c>
      <c r="BH104" s="48">
        <f t="shared" si="149"/>
        <v>0</v>
      </c>
      <c r="BI104" s="48">
        <f t="shared" si="150"/>
        <v>0</v>
      </c>
      <c r="BJ104" s="48">
        <f t="shared" si="151"/>
        <v>0</v>
      </c>
      <c r="BK104" s="48"/>
      <c r="BL104" s="304"/>
      <c r="BO104" s="48">
        <f t="shared" ref="BO104:CL104" si="212">SUM(AM2:AM241)</f>
        <v>0</v>
      </c>
      <c r="BP104" s="48">
        <f t="shared" si="212"/>
        <v>0</v>
      </c>
      <c r="BQ104" s="48">
        <f t="shared" si="212"/>
        <v>0</v>
      </c>
      <c r="BR104" s="48">
        <f t="shared" si="212"/>
        <v>0</v>
      </c>
      <c r="BS104" s="48">
        <f t="shared" si="212"/>
        <v>0</v>
      </c>
      <c r="BT104" s="48">
        <f t="shared" si="212"/>
        <v>0</v>
      </c>
      <c r="BU104" s="48">
        <f t="shared" si="212"/>
        <v>0</v>
      </c>
      <c r="BV104" s="48">
        <f t="shared" si="212"/>
        <v>0</v>
      </c>
      <c r="BW104" s="48">
        <f t="shared" si="212"/>
        <v>0</v>
      </c>
      <c r="BX104" s="48">
        <f t="shared" si="212"/>
        <v>0</v>
      </c>
      <c r="BY104" s="48">
        <f t="shared" si="212"/>
        <v>0</v>
      </c>
      <c r="BZ104" s="48">
        <f t="shared" si="212"/>
        <v>0</v>
      </c>
      <c r="CA104" s="48">
        <f t="shared" si="212"/>
        <v>0</v>
      </c>
      <c r="CB104" s="48">
        <f t="shared" si="212"/>
        <v>0</v>
      </c>
      <c r="CC104" s="48">
        <f t="shared" si="212"/>
        <v>0</v>
      </c>
      <c r="CD104" s="48">
        <f t="shared" si="212"/>
        <v>0</v>
      </c>
      <c r="CE104" s="48">
        <f t="shared" si="212"/>
        <v>0</v>
      </c>
      <c r="CF104" s="48">
        <f t="shared" si="212"/>
        <v>0</v>
      </c>
      <c r="CG104" s="48">
        <f t="shared" si="212"/>
        <v>0</v>
      </c>
      <c r="CH104" s="48">
        <f t="shared" si="212"/>
        <v>0</v>
      </c>
      <c r="CI104" s="48">
        <f t="shared" si="212"/>
        <v>0</v>
      </c>
      <c r="CJ104" s="48">
        <f t="shared" si="212"/>
        <v>0</v>
      </c>
      <c r="CK104" s="48">
        <f t="shared" si="212"/>
        <v>0</v>
      </c>
      <c r="CL104" s="48">
        <f t="shared" si="212"/>
        <v>0</v>
      </c>
      <c r="CN104" s="310">
        <f t="shared" si="207"/>
        <v>0</v>
      </c>
      <c r="CO104" s="310">
        <v>103</v>
      </c>
      <c r="CP104" s="303">
        <f t="shared" si="208"/>
        <v>1</v>
      </c>
      <c r="CQ104" s="303">
        <f>CP104+COUNTIF($CP$2:CP104,CP104)-1</f>
        <v>103</v>
      </c>
      <c r="CR104" s="305" t="str">
        <f t="shared" si="176"/>
        <v>Iraq</v>
      </c>
      <c r="CS104" s="81">
        <f t="shared" si="209"/>
        <v>0</v>
      </c>
      <c r="CT104" s="48">
        <f t="shared" si="177"/>
        <v>0</v>
      </c>
      <c r="CU104" s="48">
        <f t="shared" si="178"/>
        <v>0</v>
      </c>
      <c r="CV104" s="48">
        <f t="shared" si="179"/>
        <v>0</v>
      </c>
      <c r="CW104" s="48">
        <f t="shared" si="180"/>
        <v>0</v>
      </c>
      <c r="CX104" s="48">
        <f t="shared" si="181"/>
        <v>0</v>
      </c>
      <c r="CY104" s="48">
        <f t="shared" si="182"/>
        <v>0</v>
      </c>
      <c r="CZ104" s="48">
        <f t="shared" si="183"/>
        <v>0</v>
      </c>
      <c r="DA104" s="48">
        <f t="shared" si="184"/>
        <v>0</v>
      </c>
      <c r="DB104" s="48">
        <f t="shared" si="185"/>
        <v>0</v>
      </c>
      <c r="DC104" s="48">
        <f t="shared" si="186"/>
        <v>0</v>
      </c>
      <c r="DD104" s="48">
        <f t="shared" si="187"/>
        <v>0</v>
      </c>
      <c r="DE104" s="48">
        <f t="shared" si="188"/>
        <v>0</v>
      </c>
      <c r="DF104" s="48">
        <f t="shared" si="189"/>
        <v>0</v>
      </c>
      <c r="DG104" s="48">
        <f t="shared" si="190"/>
        <v>0</v>
      </c>
      <c r="DH104" s="48">
        <f t="shared" si="191"/>
        <v>0</v>
      </c>
      <c r="DI104" s="48">
        <f t="shared" si="192"/>
        <v>0</v>
      </c>
      <c r="DJ104" s="48">
        <f t="shared" si="193"/>
        <v>0</v>
      </c>
      <c r="DK104" s="48">
        <f t="shared" si="194"/>
        <v>0</v>
      </c>
      <c r="DL104" s="48">
        <f t="shared" si="195"/>
        <v>0</v>
      </c>
      <c r="DM104" s="48">
        <f t="shared" si="196"/>
        <v>0</v>
      </c>
      <c r="DN104" s="48">
        <f t="shared" si="197"/>
        <v>0</v>
      </c>
      <c r="DO104" s="48">
        <f t="shared" si="198"/>
        <v>0</v>
      </c>
      <c r="DP104" s="48">
        <f t="shared" si="199"/>
        <v>0</v>
      </c>
      <c r="DQ104" s="48">
        <f t="shared" si="200"/>
        <v>0</v>
      </c>
    </row>
    <row r="105" spans="1:121" ht="15">
      <c r="A105" s="303">
        <v>104</v>
      </c>
      <c r="B105" s="445">
        <f t="shared" si="201"/>
        <v>1</v>
      </c>
      <c r="C105" s="446">
        <f>B105+COUNTIF(B$2:$B105,B105)-1</f>
        <v>104</v>
      </c>
      <c r="D105" s="447" t="str">
        <f>Tables!AI105</f>
        <v>Ireland</v>
      </c>
      <c r="E105" s="448">
        <f t="shared" si="202"/>
        <v>0</v>
      </c>
      <c r="F105" s="50">
        <f>SUMIFS('Portfolio Allocation'!C$10:C$109,'Portfolio Allocation'!$A$10:$A$109,'Graph Tables'!$D105)</f>
        <v>0</v>
      </c>
      <c r="G105" s="50">
        <f>SUMIFS('Portfolio Allocation'!D$10:D$109,'Portfolio Allocation'!$A$10:$A$109,'Graph Tables'!$D105)</f>
        <v>0</v>
      </c>
      <c r="H105" s="50">
        <f>SUMIFS('Portfolio Allocation'!E$10:E$109,'Portfolio Allocation'!$A$10:$A$109,'Graph Tables'!$D105)</f>
        <v>0</v>
      </c>
      <c r="I105" s="50">
        <f>SUMIFS('Portfolio Allocation'!F$10:F$109,'Portfolio Allocation'!$A$10:$A$109,'Graph Tables'!$D105)</f>
        <v>0</v>
      </c>
      <c r="J105" s="50">
        <f>SUMIFS('Portfolio Allocation'!G$10:G$109,'Portfolio Allocation'!$A$10:$A$109,'Graph Tables'!$D105)</f>
        <v>0</v>
      </c>
      <c r="K105" s="50">
        <f>SUMIFS('Portfolio Allocation'!H$10:H$109,'Portfolio Allocation'!$A$10:$A$109,'Graph Tables'!$D105)</f>
        <v>0</v>
      </c>
      <c r="L105" s="50">
        <f>SUMIFS('Portfolio Allocation'!I$10:I$109,'Portfolio Allocation'!$A$10:$A$109,'Graph Tables'!$D105)</f>
        <v>0</v>
      </c>
      <c r="M105" s="50">
        <f>SUMIFS('Portfolio Allocation'!J$10:J$109,'Portfolio Allocation'!$A$10:$A$109,'Graph Tables'!$D105)</f>
        <v>0</v>
      </c>
      <c r="N105" s="50">
        <f>SUMIFS('Portfolio Allocation'!K$10:K$109,'Portfolio Allocation'!$A$10:$A$109,'Graph Tables'!$D105)</f>
        <v>0</v>
      </c>
      <c r="O105" s="50">
        <f>SUMIFS('Portfolio Allocation'!L$10:L$109,'Portfolio Allocation'!$A$10:$A$109,'Graph Tables'!$D105)</f>
        <v>0</v>
      </c>
      <c r="P105" s="50">
        <f>SUMIFS('Portfolio Allocation'!M$10:M$109,'Portfolio Allocation'!$A$10:$A$109,'Graph Tables'!$D105)</f>
        <v>0</v>
      </c>
      <c r="Q105" s="50">
        <f>SUMIFS('Portfolio Allocation'!N$10:N$109,'Portfolio Allocation'!$A$10:$A$109,'Graph Tables'!$D105)</f>
        <v>0</v>
      </c>
      <c r="R105" s="50">
        <f>SUMIFS('Portfolio Allocation'!O$10:O$109,'Portfolio Allocation'!$A$10:$A$109,'Graph Tables'!$D105)</f>
        <v>0</v>
      </c>
      <c r="S105" s="50">
        <f>SUMIFS('Portfolio Allocation'!P$10:P$109,'Portfolio Allocation'!$A$10:$A$109,'Graph Tables'!$D105)</f>
        <v>0</v>
      </c>
      <c r="T105" s="50">
        <f>SUMIFS('Portfolio Allocation'!Q$10:Q$109,'Portfolio Allocation'!$A$10:$A$109,'Graph Tables'!$D105)</f>
        <v>0</v>
      </c>
      <c r="U105" s="50">
        <f>SUMIFS('Portfolio Allocation'!R$10:R$109,'Portfolio Allocation'!$A$10:$A$109,'Graph Tables'!$D105)</f>
        <v>0</v>
      </c>
      <c r="V105" s="50">
        <f>SUMIFS('Portfolio Allocation'!S$10:S$109,'Portfolio Allocation'!$A$10:$A$109,'Graph Tables'!$D105)</f>
        <v>0</v>
      </c>
      <c r="W105" s="50">
        <f>SUMIFS('Portfolio Allocation'!T$10:T$109,'Portfolio Allocation'!$A$10:$A$109,'Graph Tables'!$D105)</f>
        <v>0</v>
      </c>
      <c r="X105" s="50">
        <f>SUMIFS('Portfolio Allocation'!U$10:U$109,'Portfolio Allocation'!$A$10:$A$109,'Graph Tables'!$D105)</f>
        <v>0</v>
      </c>
      <c r="Y105" s="50">
        <f>SUMIFS('Portfolio Allocation'!V$10:V$109,'Portfolio Allocation'!$A$10:$A$109,'Graph Tables'!$D105)</f>
        <v>0</v>
      </c>
      <c r="Z105" s="50">
        <f>SUMIFS('Portfolio Allocation'!W$10:W$109,'Portfolio Allocation'!$A$10:$A$109,'Graph Tables'!$D105)</f>
        <v>0</v>
      </c>
      <c r="AA105" s="50">
        <f>SUMIFS('Portfolio Allocation'!X$10:X$109,'Portfolio Allocation'!$A$10:$A$109,'Graph Tables'!$D105)</f>
        <v>0</v>
      </c>
      <c r="AB105" s="50">
        <f>SUMIFS('Portfolio Allocation'!Y$10:Y$109,'Portfolio Allocation'!$A$10:$A$109,'Graph Tables'!$D105)</f>
        <v>0</v>
      </c>
      <c r="AC105" s="50">
        <f>SUMIFS('Portfolio Allocation'!Z$10:Z$109,'Portfolio Allocation'!$A$10:$A$109,'Graph Tables'!$D105)</f>
        <v>0</v>
      </c>
      <c r="AD105" s="50"/>
      <c r="AH105" s="50"/>
      <c r="AI105" s="303">
        <f t="shared" si="204"/>
        <v>1</v>
      </c>
      <c r="AJ105" s="303">
        <f>AI105+COUNTIF(AI$2:$AI105,AI105)-1</f>
        <v>104</v>
      </c>
      <c r="AK105" s="305" t="str">
        <f t="shared" si="127"/>
        <v>Ireland</v>
      </c>
      <c r="AL105" s="81">
        <f t="shared" si="205"/>
        <v>0</v>
      </c>
      <c r="AM105" s="48">
        <f t="shared" si="128"/>
        <v>0</v>
      </c>
      <c r="AN105" s="48">
        <f t="shared" si="129"/>
        <v>0</v>
      </c>
      <c r="AO105" s="48">
        <f t="shared" si="130"/>
        <v>0</v>
      </c>
      <c r="AP105" s="48">
        <f t="shared" si="131"/>
        <v>0</v>
      </c>
      <c r="AQ105" s="48">
        <f t="shared" si="132"/>
        <v>0</v>
      </c>
      <c r="AR105" s="48">
        <f t="shared" si="133"/>
        <v>0</v>
      </c>
      <c r="AS105" s="48">
        <f t="shared" si="134"/>
        <v>0</v>
      </c>
      <c r="AT105" s="48">
        <f t="shared" si="135"/>
        <v>0</v>
      </c>
      <c r="AU105" s="48">
        <f t="shared" si="136"/>
        <v>0</v>
      </c>
      <c r="AV105" s="48">
        <f t="shared" si="137"/>
        <v>0</v>
      </c>
      <c r="AW105" s="48">
        <f t="shared" si="138"/>
        <v>0</v>
      </c>
      <c r="AX105" s="48">
        <f t="shared" si="139"/>
        <v>0</v>
      </c>
      <c r="AY105" s="48">
        <f t="shared" si="140"/>
        <v>0</v>
      </c>
      <c r="AZ105" s="48">
        <f t="shared" si="141"/>
        <v>0</v>
      </c>
      <c r="BA105" s="48">
        <f t="shared" si="142"/>
        <v>0</v>
      </c>
      <c r="BB105" s="48">
        <f t="shared" si="143"/>
        <v>0</v>
      </c>
      <c r="BC105" s="48">
        <f t="shared" si="144"/>
        <v>0</v>
      </c>
      <c r="BD105" s="48">
        <f t="shared" si="145"/>
        <v>0</v>
      </c>
      <c r="BE105" s="48">
        <f t="shared" si="146"/>
        <v>0</v>
      </c>
      <c r="BF105" s="48">
        <f t="shared" si="147"/>
        <v>0</v>
      </c>
      <c r="BG105" s="48">
        <f t="shared" si="148"/>
        <v>0</v>
      </c>
      <c r="BH105" s="48">
        <f t="shared" si="149"/>
        <v>0</v>
      </c>
      <c r="BI105" s="48">
        <f t="shared" si="150"/>
        <v>0</v>
      </c>
      <c r="BJ105" s="48">
        <f t="shared" si="151"/>
        <v>0</v>
      </c>
      <c r="BK105" s="48"/>
      <c r="BL105" s="304"/>
      <c r="BO105" s="308">
        <v>1</v>
      </c>
      <c r="BP105" s="308">
        <v>2</v>
      </c>
      <c r="BQ105" s="308">
        <v>3</v>
      </c>
      <c r="BR105" s="308">
        <v>4</v>
      </c>
      <c r="BS105" s="308">
        <v>5</v>
      </c>
      <c r="BT105" s="308">
        <v>6</v>
      </c>
      <c r="BU105" s="308">
        <v>7</v>
      </c>
      <c r="BV105" s="308">
        <v>8</v>
      </c>
      <c r="BW105" s="308">
        <v>9</v>
      </c>
      <c r="BX105" s="308">
        <v>10</v>
      </c>
      <c r="BY105" s="308">
        <v>11</v>
      </c>
      <c r="BZ105" s="308">
        <v>12</v>
      </c>
      <c r="CA105" s="308">
        <v>13</v>
      </c>
      <c r="CB105" s="308">
        <v>14</v>
      </c>
      <c r="CC105" s="308">
        <v>15</v>
      </c>
      <c r="CD105" s="308">
        <v>16</v>
      </c>
      <c r="CE105" s="308">
        <v>17</v>
      </c>
      <c r="CF105" s="308">
        <v>18</v>
      </c>
      <c r="CG105" s="308">
        <v>19</v>
      </c>
      <c r="CH105" s="308">
        <v>20</v>
      </c>
      <c r="CI105" s="308">
        <v>21</v>
      </c>
      <c r="CJ105" s="308">
        <v>22</v>
      </c>
      <c r="CK105" s="308">
        <v>23</v>
      </c>
      <c r="CL105" s="308">
        <v>24</v>
      </c>
      <c r="CN105" s="310">
        <f t="shared" si="207"/>
        <v>0</v>
      </c>
      <c r="CO105" s="310">
        <v>104</v>
      </c>
      <c r="CP105" s="303">
        <f t="shared" si="208"/>
        <v>1</v>
      </c>
      <c r="CQ105" s="303">
        <f>CP105+COUNTIF($CP$2:CP105,CP105)-1</f>
        <v>104</v>
      </c>
      <c r="CR105" s="305" t="str">
        <f t="shared" si="176"/>
        <v>Ireland</v>
      </c>
      <c r="CS105" s="81">
        <f t="shared" si="209"/>
        <v>0</v>
      </c>
      <c r="CT105" s="48">
        <f t="shared" si="177"/>
        <v>0</v>
      </c>
      <c r="CU105" s="48">
        <f t="shared" si="178"/>
        <v>0</v>
      </c>
      <c r="CV105" s="48">
        <f t="shared" si="179"/>
        <v>0</v>
      </c>
      <c r="CW105" s="48">
        <f t="shared" si="180"/>
        <v>0</v>
      </c>
      <c r="CX105" s="48">
        <f t="shared" si="181"/>
        <v>0</v>
      </c>
      <c r="CY105" s="48">
        <f t="shared" si="182"/>
        <v>0</v>
      </c>
      <c r="CZ105" s="48">
        <f t="shared" si="183"/>
        <v>0</v>
      </c>
      <c r="DA105" s="48">
        <f t="shared" si="184"/>
        <v>0</v>
      </c>
      <c r="DB105" s="48">
        <f t="shared" si="185"/>
        <v>0</v>
      </c>
      <c r="DC105" s="48">
        <f t="shared" si="186"/>
        <v>0</v>
      </c>
      <c r="DD105" s="48">
        <f t="shared" si="187"/>
        <v>0</v>
      </c>
      <c r="DE105" s="48">
        <f t="shared" si="188"/>
        <v>0</v>
      </c>
      <c r="DF105" s="48">
        <f t="shared" si="189"/>
        <v>0</v>
      </c>
      <c r="DG105" s="48">
        <f t="shared" si="190"/>
        <v>0</v>
      </c>
      <c r="DH105" s="48">
        <f t="shared" si="191"/>
        <v>0</v>
      </c>
      <c r="DI105" s="48">
        <f t="shared" si="192"/>
        <v>0</v>
      </c>
      <c r="DJ105" s="48">
        <f t="shared" si="193"/>
        <v>0</v>
      </c>
      <c r="DK105" s="48">
        <f t="shared" si="194"/>
        <v>0</v>
      </c>
      <c r="DL105" s="48">
        <f t="shared" si="195"/>
        <v>0</v>
      </c>
      <c r="DM105" s="48">
        <f t="shared" si="196"/>
        <v>0</v>
      </c>
      <c r="DN105" s="48">
        <f t="shared" si="197"/>
        <v>0</v>
      </c>
      <c r="DO105" s="48">
        <f t="shared" si="198"/>
        <v>0</v>
      </c>
      <c r="DP105" s="48">
        <f t="shared" si="199"/>
        <v>0</v>
      </c>
      <c r="DQ105" s="48">
        <f t="shared" si="200"/>
        <v>0</v>
      </c>
    </row>
    <row r="106" spans="1:121" ht="15">
      <c r="A106" s="303">
        <v>105</v>
      </c>
      <c r="B106" s="445">
        <f t="shared" si="201"/>
        <v>1</v>
      </c>
      <c r="C106" s="446">
        <f>B106+COUNTIF(B$2:$B106,B106)-1</f>
        <v>105</v>
      </c>
      <c r="D106" s="447" t="str">
        <f>Tables!AI106</f>
        <v>Israel</v>
      </c>
      <c r="E106" s="448">
        <f t="shared" si="202"/>
        <v>0</v>
      </c>
      <c r="F106" s="50">
        <f>SUMIFS('Portfolio Allocation'!C$10:C$109,'Portfolio Allocation'!$A$10:$A$109,'Graph Tables'!$D106)</f>
        <v>0</v>
      </c>
      <c r="G106" s="50">
        <f>SUMIFS('Portfolio Allocation'!D$10:D$109,'Portfolio Allocation'!$A$10:$A$109,'Graph Tables'!$D106)</f>
        <v>0</v>
      </c>
      <c r="H106" s="50">
        <f>SUMIFS('Portfolio Allocation'!E$10:E$109,'Portfolio Allocation'!$A$10:$A$109,'Graph Tables'!$D106)</f>
        <v>0</v>
      </c>
      <c r="I106" s="50">
        <f>SUMIFS('Portfolio Allocation'!F$10:F$109,'Portfolio Allocation'!$A$10:$A$109,'Graph Tables'!$D106)</f>
        <v>0</v>
      </c>
      <c r="J106" s="50">
        <f>SUMIFS('Portfolio Allocation'!G$10:G$109,'Portfolio Allocation'!$A$10:$A$109,'Graph Tables'!$D106)</f>
        <v>0</v>
      </c>
      <c r="K106" s="50">
        <f>SUMIFS('Portfolio Allocation'!H$10:H$109,'Portfolio Allocation'!$A$10:$A$109,'Graph Tables'!$D106)</f>
        <v>0</v>
      </c>
      <c r="L106" s="50">
        <f>SUMIFS('Portfolio Allocation'!I$10:I$109,'Portfolio Allocation'!$A$10:$A$109,'Graph Tables'!$D106)</f>
        <v>0</v>
      </c>
      <c r="M106" s="50">
        <f>SUMIFS('Portfolio Allocation'!J$10:J$109,'Portfolio Allocation'!$A$10:$A$109,'Graph Tables'!$D106)</f>
        <v>0</v>
      </c>
      <c r="N106" s="50">
        <f>SUMIFS('Portfolio Allocation'!K$10:K$109,'Portfolio Allocation'!$A$10:$A$109,'Graph Tables'!$D106)</f>
        <v>0</v>
      </c>
      <c r="O106" s="50">
        <f>SUMIFS('Portfolio Allocation'!L$10:L$109,'Portfolio Allocation'!$A$10:$A$109,'Graph Tables'!$D106)</f>
        <v>0</v>
      </c>
      <c r="P106" s="50">
        <f>SUMIFS('Portfolio Allocation'!M$10:M$109,'Portfolio Allocation'!$A$10:$A$109,'Graph Tables'!$D106)</f>
        <v>0</v>
      </c>
      <c r="Q106" s="50">
        <f>SUMIFS('Portfolio Allocation'!N$10:N$109,'Portfolio Allocation'!$A$10:$A$109,'Graph Tables'!$D106)</f>
        <v>0</v>
      </c>
      <c r="R106" s="50">
        <f>SUMIFS('Portfolio Allocation'!O$10:O$109,'Portfolio Allocation'!$A$10:$A$109,'Graph Tables'!$D106)</f>
        <v>0</v>
      </c>
      <c r="S106" s="50">
        <f>SUMIFS('Portfolio Allocation'!P$10:P$109,'Portfolio Allocation'!$A$10:$A$109,'Graph Tables'!$D106)</f>
        <v>0</v>
      </c>
      <c r="T106" s="50">
        <f>SUMIFS('Portfolio Allocation'!Q$10:Q$109,'Portfolio Allocation'!$A$10:$A$109,'Graph Tables'!$D106)</f>
        <v>0</v>
      </c>
      <c r="U106" s="50">
        <f>SUMIFS('Portfolio Allocation'!R$10:R$109,'Portfolio Allocation'!$A$10:$A$109,'Graph Tables'!$D106)</f>
        <v>0</v>
      </c>
      <c r="V106" s="50">
        <f>SUMIFS('Portfolio Allocation'!S$10:S$109,'Portfolio Allocation'!$A$10:$A$109,'Graph Tables'!$D106)</f>
        <v>0</v>
      </c>
      <c r="W106" s="50">
        <f>SUMIFS('Portfolio Allocation'!T$10:T$109,'Portfolio Allocation'!$A$10:$A$109,'Graph Tables'!$D106)</f>
        <v>0</v>
      </c>
      <c r="X106" s="50">
        <f>SUMIFS('Portfolio Allocation'!U$10:U$109,'Portfolio Allocation'!$A$10:$A$109,'Graph Tables'!$D106)</f>
        <v>0</v>
      </c>
      <c r="Y106" s="50">
        <f>SUMIFS('Portfolio Allocation'!V$10:V$109,'Portfolio Allocation'!$A$10:$A$109,'Graph Tables'!$D106)</f>
        <v>0</v>
      </c>
      <c r="Z106" s="50">
        <f>SUMIFS('Portfolio Allocation'!W$10:W$109,'Portfolio Allocation'!$A$10:$A$109,'Graph Tables'!$D106)</f>
        <v>0</v>
      </c>
      <c r="AA106" s="50">
        <f>SUMIFS('Portfolio Allocation'!X$10:X$109,'Portfolio Allocation'!$A$10:$A$109,'Graph Tables'!$D106)</f>
        <v>0</v>
      </c>
      <c r="AB106" s="50">
        <f>SUMIFS('Portfolio Allocation'!Y$10:Y$109,'Portfolio Allocation'!$A$10:$A$109,'Graph Tables'!$D106)</f>
        <v>0</v>
      </c>
      <c r="AC106" s="50">
        <f>SUMIFS('Portfolio Allocation'!Z$10:Z$109,'Portfolio Allocation'!$A$10:$A$109,'Graph Tables'!$D106)</f>
        <v>0</v>
      </c>
      <c r="AD106" s="50"/>
      <c r="AH106" s="50"/>
      <c r="AI106" s="303">
        <f t="shared" si="204"/>
        <v>1</v>
      </c>
      <c r="AJ106" s="303">
        <f>AI106+COUNTIF(AI$2:$AI106,AI106)-1</f>
        <v>105</v>
      </c>
      <c r="AK106" s="305" t="str">
        <f t="shared" si="127"/>
        <v>Israel</v>
      </c>
      <c r="AL106" s="81">
        <f t="shared" si="205"/>
        <v>0</v>
      </c>
      <c r="AM106" s="48">
        <f t="shared" si="128"/>
        <v>0</v>
      </c>
      <c r="AN106" s="48">
        <f t="shared" si="129"/>
        <v>0</v>
      </c>
      <c r="AO106" s="48">
        <f t="shared" si="130"/>
        <v>0</v>
      </c>
      <c r="AP106" s="48">
        <f t="shared" si="131"/>
        <v>0</v>
      </c>
      <c r="AQ106" s="48">
        <f t="shared" si="132"/>
        <v>0</v>
      </c>
      <c r="AR106" s="48">
        <f t="shared" si="133"/>
        <v>0</v>
      </c>
      <c r="AS106" s="48">
        <f t="shared" si="134"/>
        <v>0</v>
      </c>
      <c r="AT106" s="48">
        <f t="shared" si="135"/>
        <v>0</v>
      </c>
      <c r="AU106" s="48">
        <f t="shared" si="136"/>
        <v>0</v>
      </c>
      <c r="AV106" s="48">
        <f t="shared" si="137"/>
        <v>0</v>
      </c>
      <c r="AW106" s="48">
        <f t="shared" si="138"/>
        <v>0</v>
      </c>
      <c r="AX106" s="48">
        <f t="shared" si="139"/>
        <v>0</v>
      </c>
      <c r="AY106" s="48">
        <f t="shared" si="140"/>
        <v>0</v>
      </c>
      <c r="AZ106" s="48">
        <f t="shared" si="141"/>
        <v>0</v>
      </c>
      <c r="BA106" s="48">
        <f t="shared" si="142"/>
        <v>0</v>
      </c>
      <c r="BB106" s="48">
        <f t="shared" si="143"/>
        <v>0</v>
      </c>
      <c r="BC106" s="48">
        <f t="shared" si="144"/>
        <v>0</v>
      </c>
      <c r="BD106" s="48">
        <f t="shared" si="145"/>
        <v>0</v>
      </c>
      <c r="BE106" s="48">
        <f t="shared" si="146"/>
        <v>0</v>
      </c>
      <c r="BF106" s="48">
        <f t="shared" si="147"/>
        <v>0</v>
      </c>
      <c r="BG106" s="48">
        <f t="shared" si="148"/>
        <v>0</v>
      </c>
      <c r="BH106" s="48">
        <f t="shared" si="149"/>
        <v>0</v>
      </c>
      <c r="BI106" s="48">
        <f t="shared" si="150"/>
        <v>0</v>
      </c>
      <c r="BJ106" s="48">
        <f t="shared" si="151"/>
        <v>0</v>
      </c>
      <c r="BK106" s="48"/>
      <c r="BL106" s="304"/>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80"/>
      <c r="CN106" s="310">
        <f t="shared" si="207"/>
        <v>0</v>
      </c>
      <c r="CO106" s="310">
        <v>105</v>
      </c>
      <c r="CP106" s="303">
        <f t="shared" si="208"/>
        <v>1</v>
      </c>
      <c r="CQ106" s="303">
        <f>CP106+COUNTIF($CP$2:CP106,CP106)-1</f>
        <v>105</v>
      </c>
      <c r="CR106" s="305" t="str">
        <f t="shared" si="176"/>
        <v>Israel</v>
      </c>
      <c r="CS106" s="81">
        <f t="shared" si="209"/>
        <v>0</v>
      </c>
      <c r="CT106" s="48">
        <f t="shared" si="177"/>
        <v>0</v>
      </c>
      <c r="CU106" s="48">
        <f t="shared" si="178"/>
        <v>0</v>
      </c>
      <c r="CV106" s="48">
        <f t="shared" si="179"/>
        <v>0</v>
      </c>
      <c r="CW106" s="48">
        <f t="shared" si="180"/>
        <v>0</v>
      </c>
      <c r="CX106" s="48">
        <f t="shared" si="181"/>
        <v>0</v>
      </c>
      <c r="CY106" s="48">
        <f t="shared" si="182"/>
        <v>0</v>
      </c>
      <c r="CZ106" s="48">
        <f t="shared" si="183"/>
        <v>0</v>
      </c>
      <c r="DA106" s="48">
        <f t="shared" si="184"/>
        <v>0</v>
      </c>
      <c r="DB106" s="48">
        <f t="shared" si="185"/>
        <v>0</v>
      </c>
      <c r="DC106" s="48">
        <f t="shared" si="186"/>
        <v>0</v>
      </c>
      <c r="DD106" s="48">
        <f t="shared" si="187"/>
        <v>0</v>
      </c>
      <c r="DE106" s="48">
        <f t="shared" si="188"/>
        <v>0</v>
      </c>
      <c r="DF106" s="48">
        <f t="shared" si="189"/>
        <v>0</v>
      </c>
      <c r="DG106" s="48">
        <f t="shared" si="190"/>
        <v>0</v>
      </c>
      <c r="DH106" s="48">
        <f t="shared" si="191"/>
        <v>0</v>
      </c>
      <c r="DI106" s="48">
        <f t="shared" si="192"/>
        <v>0</v>
      </c>
      <c r="DJ106" s="48">
        <f t="shared" si="193"/>
        <v>0</v>
      </c>
      <c r="DK106" s="48">
        <f t="shared" si="194"/>
        <v>0</v>
      </c>
      <c r="DL106" s="48">
        <f t="shared" si="195"/>
        <v>0</v>
      </c>
      <c r="DM106" s="48">
        <f t="shared" si="196"/>
        <v>0</v>
      </c>
      <c r="DN106" s="48">
        <f t="shared" si="197"/>
        <v>0</v>
      </c>
      <c r="DO106" s="48">
        <f t="shared" si="198"/>
        <v>0</v>
      </c>
      <c r="DP106" s="48">
        <f t="shared" si="199"/>
        <v>0</v>
      </c>
      <c r="DQ106" s="48">
        <f t="shared" si="200"/>
        <v>0</v>
      </c>
    </row>
    <row r="107" spans="1:121" ht="15">
      <c r="A107" s="303">
        <v>106</v>
      </c>
      <c r="B107" s="445">
        <f t="shared" si="201"/>
        <v>1</v>
      </c>
      <c r="C107" s="446">
        <f>B107+COUNTIF(B$2:$B107,B107)-1</f>
        <v>106</v>
      </c>
      <c r="D107" s="447" t="str">
        <f>Tables!AI107</f>
        <v>Italy</v>
      </c>
      <c r="E107" s="448">
        <f t="shared" si="202"/>
        <v>0</v>
      </c>
      <c r="F107" s="50">
        <f>SUMIFS('Portfolio Allocation'!C$10:C$109,'Portfolio Allocation'!$A$10:$A$109,'Graph Tables'!$D107)</f>
        <v>0</v>
      </c>
      <c r="G107" s="50">
        <f>SUMIFS('Portfolio Allocation'!D$10:D$109,'Portfolio Allocation'!$A$10:$A$109,'Graph Tables'!$D107)</f>
        <v>0</v>
      </c>
      <c r="H107" s="50">
        <f>SUMIFS('Portfolio Allocation'!E$10:E$109,'Portfolio Allocation'!$A$10:$A$109,'Graph Tables'!$D107)</f>
        <v>0</v>
      </c>
      <c r="I107" s="50">
        <f>SUMIFS('Portfolio Allocation'!F$10:F$109,'Portfolio Allocation'!$A$10:$A$109,'Graph Tables'!$D107)</f>
        <v>0</v>
      </c>
      <c r="J107" s="50">
        <f>SUMIFS('Portfolio Allocation'!G$10:G$109,'Portfolio Allocation'!$A$10:$A$109,'Graph Tables'!$D107)</f>
        <v>0</v>
      </c>
      <c r="K107" s="50">
        <f>SUMIFS('Portfolio Allocation'!H$10:H$109,'Portfolio Allocation'!$A$10:$A$109,'Graph Tables'!$D107)</f>
        <v>0</v>
      </c>
      <c r="L107" s="50">
        <f>SUMIFS('Portfolio Allocation'!I$10:I$109,'Portfolio Allocation'!$A$10:$A$109,'Graph Tables'!$D107)</f>
        <v>0</v>
      </c>
      <c r="M107" s="50">
        <f>SUMIFS('Portfolio Allocation'!J$10:J$109,'Portfolio Allocation'!$A$10:$A$109,'Graph Tables'!$D107)</f>
        <v>0</v>
      </c>
      <c r="N107" s="50">
        <f>SUMIFS('Portfolio Allocation'!K$10:K$109,'Portfolio Allocation'!$A$10:$A$109,'Graph Tables'!$D107)</f>
        <v>0</v>
      </c>
      <c r="O107" s="50">
        <f>SUMIFS('Portfolio Allocation'!L$10:L$109,'Portfolio Allocation'!$A$10:$A$109,'Graph Tables'!$D107)</f>
        <v>0</v>
      </c>
      <c r="P107" s="50">
        <f>SUMIFS('Portfolio Allocation'!M$10:M$109,'Portfolio Allocation'!$A$10:$A$109,'Graph Tables'!$D107)</f>
        <v>0</v>
      </c>
      <c r="Q107" s="50">
        <f>SUMIFS('Portfolio Allocation'!N$10:N$109,'Portfolio Allocation'!$A$10:$A$109,'Graph Tables'!$D107)</f>
        <v>0</v>
      </c>
      <c r="R107" s="50">
        <f>SUMIFS('Portfolio Allocation'!O$10:O$109,'Portfolio Allocation'!$A$10:$A$109,'Graph Tables'!$D107)</f>
        <v>0</v>
      </c>
      <c r="S107" s="50">
        <f>SUMIFS('Portfolio Allocation'!P$10:P$109,'Portfolio Allocation'!$A$10:$A$109,'Graph Tables'!$D107)</f>
        <v>0</v>
      </c>
      <c r="T107" s="50">
        <f>SUMIFS('Portfolio Allocation'!Q$10:Q$109,'Portfolio Allocation'!$A$10:$A$109,'Graph Tables'!$D107)</f>
        <v>0</v>
      </c>
      <c r="U107" s="50">
        <f>SUMIFS('Portfolio Allocation'!R$10:R$109,'Portfolio Allocation'!$A$10:$A$109,'Graph Tables'!$D107)</f>
        <v>0</v>
      </c>
      <c r="V107" s="50">
        <f>SUMIFS('Portfolio Allocation'!S$10:S$109,'Portfolio Allocation'!$A$10:$A$109,'Graph Tables'!$D107)</f>
        <v>0</v>
      </c>
      <c r="W107" s="50">
        <f>SUMIFS('Portfolio Allocation'!T$10:T$109,'Portfolio Allocation'!$A$10:$A$109,'Graph Tables'!$D107)</f>
        <v>0</v>
      </c>
      <c r="X107" s="50">
        <f>SUMIFS('Portfolio Allocation'!U$10:U$109,'Portfolio Allocation'!$A$10:$A$109,'Graph Tables'!$D107)</f>
        <v>0</v>
      </c>
      <c r="Y107" s="50">
        <f>SUMIFS('Portfolio Allocation'!V$10:V$109,'Portfolio Allocation'!$A$10:$A$109,'Graph Tables'!$D107)</f>
        <v>0</v>
      </c>
      <c r="Z107" s="50">
        <f>SUMIFS('Portfolio Allocation'!W$10:W$109,'Portfolio Allocation'!$A$10:$A$109,'Graph Tables'!$D107)</f>
        <v>0</v>
      </c>
      <c r="AA107" s="50">
        <f>SUMIFS('Portfolio Allocation'!X$10:X$109,'Portfolio Allocation'!$A$10:$A$109,'Graph Tables'!$D107)</f>
        <v>0</v>
      </c>
      <c r="AB107" s="50">
        <f>SUMIFS('Portfolio Allocation'!Y$10:Y$109,'Portfolio Allocation'!$A$10:$A$109,'Graph Tables'!$D107)</f>
        <v>0</v>
      </c>
      <c r="AC107" s="50">
        <f>SUMIFS('Portfolio Allocation'!Z$10:Z$109,'Portfolio Allocation'!$A$10:$A$109,'Graph Tables'!$D107)</f>
        <v>0</v>
      </c>
      <c r="AD107" s="50"/>
      <c r="AH107" s="50"/>
      <c r="AI107" s="303">
        <f t="shared" si="204"/>
        <v>1</v>
      </c>
      <c r="AJ107" s="303">
        <f>AI107+COUNTIF(AI$2:$AI107,AI107)-1</f>
        <v>106</v>
      </c>
      <c r="AK107" s="305" t="str">
        <f t="shared" si="127"/>
        <v>Italy</v>
      </c>
      <c r="AL107" s="81">
        <f t="shared" si="205"/>
        <v>0</v>
      </c>
      <c r="AM107" s="48">
        <f t="shared" si="128"/>
        <v>0</v>
      </c>
      <c r="AN107" s="48">
        <f t="shared" si="129"/>
        <v>0</v>
      </c>
      <c r="AO107" s="48">
        <f t="shared" si="130"/>
        <v>0</v>
      </c>
      <c r="AP107" s="48">
        <f t="shared" si="131"/>
        <v>0</v>
      </c>
      <c r="AQ107" s="48">
        <f t="shared" si="132"/>
        <v>0</v>
      </c>
      <c r="AR107" s="48">
        <f t="shared" si="133"/>
        <v>0</v>
      </c>
      <c r="AS107" s="48">
        <f t="shared" si="134"/>
        <v>0</v>
      </c>
      <c r="AT107" s="48">
        <f t="shared" si="135"/>
        <v>0</v>
      </c>
      <c r="AU107" s="48">
        <f t="shared" si="136"/>
        <v>0</v>
      </c>
      <c r="AV107" s="48">
        <f t="shared" si="137"/>
        <v>0</v>
      </c>
      <c r="AW107" s="48">
        <f t="shared" si="138"/>
        <v>0</v>
      </c>
      <c r="AX107" s="48">
        <f t="shared" si="139"/>
        <v>0</v>
      </c>
      <c r="AY107" s="48">
        <f t="shared" si="140"/>
        <v>0</v>
      </c>
      <c r="AZ107" s="48">
        <f t="shared" si="141"/>
        <v>0</v>
      </c>
      <c r="BA107" s="48">
        <f t="shared" si="142"/>
        <v>0</v>
      </c>
      <c r="BB107" s="48">
        <f t="shared" si="143"/>
        <v>0</v>
      </c>
      <c r="BC107" s="48">
        <f t="shared" si="144"/>
        <v>0</v>
      </c>
      <c r="BD107" s="48">
        <f t="shared" si="145"/>
        <v>0</v>
      </c>
      <c r="BE107" s="48">
        <f t="shared" si="146"/>
        <v>0</v>
      </c>
      <c r="BF107" s="48">
        <f t="shared" si="147"/>
        <v>0</v>
      </c>
      <c r="BG107" s="48">
        <f t="shared" si="148"/>
        <v>0</v>
      </c>
      <c r="BH107" s="48">
        <f t="shared" si="149"/>
        <v>0</v>
      </c>
      <c r="BI107" s="48">
        <f t="shared" si="150"/>
        <v>0</v>
      </c>
      <c r="BJ107" s="48">
        <f t="shared" si="151"/>
        <v>0</v>
      </c>
      <c r="BK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N107" s="310">
        <f t="shared" si="207"/>
        <v>0</v>
      </c>
      <c r="CO107" s="310">
        <v>106</v>
      </c>
      <c r="CP107" s="303">
        <f t="shared" si="208"/>
        <v>1</v>
      </c>
      <c r="CQ107" s="303">
        <f>CP107+COUNTIF($CP$2:CP107,CP107)-1</f>
        <v>106</v>
      </c>
      <c r="CR107" s="305" t="str">
        <f t="shared" si="176"/>
        <v>Italy</v>
      </c>
      <c r="CS107" s="81">
        <f t="shared" si="209"/>
        <v>0</v>
      </c>
      <c r="CT107" s="48">
        <f t="shared" si="177"/>
        <v>0</v>
      </c>
      <c r="CU107" s="48">
        <f t="shared" si="178"/>
        <v>0</v>
      </c>
      <c r="CV107" s="48">
        <f t="shared" si="179"/>
        <v>0</v>
      </c>
      <c r="CW107" s="48">
        <f t="shared" si="180"/>
        <v>0</v>
      </c>
      <c r="CX107" s="48">
        <f t="shared" si="181"/>
        <v>0</v>
      </c>
      <c r="CY107" s="48">
        <f t="shared" si="182"/>
        <v>0</v>
      </c>
      <c r="CZ107" s="48">
        <f t="shared" si="183"/>
        <v>0</v>
      </c>
      <c r="DA107" s="48">
        <f t="shared" si="184"/>
        <v>0</v>
      </c>
      <c r="DB107" s="48">
        <f t="shared" si="185"/>
        <v>0</v>
      </c>
      <c r="DC107" s="48">
        <f t="shared" si="186"/>
        <v>0</v>
      </c>
      <c r="DD107" s="48">
        <f t="shared" si="187"/>
        <v>0</v>
      </c>
      <c r="DE107" s="48">
        <f t="shared" si="188"/>
        <v>0</v>
      </c>
      <c r="DF107" s="48">
        <f t="shared" si="189"/>
        <v>0</v>
      </c>
      <c r="DG107" s="48">
        <f t="shared" si="190"/>
        <v>0</v>
      </c>
      <c r="DH107" s="48">
        <f t="shared" si="191"/>
        <v>0</v>
      </c>
      <c r="DI107" s="48">
        <f t="shared" si="192"/>
        <v>0</v>
      </c>
      <c r="DJ107" s="48">
        <f t="shared" si="193"/>
        <v>0</v>
      </c>
      <c r="DK107" s="48">
        <f t="shared" si="194"/>
        <v>0</v>
      </c>
      <c r="DL107" s="48">
        <f t="shared" si="195"/>
        <v>0</v>
      </c>
      <c r="DM107" s="48">
        <f t="shared" si="196"/>
        <v>0</v>
      </c>
      <c r="DN107" s="48">
        <f t="shared" si="197"/>
        <v>0</v>
      </c>
      <c r="DO107" s="48">
        <f t="shared" si="198"/>
        <v>0</v>
      </c>
      <c r="DP107" s="48">
        <f t="shared" si="199"/>
        <v>0</v>
      </c>
      <c r="DQ107" s="48">
        <f t="shared" si="200"/>
        <v>0</v>
      </c>
    </row>
    <row r="108" spans="1:121" ht="15">
      <c r="A108" s="303">
        <v>107</v>
      </c>
      <c r="B108" s="445">
        <f t="shared" si="201"/>
        <v>1</v>
      </c>
      <c r="C108" s="446">
        <f>B108+COUNTIF(B$2:$B108,B108)-1</f>
        <v>107</v>
      </c>
      <c r="D108" s="447" t="str">
        <f>Tables!AI108</f>
        <v>Jamaica</v>
      </c>
      <c r="E108" s="448">
        <f t="shared" si="202"/>
        <v>0</v>
      </c>
      <c r="F108" s="50">
        <f>SUMIFS('Portfolio Allocation'!C$10:C$109,'Portfolio Allocation'!$A$10:$A$109,'Graph Tables'!$D108)</f>
        <v>0</v>
      </c>
      <c r="G108" s="50">
        <f>SUMIFS('Portfolio Allocation'!D$10:D$109,'Portfolio Allocation'!$A$10:$A$109,'Graph Tables'!$D108)</f>
        <v>0</v>
      </c>
      <c r="H108" s="50">
        <f>SUMIFS('Portfolio Allocation'!E$10:E$109,'Portfolio Allocation'!$A$10:$A$109,'Graph Tables'!$D108)</f>
        <v>0</v>
      </c>
      <c r="I108" s="50">
        <f>SUMIFS('Portfolio Allocation'!F$10:F$109,'Portfolio Allocation'!$A$10:$A$109,'Graph Tables'!$D108)</f>
        <v>0</v>
      </c>
      <c r="J108" s="50">
        <f>SUMIFS('Portfolio Allocation'!G$10:G$109,'Portfolio Allocation'!$A$10:$A$109,'Graph Tables'!$D108)</f>
        <v>0</v>
      </c>
      <c r="K108" s="50">
        <f>SUMIFS('Portfolio Allocation'!H$10:H$109,'Portfolio Allocation'!$A$10:$A$109,'Graph Tables'!$D108)</f>
        <v>0</v>
      </c>
      <c r="L108" s="50">
        <f>SUMIFS('Portfolio Allocation'!I$10:I$109,'Portfolio Allocation'!$A$10:$A$109,'Graph Tables'!$D108)</f>
        <v>0</v>
      </c>
      <c r="M108" s="50">
        <f>SUMIFS('Portfolio Allocation'!J$10:J$109,'Portfolio Allocation'!$A$10:$A$109,'Graph Tables'!$D108)</f>
        <v>0</v>
      </c>
      <c r="N108" s="50">
        <f>SUMIFS('Portfolio Allocation'!K$10:K$109,'Portfolio Allocation'!$A$10:$A$109,'Graph Tables'!$D108)</f>
        <v>0</v>
      </c>
      <c r="O108" s="50">
        <f>SUMIFS('Portfolio Allocation'!L$10:L$109,'Portfolio Allocation'!$A$10:$A$109,'Graph Tables'!$D108)</f>
        <v>0</v>
      </c>
      <c r="P108" s="50">
        <f>SUMIFS('Portfolio Allocation'!M$10:M$109,'Portfolio Allocation'!$A$10:$A$109,'Graph Tables'!$D108)</f>
        <v>0</v>
      </c>
      <c r="Q108" s="50">
        <f>SUMIFS('Portfolio Allocation'!N$10:N$109,'Portfolio Allocation'!$A$10:$A$109,'Graph Tables'!$D108)</f>
        <v>0</v>
      </c>
      <c r="R108" s="50">
        <f>SUMIFS('Portfolio Allocation'!O$10:O$109,'Portfolio Allocation'!$A$10:$A$109,'Graph Tables'!$D108)</f>
        <v>0</v>
      </c>
      <c r="S108" s="50">
        <f>SUMIFS('Portfolio Allocation'!P$10:P$109,'Portfolio Allocation'!$A$10:$A$109,'Graph Tables'!$D108)</f>
        <v>0</v>
      </c>
      <c r="T108" s="50">
        <f>SUMIFS('Portfolio Allocation'!Q$10:Q$109,'Portfolio Allocation'!$A$10:$A$109,'Graph Tables'!$D108)</f>
        <v>0</v>
      </c>
      <c r="U108" s="50">
        <f>SUMIFS('Portfolio Allocation'!R$10:R$109,'Portfolio Allocation'!$A$10:$A$109,'Graph Tables'!$D108)</f>
        <v>0</v>
      </c>
      <c r="V108" s="50">
        <f>SUMIFS('Portfolio Allocation'!S$10:S$109,'Portfolio Allocation'!$A$10:$A$109,'Graph Tables'!$D108)</f>
        <v>0</v>
      </c>
      <c r="W108" s="50">
        <f>SUMIFS('Portfolio Allocation'!T$10:T$109,'Portfolio Allocation'!$A$10:$A$109,'Graph Tables'!$D108)</f>
        <v>0</v>
      </c>
      <c r="X108" s="50">
        <f>SUMIFS('Portfolio Allocation'!U$10:U$109,'Portfolio Allocation'!$A$10:$A$109,'Graph Tables'!$D108)</f>
        <v>0</v>
      </c>
      <c r="Y108" s="50">
        <f>SUMIFS('Portfolio Allocation'!V$10:V$109,'Portfolio Allocation'!$A$10:$A$109,'Graph Tables'!$D108)</f>
        <v>0</v>
      </c>
      <c r="Z108" s="50">
        <f>SUMIFS('Portfolio Allocation'!W$10:W$109,'Portfolio Allocation'!$A$10:$A$109,'Graph Tables'!$D108)</f>
        <v>0</v>
      </c>
      <c r="AA108" s="50">
        <f>SUMIFS('Portfolio Allocation'!X$10:X$109,'Portfolio Allocation'!$A$10:$A$109,'Graph Tables'!$D108)</f>
        <v>0</v>
      </c>
      <c r="AB108" s="50">
        <f>SUMIFS('Portfolio Allocation'!Y$10:Y$109,'Portfolio Allocation'!$A$10:$A$109,'Graph Tables'!$D108)</f>
        <v>0</v>
      </c>
      <c r="AC108" s="50">
        <f>SUMIFS('Portfolio Allocation'!Z$10:Z$109,'Portfolio Allocation'!$A$10:$A$109,'Graph Tables'!$D108)</f>
        <v>0</v>
      </c>
      <c r="AD108" s="50"/>
      <c r="AH108" s="50"/>
      <c r="AI108" s="303">
        <f t="shared" si="204"/>
        <v>1</v>
      </c>
      <c r="AJ108" s="303">
        <f>AI108+COUNTIF(AI$2:$AI108,AI108)-1</f>
        <v>107</v>
      </c>
      <c r="AK108" s="305" t="str">
        <f t="shared" si="127"/>
        <v>Jamaica</v>
      </c>
      <c r="AL108" s="81">
        <f t="shared" si="205"/>
        <v>0</v>
      </c>
      <c r="AM108" s="48">
        <f t="shared" si="128"/>
        <v>0</v>
      </c>
      <c r="AN108" s="48">
        <f t="shared" si="129"/>
        <v>0</v>
      </c>
      <c r="AO108" s="48">
        <f t="shared" si="130"/>
        <v>0</v>
      </c>
      <c r="AP108" s="48">
        <f t="shared" si="131"/>
        <v>0</v>
      </c>
      <c r="AQ108" s="48">
        <f t="shared" si="132"/>
        <v>0</v>
      </c>
      <c r="AR108" s="48">
        <f t="shared" si="133"/>
        <v>0</v>
      </c>
      <c r="AS108" s="48">
        <f t="shared" si="134"/>
        <v>0</v>
      </c>
      <c r="AT108" s="48">
        <f t="shared" si="135"/>
        <v>0</v>
      </c>
      <c r="AU108" s="48">
        <f t="shared" si="136"/>
        <v>0</v>
      </c>
      <c r="AV108" s="48">
        <f t="shared" si="137"/>
        <v>0</v>
      </c>
      <c r="AW108" s="48">
        <f t="shared" si="138"/>
        <v>0</v>
      </c>
      <c r="AX108" s="48">
        <f t="shared" si="139"/>
        <v>0</v>
      </c>
      <c r="AY108" s="48">
        <f t="shared" si="140"/>
        <v>0</v>
      </c>
      <c r="AZ108" s="48">
        <f t="shared" si="141"/>
        <v>0</v>
      </c>
      <c r="BA108" s="48">
        <f t="shared" si="142"/>
        <v>0</v>
      </c>
      <c r="BB108" s="48">
        <f t="shared" si="143"/>
        <v>0</v>
      </c>
      <c r="BC108" s="48">
        <f t="shared" si="144"/>
        <v>0</v>
      </c>
      <c r="BD108" s="48">
        <f t="shared" si="145"/>
        <v>0</v>
      </c>
      <c r="BE108" s="48">
        <f t="shared" si="146"/>
        <v>0</v>
      </c>
      <c r="BF108" s="48">
        <f t="shared" si="147"/>
        <v>0</v>
      </c>
      <c r="BG108" s="48">
        <f t="shared" si="148"/>
        <v>0</v>
      </c>
      <c r="BH108" s="48">
        <f t="shared" si="149"/>
        <v>0</v>
      </c>
      <c r="BI108" s="48">
        <f t="shared" si="150"/>
        <v>0</v>
      </c>
      <c r="BJ108" s="48">
        <f t="shared" si="151"/>
        <v>0</v>
      </c>
      <c r="BK108" s="48"/>
      <c r="BL108">
        <v>3</v>
      </c>
      <c r="BU108" s="307"/>
      <c r="BV108" s="307"/>
      <c r="BW108" s="307"/>
      <c r="BX108" s="307"/>
      <c r="BY108" s="307"/>
      <c r="BZ108" s="307"/>
      <c r="CA108" s="307"/>
      <c r="CB108" s="307"/>
      <c r="CC108" s="307"/>
      <c r="CD108" s="307"/>
      <c r="CE108" s="307"/>
      <c r="CF108" s="307"/>
      <c r="CG108" s="307"/>
      <c r="CH108" s="307"/>
      <c r="CI108" s="307"/>
      <c r="CJ108" s="307"/>
      <c r="CK108" s="307"/>
      <c r="CL108" s="307"/>
      <c r="CN108" s="310">
        <f t="shared" si="207"/>
        <v>0</v>
      </c>
      <c r="CO108" s="310">
        <v>107</v>
      </c>
      <c r="CP108" s="303">
        <f t="shared" si="208"/>
        <v>1</v>
      </c>
      <c r="CQ108" s="303">
        <f>CP108+COUNTIF($CP$2:CP108,CP108)-1</f>
        <v>107</v>
      </c>
      <c r="CR108" s="305" t="str">
        <f t="shared" si="176"/>
        <v>Jamaica</v>
      </c>
      <c r="CS108" s="81">
        <f t="shared" si="209"/>
        <v>0</v>
      </c>
      <c r="CT108" s="48">
        <f t="shared" si="177"/>
        <v>0</v>
      </c>
      <c r="CU108" s="48">
        <f t="shared" si="178"/>
        <v>0</v>
      </c>
      <c r="CV108" s="48">
        <f t="shared" si="179"/>
        <v>0</v>
      </c>
      <c r="CW108" s="48">
        <f t="shared" si="180"/>
        <v>0</v>
      </c>
      <c r="CX108" s="48">
        <f t="shared" si="181"/>
        <v>0</v>
      </c>
      <c r="CY108" s="48">
        <f t="shared" si="182"/>
        <v>0</v>
      </c>
      <c r="CZ108" s="48">
        <f t="shared" si="183"/>
        <v>0</v>
      </c>
      <c r="DA108" s="48">
        <f t="shared" si="184"/>
        <v>0</v>
      </c>
      <c r="DB108" s="48">
        <f t="shared" si="185"/>
        <v>0</v>
      </c>
      <c r="DC108" s="48">
        <f t="shared" si="186"/>
        <v>0</v>
      </c>
      <c r="DD108" s="48">
        <f t="shared" si="187"/>
        <v>0</v>
      </c>
      <c r="DE108" s="48">
        <f t="shared" si="188"/>
        <v>0</v>
      </c>
      <c r="DF108" s="48">
        <f t="shared" si="189"/>
        <v>0</v>
      </c>
      <c r="DG108" s="48">
        <f t="shared" si="190"/>
        <v>0</v>
      </c>
      <c r="DH108" s="48">
        <f t="shared" si="191"/>
        <v>0</v>
      </c>
      <c r="DI108" s="48">
        <f t="shared" si="192"/>
        <v>0</v>
      </c>
      <c r="DJ108" s="48">
        <f t="shared" si="193"/>
        <v>0</v>
      </c>
      <c r="DK108" s="48">
        <f t="shared" si="194"/>
        <v>0</v>
      </c>
      <c r="DL108" s="48">
        <f t="shared" si="195"/>
        <v>0</v>
      </c>
      <c r="DM108" s="48">
        <f t="shared" si="196"/>
        <v>0</v>
      </c>
      <c r="DN108" s="48">
        <f t="shared" si="197"/>
        <v>0</v>
      </c>
      <c r="DO108" s="48">
        <f t="shared" si="198"/>
        <v>0</v>
      </c>
      <c r="DP108" s="48">
        <f t="shared" si="199"/>
        <v>0</v>
      </c>
      <c r="DQ108" s="48">
        <f t="shared" si="200"/>
        <v>0</v>
      </c>
    </row>
    <row r="109" spans="1:121" ht="15">
      <c r="A109" s="303">
        <v>108</v>
      </c>
      <c r="B109" s="445">
        <f t="shared" si="201"/>
        <v>1</v>
      </c>
      <c r="C109" s="446">
        <f>B109+COUNTIF(B$2:$B109,B109)-1</f>
        <v>108</v>
      </c>
      <c r="D109" s="447" t="str">
        <f>Tables!AI109</f>
        <v>Japan</v>
      </c>
      <c r="E109" s="448">
        <f t="shared" si="202"/>
        <v>0</v>
      </c>
      <c r="F109" s="50">
        <f>SUMIFS('Portfolio Allocation'!C$10:C$109,'Portfolio Allocation'!$A$10:$A$109,'Graph Tables'!$D109)</f>
        <v>0</v>
      </c>
      <c r="G109" s="50">
        <f>SUMIFS('Portfolio Allocation'!D$10:D$109,'Portfolio Allocation'!$A$10:$A$109,'Graph Tables'!$D109)</f>
        <v>0</v>
      </c>
      <c r="H109" s="50">
        <f>SUMIFS('Portfolio Allocation'!E$10:E$109,'Portfolio Allocation'!$A$10:$A$109,'Graph Tables'!$D109)</f>
        <v>0</v>
      </c>
      <c r="I109" s="50">
        <f>SUMIFS('Portfolio Allocation'!F$10:F$109,'Portfolio Allocation'!$A$10:$A$109,'Graph Tables'!$D109)</f>
        <v>0</v>
      </c>
      <c r="J109" s="50">
        <f>SUMIFS('Portfolio Allocation'!G$10:G$109,'Portfolio Allocation'!$A$10:$A$109,'Graph Tables'!$D109)</f>
        <v>0</v>
      </c>
      <c r="K109" s="50">
        <f>SUMIFS('Portfolio Allocation'!H$10:H$109,'Portfolio Allocation'!$A$10:$A$109,'Graph Tables'!$D109)</f>
        <v>0</v>
      </c>
      <c r="L109" s="50">
        <f>SUMIFS('Portfolio Allocation'!I$10:I$109,'Portfolio Allocation'!$A$10:$A$109,'Graph Tables'!$D109)</f>
        <v>0</v>
      </c>
      <c r="M109" s="50">
        <f>SUMIFS('Portfolio Allocation'!J$10:J$109,'Portfolio Allocation'!$A$10:$A$109,'Graph Tables'!$D109)</f>
        <v>0</v>
      </c>
      <c r="N109" s="50">
        <f>SUMIFS('Portfolio Allocation'!K$10:K$109,'Portfolio Allocation'!$A$10:$A$109,'Graph Tables'!$D109)</f>
        <v>0</v>
      </c>
      <c r="O109" s="50">
        <f>SUMIFS('Portfolio Allocation'!L$10:L$109,'Portfolio Allocation'!$A$10:$A$109,'Graph Tables'!$D109)</f>
        <v>0</v>
      </c>
      <c r="P109" s="50">
        <f>SUMIFS('Portfolio Allocation'!M$10:M$109,'Portfolio Allocation'!$A$10:$A$109,'Graph Tables'!$D109)</f>
        <v>0</v>
      </c>
      <c r="Q109" s="50">
        <f>SUMIFS('Portfolio Allocation'!N$10:N$109,'Portfolio Allocation'!$A$10:$A$109,'Graph Tables'!$D109)</f>
        <v>0</v>
      </c>
      <c r="R109" s="50">
        <f>SUMIFS('Portfolio Allocation'!O$10:O$109,'Portfolio Allocation'!$A$10:$A$109,'Graph Tables'!$D109)</f>
        <v>0</v>
      </c>
      <c r="S109" s="50">
        <f>SUMIFS('Portfolio Allocation'!P$10:P$109,'Portfolio Allocation'!$A$10:$A$109,'Graph Tables'!$D109)</f>
        <v>0</v>
      </c>
      <c r="T109" s="50">
        <f>SUMIFS('Portfolio Allocation'!Q$10:Q$109,'Portfolio Allocation'!$A$10:$A$109,'Graph Tables'!$D109)</f>
        <v>0</v>
      </c>
      <c r="U109" s="50">
        <f>SUMIFS('Portfolio Allocation'!R$10:R$109,'Portfolio Allocation'!$A$10:$A$109,'Graph Tables'!$D109)</f>
        <v>0</v>
      </c>
      <c r="V109" s="50">
        <f>SUMIFS('Portfolio Allocation'!S$10:S$109,'Portfolio Allocation'!$A$10:$A$109,'Graph Tables'!$D109)</f>
        <v>0</v>
      </c>
      <c r="W109" s="50">
        <f>SUMIFS('Portfolio Allocation'!T$10:T$109,'Portfolio Allocation'!$A$10:$A$109,'Graph Tables'!$D109)</f>
        <v>0</v>
      </c>
      <c r="X109" s="50">
        <f>SUMIFS('Portfolio Allocation'!U$10:U$109,'Portfolio Allocation'!$A$10:$A$109,'Graph Tables'!$D109)</f>
        <v>0</v>
      </c>
      <c r="Y109" s="50">
        <f>SUMIFS('Portfolio Allocation'!V$10:V$109,'Portfolio Allocation'!$A$10:$A$109,'Graph Tables'!$D109)</f>
        <v>0</v>
      </c>
      <c r="Z109" s="50">
        <f>SUMIFS('Portfolio Allocation'!W$10:W$109,'Portfolio Allocation'!$A$10:$A$109,'Graph Tables'!$D109)</f>
        <v>0</v>
      </c>
      <c r="AA109" s="50">
        <f>SUMIFS('Portfolio Allocation'!X$10:X$109,'Portfolio Allocation'!$A$10:$A$109,'Graph Tables'!$D109)</f>
        <v>0</v>
      </c>
      <c r="AB109" s="50">
        <f>SUMIFS('Portfolio Allocation'!Y$10:Y$109,'Portfolio Allocation'!$A$10:$A$109,'Graph Tables'!$D109)</f>
        <v>0</v>
      </c>
      <c r="AC109" s="50">
        <f>SUMIFS('Portfolio Allocation'!Z$10:Z$109,'Portfolio Allocation'!$A$10:$A$109,'Graph Tables'!$D109)</f>
        <v>0</v>
      </c>
      <c r="AD109" s="50"/>
      <c r="AH109" s="50"/>
      <c r="AI109" s="303">
        <f t="shared" si="204"/>
        <v>1</v>
      </c>
      <c r="AJ109" s="303">
        <f>AI109+COUNTIF(AI$2:$AI109,AI109)-1</f>
        <v>108</v>
      </c>
      <c r="AK109" s="305" t="str">
        <f t="shared" si="127"/>
        <v>Japan</v>
      </c>
      <c r="AL109" s="81">
        <f t="shared" si="205"/>
        <v>0</v>
      </c>
      <c r="AM109" s="48">
        <f t="shared" si="128"/>
        <v>0</v>
      </c>
      <c r="AN109" s="48">
        <f t="shared" si="129"/>
        <v>0</v>
      </c>
      <c r="AO109" s="48">
        <f t="shared" si="130"/>
        <v>0</v>
      </c>
      <c r="AP109" s="48">
        <f t="shared" si="131"/>
        <v>0</v>
      </c>
      <c r="AQ109" s="48">
        <f t="shared" si="132"/>
        <v>0</v>
      </c>
      <c r="AR109" s="48">
        <f t="shared" si="133"/>
        <v>0</v>
      </c>
      <c r="AS109" s="48">
        <f t="shared" si="134"/>
        <v>0</v>
      </c>
      <c r="AT109" s="48">
        <f t="shared" si="135"/>
        <v>0</v>
      </c>
      <c r="AU109" s="48">
        <f t="shared" si="136"/>
        <v>0</v>
      </c>
      <c r="AV109" s="48">
        <f t="shared" si="137"/>
        <v>0</v>
      </c>
      <c r="AW109" s="48">
        <f t="shared" si="138"/>
        <v>0</v>
      </c>
      <c r="AX109" s="48">
        <f t="shared" si="139"/>
        <v>0</v>
      </c>
      <c r="AY109" s="48">
        <f t="shared" si="140"/>
        <v>0</v>
      </c>
      <c r="AZ109" s="48">
        <f t="shared" si="141"/>
        <v>0</v>
      </c>
      <c r="BA109" s="48">
        <f t="shared" si="142"/>
        <v>0</v>
      </c>
      <c r="BB109" s="48">
        <f t="shared" si="143"/>
        <v>0</v>
      </c>
      <c r="BC109" s="48">
        <f t="shared" si="144"/>
        <v>0</v>
      </c>
      <c r="BD109" s="48">
        <f t="shared" si="145"/>
        <v>0</v>
      </c>
      <c r="BE109" s="48">
        <f t="shared" si="146"/>
        <v>0</v>
      </c>
      <c r="BF109" s="48">
        <f t="shared" si="147"/>
        <v>0</v>
      </c>
      <c r="BG109" s="48">
        <f t="shared" si="148"/>
        <v>0</v>
      </c>
      <c r="BH109" s="48">
        <f t="shared" si="149"/>
        <v>0</v>
      </c>
      <c r="BI109" s="48">
        <f t="shared" si="150"/>
        <v>0</v>
      </c>
      <c r="BJ109" s="48">
        <f t="shared" si="151"/>
        <v>0</v>
      </c>
      <c r="BK109" s="48"/>
      <c r="CN109" s="310">
        <f t="shared" si="207"/>
        <v>0</v>
      </c>
      <c r="CO109" s="310">
        <v>108</v>
      </c>
      <c r="CP109" s="303">
        <f t="shared" si="208"/>
        <v>1</v>
      </c>
      <c r="CQ109" s="303">
        <f>CP109+COUNTIF($CP$2:CP109,CP109)-1</f>
        <v>108</v>
      </c>
      <c r="CR109" s="305" t="str">
        <f t="shared" si="176"/>
        <v>Japan</v>
      </c>
      <c r="CS109" s="81">
        <f t="shared" si="209"/>
        <v>0</v>
      </c>
      <c r="CT109" s="48">
        <f t="shared" si="177"/>
        <v>0</v>
      </c>
      <c r="CU109" s="48">
        <f t="shared" si="178"/>
        <v>0</v>
      </c>
      <c r="CV109" s="48">
        <f t="shared" si="179"/>
        <v>0</v>
      </c>
      <c r="CW109" s="48">
        <f t="shared" si="180"/>
        <v>0</v>
      </c>
      <c r="CX109" s="48">
        <f t="shared" si="181"/>
        <v>0</v>
      </c>
      <c r="CY109" s="48">
        <f t="shared" si="182"/>
        <v>0</v>
      </c>
      <c r="CZ109" s="48">
        <f t="shared" si="183"/>
        <v>0</v>
      </c>
      <c r="DA109" s="48">
        <f t="shared" si="184"/>
        <v>0</v>
      </c>
      <c r="DB109" s="48">
        <f t="shared" si="185"/>
        <v>0</v>
      </c>
      <c r="DC109" s="48">
        <f t="shared" si="186"/>
        <v>0</v>
      </c>
      <c r="DD109" s="48">
        <f t="shared" si="187"/>
        <v>0</v>
      </c>
      <c r="DE109" s="48">
        <f t="shared" si="188"/>
        <v>0</v>
      </c>
      <c r="DF109" s="48">
        <f t="shared" si="189"/>
        <v>0</v>
      </c>
      <c r="DG109" s="48">
        <f t="shared" si="190"/>
        <v>0</v>
      </c>
      <c r="DH109" s="48">
        <f t="shared" si="191"/>
        <v>0</v>
      </c>
      <c r="DI109" s="48">
        <f t="shared" si="192"/>
        <v>0</v>
      </c>
      <c r="DJ109" s="48">
        <f t="shared" si="193"/>
        <v>0</v>
      </c>
      <c r="DK109" s="48">
        <f t="shared" si="194"/>
        <v>0</v>
      </c>
      <c r="DL109" s="48">
        <f t="shared" si="195"/>
        <v>0</v>
      </c>
      <c r="DM109" s="48">
        <f t="shared" si="196"/>
        <v>0</v>
      </c>
      <c r="DN109" s="48">
        <f t="shared" si="197"/>
        <v>0</v>
      </c>
      <c r="DO109" s="48">
        <f t="shared" si="198"/>
        <v>0</v>
      </c>
      <c r="DP109" s="48">
        <f t="shared" si="199"/>
        <v>0</v>
      </c>
      <c r="DQ109" s="48">
        <f t="shared" si="200"/>
        <v>0</v>
      </c>
    </row>
    <row r="110" spans="1:121" ht="15">
      <c r="A110" s="303">
        <v>109</v>
      </c>
      <c r="B110" s="445">
        <f t="shared" si="201"/>
        <v>1</v>
      </c>
      <c r="C110" s="446">
        <f>B110+COUNTIF(B$2:$B110,B110)-1</f>
        <v>109</v>
      </c>
      <c r="D110" s="447" t="str">
        <f>Tables!AI110</f>
        <v>Jersey</v>
      </c>
      <c r="E110" s="448">
        <f t="shared" si="202"/>
        <v>0</v>
      </c>
      <c r="F110" s="50">
        <f>SUMIFS('Portfolio Allocation'!C$10:C$109,'Portfolio Allocation'!$A$10:$A$109,'Graph Tables'!$D110)</f>
        <v>0</v>
      </c>
      <c r="G110" s="50">
        <f>SUMIFS('Portfolio Allocation'!D$10:D$109,'Portfolio Allocation'!$A$10:$A$109,'Graph Tables'!$D110)</f>
        <v>0</v>
      </c>
      <c r="H110" s="50">
        <f>SUMIFS('Portfolio Allocation'!E$10:E$109,'Portfolio Allocation'!$A$10:$A$109,'Graph Tables'!$D110)</f>
        <v>0</v>
      </c>
      <c r="I110" s="50">
        <f>SUMIFS('Portfolio Allocation'!F$10:F$109,'Portfolio Allocation'!$A$10:$A$109,'Graph Tables'!$D110)</f>
        <v>0</v>
      </c>
      <c r="J110" s="50">
        <f>SUMIFS('Portfolio Allocation'!G$10:G$109,'Portfolio Allocation'!$A$10:$A$109,'Graph Tables'!$D110)</f>
        <v>0</v>
      </c>
      <c r="K110" s="50">
        <f>SUMIFS('Portfolio Allocation'!H$10:H$109,'Portfolio Allocation'!$A$10:$A$109,'Graph Tables'!$D110)</f>
        <v>0</v>
      </c>
      <c r="L110" s="50">
        <f>SUMIFS('Portfolio Allocation'!I$10:I$109,'Portfolio Allocation'!$A$10:$A$109,'Graph Tables'!$D110)</f>
        <v>0</v>
      </c>
      <c r="M110" s="50">
        <f>SUMIFS('Portfolio Allocation'!J$10:J$109,'Portfolio Allocation'!$A$10:$A$109,'Graph Tables'!$D110)</f>
        <v>0</v>
      </c>
      <c r="N110" s="50">
        <f>SUMIFS('Portfolio Allocation'!K$10:K$109,'Portfolio Allocation'!$A$10:$A$109,'Graph Tables'!$D110)</f>
        <v>0</v>
      </c>
      <c r="O110" s="50">
        <f>SUMIFS('Portfolio Allocation'!L$10:L$109,'Portfolio Allocation'!$A$10:$A$109,'Graph Tables'!$D110)</f>
        <v>0</v>
      </c>
      <c r="P110" s="50">
        <f>SUMIFS('Portfolio Allocation'!M$10:M$109,'Portfolio Allocation'!$A$10:$A$109,'Graph Tables'!$D110)</f>
        <v>0</v>
      </c>
      <c r="Q110" s="50">
        <f>SUMIFS('Portfolio Allocation'!N$10:N$109,'Portfolio Allocation'!$A$10:$A$109,'Graph Tables'!$D110)</f>
        <v>0</v>
      </c>
      <c r="R110" s="50">
        <f>SUMIFS('Portfolio Allocation'!O$10:O$109,'Portfolio Allocation'!$A$10:$A$109,'Graph Tables'!$D110)</f>
        <v>0</v>
      </c>
      <c r="S110" s="50">
        <f>SUMIFS('Portfolio Allocation'!P$10:P$109,'Portfolio Allocation'!$A$10:$A$109,'Graph Tables'!$D110)</f>
        <v>0</v>
      </c>
      <c r="T110" s="50">
        <f>SUMIFS('Portfolio Allocation'!Q$10:Q$109,'Portfolio Allocation'!$A$10:$A$109,'Graph Tables'!$D110)</f>
        <v>0</v>
      </c>
      <c r="U110" s="50">
        <f>SUMIFS('Portfolio Allocation'!R$10:R$109,'Portfolio Allocation'!$A$10:$A$109,'Graph Tables'!$D110)</f>
        <v>0</v>
      </c>
      <c r="V110" s="50">
        <f>SUMIFS('Portfolio Allocation'!S$10:S$109,'Portfolio Allocation'!$A$10:$A$109,'Graph Tables'!$D110)</f>
        <v>0</v>
      </c>
      <c r="W110" s="50">
        <f>SUMIFS('Portfolio Allocation'!T$10:T$109,'Portfolio Allocation'!$A$10:$A$109,'Graph Tables'!$D110)</f>
        <v>0</v>
      </c>
      <c r="X110" s="50">
        <f>SUMIFS('Portfolio Allocation'!U$10:U$109,'Portfolio Allocation'!$A$10:$A$109,'Graph Tables'!$D110)</f>
        <v>0</v>
      </c>
      <c r="Y110" s="50">
        <f>SUMIFS('Portfolio Allocation'!V$10:V$109,'Portfolio Allocation'!$A$10:$A$109,'Graph Tables'!$D110)</f>
        <v>0</v>
      </c>
      <c r="Z110" s="50">
        <f>SUMIFS('Portfolio Allocation'!W$10:W$109,'Portfolio Allocation'!$A$10:$A$109,'Graph Tables'!$D110)</f>
        <v>0</v>
      </c>
      <c r="AA110" s="50">
        <f>SUMIFS('Portfolio Allocation'!X$10:X$109,'Portfolio Allocation'!$A$10:$A$109,'Graph Tables'!$D110)</f>
        <v>0</v>
      </c>
      <c r="AB110" s="50">
        <f>SUMIFS('Portfolio Allocation'!Y$10:Y$109,'Portfolio Allocation'!$A$10:$A$109,'Graph Tables'!$D110)</f>
        <v>0</v>
      </c>
      <c r="AC110" s="50">
        <f>SUMIFS('Portfolio Allocation'!Z$10:Z$109,'Portfolio Allocation'!$A$10:$A$109,'Graph Tables'!$D110)</f>
        <v>0</v>
      </c>
      <c r="AD110" s="50"/>
      <c r="AH110" s="50"/>
      <c r="AI110" s="303">
        <f t="shared" si="204"/>
        <v>1</v>
      </c>
      <c r="AJ110" s="303">
        <f>AI110+COUNTIF(AI$2:$AI110,AI110)-1</f>
        <v>109</v>
      </c>
      <c r="AK110" s="305" t="str">
        <f t="shared" si="127"/>
        <v>Jersey</v>
      </c>
      <c r="AL110" s="81">
        <f t="shared" si="205"/>
        <v>0</v>
      </c>
      <c r="AM110" s="48">
        <f t="shared" si="128"/>
        <v>0</v>
      </c>
      <c r="AN110" s="48">
        <f t="shared" si="129"/>
        <v>0</v>
      </c>
      <c r="AO110" s="48">
        <f t="shared" si="130"/>
        <v>0</v>
      </c>
      <c r="AP110" s="48">
        <f t="shared" si="131"/>
        <v>0</v>
      </c>
      <c r="AQ110" s="48">
        <f t="shared" si="132"/>
        <v>0</v>
      </c>
      <c r="AR110" s="48">
        <f t="shared" si="133"/>
        <v>0</v>
      </c>
      <c r="AS110" s="48">
        <f t="shared" si="134"/>
        <v>0</v>
      </c>
      <c r="AT110" s="48">
        <f t="shared" si="135"/>
        <v>0</v>
      </c>
      <c r="AU110" s="48">
        <f t="shared" si="136"/>
        <v>0</v>
      </c>
      <c r="AV110" s="48">
        <f t="shared" si="137"/>
        <v>0</v>
      </c>
      <c r="AW110" s="48">
        <f t="shared" si="138"/>
        <v>0</v>
      </c>
      <c r="AX110" s="48">
        <f t="shared" si="139"/>
        <v>0</v>
      </c>
      <c r="AY110" s="48">
        <f t="shared" si="140"/>
        <v>0</v>
      </c>
      <c r="AZ110" s="48">
        <f t="shared" si="141"/>
        <v>0</v>
      </c>
      <c r="BA110" s="48">
        <f t="shared" si="142"/>
        <v>0</v>
      </c>
      <c r="BB110" s="48">
        <f t="shared" si="143"/>
        <v>0</v>
      </c>
      <c r="BC110" s="48">
        <f t="shared" si="144"/>
        <v>0</v>
      </c>
      <c r="BD110" s="48">
        <f t="shared" si="145"/>
        <v>0</v>
      </c>
      <c r="BE110" s="48">
        <f t="shared" si="146"/>
        <v>0</v>
      </c>
      <c r="BF110" s="48">
        <f t="shared" si="147"/>
        <v>0</v>
      </c>
      <c r="BG110" s="48">
        <f t="shared" si="148"/>
        <v>0</v>
      </c>
      <c r="BH110" s="48">
        <f t="shared" si="149"/>
        <v>0</v>
      </c>
      <c r="BI110" s="48">
        <f t="shared" si="150"/>
        <v>0</v>
      </c>
      <c r="BJ110" s="48">
        <f t="shared" si="151"/>
        <v>0</v>
      </c>
      <c r="BK110" s="48"/>
      <c r="CN110" s="310">
        <f t="shared" si="207"/>
        <v>0</v>
      </c>
      <c r="CO110" s="310">
        <v>109</v>
      </c>
      <c r="CP110" s="303">
        <f t="shared" si="208"/>
        <v>1</v>
      </c>
      <c r="CQ110" s="303">
        <f>CP110+COUNTIF($CP$2:CP110,CP110)-1</f>
        <v>109</v>
      </c>
      <c r="CR110" s="305" t="str">
        <f t="shared" si="176"/>
        <v>Jersey</v>
      </c>
      <c r="CS110" s="81">
        <f t="shared" si="209"/>
        <v>0</v>
      </c>
      <c r="CT110" s="48">
        <f t="shared" si="177"/>
        <v>0</v>
      </c>
      <c r="CU110" s="48">
        <f t="shared" si="178"/>
        <v>0</v>
      </c>
      <c r="CV110" s="48">
        <f t="shared" si="179"/>
        <v>0</v>
      </c>
      <c r="CW110" s="48">
        <f t="shared" si="180"/>
        <v>0</v>
      </c>
      <c r="CX110" s="48">
        <f t="shared" si="181"/>
        <v>0</v>
      </c>
      <c r="CY110" s="48">
        <f t="shared" si="182"/>
        <v>0</v>
      </c>
      <c r="CZ110" s="48">
        <f t="shared" si="183"/>
        <v>0</v>
      </c>
      <c r="DA110" s="48">
        <f t="shared" si="184"/>
        <v>0</v>
      </c>
      <c r="DB110" s="48">
        <f t="shared" si="185"/>
        <v>0</v>
      </c>
      <c r="DC110" s="48">
        <f t="shared" si="186"/>
        <v>0</v>
      </c>
      <c r="DD110" s="48">
        <f t="shared" si="187"/>
        <v>0</v>
      </c>
      <c r="DE110" s="48">
        <f t="shared" si="188"/>
        <v>0</v>
      </c>
      <c r="DF110" s="48">
        <f t="shared" si="189"/>
        <v>0</v>
      </c>
      <c r="DG110" s="48">
        <f t="shared" si="190"/>
        <v>0</v>
      </c>
      <c r="DH110" s="48">
        <f t="shared" si="191"/>
        <v>0</v>
      </c>
      <c r="DI110" s="48">
        <f t="shared" si="192"/>
        <v>0</v>
      </c>
      <c r="DJ110" s="48">
        <f t="shared" si="193"/>
        <v>0</v>
      </c>
      <c r="DK110" s="48">
        <f t="shared" si="194"/>
        <v>0</v>
      </c>
      <c r="DL110" s="48">
        <f t="shared" si="195"/>
        <v>0</v>
      </c>
      <c r="DM110" s="48">
        <f t="shared" si="196"/>
        <v>0</v>
      </c>
      <c r="DN110" s="48">
        <f t="shared" si="197"/>
        <v>0</v>
      </c>
      <c r="DO110" s="48">
        <f t="shared" si="198"/>
        <v>0</v>
      </c>
      <c r="DP110" s="48">
        <f t="shared" si="199"/>
        <v>0</v>
      </c>
      <c r="DQ110" s="48">
        <f t="shared" si="200"/>
        <v>0</v>
      </c>
    </row>
    <row r="111" spans="1:121" ht="15">
      <c r="A111" s="303">
        <v>110</v>
      </c>
      <c r="B111" s="445">
        <f t="shared" si="201"/>
        <v>1</v>
      </c>
      <c r="C111" s="446">
        <f>B111+COUNTIF(B$2:$B111,B111)-1</f>
        <v>110</v>
      </c>
      <c r="D111" s="447" t="str">
        <f>Tables!AI111</f>
        <v>Jordan</v>
      </c>
      <c r="E111" s="448">
        <f t="shared" si="202"/>
        <v>0</v>
      </c>
      <c r="F111" s="50">
        <f>SUMIFS('Portfolio Allocation'!C$10:C$109,'Portfolio Allocation'!$A$10:$A$109,'Graph Tables'!$D111)</f>
        <v>0</v>
      </c>
      <c r="G111" s="50">
        <f>SUMIFS('Portfolio Allocation'!D$10:D$109,'Portfolio Allocation'!$A$10:$A$109,'Graph Tables'!$D111)</f>
        <v>0</v>
      </c>
      <c r="H111" s="50">
        <f>SUMIFS('Portfolio Allocation'!E$10:E$109,'Portfolio Allocation'!$A$10:$A$109,'Graph Tables'!$D111)</f>
        <v>0</v>
      </c>
      <c r="I111" s="50">
        <f>SUMIFS('Portfolio Allocation'!F$10:F$109,'Portfolio Allocation'!$A$10:$A$109,'Graph Tables'!$D111)</f>
        <v>0</v>
      </c>
      <c r="J111" s="50">
        <f>SUMIFS('Portfolio Allocation'!G$10:G$109,'Portfolio Allocation'!$A$10:$A$109,'Graph Tables'!$D111)</f>
        <v>0</v>
      </c>
      <c r="K111" s="50">
        <f>SUMIFS('Portfolio Allocation'!H$10:H$109,'Portfolio Allocation'!$A$10:$A$109,'Graph Tables'!$D111)</f>
        <v>0</v>
      </c>
      <c r="L111" s="50">
        <f>SUMIFS('Portfolio Allocation'!I$10:I$109,'Portfolio Allocation'!$A$10:$A$109,'Graph Tables'!$D111)</f>
        <v>0</v>
      </c>
      <c r="M111" s="50">
        <f>SUMIFS('Portfolio Allocation'!J$10:J$109,'Portfolio Allocation'!$A$10:$A$109,'Graph Tables'!$D111)</f>
        <v>0</v>
      </c>
      <c r="N111" s="50">
        <f>SUMIFS('Portfolio Allocation'!K$10:K$109,'Portfolio Allocation'!$A$10:$A$109,'Graph Tables'!$D111)</f>
        <v>0</v>
      </c>
      <c r="O111" s="50">
        <f>SUMIFS('Portfolio Allocation'!L$10:L$109,'Portfolio Allocation'!$A$10:$A$109,'Graph Tables'!$D111)</f>
        <v>0</v>
      </c>
      <c r="P111" s="50">
        <f>SUMIFS('Portfolio Allocation'!M$10:M$109,'Portfolio Allocation'!$A$10:$A$109,'Graph Tables'!$D111)</f>
        <v>0</v>
      </c>
      <c r="Q111" s="50">
        <f>SUMIFS('Portfolio Allocation'!N$10:N$109,'Portfolio Allocation'!$A$10:$A$109,'Graph Tables'!$D111)</f>
        <v>0</v>
      </c>
      <c r="R111" s="50">
        <f>SUMIFS('Portfolio Allocation'!O$10:O$109,'Portfolio Allocation'!$A$10:$A$109,'Graph Tables'!$D111)</f>
        <v>0</v>
      </c>
      <c r="S111" s="50">
        <f>SUMIFS('Portfolio Allocation'!P$10:P$109,'Portfolio Allocation'!$A$10:$A$109,'Graph Tables'!$D111)</f>
        <v>0</v>
      </c>
      <c r="T111" s="50">
        <f>SUMIFS('Portfolio Allocation'!Q$10:Q$109,'Portfolio Allocation'!$A$10:$A$109,'Graph Tables'!$D111)</f>
        <v>0</v>
      </c>
      <c r="U111" s="50">
        <f>SUMIFS('Portfolio Allocation'!R$10:R$109,'Portfolio Allocation'!$A$10:$A$109,'Graph Tables'!$D111)</f>
        <v>0</v>
      </c>
      <c r="V111" s="50">
        <f>SUMIFS('Portfolio Allocation'!S$10:S$109,'Portfolio Allocation'!$A$10:$A$109,'Graph Tables'!$D111)</f>
        <v>0</v>
      </c>
      <c r="W111" s="50">
        <f>SUMIFS('Portfolio Allocation'!T$10:T$109,'Portfolio Allocation'!$A$10:$A$109,'Graph Tables'!$D111)</f>
        <v>0</v>
      </c>
      <c r="X111" s="50">
        <f>SUMIFS('Portfolio Allocation'!U$10:U$109,'Portfolio Allocation'!$A$10:$A$109,'Graph Tables'!$D111)</f>
        <v>0</v>
      </c>
      <c r="Y111" s="50">
        <f>SUMIFS('Portfolio Allocation'!V$10:V$109,'Portfolio Allocation'!$A$10:$A$109,'Graph Tables'!$D111)</f>
        <v>0</v>
      </c>
      <c r="Z111" s="50">
        <f>SUMIFS('Portfolio Allocation'!W$10:W$109,'Portfolio Allocation'!$A$10:$A$109,'Graph Tables'!$D111)</f>
        <v>0</v>
      </c>
      <c r="AA111" s="50">
        <f>SUMIFS('Portfolio Allocation'!X$10:X$109,'Portfolio Allocation'!$A$10:$A$109,'Graph Tables'!$D111)</f>
        <v>0</v>
      </c>
      <c r="AB111" s="50">
        <f>SUMIFS('Portfolio Allocation'!Y$10:Y$109,'Portfolio Allocation'!$A$10:$A$109,'Graph Tables'!$D111)</f>
        <v>0</v>
      </c>
      <c r="AC111" s="50">
        <f>SUMIFS('Portfolio Allocation'!Z$10:Z$109,'Portfolio Allocation'!$A$10:$A$109,'Graph Tables'!$D111)</f>
        <v>0</v>
      </c>
      <c r="AD111" s="50"/>
      <c r="AH111" s="50"/>
      <c r="AI111" s="303">
        <f t="shared" si="204"/>
        <v>1</v>
      </c>
      <c r="AJ111" s="303">
        <f>AI111+COUNTIF(AI$2:$AI111,AI111)-1</f>
        <v>110</v>
      </c>
      <c r="AK111" s="305" t="str">
        <f t="shared" si="127"/>
        <v>Jordan</v>
      </c>
      <c r="AL111" s="81">
        <f t="shared" si="205"/>
        <v>0</v>
      </c>
      <c r="AM111" s="48">
        <f t="shared" si="128"/>
        <v>0</v>
      </c>
      <c r="AN111" s="48">
        <f t="shared" si="129"/>
        <v>0</v>
      </c>
      <c r="AO111" s="48">
        <f t="shared" si="130"/>
        <v>0</v>
      </c>
      <c r="AP111" s="48">
        <f t="shared" si="131"/>
        <v>0</v>
      </c>
      <c r="AQ111" s="48">
        <f t="shared" si="132"/>
        <v>0</v>
      </c>
      <c r="AR111" s="48">
        <f t="shared" si="133"/>
        <v>0</v>
      </c>
      <c r="AS111" s="48">
        <f t="shared" si="134"/>
        <v>0</v>
      </c>
      <c r="AT111" s="48">
        <f t="shared" si="135"/>
        <v>0</v>
      </c>
      <c r="AU111" s="48">
        <f t="shared" si="136"/>
        <v>0</v>
      </c>
      <c r="AV111" s="48">
        <f t="shared" si="137"/>
        <v>0</v>
      </c>
      <c r="AW111" s="48">
        <f t="shared" si="138"/>
        <v>0</v>
      </c>
      <c r="AX111" s="48">
        <f t="shared" si="139"/>
        <v>0</v>
      </c>
      <c r="AY111" s="48">
        <f t="shared" si="140"/>
        <v>0</v>
      </c>
      <c r="AZ111" s="48">
        <f t="shared" si="141"/>
        <v>0</v>
      </c>
      <c r="BA111" s="48">
        <f t="shared" si="142"/>
        <v>0</v>
      </c>
      <c r="BB111" s="48">
        <f t="shared" si="143"/>
        <v>0</v>
      </c>
      <c r="BC111" s="48">
        <f t="shared" si="144"/>
        <v>0</v>
      </c>
      <c r="BD111" s="48">
        <f t="shared" si="145"/>
        <v>0</v>
      </c>
      <c r="BE111" s="48">
        <f t="shared" si="146"/>
        <v>0</v>
      </c>
      <c r="BF111" s="48">
        <f t="shared" si="147"/>
        <v>0</v>
      </c>
      <c r="BG111" s="48">
        <f t="shared" si="148"/>
        <v>0</v>
      </c>
      <c r="BH111" s="48">
        <f t="shared" si="149"/>
        <v>0</v>
      </c>
      <c r="BI111" s="48">
        <f t="shared" si="150"/>
        <v>0</v>
      </c>
      <c r="BJ111" s="48">
        <f t="shared" si="151"/>
        <v>0</v>
      </c>
      <c r="BK111" s="48"/>
      <c r="CN111" s="310">
        <f t="shared" si="207"/>
        <v>0</v>
      </c>
      <c r="CO111" s="310">
        <v>110</v>
      </c>
      <c r="CP111" s="303">
        <f t="shared" si="208"/>
        <v>1</v>
      </c>
      <c r="CQ111" s="303">
        <f>CP111+COUNTIF($CP$2:CP111,CP111)-1</f>
        <v>110</v>
      </c>
      <c r="CR111" s="305" t="str">
        <f t="shared" si="176"/>
        <v>Jordan</v>
      </c>
      <c r="CS111" s="81">
        <f t="shared" si="209"/>
        <v>0</v>
      </c>
      <c r="CT111" s="48">
        <f t="shared" si="177"/>
        <v>0</v>
      </c>
      <c r="CU111" s="48">
        <f t="shared" si="178"/>
        <v>0</v>
      </c>
      <c r="CV111" s="48">
        <f t="shared" si="179"/>
        <v>0</v>
      </c>
      <c r="CW111" s="48">
        <f t="shared" si="180"/>
        <v>0</v>
      </c>
      <c r="CX111" s="48">
        <f t="shared" si="181"/>
        <v>0</v>
      </c>
      <c r="CY111" s="48">
        <f t="shared" si="182"/>
        <v>0</v>
      </c>
      <c r="CZ111" s="48">
        <f t="shared" si="183"/>
        <v>0</v>
      </c>
      <c r="DA111" s="48">
        <f t="shared" si="184"/>
        <v>0</v>
      </c>
      <c r="DB111" s="48">
        <f t="shared" si="185"/>
        <v>0</v>
      </c>
      <c r="DC111" s="48">
        <f t="shared" si="186"/>
        <v>0</v>
      </c>
      <c r="DD111" s="48">
        <f t="shared" si="187"/>
        <v>0</v>
      </c>
      <c r="DE111" s="48">
        <f t="shared" si="188"/>
        <v>0</v>
      </c>
      <c r="DF111" s="48">
        <f t="shared" si="189"/>
        <v>0</v>
      </c>
      <c r="DG111" s="48">
        <f t="shared" si="190"/>
        <v>0</v>
      </c>
      <c r="DH111" s="48">
        <f t="shared" si="191"/>
        <v>0</v>
      </c>
      <c r="DI111" s="48">
        <f t="shared" si="192"/>
        <v>0</v>
      </c>
      <c r="DJ111" s="48">
        <f t="shared" si="193"/>
        <v>0</v>
      </c>
      <c r="DK111" s="48">
        <f t="shared" si="194"/>
        <v>0</v>
      </c>
      <c r="DL111" s="48">
        <f t="shared" si="195"/>
        <v>0</v>
      </c>
      <c r="DM111" s="48">
        <f t="shared" si="196"/>
        <v>0</v>
      </c>
      <c r="DN111" s="48">
        <f t="shared" si="197"/>
        <v>0</v>
      </c>
      <c r="DO111" s="48">
        <f t="shared" si="198"/>
        <v>0</v>
      </c>
      <c r="DP111" s="48">
        <f t="shared" si="199"/>
        <v>0</v>
      </c>
      <c r="DQ111" s="48">
        <f t="shared" si="200"/>
        <v>0</v>
      </c>
    </row>
    <row r="112" spans="1:121" ht="15">
      <c r="A112" s="303">
        <v>111</v>
      </c>
      <c r="B112" s="445">
        <f t="shared" si="201"/>
        <v>1</v>
      </c>
      <c r="C112" s="446">
        <f>B112+COUNTIF(B$2:$B112,B112)-1</f>
        <v>111</v>
      </c>
      <c r="D112" s="447" t="str">
        <f>Tables!AI112</f>
        <v>Kazakhstan</v>
      </c>
      <c r="E112" s="448">
        <f t="shared" si="202"/>
        <v>0</v>
      </c>
      <c r="F112" s="50">
        <f>SUMIFS('Portfolio Allocation'!C$10:C$109,'Portfolio Allocation'!$A$10:$A$109,'Graph Tables'!$D112)</f>
        <v>0</v>
      </c>
      <c r="G112" s="50">
        <f>SUMIFS('Portfolio Allocation'!D$10:D$109,'Portfolio Allocation'!$A$10:$A$109,'Graph Tables'!$D112)</f>
        <v>0</v>
      </c>
      <c r="H112" s="50">
        <f>SUMIFS('Portfolio Allocation'!E$10:E$109,'Portfolio Allocation'!$A$10:$A$109,'Graph Tables'!$D112)</f>
        <v>0</v>
      </c>
      <c r="I112" s="50">
        <f>SUMIFS('Portfolio Allocation'!F$10:F$109,'Portfolio Allocation'!$A$10:$A$109,'Graph Tables'!$D112)</f>
        <v>0</v>
      </c>
      <c r="J112" s="50">
        <f>SUMIFS('Portfolio Allocation'!G$10:G$109,'Portfolio Allocation'!$A$10:$A$109,'Graph Tables'!$D112)</f>
        <v>0</v>
      </c>
      <c r="K112" s="50">
        <f>SUMIFS('Portfolio Allocation'!H$10:H$109,'Portfolio Allocation'!$A$10:$A$109,'Graph Tables'!$D112)</f>
        <v>0</v>
      </c>
      <c r="L112" s="50">
        <f>SUMIFS('Portfolio Allocation'!I$10:I$109,'Portfolio Allocation'!$A$10:$A$109,'Graph Tables'!$D112)</f>
        <v>0</v>
      </c>
      <c r="M112" s="50">
        <f>SUMIFS('Portfolio Allocation'!J$10:J$109,'Portfolio Allocation'!$A$10:$A$109,'Graph Tables'!$D112)</f>
        <v>0</v>
      </c>
      <c r="N112" s="50">
        <f>SUMIFS('Portfolio Allocation'!K$10:K$109,'Portfolio Allocation'!$A$10:$A$109,'Graph Tables'!$D112)</f>
        <v>0</v>
      </c>
      <c r="O112" s="50">
        <f>SUMIFS('Portfolio Allocation'!L$10:L$109,'Portfolio Allocation'!$A$10:$A$109,'Graph Tables'!$D112)</f>
        <v>0</v>
      </c>
      <c r="P112" s="50">
        <f>SUMIFS('Portfolio Allocation'!M$10:M$109,'Portfolio Allocation'!$A$10:$A$109,'Graph Tables'!$D112)</f>
        <v>0</v>
      </c>
      <c r="Q112" s="50">
        <f>SUMIFS('Portfolio Allocation'!N$10:N$109,'Portfolio Allocation'!$A$10:$A$109,'Graph Tables'!$D112)</f>
        <v>0</v>
      </c>
      <c r="R112" s="50">
        <f>SUMIFS('Portfolio Allocation'!O$10:O$109,'Portfolio Allocation'!$A$10:$A$109,'Graph Tables'!$D112)</f>
        <v>0</v>
      </c>
      <c r="S112" s="50">
        <f>SUMIFS('Portfolio Allocation'!P$10:P$109,'Portfolio Allocation'!$A$10:$A$109,'Graph Tables'!$D112)</f>
        <v>0</v>
      </c>
      <c r="T112" s="50">
        <f>SUMIFS('Portfolio Allocation'!Q$10:Q$109,'Portfolio Allocation'!$A$10:$A$109,'Graph Tables'!$D112)</f>
        <v>0</v>
      </c>
      <c r="U112" s="50">
        <f>SUMIFS('Portfolio Allocation'!R$10:R$109,'Portfolio Allocation'!$A$10:$A$109,'Graph Tables'!$D112)</f>
        <v>0</v>
      </c>
      <c r="V112" s="50">
        <f>SUMIFS('Portfolio Allocation'!S$10:S$109,'Portfolio Allocation'!$A$10:$A$109,'Graph Tables'!$D112)</f>
        <v>0</v>
      </c>
      <c r="W112" s="50">
        <f>SUMIFS('Portfolio Allocation'!T$10:T$109,'Portfolio Allocation'!$A$10:$A$109,'Graph Tables'!$D112)</f>
        <v>0</v>
      </c>
      <c r="X112" s="50">
        <f>SUMIFS('Portfolio Allocation'!U$10:U$109,'Portfolio Allocation'!$A$10:$A$109,'Graph Tables'!$D112)</f>
        <v>0</v>
      </c>
      <c r="Y112" s="50">
        <f>SUMIFS('Portfolio Allocation'!V$10:V$109,'Portfolio Allocation'!$A$10:$A$109,'Graph Tables'!$D112)</f>
        <v>0</v>
      </c>
      <c r="Z112" s="50">
        <f>SUMIFS('Portfolio Allocation'!W$10:W$109,'Portfolio Allocation'!$A$10:$A$109,'Graph Tables'!$D112)</f>
        <v>0</v>
      </c>
      <c r="AA112" s="50">
        <f>SUMIFS('Portfolio Allocation'!X$10:X$109,'Portfolio Allocation'!$A$10:$A$109,'Graph Tables'!$D112)</f>
        <v>0</v>
      </c>
      <c r="AB112" s="50">
        <f>SUMIFS('Portfolio Allocation'!Y$10:Y$109,'Portfolio Allocation'!$A$10:$A$109,'Graph Tables'!$D112)</f>
        <v>0</v>
      </c>
      <c r="AC112" s="50">
        <f>SUMIFS('Portfolio Allocation'!Z$10:Z$109,'Portfolio Allocation'!$A$10:$A$109,'Graph Tables'!$D112)</f>
        <v>0</v>
      </c>
      <c r="AD112" s="50"/>
      <c r="AH112" s="50"/>
      <c r="AI112" s="303">
        <f t="shared" si="204"/>
        <v>1</v>
      </c>
      <c r="AJ112" s="303">
        <f>AI112+COUNTIF(AI$2:$AI112,AI112)-1</f>
        <v>111</v>
      </c>
      <c r="AK112" s="305" t="str">
        <f t="shared" si="127"/>
        <v>Kazakhstan</v>
      </c>
      <c r="AL112" s="81">
        <f t="shared" si="205"/>
        <v>0</v>
      </c>
      <c r="AM112" s="48">
        <f t="shared" si="128"/>
        <v>0</v>
      </c>
      <c r="AN112" s="48">
        <f t="shared" si="129"/>
        <v>0</v>
      </c>
      <c r="AO112" s="48">
        <f t="shared" si="130"/>
        <v>0</v>
      </c>
      <c r="AP112" s="48">
        <f t="shared" si="131"/>
        <v>0</v>
      </c>
      <c r="AQ112" s="48">
        <f t="shared" si="132"/>
        <v>0</v>
      </c>
      <c r="AR112" s="48">
        <f t="shared" si="133"/>
        <v>0</v>
      </c>
      <c r="AS112" s="48">
        <f t="shared" si="134"/>
        <v>0</v>
      </c>
      <c r="AT112" s="48">
        <f t="shared" si="135"/>
        <v>0</v>
      </c>
      <c r="AU112" s="48">
        <f t="shared" si="136"/>
        <v>0</v>
      </c>
      <c r="AV112" s="48">
        <f t="shared" si="137"/>
        <v>0</v>
      </c>
      <c r="AW112" s="48">
        <f t="shared" si="138"/>
        <v>0</v>
      </c>
      <c r="AX112" s="48">
        <f t="shared" si="139"/>
        <v>0</v>
      </c>
      <c r="AY112" s="48">
        <f t="shared" si="140"/>
        <v>0</v>
      </c>
      <c r="AZ112" s="48">
        <f t="shared" si="141"/>
        <v>0</v>
      </c>
      <c r="BA112" s="48">
        <f t="shared" si="142"/>
        <v>0</v>
      </c>
      <c r="BB112" s="48">
        <f t="shared" si="143"/>
        <v>0</v>
      </c>
      <c r="BC112" s="48">
        <f t="shared" si="144"/>
        <v>0</v>
      </c>
      <c r="BD112" s="48">
        <f t="shared" si="145"/>
        <v>0</v>
      </c>
      <c r="BE112" s="48">
        <f t="shared" si="146"/>
        <v>0</v>
      </c>
      <c r="BF112" s="48">
        <f t="shared" si="147"/>
        <v>0</v>
      </c>
      <c r="BG112" s="48">
        <f t="shared" si="148"/>
        <v>0</v>
      </c>
      <c r="BH112" s="48">
        <f t="shared" si="149"/>
        <v>0</v>
      </c>
      <c r="BI112" s="48">
        <f t="shared" si="150"/>
        <v>0</v>
      </c>
      <c r="BJ112" s="48">
        <f t="shared" si="151"/>
        <v>0</v>
      </c>
      <c r="BK112" s="48"/>
      <c r="CN112" s="310">
        <f t="shared" si="207"/>
        <v>0</v>
      </c>
      <c r="CO112" s="310">
        <v>111</v>
      </c>
      <c r="CP112" s="303">
        <f t="shared" si="208"/>
        <v>1</v>
      </c>
      <c r="CQ112" s="303">
        <f>CP112+COUNTIF($CP$2:CP112,CP112)-1</f>
        <v>111</v>
      </c>
      <c r="CR112" s="305" t="str">
        <f t="shared" si="176"/>
        <v>Kazakhstan</v>
      </c>
      <c r="CS112" s="81">
        <f t="shared" si="209"/>
        <v>0</v>
      </c>
      <c r="CT112" s="48">
        <f t="shared" si="177"/>
        <v>0</v>
      </c>
      <c r="CU112" s="48">
        <f t="shared" si="178"/>
        <v>0</v>
      </c>
      <c r="CV112" s="48">
        <f t="shared" si="179"/>
        <v>0</v>
      </c>
      <c r="CW112" s="48">
        <f t="shared" si="180"/>
        <v>0</v>
      </c>
      <c r="CX112" s="48">
        <f t="shared" si="181"/>
        <v>0</v>
      </c>
      <c r="CY112" s="48">
        <f t="shared" si="182"/>
        <v>0</v>
      </c>
      <c r="CZ112" s="48">
        <f t="shared" si="183"/>
        <v>0</v>
      </c>
      <c r="DA112" s="48">
        <f t="shared" si="184"/>
        <v>0</v>
      </c>
      <c r="DB112" s="48">
        <f t="shared" si="185"/>
        <v>0</v>
      </c>
      <c r="DC112" s="48">
        <f t="shared" si="186"/>
        <v>0</v>
      </c>
      <c r="DD112" s="48">
        <f t="shared" si="187"/>
        <v>0</v>
      </c>
      <c r="DE112" s="48">
        <f t="shared" si="188"/>
        <v>0</v>
      </c>
      <c r="DF112" s="48">
        <f t="shared" si="189"/>
        <v>0</v>
      </c>
      <c r="DG112" s="48">
        <f t="shared" si="190"/>
        <v>0</v>
      </c>
      <c r="DH112" s="48">
        <f t="shared" si="191"/>
        <v>0</v>
      </c>
      <c r="DI112" s="48">
        <f t="shared" si="192"/>
        <v>0</v>
      </c>
      <c r="DJ112" s="48">
        <f t="shared" si="193"/>
        <v>0</v>
      </c>
      <c r="DK112" s="48">
        <f t="shared" si="194"/>
        <v>0</v>
      </c>
      <c r="DL112" s="48">
        <f t="shared" si="195"/>
        <v>0</v>
      </c>
      <c r="DM112" s="48">
        <f t="shared" si="196"/>
        <v>0</v>
      </c>
      <c r="DN112" s="48">
        <f t="shared" si="197"/>
        <v>0</v>
      </c>
      <c r="DO112" s="48">
        <f t="shared" si="198"/>
        <v>0</v>
      </c>
      <c r="DP112" s="48">
        <f t="shared" si="199"/>
        <v>0</v>
      </c>
      <c r="DQ112" s="48">
        <f t="shared" si="200"/>
        <v>0</v>
      </c>
    </row>
    <row r="113" spans="1:121" ht="15">
      <c r="A113" s="303">
        <v>112</v>
      </c>
      <c r="B113" s="445">
        <f t="shared" si="201"/>
        <v>1</v>
      </c>
      <c r="C113" s="446">
        <f>B113+COUNTIF(B$2:$B113,B113)-1</f>
        <v>112</v>
      </c>
      <c r="D113" s="447" t="str">
        <f>Tables!AI113</f>
        <v>Kenya</v>
      </c>
      <c r="E113" s="448">
        <f t="shared" si="202"/>
        <v>0</v>
      </c>
      <c r="F113" s="50">
        <f>SUMIFS('Portfolio Allocation'!C$10:C$109,'Portfolio Allocation'!$A$10:$A$109,'Graph Tables'!$D113)</f>
        <v>0</v>
      </c>
      <c r="G113" s="50">
        <f>SUMIFS('Portfolio Allocation'!D$10:D$109,'Portfolio Allocation'!$A$10:$A$109,'Graph Tables'!$D113)</f>
        <v>0</v>
      </c>
      <c r="H113" s="50">
        <f>SUMIFS('Portfolio Allocation'!E$10:E$109,'Portfolio Allocation'!$A$10:$A$109,'Graph Tables'!$D113)</f>
        <v>0</v>
      </c>
      <c r="I113" s="50">
        <f>SUMIFS('Portfolio Allocation'!F$10:F$109,'Portfolio Allocation'!$A$10:$A$109,'Graph Tables'!$D113)</f>
        <v>0</v>
      </c>
      <c r="J113" s="50">
        <f>SUMIFS('Portfolio Allocation'!G$10:G$109,'Portfolio Allocation'!$A$10:$A$109,'Graph Tables'!$D113)</f>
        <v>0</v>
      </c>
      <c r="K113" s="50">
        <f>SUMIFS('Portfolio Allocation'!H$10:H$109,'Portfolio Allocation'!$A$10:$A$109,'Graph Tables'!$D113)</f>
        <v>0</v>
      </c>
      <c r="L113" s="50">
        <f>SUMIFS('Portfolio Allocation'!I$10:I$109,'Portfolio Allocation'!$A$10:$A$109,'Graph Tables'!$D113)</f>
        <v>0</v>
      </c>
      <c r="M113" s="50">
        <f>SUMIFS('Portfolio Allocation'!J$10:J$109,'Portfolio Allocation'!$A$10:$A$109,'Graph Tables'!$D113)</f>
        <v>0</v>
      </c>
      <c r="N113" s="50">
        <f>SUMIFS('Portfolio Allocation'!K$10:K$109,'Portfolio Allocation'!$A$10:$A$109,'Graph Tables'!$D113)</f>
        <v>0</v>
      </c>
      <c r="O113" s="50">
        <f>SUMIFS('Portfolio Allocation'!L$10:L$109,'Portfolio Allocation'!$A$10:$A$109,'Graph Tables'!$D113)</f>
        <v>0</v>
      </c>
      <c r="P113" s="50">
        <f>SUMIFS('Portfolio Allocation'!M$10:M$109,'Portfolio Allocation'!$A$10:$A$109,'Graph Tables'!$D113)</f>
        <v>0</v>
      </c>
      <c r="Q113" s="50">
        <f>SUMIFS('Portfolio Allocation'!N$10:N$109,'Portfolio Allocation'!$A$10:$A$109,'Graph Tables'!$D113)</f>
        <v>0</v>
      </c>
      <c r="R113" s="50">
        <f>SUMIFS('Portfolio Allocation'!O$10:O$109,'Portfolio Allocation'!$A$10:$A$109,'Graph Tables'!$D113)</f>
        <v>0</v>
      </c>
      <c r="S113" s="50">
        <f>SUMIFS('Portfolio Allocation'!P$10:P$109,'Portfolio Allocation'!$A$10:$A$109,'Graph Tables'!$D113)</f>
        <v>0</v>
      </c>
      <c r="T113" s="50">
        <f>SUMIFS('Portfolio Allocation'!Q$10:Q$109,'Portfolio Allocation'!$A$10:$A$109,'Graph Tables'!$D113)</f>
        <v>0</v>
      </c>
      <c r="U113" s="50">
        <f>SUMIFS('Portfolio Allocation'!R$10:R$109,'Portfolio Allocation'!$A$10:$A$109,'Graph Tables'!$D113)</f>
        <v>0</v>
      </c>
      <c r="V113" s="50">
        <f>SUMIFS('Portfolio Allocation'!S$10:S$109,'Portfolio Allocation'!$A$10:$A$109,'Graph Tables'!$D113)</f>
        <v>0</v>
      </c>
      <c r="W113" s="50">
        <f>SUMIFS('Portfolio Allocation'!T$10:T$109,'Portfolio Allocation'!$A$10:$A$109,'Graph Tables'!$D113)</f>
        <v>0</v>
      </c>
      <c r="X113" s="50">
        <f>SUMIFS('Portfolio Allocation'!U$10:U$109,'Portfolio Allocation'!$A$10:$A$109,'Graph Tables'!$D113)</f>
        <v>0</v>
      </c>
      <c r="Y113" s="50">
        <f>SUMIFS('Portfolio Allocation'!V$10:V$109,'Portfolio Allocation'!$A$10:$A$109,'Graph Tables'!$D113)</f>
        <v>0</v>
      </c>
      <c r="Z113" s="50">
        <f>SUMIFS('Portfolio Allocation'!W$10:W$109,'Portfolio Allocation'!$A$10:$A$109,'Graph Tables'!$D113)</f>
        <v>0</v>
      </c>
      <c r="AA113" s="50">
        <f>SUMIFS('Portfolio Allocation'!X$10:X$109,'Portfolio Allocation'!$A$10:$A$109,'Graph Tables'!$D113)</f>
        <v>0</v>
      </c>
      <c r="AB113" s="50">
        <f>SUMIFS('Portfolio Allocation'!Y$10:Y$109,'Portfolio Allocation'!$A$10:$A$109,'Graph Tables'!$D113)</f>
        <v>0</v>
      </c>
      <c r="AC113" s="50">
        <f>SUMIFS('Portfolio Allocation'!Z$10:Z$109,'Portfolio Allocation'!$A$10:$A$109,'Graph Tables'!$D113)</f>
        <v>0</v>
      </c>
      <c r="AD113" s="50"/>
      <c r="AH113" s="50"/>
      <c r="AI113" s="303">
        <f t="shared" si="204"/>
        <v>1</v>
      </c>
      <c r="AJ113" s="303">
        <f>AI113+COUNTIF(AI$2:$AI113,AI113)-1</f>
        <v>112</v>
      </c>
      <c r="AK113" s="305" t="str">
        <f t="shared" si="127"/>
        <v>Kenya</v>
      </c>
      <c r="AL113" s="81">
        <f t="shared" si="205"/>
        <v>0</v>
      </c>
      <c r="AM113" s="48">
        <f t="shared" si="128"/>
        <v>0</v>
      </c>
      <c r="AN113" s="48">
        <f t="shared" si="129"/>
        <v>0</v>
      </c>
      <c r="AO113" s="48">
        <f t="shared" si="130"/>
        <v>0</v>
      </c>
      <c r="AP113" s="48">
        <f t="shared" si="131"/>
        <v>0</v>
      </c>
      <c r="AQ113" s="48">
        <f t="shared" si="132"/>
        <v>0</v>
      </c>
      <c r="AR113" s="48">
        <f t="shared" si="133"/>
        <v>0</v>
      </c>
      <c r="AS113" s="48">
        <f t="shared" si="134"/>
        <v>0</v>
      </c>
      <c r="AT113" s="48">
        <f t="shared" si="135"/>
        <v>0</v>
      </c>
      <c r="AU113" s="48">
        <f t="shared" si="136"/>
        <v>0</v>
      </c>
      <c r="AV113" s="48">
        <f t="shared" si="137"/>
        <v>0</v>
      </c>
      <c r="AW113" s="48">
        <f t="shared" si="138"/>
        <v>0</v>
      </c>
      <c r="AX113" s="48">
        <f t="shared" si="139"/>
        <v>0</v>
      </c>
      <c r="AY113" s="48">
        <f t="shared" si="140"/>
        <v>0</v>
      </c>
      <c r="AZ113" s="48">
        <f t="shared" si="141"/>
        <v>0</v>
      </c>
      <c r="BA113" s="48">
        <f t="shared" si="142"/>
        <v>0</v>
      </c>
      <c r="BB113" s="48">
        <f t="shared" si="143"/>
        <v>0</v>
      </c>
      <c r="BC113" s="48">
        <f t="shared" si="144"/>
        <v>0</v>
      </c>
      <c r="BD113" s="48">
        <f t="shared" si="145"/>
        <v>0</v>
      </c>
      <c r="BE113" s="48">
        <f t="shared" si="146"/>
        <v>0</v>
      </c>
      <c r="BF113" s="48">
        <f t="shared" si="147"/>
        <v>0</v>
      </c>
      <c r="BG113" s="48">
        <f t="shared" si="148"/>
        <v>0</v>
      </c>
      <c r="BH113" s="48">
        <f t="shared" si="149"/>
        <v>0</v>
      </c>
      <c r="BI113" s="48">
        <f t="shared" si="150"/>
        <v>0</v>
      </c>
      <c r="BJ113" s="48">
        <f t="shared" si="151"/>
        <v>0</v>
      </c>
      <c r="BK113" s="48"/>
      <c r="CN113" s="310">
        <f t="shared" si="207"/>
        <v>0</v>
      </c>
      <c r="CO113" s="310">
        <v>112</v>
      </c>
      <c r="CP113" s="303">
        <f t="shared" si="208"/>
        <v>1</v>
      </c>
      <c r="CQ113" s="303">
        <f>CP113+COUNTIF($CP$2:CP113,CP113)-1</f>
        <v>112</v>
      </c>
      <c r="CR113" s="305" t="str">
        <f t="shared" si="176"/>
        <v>Kenya</v>
      </c>
      <c r="CS113" s="81">
        <f t="shared" si="209"/>
        <v>0</v>
      </c>
      <c r="CT113" s="48">
        <f t="shared" si="177"/>
        <v>0</v>
      </c>
      <c r="CU113" s="48">
        <f t="shared" si="178"/>
        <v>0</v>
      </c>
      <c r="CV113" s="48">
        <f t="shared" si="179"/>
        <v>0</v>
      </c>
      <c r="CW113" s="48">
        <f t="shared" si="180"/>
        <v>0</v>
      </c>
      <c r="CX113" s="48">
        <f t="shared" si="181"/>
        <v>0</v>
      </c>
      <c r="CY113" s="48">
        <f t="shared" si="182"/>
        <v>0</v>
      </c>
      <c r="CZ113" s="48">
        <f t="shared" si="183"/>
        <v>0</v>
      </c>
      <c r="DA113" s="48">
        <f t="shared" si="184"/>
        <v>0</v>
      </c>
      <c r="DB113" s="48">
        <f t="shared" si="185"/>
        <v>0</v>
      </c>
      <c r="DC113" s="48">
        <f t="shared" si="186"/>
        <v>0</v>
      </c>
      <c r="DD113" s="48">
        <f t="shared" si="187"/>
        <v>0</v>
      </c>
      <c r="DE113" s="48">
        <f t="shared" si="188"/>
        <v>0</v>
      </c>
      <c r="DF113" s="48">
        <f t="shared" si="189"/>
        <v>0</v>
      </c>
      <c r="DG113" s="48">
        <f t="shared" si="190"/>
        <v>0</v>
      </c>
      <c r="DH113" s="48">
        <f t="shared" si="191"/>
        <v>0</v>
      </c>
      <c r="DI113" s="48">
        <f t="shared" si="192"/>
        <v>0</v>
      </c>
      <c r="DJ113" s="48">
        <f t="shared" si="193"/>
        <v>0</v>
      </c>
      <c r="DK113" s="48">
        <f t="shared" si="194"/>
        <v>0</v>
      </c>
      <c r="DL113" s="48">
        <f t="shared" si="195"/>
        <v>0</v>
      </c>
      <c r="DM113" s="48">
        <f t="shared" si="196"/>
        <v>0</v>
      </c>
      <c r="DN113" s="48">
        <f t="shared" si="197"/>
        <v>0</v>
      </c>
      <c r="DO113" s="48">
        <f t="shared" si="198"/>
        <v>0</v>
      </c>
      <c r="DP113" s="48">
        <f t="shared" si="199"/>
        <v>0</v>
      </c>
      <c r="DQ113" s="48">
        <f t="shared" si="200"/>
        <v>0</v>
      </c>
    </row>
    <row r="114" spans="1:121" ht="15">
      <c r="A114" s="303">
        <v>113</v>
      </c>
      <c r="B114" s="445">
        <f t="shared" si="201"/>
        <v>1</v>
      </c>
      <c r="C114" s="446">
        <f>B114+COUNTIF(B$2:$B114,B114)-1</f>
        <v>113</v>
      </c>
      <c r="D114" s="447" t="str">
        <f>Tables!AI114</f>
        <v>Kiribati</v>
      </c>
      <c r="E114" s="448">
        <f t="shared" si="202"/>
        <v>0</v>
      </c>
      <c r="F114" s="50">
        <f>SUMIFS('Portfolio Allocation'!C$10:C$109,'Portfolio Allocation'!$A$10:$A$109,'Graph Tables'!$D114)</f>
        <v>0</v>
      </c>
      <c r="G114" s="50">
        <f>SUMIFS('Portfolio Allocation'!D$10:D$109,'Portfolio Allocation'!$A$10:$A$109,'Graph Tables'!$D114)</f>
        <v>0</v>
      </c>
      <c r="H114" s="50">
        <f>SUMIFS('Portfolio Allocation'!E$10:E$109,'Portfolio Allocation'!$A$10:$A$109,'Graph Tables'!$D114)</f>
        <v>0</v>
      </c>
      <c r="I114" s="50">
        <f>SUMIFS('Portfolio Allocation'!F$10:F$109,'Portfolio Allocation'!$A$10:$A$109,'Graph Tables'!$D114)</f>
        <v>0</v>
      </c>
      <c r="J114" s="50">
        <f>SUMIFS('Portfolio Allocation'!G$10:G$109,'Portfolio Allocation'!$A$10:$A$109,'Graph Tables'!$D114)</f>
        <v>0</v>
      </c>
      <c r="K114" s="50">
        <f>SUMIFS('Portfolio Allocation'!H$10:H$109,'Portfolio Allocation'!$A$10:$A$109,'Graph Tables'!$D114)</f>
        <v>0</v>
      </c>
      <c r="L114" s="50">
        <f>SUMIFS('Portfolio Allocation'!I$10:I$109,'Portfolio Allocation'!$A$10:$A$109,'Graph Tables'!$D114)</f>
        <v>0</v>
      </c>
      <c r="M114" s="50">
        <f>SUMIFS('Portfolio Allocation'!J$10:J$109,'Portfolio Allocation'!$A$10:$A$109,'Graph Tables'!$D114)</f>
        <v>0</v>
      </c>
      <c r="N114" s="50">
        <f>SUMIFS('Portfolio Allocation'!K$10:K$109,'Portfolio Allocation'!$A$10:$A$109,'Graph Tables'!$D114)</f>
        <v>0</v>
      </c>
      <c r="O114" s="50">
        <f>SUMIFS('Portfolio Allocation'!L$10:L$109,'Portfolio Allocation'!$A$10:$A$109,'Graph Tables'!$D114)</f>
        <v>0</v>
      </c>
      <c r="P114" s="50">
        <f>SUMIFS('Portfolio Allocation'!M$10:M$109,'Portfolio Allocation'!$A$10:$A$109,'Graph Tables'!$D114)</f>
        <v>0</v>
      </c>
      <c r="Q114" s="50">
        <f>SUMIFS('Portfolio Allocation'!N$10:N$109,'Portfolio Allocation'!$A$10:$A$109,'Graph Tables'!$D114)</f>
        <v>0</v>
      </c>
      <c r="R114" s="50">
        <f>SUMIFS('Portfolio Allocation'!O$10:O$109,'Portfolio Allocation'!$A$10:$A$109,'Graph Tables'!$D114)</f>
        <v>0</v>
      </c>
      <c r="S114" s="50">
        <f>SUMIFS('Portfolio Allocation'!P$10:P$109,'Portfolio Allocation'!$A$10:$A$109,'Graph Tables'!$D114)</f>
        <v>0</v>
      </c>
      <c r="T114" s="50">
        <f>SUMIFS('Portfolio Allocation'!Q$10:Q$109,'Portfolio Allocation'!$A$10:$A$109,'Graph Tables'!$D114)</f>
        <v>0</v>
      </c>
      <c r="U114" s="50">
        <f>SUMIFS('Portfolio Allocation'!R$10:R$109,'Portfolio Allocation'!$A$10:$A$109,'Graph Tables'!$D114)</f>
        <v>0</v>
      </c>
      <c r="V114" s="50">
        <f>SUMIFS('Portfolio Allocation'!S$10:S$109,'Portfolio Allocation'!$A$10:$A$109,'Graph Tables'!$D114)</f>
        <v>0</v>
      </c>
      <c r="W114" s="50">
        <f>SUMIFS('Portfolio Allocation'!T$10:T$109,'Portfolio Allocation'!$A$10:$A$109,'Graph Tables'!$D114)</f>
        <v>0</v>
      </c>
      <c r="X114" s="50">
        <f>SUMIFS('Portfolio Allocation'!U$10:U$109,'Portfolio Allocation'!$A$10:$A$109,'Graph Tables'!$D114)</f>
        <v>0</v>
      </c>
      <c r="Y114" s="50">
        <f>SUMIFS('Portfolio Allocation'!V$10:V$109,'Portfolio Allocation'!$A$10:$A$109,'Graph Tables'!$D114)</f>
        <v>0</v>
      </c>
      <c r="Z114" s="50">
        <f>SUMIFS('Portfolio Allocation'!W$10:W$109,'Portfolio Allocation'!$A$10:$A$109,'Graph Tables'!$D114)</f>
        <v>0</v>
      </c>
      <c r="AA114" s="50">
        <f>SUMIFS('Portfolio Allocation'!X$10:X$109,'Portfolio Allocation'!$A$10:$A$109,'Graph Tables'!$D114)</f>
        <v>0</v>
      </c>
      <c r="AB114" s="50">
        <f>SUMIFS('Portfolio Allocation'!Y$10:Y$109,'Portfolio Allocation'!$A$10:$A$109,'Graph Tables'!$D114)</f>
        <v>0</v>
      </c>
      <c r="AC114" s="50">
        <f>SUMIFS('Portfolio Allocation'!Z$10:Z$109,'Portfolio Allocation'!$A$10:$A$109,'Graph Tables'!$D114)</f>
        <v>0</v>
      </c>
      <c r="AD114" s="50"/>
      <c r="AH114" s="50"/>
      <c r="AI114" s="303">
        <f t="shared" si="204"/>
        <v>1</v>
      </c>
      <c r="AJ114" s="303">
        <f>AI114+COUNTIF(AI$2:$AI114,AI114)-1</f>
        <v>113</v>
      </c>
      <c r="AK114" s="305" t="str">
        <f t="shared" si="127"/>
        <v>Kiribati</v>
      </c>
      <c r="AL114" s="81">
        <f t="shared" si="205"/>
        <v>0</v>
      </c>
      <c r="AM114" s="48">
        <f t="shared" si="128"/>
        <v>0</v>
      </c>
      <c r="AN114" s="48">
        <f t="shared" si="129"/>
        <v>0</v>
      </c>
      <c r="AO114" s="48">
        <f t="shared" si="130"/>
        <v>0</v>
      </c>
      <c r="AP114" s="48">
        <f t="shared" si="131"/>
        <v>0</v>
      </c>
      <c r="AQ114" s="48">
        <f t="shared" si="132"/>
        <v>0</v>
      </c>
      <c r="AR114" s="48">
        <f t="shared" si="133"/>
        <v>0</v>
      </c>
      <c r="AS114" s="48">
        <f t="shared" si="134"/>
        <v>0</v>
      </c>
      <c r="AT114" s="48">
        <f t="shared" si="135"/>
        <v>0</v>
      </c>
      <c r="AU114" s="48">
        <f t="shared" si="136"/>
        <v>0</v>
      </c>
      <c r="AV114" s="48">
        <f t="shared" si="137"/>
        <v>0</v>
      </c>
      <c r="AW114" s="48">
        <f t="shared" si="138"/>
        <v>0</v>
      </c>
      <c r="AX114" s="48">
        <f t="shared" si="139"/>
        <v>0</v>
      </c>
      <c r="AY114" s="48">
        <f t="shared" si="140"/>
        <v>0</v>
      </c>
      <c r="AZ114" s="48">
        <f t="shared" si="141"/>
        <v>0</v>
      </c>
      <c r="BA114" s="48">
        <f t="shared" si="142"/>
        <v>0</v>
      </c>
      <c r="BB114" s="48">
        <f t="shared" si="143"/>
        <v>0</v>
      </c>
      <c r="BC114" s="48">
        <f t="shared" si="144"/>
        <v>0</v>
      </c>
      <c r="BD114" s="48">
        <f t="shared" si="145"/>
        <v>0</v>
      </c>
      <c r="BE114" s="48">
        <f t="shared" si="146"/>
        <v>0</v>
      </c>
      <c r="BF114" s="48">
        <f t="shared" si="147"/>
        <v>0</v>
      </c>
      <c r="BG114" s="48">
        <f t="shared" si="148"/>
        <v>0</v>
      </c>
      <c r="BH114" s="48">
        <f t="shared" si="149"/>
        <v>0</v>
      </c>
      <c r="BI114" s="48">
        <f t="shared" si="150"/>
        <v>0</v>
      </c>
      <c r="BJ114" s="48">
        <f t="shared" si="151"/>
        <v>0</v>
      </c>
      <c r="BK114" s="48"/>
      <c r="CN114" s="310">
        <f t="shared" si="207"/>
        <v>0</v>
      </c>
      <c r="CO114" s="310">
        <v>113</v>
      </c>
      <c r="CP114" s="303">
        <f t="shared" si="208"/>
        <v>1</v>
      </c>
      <c r="CQ114" s="303">
        <f>CP114+COUNTIF($CP$2:CP114,CP114)-1</f>
        <v>113</v>
      </c>
      <c r="CR114" s="305" t="str">
        <f t="shared" si="176"/>
        <v>Kiribati</v>
      </c>
      <c r="CS114" s="81">
        <f t="shared" si="209"/>
        <v>0</v>
      </c>
      <c r="CT114" s="48">
        <f t="shared" si="177"/>
        <v>0</v>
      </c>
      <c r="CU114" s="48">
        <f t="shared" si="178"/>
        <v>0</v>
      </c>
      <c r="CV114" s="48">
        <f t="shared" si="179"/>
        <v>0</v>
      </c>
      <c r="CW114" s="48">
        <f t="shared" si="180"/>
        <v>0</v>
      </c>
      <c r="CX114" s="48">
        <f t="shared" si="181"/>
        <v>0</v>
      </c>
      <c r="CY114" s="48">
        <f t="shared" si="182"/>
        <v>0</v>
      </c>
      <c r="CZ114" s="48">
        <f t="shared" si="183"/>
        <v>0</v>
      </c>
      <c r="DA114" s="48">
        <f t="shared" si="184"/>
        <v>0</v>
      </c>
      <c r="DB114" s="48">
        <f t="shared" si="185"/>
        <v>0</v>
      </c>
      <c r="DC114" s="48">
        <f t="shared" si="186"/>
        <v>0</v>
      </c>
      <c r="DD114" s="48">
        <f t="shared" si="187"/>
        <v>0</v>
      </c>
      <c r="DE114" s="48">
        <f t="shared" si="188"/>
        <v>0</v>
      </c>
      <c r="DF114" s="48">
        <f t="shared" si="189"/>
        <v>0</v>
      </c>
      <c r="DG114" s="48">
        <f t="shared" si="190"/>
        <v>0</v>
      </c>
      <c r="DH114" s="48">
        <f t="shared" si="191"/>
        <v>0</v>
      </c>
      <c r="DI114" s="48">
        <f t="shared" si="192"/>
        <v>0</v>
      </c>
      <c r="DJ114" s="48">
        <f t="shared" si="193"/>
        <v>0</v>
      </c>
      <c r="DK114" s="48">
        <f t="shared" si="194"/>
        <v>0</v>
      </c>
      <c r="DL114" s="48">
        <f t="shared" si="195"/>
        <v>0</v>
      </c>
      <c r="DM114" s="48">
        <f t="shared" si="196"/>
        <v>0</v>
      </c>
      <c r="DN114" s="48">
        <f t="shared" si="197"/>
        <v>0</v>
      </c>
      <c r="DO114" s="48">
        <f t="shared" si="198"/>
        <v>0</v>
      </c>
      <c r="DP114" s="48">
        <f t="shared" si="199"/>
        <v>0</v>
      </c>
      <c r="DQ114" s="48">
        <f t="shared" si="200"/>
        <v>0</v>
      </c>
    </row>
    <row r="115" spans="1:121" ht="15">
      <c r="A115" s="303">
        <v>114</v>
      </c>
      <c r="B115" s="445">
        <f t="shared" si="201"/>
        <v>1</v>
      </c>
      <c r="C115" s="446">
        <f>B115+COUNTIF(B$2:$B115,B115)-1</f>
        <v>114</v>
      </c>
      <c r="D115" s="447" t="str">
        <f>Tables!AI115</f>
        <v>Korea</v>
      </c>
      <c r="E115" s="448">
        <f t="shared" si="202"/>
        <v>0</v>
      </c>
      <c r="F115" s="50">
        <f>SUMIFS('Portfolio Allocation'!C$10:C$109,'Portfolio Allocation'!$A$10:$A$109,'Graph Tables'!$D115)</f>
        <v>0</v>
      </c>
      <c r="G115" s="50">
        <f>SUMIFS('Portfolio Allocation'!D$10:D$109,'Portfolio Allocation'!$A$10:$A$109,'Graph Tables'!$D115)</f>
        <v>0</v>
      </c>
      <c r="H115" s="50">
        <f>SUMIFS('Portfolio Allocation'!E$10:E$109,'Portfolio Allocation'!$A$10:$A$109,'Graph Tables'!$D115)</f>
        <v>0</v>
      </c>
      <c r="I115" s="50">
        <f>SUMIFS('Portfolio Allocation'!F$10:F$109,'Portfolio Allocation'!$A$10:$A$109,'Graph Tables'!$D115)</f>
        <v>0</v>
      </c>
      <c r="J115" s="50">
        <f>SUMIFS('Portfolio Allocation'!G$10:G$109,'Portfolio Allocation'!$A$10:$A$109,'Graph Tables'!$D115)</f>
        <v>0</v>
      </c>
      <c r="K115" s="50">
        <f>SUMIFS('Portfolio Allocation'!H$10:H$109,'Portfolio Allocation'!$A$10:$A$109,'Graph Tables'!$D115)</f>
        <v>0</v>
      </c>
      <c r="L115" s="50">
        <f>SUMIFS('Portfolio Allocation'!I$10:I$109,'Portfolio Allocation'!$A$10:$A$109,'Graph Tables'!$D115)</f>
        <v>0</v>
      </c>
      <c r="M115" s="50">
        <f>SUMIFS('Portfolio Allocation'!J$10:J$109,'Portfolio Allocation'!$A$10:$A$109,'Graph Tables'!$D115)</f>
        <v>0</v>
      </c>
      <c r="N115" s="50">
        <f>SUMIFS('Portfolio Allocation'!K$10:K$109,'Portfolio Allocation'!$A$10:$A$109,'Graph Tables'!$D115)</f>
        <v>0</v>
      </c>
      <c r="O115" s="50">
        <f>SUMIFS('Portfolio Allocation'!L$10:L$109,'Portfolio Allocation'!$A$10:$A$109,'Graph Tables'!$D115)</f>
        <v>0</v>
      </c>
      <c r="P115" s="50">
        <f>SUMIFS('Portfolio Allocation'!M$10:M$109,'Portfolio Allocation'!$A$10:$A$109,'Graph Tables'!$D115)</f>
        <v>0</v>
      </c>
      <c r="Q115" s="50">
        <f>SUMIFS('Portfolio Allocation'!N$10:N$109,'Portfolio Allocation'!$A$10:$A$109,'Graph Tables'!$D115)</f>
        <v>0</v>
      </c>
      <c r="R115" s="50">
        <f>SUMIFS('Portfolio Allocation'!O$10:O$109,'Portfolio Allocation'!$A$10:$A$109,'Graph Tables'!$D115)</f>
        <v>0</v>
      </c>
      <c r="S115" s="50">
        <f>SUMIFS('Portfolio Allocation'!P$10:P$109,'Portfolio Allocation'!$A$10:$A$109,'Graph Tables'!$D115)</f>
        <v>0</v>
      </c>
      <c r="T115" s="50">
        <f>SUMIFS('Portfolio Allocation'!Q$10:Q$109,'Portfolio Allocation'!$A$10:$A$109,'Graph Tables'!$D115)</f>
        <v>0</v>
      </c>
      <c r="U115" s="50">
        <f>SUMIFS('Portfolio Allocation'!R$10:R$109,'Portfolio Allocation'!$A$10:$A$109,'Graph Tables'!$D115)</f>
        <v>0</v>
      </c>
      <c r="V115" s="50">
        <f>SUMIFS('Portfolio Allocation'!S$10:S$109,'Portfolio Allocation'!$A$10:$A$109,'Graph Tables'!$D115)</f>
        <v>0</v>
      </c>
      <c r="W115" s="50">
        <f>SUMIFS('Portfolio Allocation'!T$10:T$109,'Portfolio Allocation'!$A$10:$A$109,'Graph Tables'!$D115)</f>
        <v>0</v>
      </c>
      <c r="X115" s="50">
        <f>SUMIFS('Portfolio Allocation'!U$10:U$109,'Portfolio Allocation'!$A$10:$A$109,'Graph Tables'!$D115)</f>
        <v>0</v>
      </c>
      <c r="Y115" s="50">
        <f>SUMIFS('Portfolio Allocation'!V$10:V$109,'Portfolio Allocation'!$A$10:$A$109,'Graph Tables'!$D115)</f>
        <v>0</v>
      </c>
      <c r="Z115" s="50">
        <f>SUMIFS('Portfolio Allocation'!W$10:W$109,'Portfolio Allocation'!$A$10:$A$109,'Graph Tables'!$D115)</f>
        <v>0</v>
      </c>
      <c r="AA115" s="50">
        <f>SUMIFS('Portfolio Allocation'!X$10:X$109,'Portfolio Allocation'!$A$10:$A$109,'Graph Tables'!$D115)</f>
        <v>0</v>
      </c>
      <c r="AB115" s="50">
        <f>SUMIFS('Portfolio Allocation'!Y$10:Y$109,'Portfolio Allocation'!$A$10:$A$109,'Graph Tables'!$D115)</f>
        <v>0</v>
      </c>
      <c r="AC115" s="50">
        <f>SUMIFS('Portfolio Allocation'!Z$10:Z$109,'Portfolio Allocation'!$A$10:$A$109,'Graph Tables'!$D115)</f>
        <v>0</v>
      </c>
      <c r="AD115" s="50"/>
      <c r="AH115" s="50"/>
      <c r="AI115" s="303">
        <f t="shared" si="204"/>
        <v>1</v>
      </c>
      <c r="AJ115" s="303">
        <f>AI115+COUNTIF(AI$2:$AI115,AI115)-1</f>
        <v>114</v>
      </c>
      <c r="AK115" s="305" t="str">
        <f t="shared" si="127"/>
        <v>Korea</v>
      </c>
      <c r="AL115" s="81">
        <f t="shared" si="205"/>
        <v>0</v>
      </c>
      <c r="AM115" s="48">
        <f t="shared" si="128"/>
        <v>0</v>
      </c>
      <c r="AN115" s="48">
        <f t="shared" si="129"/>
        <v>0</v>
      </c>
      <c r="AO115" s="48">
        <f t="shared" si="130"/>
        <v>0</v>
      </c>
      <c r="AP115" s="48">
        <f t="shared" si="131"/>
        <v>0</v>
      </c>
      <c r="AQ115" s="48">
        <f t="shared" si="132"/>
        <v>0</v>
      </c>
      <c r="AR115" s="48">
        <f t="shared" si="133"/>
        <v>0</v>
      </c>
      <c r="AS115" s="48">
        <f t="shared" si="134"/>
        <v>0</v>
      </c>
      <c r="AT115" s="48">
        <f t="shared" si="135"/>
        <v>0</v>
      </c>
      <c r="AU115" s="48">
        <f t="shared" si="136"/>
        <v>0</v>
      </c>
      <c r="AV115" s="48">
        <f t="shared" si="137"/>
        <v>0</v>
      </c>
      <c r="AW115" s="48">
        <f t="shared" si="138"/>
        <v>0</v>
      </c>
      <c r="AX115" s="48">
        <f t="shared" si="139"/>
        <v>0</v>
      </c>
      <c r="AY115" s="48">
        <f t="shared" si="140"/>
        <v>0</v>
      </c>
      <c r="AZ115" s="48">
        <f t="shared" si="141"/>
        <v>0</v>
      </c>
      <c r="BA115" s="48">
        <f t="shared" si="142"/>
        <v>0</v>
      </c>
      <c r="BB115" s="48">
        <f t="shared" si="143"/>
        <v>0</v>
      </c>
      <c r="BC115" s="48">
        <f t="shared" si="144"/>
        <v>0</v>
      </c>
      <c r="BD115" s="48">
        <f t="shared" si="145"/>
        <v>0</v>
      </c>
      <c r="BE115" s="48">
        <f t="shared" si="146"/>
        <v>0</v>
      </c>
      <c r="BF115" s="48">
        <f t="shared" si="147"/>
        <v>0</v>
      </c>
      <c r="BG115" s="48">
        <f t="shared" si="148"/>
        <v>0</v>
      </c>
      <c r="BH115" s="48">
        <f t="shared" si="149"/>
        <v>0</v>
      </c>
      <c r="BI115" s="48">
        <f t="shared" si="150"/>
        <v>0</v>
      </c>
      <c r="BJ115" s="48">
        <f t="shared" si="151"/>
        <v>0</v>
      </c>
      <c r="BK115" s="48"/>
      <c r="CN115" s="310">
        <f t="shared" si="207"/>
        <v>0</v>
      </c>
      <c r="CO115" s="310">
        <v>114</v>
      </c>
      <c r="CP115" s="303">
        <f t="shared" si="208"/>
        <v>1</v>
      </c>
      <c r="CQ115" s="303">
        <f>CP115+COUNTIF($CP$2:CP115,CP115)-1</f>
        <v>114</v>
      </c>
      <c r="CR115" s="305" t="str">
        <f t="shared" si="176"/>
        <v>Korea</v>
      </c>
      <c r="CS115" s="81">
        <f t="shared" si="209"/>
        <v>0</v>
      </c>
      <c r="CT115" s="48">
        <f t="shared" si="177"/>
        <v>0</v>
      </c>
      <c r="CU115" s="48">
        <f t="shared" si="178"/>
        <v>0</v>
      </c>
      <c r="CV115" s="48">
        <f t="shared" si="179"/>
        <v>0</v>
      </c>
      <c r="CW115" s="48">
        <f t="shared" si="180"/>
        <v>0</v>
      </c>
      <c r="CX115" s="48">
        <f t="shared" si="181"/>
        <v>0</v>
      </c>
      <c r="CY115" s="48">
        <f t="shared" si="182"/>
        <v>0</v>
      </c>
      <c r="CZ115" s="48">
        <f t="shared" si="183"/>
        <v>0</v>
      </c>
      <c r="DA115" s="48">
        <f t="shared" si="184"/>
        <v>0</v>
      </c>
      <c r="DB115" s="48">
        <f t="shared" si="185"/>
        <v>0</v>
      </c>
      <c r="DC115" s="48">
        <f t="shared" si="186"/>
        <v>0</v>
      </c>
      <c r="DD115" s="48">
        <f t="shared" si="187"/>
        <v>0</v>
      </c>
      <c r="DE115" s="48">
        <f t="shared" si="188"/>
        <v>0</v>
      </c>
      <c r="DF115" s="48">
        <f t="shared" si="189"/>
        <v>0</v>
      </c>
      <c r="DG115" s="48">
        <f t="shared" si="190"/>
        <v>0</v>
      </c>
      <c r="DH115" s="48">
        <f t="shared" si="191"/>
        <v>0</v>
      </c>
      <c r="DI115" s="48">
        <f t="shared" si="192"/>
        <v>0</v>
      </c>
      <c r="DJ115" s="48">
        <f t="shared" si="193"/>
        <v>0</v>
      </c>
      <c r="DK115" s="48">
        <f t="shared" si="194"/>
        <v>0</v>
      </c>
      <c r="DL115" s="48">
        <f t="shared" si="195"/>
        <v>0</v>
      </c>
      <c r="DM115" s="48">
        <f t="shared" si="196"/>
        <v>0</v>
      </c>
      <c r="DN115" s="48">
        <f t="shared" si="197"/>
        <v>0</v>
      </c>
      <c r="DO115" s="48">
        <f t="shared" si="198"/>
        <v>0</v>
      </c>
      <c r="DP115" s="48">
        <f t="shared" si="199"/>
        <v>0</v>
      </c>
      <c r="DQ115" s="48">
        <f t="shared" si="200"/>
        <v>0</v>
      </c>
    </row>
    <row r="116" spans="1:121" ht="15">
      <c r="A116" s="303">
        <v>115</v>
      </c>
      <c r="B116" s="445">
        <f t="shared" si="201"/>
        <v>1</v>
      </c>
      <c r="C116" s="446">
        <f>B116+COUNTIF(B$2:$B116,B116)-1</f>
        <v>115</v>
      </c>
      <c r="D116" s="447" t="str">
        <f>Tables!AI116</f>
        <v>Kuwait</v>
      </c>
      <c r="E116" s="448">
        <f t="shared" si="202"/>
        <v>0</v>
      </c>
      <c r="F116" s="50">
        <f>SUMIFS('Portfolio Allocation'!C$10:C$109,'Portfolio Allocation'!$A$10:$A$109,'Graph Tables'!$D116)</f>
        <v>0</v>
      </c>
      <c r="G116" s="50">
        <f>SUMIFS('Portfolio Allocation'!D$10:D$109,'Portfolio Allocation'!$A$10:$A$109,'Graph Tables'!$D116)</f>
        <v>0</v>
      </c>
      <c r="H116" s="50">
        <f>SUMIFS('Portfolio Allocation'!E$10:E$109,'Portfolio Allocation'!$A$10:$A$109,'Graph Tables'!$D116)</f>
        <v>0</v>
      </c>
      <c r="I116" s="50">
        <f>SUMIFS('Portfolio Allocation'!F$10:F$109,'Portfolio Allocation'!$A$10:$A$109,'Graph Tables'!$D116)</f>
        <v>0</v>
      </c>
      <c r="J116" s="50">
        <f>SUMIFS('Portfolio Allocation'!G$10:G$109,'Portfolio Allocation'!$A$10:$A$109,'Graph Tables'!$D116)</f>
        <v>0</v>
      </c>
      <c r="K116" s="50">
        <f>SUMIFS('Portfolio Allocation'!H$10:H$109,'Portfolio Allocation'!$A$10:$A$109,'Graph Tables'!$D116)</f>
        <v>0</v>
      </c>
      <c r="L116" s="50">
        <f>SUMIFS('Portfolio Allocation'!I$10:I$109,'Portfolio Allocation'!$A$10:$A$109,'Graph Tables'!$D116)</f>
        <v>0</v>
      </c>
      <c r="M116" s="50">
        <f>SUMIFS('Portfolio Allocation'!J$10:J$109,'Portfolio Allocation'!$A$10:$A$109,'Graph Tables'!$D116)</f>
        <v>0</v>
      </c>
      <c r="N116" s="50">
        <f>SUMIFS('Portfolio Allocation'!K$10:K$109,'Portfolio Allocation'!$A$10:$A$109,'Graph Tables'!$D116)</f>
        <v>0</v>
      </c>
      <c r="O116" s="50">
        <f>SUMIFS('Portfolio Allocation'!L$10:L$109,'Portfolio Allocation'!$A$10:$A$109,'Graph Tables'!$D116)</f>
        <v>0</v>
      </c>
      <c r="P116" s="50">
        <f>SUMIFS('Portfolio Allocation'!M$10:M$109,'Portfolio Allocation'!$A$10:$A$109,'Graph Tables'!$D116)</f>
        <v>0</v>
      </c>
      <c r="Q116" s="50">
        <f>SUMIFS('Portfolio Allocation'!N$10:N$109,'Portfolio Allocation'!$A$10:$A$109,'Graph Tables'!$D116)</f>
        <v>0</v>
      </c>
      <c r="R116" s="50">
        <f>SUMIFS('Portfolio Allocation'!O$10:O$109,'Portfolio Allocation'!$A$10:$A$109,'Graph Tables'!$D116)</f>
        <v>0</v>
      </c>
      <c r="S116" s="50">
        <f>SUMIFS('Portfolio Allocation'!P$10:P$109,'Portfolio Allocation'!$A$10:$A$109,'Graph Tables'!$D116)</f>
        <v>0</v>
      </c>
      <c r="T116" s="50">
        <f>SUMIFS('Portfolio Allocation'!Q$10:Q$109,'Portfolio Allocation'!$A$10:$A$109,'Graph Tables'!$D116)</f>
        <v>0</v>
      </c>
      <c r="U116" s="50">
        <f>SUMIFS('Portfolio Allocation'!R$10:R$109,'Portfolio Allocation'!$A$10:$A$109,'Graph Tables'!$D116)</f>
        <v>0</v>
      </c>
      <c r="V116" s="50">
        <f>SUMIFS('Portfolio Allocation'!S$10:S$109,'Portfolio Allocation'!$A$10:$A$109,'Graph Tables'!$D116)</f>
        <v>0</v>
      </c>
      <c r="W116" s="50">
        <f>SUMIFS('Portfolio Allocation'!T$10:T$109,'Portfolio Allocation'!$A$10:$A$109,'Graph Tables'!$D116)</f>
        <v>0</v>
      </c>
      <c r="X116" s="50">
        <f>SUMIFS('Portfolio Allocation'!U$10:U$109,'Portfolio Allocation'!$A$10:$A$109,'Graph Tables'!$D116)</f>
        <v>0</v>
      </c>
      <c r="Y116" s="50">
        <f>SUMIFS('Portfolio Allocation'!V$10:V$109,'Portfolio Allocation'!$A$10:$A$109,'Graph Tables'!$D116)</f>
        <v>0</v>
      </c>
      <c r="Z116" s="50">
        <f>SUMIFS('Portfolio Allocation'!W$10:W$109,'Portfolio Allocation'!$A$10:$A$109,'Graph Tables'!$D116)</f>
        <v>0</v>
      </c>
      <c r="AA116" s="50">
        <f>SUMIFS('Portfolio Allocation'!X$10:X$109,'Portfolio Allocation'!$A$10:$A$109,'Graph Tables'!$D116)</f>
        <v>0</v>
      </c>
      <c r="AB116" s="50">
        <f>SUMIFS('Portfolio Allocation'!Y$10:Y$109,'Portfolio Allocation'!$A$10:$A$109,'Graph Tables'!$D116)</f>
        <v>0</v>
      </c>
      <c r="AC116" s="50">
        <f>SUMIFS('Portfolio Allocation'!Z$10:Z$109,'Portfolio Allocation'!$A$10:$A$109,'Graph Tables'!$D116)</f>
        <v>0</v>
      </c>
      <c r="AD116" s="50"/>
      <c r="AH116" s="50"/>
      <c r="AI116" s="303">
        <f t="shared" si="204"/>
        <v>1</v>
      </c>
      <c r="AJ116" s="303">
        <f>AI116+COUNTIF(AI$2:$AI116,AI116)-1</f>
        <v>115</v>
      </c>
      <c r="AK116" s="305" t="str">
        <f t="shared" si="127"/>
        <v>Kuwait</v>
      </c>
      <c r="AL116" s="81">
        <f t="shared" si="205"/>
        <v>0</v>
      </c>
      <c r="AM116" s="48">
        <f t="shared" si="128"/>
        <v>0</v>
      </c>
      <c r="AN116" s="48">
        <f t="shared" si="129"/>
        <v>0</v>
      </c>
      <c r="AO116" s="48">
        <f t="shared" si="130"/>
        <v>0</v>
      </c>
      <c r="AP116" s="48">
        <f t="shared" si="131"/>
        <v>0</v>
      </c>
      <c r="AQ116" s="48">
        <f t="shared" si="132"/>
        <v>0</v>
      </c>
      <c r="AR116" s="48">
        <f t="shared" si="133"/>
        <v>0</v>
      </c>
      <c r="AS116" s="48">
        <f t="shared" si="134"/>
        <v>0</v>
      </c>
      <c r="AT116" s="48">
        <f t="shared" si="135"/>
        <v>0</v>
      </c>
      <c r="AU116" s="48">
        <f t="shared" si="136"/>
        <v>0</v>
      </c>
      <c r="AV116" s="48">
        <f t="shared" si="137"/>
        <v>0</v>
      </c>
      <c r="AW116" s="48">
        <f t="shared" si="138"/>
        <v>0</v>
      </c>
      <c r="AX116" s="48">
        <f t="shared" si="139"/>
        <v>0</v>
      </c>
      <c r="AY116" s="48">
        <f t="shared" si="140"/>
        <v>0</v>
      </c>
      <c r="AZ116" s="48">
        <f t="shared" si="141"/>
        <v>0</v>
      </c>
      <c r="BA116" s="48">
        <f t="shared" si="142"/>
        <v>0</v>
      </c>
      <c r="BB116" s="48">
        <f t="shared" si="143"/>
        <v>0</v>
      </c>
      <c r="BC116" s="48">
        <f t="shared" si="144"/>
        <v>0</v>
      </c>
      <c r="BD116" s="48">
        <f t="shared" si="145"/>
        <v>0</v>
      </c>
      <c r="BE116" s="48">
        <f t="shared" si="146"/>
        <v>0</v>
      </c>
      <c r="BF116" s="48">
        <f t="shared" si="147"/>
        <v>0</v>
      </c>
      <c r="BG116" s="48">
        <f t="shared" si="148"/>
        <v>0</v>
      </c>
      <c r="BH116" s="48">
        <f t="shared" si="149"/>
        <v>0</v>
      </c>
      <c r="BI116" s="48">
        <f t="shared" si="150"/>
        <v>0</v>
      </c>
      <c r="BJ116" s="48">
        <f t="shared" si="151"/>
        <v>0</v>
      </c>
      <c r="BK116" s="48"/>
      <c r="CN116" s="310">
        <f t="shared" si="207"/>
        <v>0</v>
      </c>
      <c r="CO116" s="310">
        <v>115</v>
      </c>
      <c r="CP116" s="303">
        <f t="shared" si="208"/>
        <v>1</v>
      </c>
      <c r="CQ116" s="303">
        <f>CP116+COUNTIF($CP$2:CP116,CP116)-1</f>
        <v>115</v>
      </c>
      <c r="CR116" s="305" t="str">
        <f t="shared" si="176"/>
        <v>Kuwait</v>
      </c>
      <c r="CS116" s="81">
        <f t="shared" si="209"/>
        <v>0</v>
      </c>
      <c r="CT116" s="48">
        <f t="shared" si="177"/>
        <v>0</v>
      </c>
      <c r="CU116" s="48">
        <f t="shared" si="178"/>
        <v>0</v>
      </c>
      <c r="CV116" s="48">
        <f t="shared" si="179"/>
        <v>0</v>
      </c>
      <c r="CW116" s="48">
        <f t="shared" si="180"/>
        <v>0</v>
      </c>
      <c r="CX116" s="48">
        <f t="shared" si="181"/>
        <v>0</v>
      </c>
      <c r="CY116" s="48">
        <f t="shared" si="182"/>
        <v>0</v>
      </c>
      <c r="CZ116" s="48">
        <f t="shared" si="183"/>
        <v>0</v>
      </c>
      <c r="DA116" s="48">
        <f t="shared" si="184"/>
        <v>0</v>
      </c>
      <c r="DB116" s="48">
        <f t="shared" si="185"/>
        <v>0</v>
      </c>
      <c r="DC116" s="48">
        <f t="shared" si="186"/>
        <v>0</v>
      </c>
      <c r="DD116" s="48">
        <f t="shared" si="187"/>
        <v>0</v>
      </c>
      <c r="DE116" s="48">
        <f t="shared" si="188"/>
        <v>0</v>
      </c>
      <c r="DF116" s="48">
        <f t="shared" si="189"/>
        <v>0</v>
      </c>
      <c r="DG116" s="48">
        <f t="shared" si="190"/>
        <v>0</v>
      </c>
      <c r="DH116" s="48">
        <f t="shared" si="191"/>
        <v>0</v>
      </c>
      <c r="DI116" s="48">
        <f t="shared" si="192"/>
        <v>0</v>
      </c>
      <c r="DJ116" s="48">
        <f t="shared" si="193"/>
        <v>0</v>
      </c>
      <c r="DK116" s="48">
        <f t="shared" si="194"/>
        <v>0</v>
      </c>
      <c r="DL116" s="48">
        <f t="shared" si="195"/>
        <v>0</v>
      </c>
      <c r="DM116" s="48">
        <f t="shared" si="196"/>
        <v>0</v>
      </c>
      <c r="DN116" s="48">
        <f t="shared" si="197"/>
        <v>0</v>
      </c>
      <c r="DO116" s="48">
        <f t="shared" si="198"/>
        <v>0</v>
      </c>
      <c r="DP116" s="48">
        <f t="shared" si="199"/>
        <v>0</v>
      </c>
      <c r="DQ116" s="48">
        <f t="shared" si="200"/>
        <v>0</v>
      </c>
    </row>
    <row r="117" spans="1:121" ht="15">
      <c r="A117" s="303">
        <v>116</v>
      </c>
      <c r="B117" s="445">
        <f t="shared" si="201"/>
        <v>1</v>
      </c>
      <c r="C117" s="446">
        <f>B117+COUNTIF(B$2:$B117,B117)-1</f>
        <v>116</v>
      </c>
      <c r="D117" s="447" t="str">
        <f>Tables!AI117</f>
        <v>Kyrgyz Republic</v>
      </c>
      <c r="E117" s="448">
        <f t="shared" si="202"/>
        <v>0</v>
      </c>
      <c r="F117" s="50">
        <f>SUMIFS('Portfolio Allocation'!C$10:C$109,'Portfolio Allocation'!$A$10:$A$109,'Graph Tables'!$D117)</f>
        <v>0</v>
      </c>
      <c r="G117" s="50">
        <f>SUMIFS('Portfolio Allocation'!D$10:D$109,'Portfolio Allocation'!$A$10:$A$109,'Graph Tables'!$D117)</f>
        <v>0</v>
      </c>
      <c r="H117" s="50">
        <f>SUMIFS('Portfolio Allocation'!E$10:E$109,'Portfolio Allocation'!$A$10:$A$109,'Graph Tables'!$D117)</f>
        <v>0</v>
      </c>
      <c r="I117" s="50">
        <f>SUMIFS('Portfolio Allocation'!F$10:F$109,'Portfolio Allocation'!$A$10:$A$109,'Graph Tables'!$D117)</f>
        <v>0</v>
      </c>
      <c r="J117" s="50">
        <f>SUMIFS('Portfolio Allocation'!G$10:G$109,'Portfolio Allocation'!$A$10:$A$109,'Graph Tables'!$D117)</f>
        <v>0</v>
      </c>
      <c r="K117" s="50">
        <f>SUMIFS('Portfolio Allocation'!H$10:H$109,'Portfolio Allocation'!$A$10:$A$109,'Graph Tables'!$D117)</f>
        <v>0</v>
      </c>
      <c r="L117" s="50">
        <f>SUMIFS('Portfolio Allocation'!I$10:I$109,'Portfolio Allocation'!$A$10:$A$109,'Graph Tables'!$D117)</f>
        <v>0</v>
      </c>
      <c r="M117" s="50">
        <f>SUMIFS('Portfolio Allocation'!J$10:J$109,'Portfolio Allocation'!$A$10:$A$109,'Graph Tables'!$D117)</f>
        <v>0</v>
      </c>
      <c r="N117" s="50">
        <f>SUMIFS('Portfolio Allocation'!K$10:K$109,'Portfolio Allocation'!$A$10:$A$109,'Graph Tables'!$D117)</f>
        <v>0</v>
      </c>
      <c r="O117" s="50">
        <f>SUMIFS('Portfolio Allocation'!L$10:L$109,'Portfolio Allocation'!$A$10:$A$109,'Graph Tables'!$D117)</f>
        <v>0</v>
      </c>
      <c r="P117" s="50">
        <f>SUMIFS('Portfolio Allocation'!M$10:M$109,'Portfolio Allocation'!$A$10:$A$109,'Graph Tables'!$D117)</f>
        <v>0</v>
      </c>
      <c r="Q117" s="50">
        <f>SUMIFS('Portfolio Allocation'!N$10:N$109,'Portfolio Allocation'!$A$10:$A$109,'Graph Tables'!$D117)</f>
        <v>0</v>
      </c>
      <c r="R117" s="50">
        <f>SUMIFS('Portfolio Allocation'!O$10:O$109,'Portfolio Allocation'!$A$10:$A$109,'Graph Tables'!$D117)</f>
        <v>0</v>
      </c>
      <c r="S117" s="50">
        <f>SUMIFS('Portfolio Allocation'!P$10:P$109,'Portfolio Allocation'!$A$10:$A$109,'Graph Tables'!$D117)</f>
        <v>0</v>
      </c>
      <c r="T117" s="50">
        <f>SUMIFS('Portfolio Allocation'!Q$10:Q$109,'Portfolio Allocation'!$A$10:$A$109,'Graph Tables'!$D117)</f>
        <v>0</v>
      </c>
      <c r="U117" s="50">
        <f>SUMIFS('Portfolio Allocation'!R$10:R$109,'Portfolio Allocation'!$A$10:$A$109,'Graph Tables'!$D117)</f>
        <v>0</v>
      </c>
      <c r="V117" s="50">
        <f>SUMIFS('Portfolio Allocation'!S$10:S$109,'Portfolio Allocation'!$A$10:$A$109,'Graph Tables'!$D117)</f>
        <v>0</v>
      </c>
      <c r="W117" s="50">
        <f>SUMIFS('Portfolio Allocation'!T$10:T$109,'Portfolio Allocation'!$A$10:$A$109,'Graph Tables'!$D117)</f>
        <v>0</v>
      </c>
      <c r="X117" s="50">
        <f>SUMIFS('Portfolio Allocation'!U$10:U$109,'Portfolio Allocation'!$A$10:$A$109,'Graph Tables'!$D117)</f>
        <v>0</v>
      </c>
      <c r="Y117" s="50">
        <f>SUMIFS('Portfolio Allocation'!V$10:V$109,'Portfolio Allocation'!$A$10:$A$109,'Graph Tables'!$D117)</f>
        <v>0</v>
      </c>
      <c r="Z117" s="50">
        <f>SUMIFS('Portfolio Allocation'!W$10:W$109,'Portfolio Allocation'!$A$10:$A$109,'Graph Tables'!$D117)</f>
        <v>0</v>
      </c>
      <c r="AA117" s="50">
        <f>SUMIFS('Portfolio Allocation'!X$10:X$109,'Portfolio Allocation'!$A$10:$A$109,'Graph Tables'!$D117)</f>
        <v>0</v>
      </c>
      <c r="AB117" s="50">
        <f>SUMIFS('Portfolio Allocation'!Y$10:Y$109,'Portfolio Allocation'!$A$10:$A$109,'Graph Tables'!$D117)</f>
        <v>0</v>
      </c>
      <c r="AC117" s="50">
        <f>SUMIFS('Portfolio Allocation'!Z$10:Z$109,'Portfolio Allocation'!$A$10:$A$109,'Graph Tables'!$D117)</f>
        <v>0</v>
      </c>
      <c r="AD117" s="50"/>
      <c r="AH117" s="50"/>
      <c r="AI117" s="303">
        <f t="shared" si="204"/>
        <v>1</v>
      </c>
      <c r="AJ117" s="303">
        <f>AI117+COUNTIF(AI$2:$AI117,AI117)-1</f>
        <v>116</v>
      </c>
      <c r="AK117" s="305" t="str">
        <f t="shared" si="127"/>
        <v>Kyrgyz Republic</v>
      </c>
      <c r="AL117" s="81">
        <f t="shared" si="205"/>
        <v>0</v>
      </c>
      <c r="AM117" s="48">
        <f t="shared" si="128"/>
        <v>0</v>
      </c>
      <c r="AN117" s="48">
        <f t="shared" si="129"/>
        <v>0</v>
      </c>
      <c r="AO117" s="48">
        <f t="shared" si="130"/>
        <v>0</v>
      </c>
      <c r="AP117" s="48">
        <f t="shared" si="131"/>
        <v>0</v>
      </c>
      <c r="AQ117" s="48">
        <f t="shared" si="132"/>
        <v>0</v>
      </c>
      <c r="AR117" s="48">
        <f t="shared" si="133"/>
        <v>0</v>
      </c>
      <c r="AS117" s="48">
        <f t="shared" si="134"/>
        <v>0</v>
      </c>
      <c r="AT117" s="48">
        <f t="shared" si="135"/>
        <v>0</v>
      </c>
      <c r="AU117" s="48">
        <f t="shared" si="136"/>
        <v>0</v>
      </c>
      <c r="AV117" s="48">
        <f t="shared" si="137"/>
        <v>0</v>
      </c>
      <c r="AW117" s="48">
        <f t="shared" si="138"/>
        <v>0</v>
      </c>
      <c r="AX117" s="48">
        <f t="shared" si="139"/>
        <v>0</v>
      </c>
      <c r="AY117" s="48">
        <f t="shared" si="140"/>
        <v>0</v>
      </c>
      <c r="AZ117" s="48">
        <f t="shared" si="141"/>
        <v>0</v>
      </c>
      <c r="BA117" s="48">
        <f t="shared" si="142"/>
        <v>0</v>
      </c>
      <c r="BB117" s="48">
        <f t="shared" si="143"/>
        <v>0</v>
      </c>
      <c r="BC117" s="48">
        <f t="shared" si="144"/>
        <v>0</v>
      </c>
      <c r="BD117" s="48">
        <f t="shared" si="145"/>
        <v>0</v>
      </c>
      <c r="BE117" s="48">
        <f t="shared" si="146"/>
        <v>0</v>
      </c>
      <c r="BF117" s="48">
        <f t="shared" si="147"/>
        <v>0</v>
      </c>
      <c r="BG117" s="48">
        <f t="shared" si="148"/>
        <v>0</v>
      </c>
      <c r="BH117" s="48">
        <f t="shared" si="149"/>
        <v>0</v>
      </c>
      <c r="BI117" s="48">
        <f t="shared" si="150"/>
        <v>0</v>
      </c>
      <c r="BJ117" s="48">
        <f t="shared" si="151"/>
        <v>0</v>
      </c>
      <c r="BK117" s="48"/>
      <c r="CN117" s="310">
        <f t="shared" si="207"/>
        <v>0</v>
      </c>
      <c r="CO117" s="310">
        <v>116</v>
      </c>
      <c r="CP117" s="303">
        <f t="shared" si="208"/>
        <v>1</v>
      </c>
      <c r="CQ117" s="303">
        <f>CP117+COUNTIF($CP$2:CP117,CP117)-1</f>
        <v>116</v>
      </c>
      <c r="CR117" s="305" t="str">
        <f t="shared" si="176"/>
        <v>Kyrgyz Republic</v>
      </c>
      <c r="CS117" s="81">
        <f t="shared" si="209"/>
        <v>0</v>
      </c>
      <c r="CT117" s="48">
        <f t="shared" si="177"/>
        <v>0</v>
      </c>
      <c r="CU117" s="48">
        <f t="shared" si="178"/>
        <v>0</v>
      </c>
      <c r="CV117" s="48">
        <f t="shared" si="179"/>
        <v>0</v>
      </c>
      <c r="CW117" s="48">
        <f t="shared" si="180"/>
        <v>0</v>
      </c>
      <c r="CX117" s="48">
        <f t="shared" si="181"/>
        <v>0</v>
      </c>
      <c r="CY117" s="48">
        <f t="shared" si="182"/>
        <v>0</v>
      </c>
      <c r="CZ117" s="48">
        <f t="shared" si="183"/>
        <v>0</v>
      </c>
      <c r="DA117" s="48">
        <f t="shared" si="184"/>
        <v>0</v>
      </c>
      <c r="DB117" s="48">
        <f t="shared" si="185"/>
        <v>0</v>
      </c>
      <c r="DC117" s="48">
        <f t="shared" si="186"/>
        <v>0</v>
      </c>
      <c r="DD117" s="48">
        <f t="shared" si="187"/>
        <v>0</v>
      </c>
      <c r="DE117" s="48">
        <f t="shared" si="188"/>
        <v>0</v>
      </c>
      <c r="DF117" s="48">
        <f t="shared" si="189"/>
        <v>0</v>
      </c>
      <c r="DG117" s="48">
        <f t="shared" si="190"/>
        <v>0</v>
      </c>
      <c r="DH117" s="48">
        <f t="shared" si="191"/>
        <v>0</v>
      </c>
      <c r="DI117" s="48">
        <f t="shared" si="192"/>
        <v>0</v>
      </c>
      <c r="DJ117" s="48">
        <f t="shared" si="193"/>
        <v>0</v>
      </c>
      <c r="DK117" s="48">
        <f t="shared" si="194"/>
        <v>0</v>
      </c>
      <c r="DL117" s="48">
        <f t="shared" si="195"/>
        <v>0</v>
      </c>
      <c r="DM117" s="48">
        <f t="shared" si="196"/>
        <v>0</v>
      </c>
      <c r="DN117" s="48">
        <f t="shared" si="197"/>
        <v>0</v>
      </c>
      <c r="DO117" s="48">
        <f t="shared" si="198"/>
        <v>0</v>
      </c>
      <c r="DP117" s="48">
        <f t="shared" si="199"/>
        <v>0</v>
      </c>
      <c r="DQ117" s="48">
        <f t="shared" si="200"/>
        <v>0</v>
      </c>
    </row>
    <row r="118" spans="1:121" ht="15">
      <c r="A118" s="303">
        <v>117</v>
      </c>
      <c r="B118" s="445">
        <f t="shared" si="201"/>
        <v>1</v>
      </c>
      <c r="C118" s="446">
        <f>B118+COUNTIF(B$2:$B118,B118)-1</f>
        <v>117</v>
      </c>
      <c r="D118" s="447" t="str">
        <f>Tables!AI118</f>
        <v>Lao</v>
      </c>
      <c r="E118" s="448">
        <f t="shared" si="202"/>
        <v>0</v>
      </c>
      <c r="F118" s="50">
        <f>SUMIFS('Portfolio Allocation'!C$10:C$109,'Portfolio Allocation'!$A$10:$A$109,'Graph Tables'!$D118)</f>
        <v>0</v>
      </c>
      <c r="G118" s="50">
        <f>SUMIFS('Portfolio Allocation'!D$10:D$109,'Portfolio Allocation'!$A$10:$A$109,'Graph Tables'!$D118)</f>
        <v>0</v>
      </c>
      <c r="H118" s="50">
        <f>SUMIFS('Portfolio Allocation'!E$10:E$109,'Portfolio Allocation'!$A$10:$A$109,'Graph Tables'!$D118)</f>
        <v>0</v>
      </c>
      <c r="I118" s="50">
        <f>SUMIFS('Portfolio Allocation'!F$10:F$109,'Portfolio Allocation'!$A$10:$A$109,'Graph Tables'!$D118)</f>
        <v>0</v>
      </c>
      <c r="J118" s="50">
        <f>SUMIFS('Portfolio Allocation'!G$10:G$109,'Portfolio Allocation'!$A$10:$A$109,'Graph Tables'!$D118)</f>
        <v>0</v>
      </c>
      <c r="K118" s="50">
        <f>SUMIFS('Portfolio Allocation'!H$10:H$109,'Portfolio Allocation'!$A$10:$A$109,'Graph Tables'!$D118)</f>
        <v>0</v>
      </c>
      <c r="L118" s="50">
        <f>SUMIFS('Portfolio Allocation'!I$10:I$109,'Portfolio Allocation'!$A$10:$A$109,'Graph Tables'!$D118)</f>
        <v>0</v>
      </c>
      <c r="M118" s="50">
        <f>SUMIFS('Portfolio Allocation'!J$10:J$109,'Portfolio Allocation'!$A$10:$A$109,'Graph Tables'!$D118)</f>
        <v>0</v>
      </c>
      <c r="N118" s="50">
        <f>SUMIFS('Portfolio Allocation'!K$10:K$109,'Portfolio Allocation'!$A$10:$A$109,'Graph Tables'!$D118)</f>
        <v>0</v>
      </c>
      <c r="O118" s="50">
        <f>SUMIFS('Portfolio Allocation'!L$10:L$109,'Portfolio Allocation'!$A$10:$A$109,'Graph Tables'!$D118)</f>
        <v>0</v>
      </c>
      <c r="P118" s="50">
        <f>SUMIFS('Portfolio Allocation'!M$10:M$109,'Portfolio Allocation'!$A$10:$A$109,'Graph Tables'!$D118)</f>
        <v>0</v>
      </c>
      <c r="Q118" s="50">
        <f>SUMIFS('Portfolio Allocation'!N$10:N$109,'Portfolio Allocation'!$A$10:$A$109,'Graph Tables'!$D118)</f>
        <v>0</v>
      </c>
      <c r="R118" s="50">
        <f>SUMIFS('Portfolio Allocation'!O$10:O$109,'Portfolio Allocation'!$A$10:$A$109,'Graph Tables'!$D118)</f>
        <v>0</v>
      </c>
      <c r="S118" s="50">
        <f>SUMIFS('Portfolio Allocation'!P$10:P$109,'Portfolio Allocation'!$A$10:$A$109,'Graph Tables'!$D118)</f>
        <v>0</v>
      </c>
      <c r="T118" s="50">
        <f>SUMIFS('Portfolio Allocation'!Q$10:Q$109,'Portfolio Allocation'!$A$10:$A$109,'Graph Tables'!$D118)</f>
        <v>0</v>
      </c>
      <c r="U118" s="50">
        <f>SUMIFS('Portfolio Allocation'!R$10:R$109,'Portfolio Allocation'!$A$10:$A$109,'Graph Tables'!$D118)</f>
        <v>0</v>
      </c>
      <c r="V118" s="50">
        <f>SUMIFS('Portfolio Allocation'!S$10:S$109,'Portfolio Allocation'!$A$10:$A$109,'Graph Tables'!$D118)</f>
        <v>0</v>
      </c>
      <c r="W118" s="50">
        <f>SUMIFS('Portfolio Allocation'!T$10:T$109,'Portfolio Allocation'!$A$10:$A$109,'Graph Tables'!$D118)</f>
        <v>0</v>
      </c>
      <c r="X118" s="50">
        <f>SUMIFS('Portfolio Allocation'!U$10:U$109,'Portfolio Allocation'!$A$10:$A$109,'Graph Tables'!$D118)</f>
        <v>0</v>
      </c>
      <c r="Y118" s="50">
        <f>SUMIFS('Portfolio Allocation'!V$10:V$109,'Portfolio Allocation'!$A$10:$A$109,'Graph Tables'!$D118)</f>
        <v>0</v>
      </c>
      <c r="Z118" s="50">
        <f>SUMIFS('Portfolio Allocation'!W$10:W$109,'Portfolio Allocation'!$A$10:$A$109,'Graph Tables'!$D118)</f>
        <v>0</v>
      </c>
      <c r="AA118" s="50">
        <f>SUMIFS('Portfolio Allocation'!X$10:X$109,'Portfolio Allocation'!$A$10:$A$109,'Graph Tables'!$D118)</f>
        <v>0</v>
      </c>
      <c r="AB118" s="50">
        <f>SUMIFS('Portfolio Allocation'!Y$10:Y$109,'Portfolio Allocation'!$A$10:$A$109,'Graph Tables'!$D118)</f>
        <v>0</v>
      </c>
      <c r="AC118" s="50">
        <f>SUMIFS('Portfolio Allocation'!Z$10:Z$109,'Portfolio Allocation'!$A$10:$A$109,'Graph Tables'!$D118)</f>
        <v>0</v>
      </c>
      <c r="AD118" s="50"/>
      <c r="AH118" s="50"/>
      <c r="AI118" s="303">
        <f t="shared" si="204"/>
        <v>1</v>
      </c>
      <c r="AJ118" s="303">
        <f>AI118+COUNTIF(AI$2:$AI118,AI118)-1</f>
        <v>117</v>
      </c>
      <c r="AK118" s="305" t="str">
        <f t="shared" si="127"/>
        <v>Lao</v>
      </c>
      <c r="AL118" s="81">
        <f t="shared" si="205"/>
        <v>0</v>
      </c>
      <c r="AM118" s="48">
        <f t="shared" si="128"/>
        <v>0</v>
      </c>
      <c r="AN118" s="48">
        <f t="shared" si="129"/>
        <v>0</v>
      </c>
      <c r="AO118" s="48">
        <f t="shared" si="130"/>
        <v>0</v>
      </c>
      <c r="AP118" s="48">
        <f t="shared" si="131"/>
        <v>0</v>
      </c>
      <c r="AQ118" s="48">
        <f t="shared" si="132"/>
        <v>0</v>
      </c>
      <c r="AR118" s="48">
        <f t="shared" si="133"/>
        <v>0</v>
      </c>
      <c r="AS118" s="48">
        <f t="shared" si="134"/>
        <v>0</v>
      </c>
      <c r="AT118" s="48">
        <f t="shared" si="135"/>
        <v>0</v>
      </c>
      <c r="AU118" s="48">
        <f t="shared" si="136"/>
        <v>0</v>
      </c>
      <c r="AV118" s="48">
        <f t="shared" si="137"/>
        <v>0</v>
      </c>
      <c r="AW118" s="48">
        <f t="shared" si="138"/>
        <v>0</v>
      </c>
      <c r="AX118" s="48">
        <f t="shared" si="139"/>
        <v>0</v>
      </c>
      <c r="AY118" s="48">
        <f t="shared" si="140"/>
        <v>0</v>
      </c>
      <c r="AZ118" s="48">
        <f t="shared" si="141"/>
        <v>0</v>
      </c>
      <c r="BA118" s="48">
        <f t="shared" si="142"/>
        <v>0</v>
      </c>
      <c r="BB118" s="48">
        <f t="shared" si="143"/>
        <v>0</v>
      </c>
      <c r="BC118" s="48">
        <f t="shared" si="144"/>
        <v>0</v>
      </c>
      <c r="BD118" s="48">
        <f t="shared" si="145"/>
        <v>0</v>
      </c>
      <c r="BE118" s="48">
        <f t="shared" si="146"/>
        <v>0</v>
      </c>
      <c r="BF118" s="48">
        <f t="shared" si="147"/>
        <v>0</v>
      </c>
      <c r="BG118" s="48">
        <f t="shared" si="148"/>
        <v>0</v>
      </c>
      <c r="BH118" s="48">
        <f t="shared" si="149"/>
        <v>0</v>
      </c>
      <c r="BI118" s="48">
        <f t="shared" si="150"/>
        <v>0</v>
      </c>
      <c r="BJ118" s="48">
        <f t="shared" si="151"/>
        <v>0</v>
      </c>
      <c r="BK118" s="48"/>
      <c r="CN118" s="310">
        <f t="shared" si="207"/>
        <v>0</v>
      </c>
      <c r="CO118" s="310">
        <v>117</v>
      </c>
      <c r="CP118" s="303">
        <f t="shared" si="208"/>
        <v>1</v>
      </c>
      <c r="CQ118" s="303">
        <f>CP118+COUNTIF($CP$2:CP118,CP118)-1</f>
        <v>117</v>
      </c>
      <c r="CR118" s="305" t="str">
        <f t="shared" si="176"/>
        <v>Lao</v>
      </c>
      <c r="CS118" s="81">
        <f t="shared" si="209"/>
        <v>0</v>
      </c>
      <c r="CT118" s="48">
        <f t="shared" si="177"/>
        <v>0</v>
      </c>
      <c r="CU118" s="48">
        <f t="shared" si="178"/>
        <v>0</v>
      </c>
      <c r="CV118" s="48">
        <f t="shared" si="179"/>
        <v>0</v>
      </c>
      <c r="CW118" s="48">
        <f t="shared" si="180"/>
        <v>0</v>
      </c>
      <c r="CX118" s="48">
        <f t="shared" si="181"/>
        <v>0</v>
      </c>
      <c r="CY118" s="48">
        <f t="shared" si="182"/>
        <v>0</v>
      </c>
      <c r="CZ118" s="48">
        <f t="shared" si="183"/>
        <v>0</v>
      </c>
      <c r="DA118" s="48">
        <f t="shared" si="184"/>
        <v>0</v>
      </c>
      <c r="DB118" s="48">
        <f t="shared" si="185"/>
        <v>0</v>
      </c>
      <c r="DC118" s="48">
        <f t="shared" si="186"/>
        <v>0</v>
      </c>
      <c r="DD118" s="48">
        <f t="shared" si="187"/>
        <v>0</v>
      </c>
      <c r="DE118" s="48">
        <f t="shared" si="188"/>
        <v>0</v>
      </c>
      <c r="DF118" s="48">
        <f t="shared" si="189"/>
        <v>0</v>
      </c>
      <c r="DG118" s="48">
        <f t="shared" si="190"/>
        <v>0</v>
      </c>
      <c r="DH118" s="48">
        <f t="shared" si="191"/>
        <v>0</v>
      </c>
      <c r="DI118" s="48">
        <f t="shared" si="192"/>
        <v>0</v>
      </c>
      <c r="DJ118" s="48">
        <f t="shared" si="193"/>
        <v>0</v>
      </c>
      <c r="DK118" s="48">
        <f t="shared" si="194"/>
        <v>0</v>
      </c>
      <c r="DL118" s="48">
        <f t="shared" si="195"/>
        <v>0</v>
      </c>
      <c r="DM118" s="48">
        <f t="shared" si="196"/>
        <v>0</v>
      </c>
      <c r="DN118" s="48">
        <f t="shared" si="197"/>
        <v>0</v>
      </c>
      <c r="DO118" s="48">
        <f t="shared" si="198"/>
        <v>0</v>
      </c>
      <c r="DP118" s="48">
        <f t="shared" si="199"/>
        <v>0</v>
      </c>
      <c r="DQ118" s="48">
        <f t="shared" si="200"/>
        <v>0</v>
      </c>
    </row>
    <row r="119" spans="1:121" ht="15">
      <c r="A119" s="303">
        <v>118</v>
      </c>
      <c r="B119" s="445">
        <f t="shared" si="201"/>
        <v>1</v>
      </c>
      <c r="C119" s="446">
        <f>B119+COUNTIF(B$2:$B119,B119)-1</f>
        <v>118</v>
      </c>
      <c r="D119" s="447" t="str">
        <f>Tables!AI119</f>
        <v>Latvia</v>
      </c>
      <c r="E119" s="448">
        <f t="shared" si="202"/>
        <v>0</v>
      </c>
      <c r="F119" s="50">
        <f>SUMIFS('Portfolio Allocation'!C$10:C$109,'Portfolio Allocation'!$A$10:$A$109,'Graph Tables'!$D119)</f>
        <v>0</v>
      </c>
      <c r="G119" s="50">
        <f>SUMIFS('Portfolio Allocation'!D$10:D$109,'Portfolio Allocation'!$A$10:$A$109,'Graph Tables'!$D119)</f>
        <v>0</v>
      </c>
      <c r="H119" s="50">
        <f>SUMIFS('Portfolio Allocation'!E$10:E$109,'Portfolio Allocation'!$A$10:$A$109,'Graph Tables'!$D119)</f>
        <v>0</v>
      </c>
      <c r="I119" s="50">
        <f>SUMIFS('Portfolio Allocation'!F$10:F$109,'Portfolio Allocation'!$A$10:$A$109,'Graph Tables'!$D119)</f>
        <v>0</v>
      </c>
      <c r="J119" s="50">
        <f>SUMIFS('Portfolio Allocation'!G$10:G$109,'Portfolio Allocation'!$A$10:$A$109,'Graph Tables'!$D119)</f>
        <v>0</v>
      </c>
      <c r="K119" s="50">
        <f>SUMIFS('Portfolio Allocation'!H$10:H$109,'Portfolio Allocation'!$A$10:$A$109,'Graph Tables'!$D119)</f>
        <v>0</v>
      </c>
      <c r="L119" s="50">
        <f>SUMIFS('Portfolio Allocation'!I$10:I$109,'Portfolio Allocation'!$A$10:$A$109,'Graph Tables'!$D119)</f>
        <v>0</v>
      </c>
      <c r="M119" s="50">
        <f>SUMIFS('Portfolio Allocation'!J$10:J$109,'Portfolio Allocation'!$A$10:$A$109,'Graph Tables'!$D119)</f>
        <v>0</v>
      </c>
      <c r="N119" s="50">
        <f>SUMIFS('Portfolio Allocation'!K$10:K$109,'Portfolio Allocation'!$A$10:$A$109,'Graph Tables'!$D119)</f>
        <v>0</v>
      </c>
      <c r="O119" s="50">
        <f>SUMIFS('Portfolio Allocation'!L$10:L$109,'Portfolio Allocation'!$A$10:$A$109,'Graph Tables'!$D119)</f>
        <v>0</v>
      </c>
      <c r="P119" s="50">
        <f>SUMIFS('Portfolio Allocation'!M$10:M$109,'Portfolio Allocation'!$A$10:$A$109,'Graph Tables'!$D119)</f>
        <v>0</v>
      </c>
      <c r="Q119" s="50">
        <f>SUMIFS('Portfolio Allocation'!N$10:N$109,'Portfolio Allocation'!$A$10:$A$109,'Graph Tables'!$D119)</f>
        <v>0</v>
      </c>
      <c r="R119" s="50">
        <f>SUMIFS('Portfolio Allocation'!O$10:O$109,'Portfolio Allocation'!$A$10:$A$109,'Graph Tables'!$D119)</f>
        <v>0</v>
      </c>
      <c r="S119" s="50">
        <f>SUMIFS('Portfolio Allocation'!P$10:P$109,'Portfolio Allocation'!$A$10:$A$109,'Graph Tables'!$D119)</f>
        <v>0</v>
      </c>
      <c r="T119" s="50">
        <f>SUMIFS('Portfolio Allocation'!Q$10:Q$109,'Portfolio Allocation'!$A$10:$A$109,'Graph Tables'!$D119)</f>
        <v>0</v>
      </c>
      <c r="U119" s="50">
        <f>SUMIFS('Portfolio Allocation'!R$10:R$109,'Portfolio Allocation'!$A$10:$A$109,'Graph Tables'!$D119)</f>
        <v>0</v>
      </c>
      <c r="V119" s="50">
        <f>SUMIFS('Portfolio Allocation'!S$10:S$109,'Portfolio Allocation'!$A$10:$A$109,'Graph Tables'!$D119)</f>
        <v>0</v>
      </c>
      <c r="W119" s="50">
        <f>SUMIFS('Portfolio Allocation'!T$10:T$109,'Portfolio Allocation'!$A$10:$A$109,'Graph Tables'!$D119)</f>
        <v>0</v>
      </c>
      <c r="X119" s="50">
        <f>SUMIFS('Portfolio Allocation'!U$10:U$109,'Portfolio Allocation'!$A$10:$A$109,'Graph Tables'!$D119)</f>
        <v>0</v>
      </c>
      <c r="Y119" s="50">
        <f>SUMIFS('Portfolio Allocation'!V$10:V$109,'Portfolio Allocation'!$A$10:$A$109,'Graph Tables'!$D119)</f>
        <v>0</v>
      </c>
      <c r="Z119" s="50">
        <f>SUMIFS('Portfolio Allocation'!W$10:W$109,'Portfolio Allocation'!$A$10:$A$109,'Graph Tables'!$D119)</f>
        <v>0</v>
      </c>
      <c r="AA119" s="50">
        <f>SUMIFS('Portfolio Allocation'!X$10:X$109,'Portfolio Allocation'!$A$10:$A$109,'Graph Tables'!$D119)</f>
        <v>0</v>
      </c>
      <c r="AB119" s="50">
        <f>SUMIFS('Portfolio Allocation'!Y$10:Y$109,'Portfolio Allocation'!$A$10:$A$109,'Graph Tables'!$D119)</f>
        <v>0</v>
      </c>
      <c r="AC119" s="50">
        <f>SUMIFS('Portfolio Allocation'!Z$10:Z$109,'Portfolio Allocation'!$A$10:$A$109,'Graph Tables'!$D119)</f>
        <v>0</v>
      </c>
      <c r="AD119" s="50"/>
      <c r="AH119" s="50"/>
      <c r="AI119" s="303">
        <f t="shared" si="204"/>
        <v>1</v>
      </c>
      <c r="AJ119" s="303">
        <f>AI119+COUNTIF(AI$2:$AI119,AI119)-1</f>
        <v>118</v>
      </c>
      <c r="AK119" s="305" t="str">
        <f t="shared" si="127"/>
        <v>Latvia</v>
      </c>
      <c r="AL119" s="81">
        <f t="shared" si="205"/>
        <v>0</v>
      </c>
      <c r="AM119" s="48">
        <f t="shared" si="128"/>
        <v>0</v>
      </c>
      <c r="AN119" s="48">
        <f t="shared" si="129"/>
        <v>0</v>
      </c>
      <c r="AO119" s="48">
        <f t="shared" si="130"/>
        <v>0</v>
      </c>
      <c r="AP119" s="48">
        <f t="shared" si="131"/>
        <v>0</v>
      </c>
      <c r="AQ119" s="48">
        <f t="shared" si="132"/>
        <v>0</v>
      </c>
      <c r="AR119" s="48">
        <f t="shared" si="133"/>
        <v>0</v>
      </c>
      <c r="AS119" s="48">
        <f t="shared" si="134"/>
        <v>0</v>
      </c>
      <c r="AT119" s="48">
        <f t="shared" si="135"/>
        <v>0</v>
      </c>
      <c r="AU119" s="48">
        <f t="shared" si="136"/>
        <v>0</v>
      </c>
      <c r="AV119" s="48">
        <f t="shared" si="137"/>
        <v>0</v>
      </c>
      <c r="AW119" s="48">
        <f t="shared" si="138"/>
        <v>0</v>
      </c>
      <c r="AX119" s="48">
        <f t="shared" si="139"/>
        <v>0</v>
      </c>
      <c r="AY119" s="48">
        <f t="shared" si="140"/>
        <v>0</v>
      </c>
      <c r="AZ119" s="48">
        <f t="shared" si="141"/>
        <v>0</v>
      </c>
      <c r="BA119" s="48">
        <f t="shared" si="142"/>
        <v>0</v>
      </c>
      <c r="BB119" s="48">
        <f t="shared" si="143"/>
        <v>0</v>
      </c>
      <c r="BC119" s="48">
        <f t="shared" si="144"/>
        <v>0</v>
      </c>
      <c r="BD119" s="48">
        <f t="shared" si="145"/>
        <v>0</v>
      </c>
      <c r="BE119" s="48">
        <f t="shared" si="146"/>
        <v>0</v>
      </c>
      <c r="BF119" s="48">
        <f t="shared" si="147"/>
        <v>0</v>
      </c>
      <c r="BG119" s="48">
        <f t="shared" si="148"/>
        <v>0</v>
      </c>
      <c r="BH119" s="48">
        <f t="shared" si="149"/>
        <v>0</v>
      </c>
      <c r="BI119" s="48">
        <f t="shared" si="150"/>
        <v>0</v>
      </c>
      <c r="BJ119" s="48">
        <f t="shared" si="151"/>
        <v>0</v>
      </c>
      <c r="BK119" s="48"/>
      <c r="CN119" s="310">
        <f t="shared" si="207"/>
        <v>0</v>
      </c>
      <c r="CO119" s="310">
        <v>118</v>
      </c>
      <c r="CP119" s="303">
        <f t="shared" si="208"/>
        <v>1</v>
      </c>
      <c r="CQ119" s="303">
        <f>CP119+COUNTIF($CP$2:CP119,CP119)-1</f>
        <v>118</v>
      </c>
      <c r="CR119" s="305" t="str">
        <f t="shared" si="176"/>
        <v>Latvia</v>
      </c>
      <c r="CS119" s="81">
        <f t="shared" si="209"/>
        <v>0</v>
      </c>
      <c r="CT119" s="48">
        <f t="shared" si="177"/>
        <v>0</v>
      </c>
      <c r="CU119" s="48">
        <f t="shared" si="178"/>
        <v>0</v>
      </c>
      <c r="CV119" s="48">
        <f t="shared" si="179"/>
        <v>0</v>
      </c>
      <c r="CW119" s="48">
        <f t="shared" si="180"/>
        <v>0</v>
      </c>
      <c r="CX119" s="48">
        <f t="shared" si="181"/>
        <v>0</v>
      </c>
      <c r="CY119" s="48">
        <f t="shared" si="182"/>
        <v>0</v>
      </c>
      <c r="CZ119" s="48">
        <f t="shared" si="183"/>
        <v>0</v>
      </c>
      <c r="DA119" s="48">
        <f t="shared" si="184"/>
        <v>0</v>
      </c>
      <c r="DB119" s="48">
        <f t="shared" si="185"/>
        <v>0</v>
      </c>
      <c r="DC119" s="48">
        <f t="shared" si="186"/>
        <v>0</v>
      </c>
      <c r="DD119" s="48">
        <f t="shared" si="187"/>
        <v>0</v>
      </c>
      <c r="DE119" s="48">
        <f t="shared" si="188"/>
        <v>0</v>
      </c>
      <c r="DF119" s="48">
        <f t="shared" si="189"/>
        <v>0</v>
      </c>
      <c r="DG119" s="48">
        <f t="shared" si="190"/>
        <v>0</v>
      </c>
      <c r="DH119" s="48">
        <f t="shared" si="191"/>
        <v>0</v>
      </c>
      <c r="DI119" s="48">
        <f t="shared" si="192"/>
        <v>0</v>
      </c>
      <c r="DJ119" s="48">
        <f t="shared" si="193"/>
        <v>0</v>
      </c>
      <c r="DK119" s="48">
        <f t="shared" si="194"/>
        <v>0</v>
      </c>
      <c r="DL119" s="48">
        <f t="shared" si="195"/>
        <v>0</v>
      </c>
      <c r="DM119" s="48">
        <f t="shared" si="196"/>
        <v>0</v>
      </c>
      <c r="DN119" s="48">
        <f t="shared" si="197"/>
        <v>0</v>
      </c>
      <c r="DO119" s="48">
        <f t="shared" si="198"/>
        <v>0</v>
      </c>
      <c r="DP119" s="48">
        <f t="shared" si="199"/>
        <v>0</v>
      </c>
      <c r="DQ119" s="48">
        <f t="shared" si="200"/>
        <v>0</v>
      </c>
    </row>
    <row r="120" spans="1:121" ht="15">
      <c r="A120" s="303">
        <v>119</v>
      </c>
      <c r="B120" s="445">
        <f t="shared" si="201"/>
        <v>1</v>
      </c>
      <c r="C120" s="446">
        <f>B120+COUNTIF(B$2:$B120,B120)-1</f>
        <v>119</v>
      </c>
      <c r="D120" s="447" t="str">
        <f>Tables!AI120</f>
        <v>Lebanon</v>
      </c>
      <c r="E120" s="448">
        <f t="shared" si="202"/>
        <v>0</v>
      </c>
      <c r="F120" s="50">
        <f>SUMIFS('Portfolio Allocation'!C$10:C$109,'Portfolio Allocation'!$A$10:$A$109,'Graph Tables'!$D120)</f>
        <v>0</v>
      </c>
      <c r="G120" s="50">
        <f>SUMIFS('Portfolio Allocation'!D$10:D$109,'Portfolio Allocation'!$A$10:$A$109,'Graph Tables'!$D120)</f>
        <v>0</v>
      </c>
      <c r="H120" s="50">
        <f>SUMIFS('Portfolio Allocation'!E$10:E$109,'Portfolio Allocation'!$A$10:$A$109,'Graph Tables'!$D120)</f>
        <v>0</v>
      </c>
      <c r="I120" s="50">
        <f>SUMIFS('Portfolio Allocation'!F$10:F$109,'Portfolio Allocation'!$A$10:$A$109,'Graph Tables'!$D120)</f>
        <v>0</v>
      </c>
      <c r="J120" s="50">
        <f>SUMIFS('Portfolio Allocation'!G$10:G$109,'Portfolio Allocation'!$A$10:$A$109,'Graph Tables'!$D120)</f>
        <v>0</v>
      </c>
      <c r="K120" s="50">
        <f>SUMIFS('Portfolio Allocation'!H$10:H$109,'Portfolio Allocation'!$A$10:$A$109,'Graph Tables'!$D120)</f>
        <v>0</v>
      </c>
      <c r="L120" s="50">
        <f>SUMIFS('Portfolio Allocation'!I$10:I$109,'Portfolio Allocation'!$A$10:$A$109,'Graph Tables'!$D120)</f>
        <v>0</v>
      </c>
      <c r="M120" s="50">
        <f>SUMIFS('Portfolio Allocation'!J$10:J$109,'Portfolio Allocation'!$A$10:$A$109,'Graph Tables'!$D120)</f>
        <v>0</v>
      </c>
      <c r="N120" s="50">
        <f>SUMIFS('Portfolio Allocation'!K$10:K$109,'Portfolio Allocation'!$A$10:$A$109,'Graph Tables'!$D120)</f>
        <v>0</v>
      </c>
      <c r="O120" s="50">
        <f>SUMIFS('Portfolio Allocation'!L$10:L$109,'Portfolio Allocation'!$A$10:$A$109,'Graph Tables'!$D120)</f>
        <v>0</v>
      </c>
      <c r="P120" s="50">
        <f>SUMIFS('Portfolio Allocation'!M$10:M$109,'Portfolio Allocation'!$A$10:$A$109,'Graph Tables'!$D120)</f>
        <v>0</v>
      </c>
      <c r="Q120" s="50">
        <f>SUMIFS('Portfolio Allocation'!N$10:N$109,'Portfolio Allocation'!$A$10:$A$109,'Graph Tables'!$D120)</f>
        <v>0</v>
      </c>
      <c r="R120" s="50">
        <f>SUMIFS('Portfolio Allocation'!O$10:O$109,'Portfolio Allocation'!$A$10:$A$109,'Graph Tables'!$D120)</f>
        <v>0</v>
      </c>
      <c r="S120" s="50">
        <f>SUMIFS('Portfolio Allocation'!P$10:P$109,'Portfolio Allocation'!$A$10:$A$109,'Graph Tables'!$D120)</f>
        <v>0</v>
      </c>
      <c r="T120" s="50">
        <f>SUMIFS('Portfolio Allocation'!Q$10:Q$109,'Portfolio Allocation'!$A$10:$A$109,'Graph Tables'!$D120)</f>
        <v>0</v>
      </c>
      <c r="U120" s="50">
        <f>SUMIFS('Portfolio Allocation'!R$10:R$109,'Portfolio Allocation'!$A$10:$A$109,'Graph Tables'!$D120)</f>
        <v>0</v>
      </c>
      <c r="V120" s="50">
        <f>SUMIFS('Portfolio Allocation'!S$10:S$109,'Portfolio Allocation'!$A$10:$A$109,'Graph Tables'!$D120)</f>
        <v>0</v>
      </c>
      <c r="W120" s="50">
        <f>SUMIFS('Portfolio Allocation'!T$10:T$109,'Portfolio Allocation'!$A$10:$A$109,'Graph Tables'!$D120)</f>
        <v>0</v>
      </c>
      <c r="X120" s="50">
        <f>SUMIFS('Portfolio Allocation'!U$10:U$109,'Portfolio Allocation'!$A$10:$A$109,'Graph Tables'!$D120)</f>
        <v>0</v>
      </c>
      <c r="Y120" s="50">
        <f>SUMIFS('Portfolio Allocation'!V$10:V$109,'Portfolio Allocation'!$A$10:$A$109,'Graph Tables'!$D120)</f>
        <v>0</v>
      </c>
      <c r="Z120" s="50">
        <f>SUMIFS('Portfolio Allocation'!W$10:W$109,'Portfolio Allocation'!$A$10:$A$109,'Graph Tables'!$D120)</f>
        <v>0</v>
      </c>
      <c r="AA120" s="50">
        <f>SUMIFS('Portfolio Allocation'!X$10:X$109,'Portfolio Allocation'!$A$10:$A$109,'Graph Tables'!$D120)</f>
        <v>0</v>
      </c>
      <c r="AB120" s="50">
        <f>SUMIFS('Portfolio Allocation'!Y$10:Y$109,'Portfolio Allocation'!$A$10:$A$109,'Graph Tables'!$D120)</f>
        <v>0</v>
      </c>
      <c r="AC120" s="50">
        <f>SUMIFS('Portfolio Allocation'!Z$10:Z$109,'Portfolio Allocation'!$A$10:$A$109,'Graph Tables'!$D120)</f>
        <v>0</v>
      </c>
      <c r="AD120" s="50"/>
      <c r="AH120" s="50"/>
      <c r="AI120" s="303">
        <f t="shared" si="204"/>
        <v>1</v>
      </c>
      <c r="AJ120" s="303">
        <f>AI120+COUNTIF(AI$2:$AI120,AI120)-1</f>
        <v>119</v>
      </c>
      <c r="AK120" s="305" t="str">
        <f t="shared" si="127"/>
        <v>Lebanon</v>
      </c>
      <c r="AL120" s="81">
        <f t="shared" si="205"/>
        <v>0</v>
      </c>
      <c r="AM120" s="48">
        <f t="shared" si="128"/>
        <v>0</v>
      </c>
      <c r="AN120" s="48">
        <f t="shared" si="129"/>
        <v>0</v>
      </c>
      <c r="AO120" s="48">
        <f t="shared" si="130"/>
        <v>0</v>
      </c>
      <c r="AP120" s="48">
        <f t="shared" si="131"/>
        <v>0</v>
      </c>
      <c r="AQ120" s="48">
        <f t="shared" si="132"/>
        <v>0</v>
      </c>
      <c r="AR120" s="48">
        <f t="shared" si="133"/>
        <v>0</v>
      </c>
      <c r="AS120" s="48">
        <f t="shared" si="134"/>
        <v>0</v>
      </c>
      <c r="AT120" s="48">
        <f t="shared" si="135"/>
        <v>0</v>
      </c>
      <c r="AU120" s="48">
        <f t="shared" si="136"/>
        <v>0</v>
      </c>
      <c r="AV120" s="48">
        <f t="shared" si="137"/>
        <v>0</v>
      </c>
      <c r="AW120" s="48">
        <f t="shared" si="138"/>
        <v>0</v>
      </c>
      <c r="AX120" s="48">
        <f t="shared" si="139"/>
        <v>0</v>
      </c>
      <c r="AY120" s="48">
        <f t="shared" si="140"/>
        <v>0</v>
      </c>
      <c r="AZ120" s="48">
        <f t="shared" si="141"/>
        <v>0</v>
      </c>
      <c r="BA120" s="48">
        <f t="shared" si="142"/>
        <v>0</v>
      </c>
      <c r="BB120" s="48">
        <f t="shared" si="143"/>
        <v>0</v>
      </c>
      <c r="BC120" s="48">
        <f t="shared" si="144"/>
        <v>0</v>
      </c>
      <c r="BD120" s="48">
        <f t="shared" si="145"/>
        <v>0</v>
      </c>
      <c r="BE120" s="48">
        <f t="shared" si="146"/>
        <v>0</v>
      </c>
      <c r="BF120" s="48">
        <f t="shared" si="147"/>
        <v>0</v>
      </c>
      <c r="BG120" s="48">
        <f t="shared" si="148"/>
        <v>0</v>
      </c>
      <c r="BH120" s="48">
        <f t="shared" si="149"/>
        <v>0</v>
      </c>
      <c r="BI120" s="48">
        <f t="shared" si="150"/>
        <v>0</v>
      </c>
      <c r="BJ120" s="48">
        <f t="shared" si="151"/>
        <v>0</v>
      </c>
      <c r="BK120" s="48"/>
      <c r="CN120" s="310">
        <f t="shared" si="207"/>
        <v>0</v>
      </c>
      <c r="CO120" s="310">
        <v>119</v>
      </c>
      <c r="CP120" s="303">
        <f t="shared" si="208"/>
        <v>1</v>
      </c>
      <c r="CQ120" s="303">
        <f>CP120+COUNTIF($CP$2:CP120,CP120)-1</f>
        <v>119</v>
      </c>
      <c r="CR120" s="305" t="str">
        <f t="shared" si="176"/>
        <v>Lebanon</v>
      </c>
      <c r="CS120" s="81">
        <f t="shared" si="209"/>
        <v>0</v>
      </c>
      <c r="CT120" s="48">
        <f t="shared" si="177"/>
        <v>0</v>
      </c>
      <c r="CU120" s="48">
        <f t="shared" si="178"/>
        <v>0</v>
      </c>
      <c r="CV120" s="48">
        <f t="shared" si="179"/>
        <v>0</v>
      </c>
      <c r="CW120" s="48">
        <f t="shared" si="180"/>
        <v>0</v>
      </c>
      <c r="CX120" s="48">
        <f t="shared" si="181"/>
        <v>0</v>
      </c>
      <c r="CY120" s="48">
        <f t="shared" si="182"/>
        <v>0</v>
      </c>
      <c r="CZ120" s="48">
        <f t="shared" si="183"/>
        <v>0</v>
      </c>
      <c r="DA120" s="48">
        <f t="shared" si="184"/>
        <v>0</v>
      </c>
      <c r="DB120" s="48">
        <f t="shared" si="185"/>
        <v>0</v>
      </c>
      <c r="DC120" s="48">
        <f t="shared" si="186"/>
        <v>0</v>
      </c>
      <c r="DD120" s="48">
        <f t="shared" si="187"/>
        <v>0</v>
      </c>
      <c r="DE120" s="48">
        <f t="shared" si="188"/>
        <v>0</v>
      </c>
      <c r="DF120" s="48">
        <f t="shared" si="189"/>
        <v>0</v>
      </c>
      <c r="DG120" s="48">
        <f t="shared" si="190"/>
        <v>0</v>
      </c>
      <c r="DH120" s="48">
        <f t="shared" si="191"/>
        <v>0</v>
      </c>
      <c r="DI120" s="48">
        <f t="shared" si="192"/>
        <v>0</v>
      </c>
      <c r="DJ120" s="48">
        <f t="shared" si="193"/>
        <v>0</v>
      </c>
      <c r="DK120" s="48">
        <f t="shared" si="194"/>
        <v>0</v>
      </c>
      <c r="DL120" s="48">
        <f t="shared" si="195"/>
        <v>0</v>
      </c>
      <c r="DM120" s="48">
        <f t="shared" si="196"/>
        <v>0</v>
      </c>
      <c r="DN120" s="48">
        <f t="shared" si="197"/>
        <v>0</v>
      </c>
      <c r="DO120" s="48">
        <f t="shared" si="198"/>
        <v>0</v>
      </c>
      <c r="DP120" s="48">
        <f t="shared" si="199"/>
        <v>0</v>
      </c>
      <c r="DQ120" s="48">
        <f t="shared" si="200"/>
        <v>0</v>
      </c>
    </row>
    <row r="121" spans="1:121" ht="15">
      <c r="A121" s="303">
        <v>120</v>
      </c>
      <c r="B121" s="445">
        <f t="shared" si="201"/>
        <v>1</v>
      </c>
      <c r="C121" s="446">
        <f>B121+COUNTIF(B$2:$B121,B121)-1</f>
        <v>120</v>
      </c>
      <c r="D121" s="447" t="str">
        <f>Tables!AI121</f>
        <v>Lesotho</v>
      </c>
      <c r="E121" s="448">
        <f t="shared" si="202"/>
        <v>0</v>
      </c>
      <c r="F121" s="50">
        <f>SUMIFS('Portfolio Allocation'!C$10:C$109,'Portfolio Allocation'!$A$10:$A$109,'Graph Tables'!$D121)</f>
        <v>0</v>
      </c>
      <c r="G121" s="50">
        <f>SUMIFS('Portfolio Allocation'!D$10:D$109,'Portfolio Allocation'!$A$10:$A$109,'Graph Tables'!$D121)</f>
        <v>0</v>
      </c>
      <c r="H121" s="50">
        <f>SUMIFS('Portfolio Allocation'!E$10:E$109,'Portfolio Allocation'!$A$10:$A$109,'Graph Tables'!$D121)</f>
        <v>0</v>
      </c>
      <c r="I121" s="50">
        <f>SUMIFS('Portfolio Allocation'!F$10:F$109,'Portfolio Allocation'!$A$10:$A$109,'Graph Tables'!$D121)</f>
        <v>0</v>
      </c>
      <c r="J121" s="50">
        <f>SUMIFS('Portfolio Allocation'!G$10:G$109,'Portfolio Allocation'!$A$10:$A$109,'Graph Tables'!$D121)</f>
        <v>0</v>
      </c>
      <c r="K121" s="50">
        <f>SUMIFS('Portfolio Allocation'!H$10:H$109,'Portfolio Allocation'!$A$10:$A$109,'Graph Tables'!$D121)</f>
        <v>0</v>
      </c>
      <c r="L121" s="50">
        <f>SUMIFS('Portfolio Allocation'!I$10:I$109,'Portfolio Allocation'!$A$10:$A$109,'Graph Tables'!$D121)</f>
        <v>0</v>
      </c>
      <c r="M121" s="50">
        <f>SUMIFS('Portfolio Allocation'!J$10:J$109,'Portfolio Allocation'!$A$10:$A$109,'Graph Tables'!$D121)</f>
        <v>0</v>
      </c>
      <c r="N121" s="50">
        <f>SUMIFS('Portfolio Allocation'!K$10:K$109,'Portfolio Allocation'!$A$10:$A$109,'Graph Tables'!$D121)</f>
        <v>0</v>
      </c>
      <c r="O121" s="50">
        <f>SUMIFS('Portfolio Allocation'!L$10:L$109,'Portfolio Allocation'!$A$10:$A$109,'Graph Tables'!$D121)</f>
        <v>0</v>
      </c>
      <c r="P121" s="50">
        <f>SUMIFS('Portfolio Allocation'!M$10:M$109,'Portfolio Allocation'!$A$10:$A$109,'Graph Tables'!$D121)</f>
        <v>0</v>
      </c>
      <c r="Q121" s="50">
        <f>SUMIFS('Portfolio Allocation'!N$10:N$109,'Portfolio Allocation'!$A$10:$A$109,'Graph Tables'!$D121)</f>
        <v>0</v>
      </c>
      <c r="R121" s="50">
        <f>SUMIFS('Portfolio Allocation'!O$10:O$109,'Portfolio Allocation'!$A$10:$A$109,'Graph Tables'!$D121)</f>
        <v>0</v>
      </c>
      <c r="S121" s="50">
        <f>SUMIFS('Portfolio Allocation'!P$10:P$109,'Portfolio Allocation'!$A$10:$A$109,'Graph Tables'!$D121)</f>
        <v>0</v>
      </c>
      <c r="T121" s="50">
        <f>SUMIFS('Portfolio Allocation'!Q$10:Q$109,'Portfolio Allocation'!$A$10:$A$109,'Graph Tables'!$D121)</f>
        <v>0</v>
      </c>
      <c r="U121" s="50">
        <f>SUMIFS('Portfolio Allocation'!R$10:R$109,'Portfolio Allocation'!$A$10:$A$109,'Graph Tables'!$D121)</f>
        <v>0</v>
      </c>
      <c r="V121" s="50">
        <f>SUMIFS('Portfolio Allocation'!S$10:S$109,'Portfolio Allocation'!$A$10:$A$109,'Graph Tables'!$D121)</f>
        <v>0</v>
      </c>
      <c r="W121" s="50">
        <f>SUMIFS('Portfolio Allocation'!T$10:T$109,'Portfolio Allocation'!$A$10:$A$109,'Graph Tables'!$D121)</f>
        <v>0</v>
      </c>
      <c r="X121" s="50">
        <f>SUMIFS('Portfolio Allocation'!U$10:U$109,'Portfolio Allocation'!$A$10:$A$109,'Graph Tables'!$D121)</f>
        <v>0</v>
      </c>
      <c r="Y121" s="50">
        <f>SUMIFS('Portfolio Allocation'!V$10:V$109,'Portfolio Allocation'!$A$10:$A$109,'Graph Tables'!$D121)</f>
        <v>0</v>
      </c>
      <c r="Z121" s="50">
        <f>SUMIFS('Portfolio Allocation'!W$10:W$109,'Portfolio Allocation'!$A$10:$A$109,'Graph Tables'!$D121)</f>
        <v>0</v>
      </c>
      <c r="AA121" s="50">
        <f>SUMIFS('Portfolio Allocation'!X$10:X$109,'Portfolio Allocation'!$A$10:$A$109,'Graph Tables'!$D121)</f>
        <v>0</v>
      </c>
      <c r="AB121" s="50">
        <f>SUMIFS('Portfolio Allocation'!Y$10:Y$109,'Portfolio Allocation'!$A$10:$A$109,'Graph Tables'!$D121)</f>
        <v>0</v>
      </c>
      <c r="AC121" s="50">
        <f>SUMIFS('Portfolio Allocation'!Z$10:Z$109,'Portfolio Allocation'!$A$10:$A$109,'Graph Tables'!$D121)</f>
        <v>0</v>
      </c>
      <c r="AD121" s="50"/>
      <c r="AH121" s="50"/>
      <c r="AI121" s="303">
        <f t="shared" si="204"/>
        <v>1</v>
      </c>
      <c r="AJ121" s="303">
        <f>AI121+COUNTIF(AI$2:$AI121,AI121)-1</f>
        <v>120</v>
      </c>
      <c r="AK121" s="305" t="str">
        <f t="shared" si="127"/>
        <v>Lesotho</v>
      </c>
      <c r="AL121" s="81">
        <f t="shared" si="205"/>
        <v>0</v>
      </c>
      <c r="AM121" s="48">
        <f t="shared" si="128"/>
        <v>0</v>
      </c>
      <c r="AN121" s="48">
        <f t="shared" si="129"/>
        <v>0</v>
      </c>
      <c r="AO121" s="48">
        <f t="shared" si="130"/>
        <v>0</v>
      </c>
      <c r="AP121" s="48">
        <f t="shared" si="131"/>
        <v>0</v>
      </c>
      <c r="AQ121" s="48">
        <f t="shared" si="132"/>
        <v>0</v>
      </c>
      <c r="AR121" s="48">
        <f t="shared" si="133"/>
        <v>0</v>
      </c>
      <c r="AS121" s="48">
        <f t="shared" si="134"/>
        <v>0</v>
      </c>
      <c r="AT121" s="48">
        <f t="shared" si="135"/>
        <v>0</v>
      </c>
      <c r="AU121" s="48">
        <f t="shared" si="136"/>
        <v>0</v>
      </c>
      <c r="AV121" s="48">
        <f t="shared" si="137"/>
        <v>0</v>
      </c>
      <c r="AW121" s="48">
        <f t="shared" si="138"/>
        <v>0</v>
      </c>
      <c r="AX121" s="48">
        <f t="shared" si="139"/>
        <v>0</v>
      </c>
      <c r="AY121" s="48">
        <f t="shared" si="140"/>
        <v>0</v>
      </c>
      <c r="AZ121" s="48">
        <f t="shared" si="141"/>
        <v>0</v>
      </c>
      <c r="BA121" s="48">
        <f t="shared" si="142"/>
        <v>0</v>
      </c>
      <c r="BB121" s="48">
        <f t="shared" si="143"/>
        <v>0</v>
      </c>
      <c r="BC121" s="48">
        <f t="shared" si="144"/>
        <v>0</v>
      </c>
      <c r="BD121" s="48">
        <f t="shared" si="145"/>
        <v>0</v>
      </c>
      <c r="BE121" s="48">
        <f t="shared" si="146"/>
        <v>0</v>
      </c>
      <c r="BF121" s="48">
        <f t="shared" si="147"/>
        <v>0</v>
      </c>
      <c r="BG121" s="48">
        <f t="shared" si="148"/>
        <v>0</v>
      </c>
      <c r="BH121" s="48">
        <f t="shared" si="149"/>
        <v>0</v>
      </c>
      <c r="BI121" s="48">
        <f t="shared" si="150"/>
        <v>0</v>
      </c>
      <c r="BJ121" s="48">
        <f t="shared" si="151"/>
        <v>0</v>
      </c>
      <c r="BK121" s="48"/>
      <c r="CN121" s="310">
        <f t="shared" si="207"/>
        <v>0</v>
      </c>
      <c r="CO121" s="310">
        <v>120</v>
      </c>
      <c r="CP121" s="303">
        <f t="shared" si="208"/>
        <v>1</v>
      </c>
      <c r="CQ121" s="303">
        <f>CP121+COUNTIF($CP$2:CP121,CP121)-1</f>
        <v>120</v>
      </c>
      <c r="CR121" s="305" t="str">
        <f t="shared" si="176"/>
        <v>Lesotho</v>
      </c>
      <c r="CS121" s="81">
        <f t="shared" si="209"/>
        <v>0</v>
      </c>
      <c r="CT121" s="48">
        <f t="shared" si="177"/>
        <v>0</v>
      </c>
      <c r="CU121" s="48">
        <f t="shared" si="178"/>
        <v>0</v>
      </c>
      <c r="CV121" s="48">
        <f t="shared" si="179"/>
        <v>0</v>
      </c>
      <c r="CW121" s="48">
        <f t="shared" si="180"/>
        <v>0</v>
      </c>
      <c r="CX121" s="48">
        <f t="shared" si="181"/>
        <v>0</v>
      </c>
      <c r="CY121" s="48">
        <f t="shared" si="182"/>
        <v>0</v>
      </c>
      <c r="CZ121" s="48">
        <f t="shared" si="183"/>
        <v>0</v>
      </c>
      <c r="DA121" s="48">
        <f t="shared" si="184"/>
        <v>0</v>
      </c>
      <c r="DB121" s="48">
        <f t="shared" si="185"/>
        <v>0</v>
      </c>
      <c r="DC121" s="48">
        <f t="shared" si="186"/>
        <v>0</v>
      </c>
      <c r="DD121" s="48">
        <f t="shared" si="187"/>
        <v>0</v>
      </c>
      <c r="DE121" s="48">
        <f t="shared" si="188"/>
        <v>0</v>
      </c>
      <c r="DF121" s="48">
        <f t="shared" si="189"/>
        <v>0</v>
      </c>
      <c r="DG121" s="48">
        <f t="shared" si="190"/>
        <v>0</v>
      </c>
      <c r="DH121" s="48">
        <f t="shared" si="191"/>
        <v>0</v>
      </c>
      <c r="DI121" s="48">
        <f t="shared" si="192"/>
        <v>0</v>
      </c>
      <c r="DJ121" s="48">
        <f t="shared" si="193"/>
        <v>0</v>
      </c>
      <c r="DK121" s="48">
        <f t="shared" si="194"/>
        <v>0</v>
      </c>
      <c r="DL121" s="48">
        <f t="shared" si="195"/>
        <v>0</v>
      </c>
      <c r="DM121" s="48">
        <f t="shared" si="196"/>
        <v>0</v>
      </c>
      <c r="DN121" s="48">
        <f t="shared" si="197"/>
        <v>0</v>
      </c>
      <c r="DO121" s="48">
        <f t="shared" si="198"/>
        <v>0</v>
      </c>
      <c r="DP121" s="48">
        <f t="shared" si="199"/>
        <v>0</v>
      </c>
      <c r="DQ121" s="48">
        <f t="shared" si="200"/>
        <v>0</v>
      </c>
    </row>
    <row r="122" spans="1:121" ht="15">
      <c r="A122" s="303">
        <v>121</v>
      </c>
      <c r="B122" s="445">
        <f t="shared" si="201"/>
        <v>1</v>
      </c>
      <c r="C122" s="446">
        <f>B122+COUNTIF(B$2:$B122,B122)-1</f>
        <v>121</v>
      </c>
      <c r="D122" s="447" t="str">
        <f>Tables!AI122</f>
        <v>Liberia</v>
      </c>
      <c r="E122" s="448">
        <f t="shared" si="202"/>
        <v>0</v>
      </c>
      <c r="F122" s="50">
        <f>SUMIFS('Portfolio Allocation'!C$10:C$109,'Portfolio Allocation'!$A$10:$A$109,'Graph Tables'!$D122)</f>
        <v>0</v>
      </c>
      <c r="G122" s="50">
        <f>SUMIFS('Portfolio Allocation'!D$10:D$109,'Portfolio Allocation'!$A$10:$A$109,'Graph Tables'!$D122)</f>
        <v>0</v>
      </c>
      <c r="H122" s="50">
        <f>SUMIFS('Portfolio Allocation'!E$10:E$109,'Portfolio Allocation'!$A$10:$A$109,'Graph Tables'!$D122)</f>
        <v>0</v>
      </c>
      <c r="I122" s="50">
        <f>SUMIFS('Portfolio Allocation'!F$10:F$109,'Portfolio Allocation'!$A$10:$A$109,'Graph Tables'!$D122)</f>
        <v>0</v>
      </c>
      <c r="J122" s="50">
        <f>SUMIFS('Portfolio Allocation'!G$10:G$109,'Portfolio Allocation'!$A$10:$A$109,'Graph Tables'!$D122)</f>
        <v>0</v>
      </c>
      <c r="K122" s="50">
        <f>SUMIFS('Portfolio Allocation'!H$10:H$109,'Portfolio Allocation'!$A$10:$A$109,'Graph Tables'!$D122)</f>
        <v>0</v>
      </c>
      <c r="L122" s="50">
        <f>SUMIFS('Portfolio Allocation'!I$10:I$109,'Portfolio Allocation'!$A$10:$A$109,'Graph Tables'!$D122)</f>
        <v>0</v>
      </c>
      <c r="M122" s="50">
        <f>SUMIFS('Portfolio Allocation'!J$10:J$109,'Portfolio Allocation'!$A$10:$A$109,'Graph Tables'!$D122)</f>
        <v>0</v>
      </c>
      <c r="N122" s="50">
        <f>SUMIFS('Portfolio Allocation'!K$10:K$109,'Portfolio Allocation'!$A$10:$A$109,'Graph Tables'!$D122)</f>
        <v>0</v>
      </c>
      <c r="O122" s="50">
        <f>SUMIFS('Portfolio Allocation'!L$10:L$109,'Portfolio Allocation'!$A$10:$A$109,'Graph Tables'!$D122)</f>
        <v>0</v>
      </c>
      <c r="P122" s="50">
        <f>SUMIFS('Portfolio Allocation'!M$10:M$109,'Portfolio Allocation'!$A$10:$A$109,'Graph Tables'!$D122)</f>
        <v>0</v>
      </c>
      <c r="Q122" s="50">
        <f>SUMIFS('Portfolio Allocation'!N$10:N$109,'Portfolio Allocation'!$A$10:$A$109,'Graph Tables'!$D122)</f>
        <v>0</v>
      </c>
      <c r="R122" s="50">
        <f>SUMIFS('Portfolio Allocation'!O$10:O$109,'Portfolio Allocation'!$A$10:$A$109,'Graph Tables'!$D122)</f>
        <v>0</v>
      </c>
      <c r="S122" s="50">
        <f>SUMIFS('Portfolio Allocation'!P$10:P$109,'Portfolio Allocation'!$A$10:$A$109,'Graph Tables'!$D122)</f>
        <v>0</v>
      </c>
      <c r="T122" s="50">
        <f>SUMIFS('Portfolio Allocation'!Q$10:Q$109,'Portfolio Allocation'!$A$10:$A$109,'Graph Tables'!$D122)</f>
        <v>0</v>
      </c>
      <c r="U122" s="50">
        <f>SUMIFS('Portfolio Allocation'!R$10:R$109,'Portfolio Allocation'!$A$10:$A$109,'Graph Tables'!$D122)</f>
        <v>0</v>
      </c>
      <c r="V122" s="50">
        <f>SUMIFS('Portfolio Allocation'!S$10:S$109,'Portfolio Allocation'!$A$10:$A$109,'Graph Tables'!$D122)</f>
        <v>0</v>
      </c>
      <c r="W122" s="50">
        <f>SUMIFS('Portfolio Allocation'!T$10:T$109,'Portfolio Allocation'!$A$10:$A$109,'Graph Tables'!$D122)</f>
        <v>0</v>
      </c>
      <c r="X122" s="50">
        <f>SUMIFS('Portfolio Allocation'!U$10:U$109,'Portfolio Allocation'!$A$10:$A$109,'Graph Tables'!$D122)</f>
        <v>0</v>
      </c>
      <c r="Y122" s="50">
        <f>SUMIFS('Portfolio Allocation'!V$10:V$109,'Portfolio Allocation'!$A$10:$A$109,'Graph Tables'!$D122)</f>
        <v>0</v>
      </c>
      <c r="Z122" s="50">
        <f>SUMIFS('Portfolio Allocation'!W$10:W$109,'Portfolio Allocation'!$A$10:$A$109,'Graph Tables'!$D122)</f>
        <v>0</v>
      </c>
      <c r="AA122" s="50">
        <f>SUMIFS('Portfolio Allocation'!X$10:X$109,'Portfolio Allocation'!$A$10:$A$109,'Graph Tables'!$D122)</f>
        <v>0</v>
      </c>
      <c r="AB122" s="50">
        <f>SUMIFS('Portfolio Allocation'!Y$10:Y$109,'Portfolio Allocation'!$A$10:$A$109,'Graph Tables'!$D122)</f>
        <v>0</v>
      </c>
      <c r="AC122" s="50">
        <f>SUMIFS('Portfolio Allocation'!Z$10:Z$109,'Portfolio Allocation'!$A$10:$A$109,'Graph Tables'!$D122)</f>
        <v>0</v>
      </c>
      <c r="AD122" s="50"/>
      <c r="AH122" s="50"/>
      <c r="AI122" s="303">
        <f t="shared" si="204"/>
        <v>1</v>
      </c>
      <c r="AJ122" s="303">
        <f>AI122+COUNTIF(AI$2:$AI122,AI122)-1</f>
        <v>121</v>
      </c>
      <c r="AK122" s="305" t="str">
        <f t="shared" si="127"/>
        <v>Liberia</v>
      </c>
      <c r="AL122" s="81">
        <f t="shared" si="205"/>
        <v>0</v>
      </c>
      <c r="AM122" s="48">
        <f t="shared" si="128"/>
        <v>0</v>
      </c>
      <c r="AN122" s="48">
        <f t="shared" si="129"/>
        <v>0</v>
      </c>
      <c r="AO122" s="48">
        <f t="shared" si="130"/>
        <v>0</v>
      </c>
      <c r="AP122" s="48">
        <f t="shared" si="131"/>
        <v>0</v>
      </c>
      <c r="AQ122" s="48">
        <f t="shared" si="132"/>
        <v>0</v>
      </c>
      <c r="AR122" s="48">
        <f t="shared" si="133"/>
        <v>0</v>
      </c>
      <c r="AS122" s="48">
        <f t="shared" si="134"/>
        <v>0</v>
      </c>
      <c r="AT122" s="48">
        <f t="shared" si="135"/>
        <v>0</v>
      </c>
      <c r="AU122" s="48">
        <f t="shared" si="136"/>
        <v>0</v>
      </c>
      <c r="AV122" s="48">
        <f t="shared" si="137"/>
        <v>0</v>
      </c>
      <c r="AW122" s="48">
        <f t="shared" si="138"/>
        <v>0</v>
      </c>
      <c r="AX122" s="48">
        <f t="shared" si="139"/>
        <v>0</v>
      </c>
      <c r="AY122" s="48">
        <f t="shared" si="140"/>
        <v>0</v>
      </c>
      <c r="AZ122" s="48">
        <f t="shared" si="141"/>
        <v>0</v>
      </c>
      <c r="BA122" s="48">
        <f t="shared" si="142"/>
        <v>0</v>
      </c>
      <c r="BB122" s="48">
        <f t="shared" si="143"/>
        <v>0</v>
      </c>
      <c r="BC122" s="48">
        <f t="shared" si="144"/>
        <v>0</v>
      </c>
      <c r="BD122" s="48">
        <f t="shared" si="145"/>
        <v>0</v>
      </c>
      <c r="BE122" s="48">
        <f t="shared" si="146"/>
        <v>0</v>
      </c>
      <c r="BF122" s="48">
        <f t="shared" si="147"/>
        <v>0</v>
      </c>
      <c r="BG122" s="48">
        <f t="shared" si="148"/>
        <v>0</v>
      </c>
      <c r="BH122" s="48">
        <f t="shared" si="149"/>
        <v>0</v>
      </c>
      <c r="BI122" s="48">
        <f t="shared" si="150"/>
        <v>0</v>
      </c>
      <c r="BJ122" s="48">
        <f t="shared" si="151"/>
        <v>0</v>
      </c>
      <c r="BK122" s="48"/>
      <c r="CN122" s="310">
        <f t="shared" si="207"/>
        <v>0</v>
      </c>
      <c r="CO122" s="310">
        <v>121</v>
      </c>
      <c r="CP122" s="303">
        <f t="shared" si="208"/>
        <v>1</v>
      </c>
      <c r="CQ122" s="303">
        <f>CP122+COUNTIF($CP$2:CP122,CP122)-1</f>
        <v>121</v>
      </c>
      <c r="CR122" s="305" t="str">
        <f t="shared" si="176"/>
        <v>Liberia</v>
      </c>
      <c r="CS122" s="81">
        <f t="shared" si="209"/>
        <v>0</v>
      </c>
      <c r="CT122" s="48">
        <f t="shared" si="177"/>
        <v>0</v>
      </c>
      <c r="CU122" s="48">
        <f t="shared" si="178"/>
        <v>0</v>
      </c>
      <c r="CV122" s="48">
        <f t="shared" si="179"/>
        <v>0</v>
      </c>
      <c r="CW122" s="48">
        <f t="shared" si="180"/>
        <v>0</v>
      </c>
      <c r="CX122" s="48">
        <f t="shared" si="181"/>
        <v>0</v>
      </c>
      <c r="CY122" s="48">
        <f t="shared" si="182"/>
        <v>0</v>
      </c>
      <c r="CZ122" s="48">
        <f t="shared" si="183"/>
        <v>0</v>
      </c>
      <c r="DA122" s="48">
        <f t="shared" si="184"/>
        <v>0</v>
      </c>
      <c r="DB122" s="48">
        <f t="shared" si="185"/>
        <v>0</v>
      </c>
      <c r="DC122" s="48">
        <f t="shared" si="186"/>
        <v>0</v>
      </c>
      <c r="DD122" s="48">
        <f t="shared" si="187"/>
        <v>0</v>
      </c>
      <c r="DE122" s="48">
        <f t="shared" si="188"/>
        <v>0</v>
      </c>
      <c r="DF122" s="48">
        <f t="shared" si="189"/>
        <v>0</v>
      </c>
      <c r="DG122" s="48">
        <f t="shared" si="190"/>
        <v>0</v>
      </c>
      <c r="DH122" s="48">
        <f t="shared" si="191"/>
        <v>0</v>
      </c>
      <c r="DI122" s="48">
        <f t="shared" si="192"/>
        <v>0</v>
      </c>
      <c r="DJ122" s="48">
        <f t="shared" si="193"/>
        <v>0</v>
      </c>
      <c r="DK122" s="48">
        <f t="shared" si="194"/>
        <v>0</v>
      </c>
      <c r="DL122" s="48">
        <f t="shared" si="195"/>
        <v>0</v>
      </c>
      <c r="DM122" s="48">
        <f t="shared" si="196"/>
        <v>0</v>
      </c>
      <c r="DN122" s="48">
        <f t="shared" si="197"/>
        <v>0</v>
      </c>
      <c r="DO122" s="48">
        <f t="shared" si="198"/>
        <v>0</v>
      </c>
      <c r="DP122" s="48">
        <f t="shared" si="199"/>
        <v>0</v>
      </c>
      <c r="DQ122" s="48">
        <f t="shared" si="200"/>
        <v>0</v>
      </c>
    </row>
    <row r="123" spans="1:121" ht="15">
      <c r="A123" s="303">
        <v>122</v>
      </c>
      <c r="B123" s="445">
        <f t="shared" si="201"/>
        <v>1</v>
      </c>
      <c r="C123" s="446">
        <f>B123+COUNTIF(B$2:$B123,B123)-1</f>
        <v>122</v>
      </c>
      <c r="D123" s="447" t="str">
        <f>Tables!AI123</f>
        <v>Libyan Arab Jamahiriya</v>
      </c>
      <c r="E123" s="448">
        <f t="shared" si="202"/>
        <v>0</v>
      </c>
      <c r="F123" s="50">
        <f>SUMIFS('Portfolio Allocation'!C$10:C$109,'Portfolio Allocation'!$A$10:$A$109,'Graph Tables'!$D123)</f>
        <v>0</v>
      </c>
      <c r="G123" s="50">
        <f>SUMIFS('Portfolio Allocation'!D$10:D$109,'Portfolio Allocation'!$A$10:$A$109,'Graph Tables'!$D123)</f>
        <v>0</v>
      </c>
      <c r="H123" s="50">
        <f>SUMIFS('Portfolio Allocation'!E$10:E$109,'Portfolio Allocation'!$A$10:$A$109,'Graph Tables'!$D123)</f>
        <v>0</v>
      </c>
      <c r="I123" s="50">
        <f>SUMIFS('Portfolio Allocation'!F$10:F$109,'Portfolio Allocation'!$A$10:$A$109,'Graph Tables'!$D123)</f>
        <v>0</v>
      </c>
      <c r="J123" s="50">
        <f>SUMIFS('Portfolio Allocation'!G$10:G$109,'Portfolio Allocation'!$A$10:$A$109,'Graph Tables'!$D123)</f>
        <v>0</v>
      </c>
      <c r="K123" s="50">
        <f>SUMIFS('Portfolio Allocation'!H$10:H$109,'Portfolio Allocation'!$A$10:$A$109,'Graph Tables'!$D123)</f>
        <v>0</v>
      </c>
      <c r="L123" s="50">
        <f>SUMIFS('Portfolio Allocation'!I$10:I$109,'Portfolio Allocation'!$A$10:$A$109,'Graph Tables'!$D123)</f>
        <v>0</v>
      </c>
      <c r="M123" s="50">
        <f>SUMIFS('Portfolio Allocation'!J$10:J$109,'Portfolio Allocation'!$A$10:$A$109,'Graph Tables'!$D123)</f>
        <v>0</v>
      </c>
      <c r="N123" s="50">
        <f>SUMIFS('Portfolio Allocation'!K$10:K$109,'Portfolio Allocation'!$A$10:$A$109,'Graph Tables'!$D123)</f>
        <v>0</v>
      </c>
      <c r="O123" s="50">
        <f>SUMIFS('Portfolio Allocation'!L$10:L$109,'Portfolio Allocation'!$A$10:$A$109,'Graph Tables'!$D123)</f>
        <v>0</v>
      </c>
      <c r="P123" s="50">
        <f>SUMIFS('Portfolio Allocation'!M$10:M$109,'Portfolio Allocation'!$A$10:$A$109,'Graph Tables'!$D123)</f>
        <v>0</v>
      </c>
      <c r="Q123" s="50">
        <f>SUMIFS('Portfolio Allocation'!N$10:N$109,'Portfolio Allocation'!$A$10:$A$109,'Graph Tables'!$D123)</f>
        <v>0</v>
      </c>
      <c r="R123" s="50">
        <f>SUMIFS('Portfolio Allocation'!O$10:O$109,'Portfolio Allocation'!$A$10:$A$109,'Graph Tables'!$D123)</f>
        <v>0</v>
      </c>
      <c r="S123" s="50">
        <f>SUMIFS('Portfolio Allocation'!P$10:P$109,'Portfolio Allocation'!$A$10:$A$109,'Graph Tables'!$D123)</f>
        <v>0</v>
      </c>
      <c r="T123" s="50">
        <f>SUMIFS('Portfolio Allocation'!Q$10:Q$109,'Portfolio Allocation'!$A$10:$A$109,'Graph Tables'!$D123)</f>
        <v>0</v>
      </c>
      <c r="U123" s="50">
        <f>SUMIFS('Portfolio Allocation'!R$10:R$109,'Portfolio Allocation'!$A$10:$A$109,'Graph Tables'!$D123)</f>
        <v>0</v>
      </c>
      <c r="V123" s="50">
        <f>SUMIFS('Portfolio Allocation'!S$10:S$109,'Portfolio Allocation'!$A$10:$A$109,'Graph Tables'!$D123)</f>
        <v>0</v>
      </c>
      <c r="W123" s="50">
        <f>SUMIFS('Portfolio Allocation'!T$10:T$109,'Portfolio Allocation'!$A$10:$A$109,'Graph Tables'!$D123)</f>
        <v>0</v>
      </c>
      <c r="X123" s="50">
        <f>SUMIFS('Portfolio Allocation'!U$10:U$109,'Portfolio Allocation'!$A$10:$A$109,'Graph Tables'!$D123)</f>
        <v>0</v>
      </c>
      <c r="Y123" s="50">
        <f>SUMIFS('Portfolio Allocation'!V$10:V$109,'Portfolio Allocation'!$A$10:$A$109,'Graph Tables'!$D123)</f>
        <v>0</v>
      </c>
      <c r="Z123" s="50">
        <f>SUMIFS('Portfolio Allocation'!W$10:W$109,'Portfolio Allocation'!$A$10:$A$109,'Graph Tables'!$D123)</f>
        <v>0</v>
      </c>
      <c r="AA123" s="50">
        <f>SUMIFS('Portfolio Allocation'!X$10:X$109,'Portfolio Allocation'!$A$10:$A$109,'Graph Tables'!$D123)</f>
        <v>0</v>
      </c>
      <c r="AB123" s="50">
        <f>SUMIFS('Portfolio Allocation'!Y$10:Y$109,'Portfolio Allocation'!$A$10:$A$109,'Graph Tables'!$D123)</f>
        <v>0</v>
      </c>
      <c r="AC123" s="50">
        <f>SUMIFS('Portfolio Allocation'!Z$10:Z$109,'Portfolio Allocation'!$A$10:$A$109,'Graph Tables'!$D123)</f>
        <v>0</v>
      </c>
      <c r="AD123" s="50"/>
      <c r="AH123" s="50"/>
      <c r="AI123" s="303">
        <f t="shared" si="204"/>
        <v>1</v>
      </c>
      <c r="AJ123" s="303">
        <f>AI123+COUNTIF(AI$2:$AI123,AI123)-1</f>
        <v>122</v>
      </c>
      <c r="AK123" s="305" t="str">
        <f t="shared" si="127"/>
        <v>Libyan Arab Jamahiriya</v>
      </c>
      <c r="AL123" s="81">
        <f t="shared" si="205"/>
        <v>0</v>
      </c>
      <c r="AM123" s="48">
        <f t="shared" si="128"/>
        <v>0</v>
      </c>
      <c r="AN123" s="48">
        <f t="shared" si="129"/>
        <v>0</v>
      </c>
      <c r="AO123" s="48">
        <f t="shared" si="130"/>
        <v>0</v>
      </c>
      <c r="AP123" s="48">
        <f t="shared" si="131"/>
        <v>0</v>
      </c>
      <c r="AQ123" s="48">
        <f t="shared" si="132"/>
        <v>0</v>
      </c>
      <c r="AR123" s="48">
        <f t="shared" si="133"/>
        <v>0</v>
      </c>
      <c r="AS123" s="48">
        <f t="shared" si="134"/>
        <v>0</v>
      </c>
      <c r="AT123" s="48">
        <f t="shared" si="135"/>
        <v>0</v>
      </c>
      <c r="AU123" s="48">
        <f t="shared" si="136"/>
        <v>0</v>
      </c>
      <c r="AV123" s="48">
        <f t="shared" si="137"/>
        <v>0</v>
      </c>
      <c r="AW123" s="48">
        <f t="shared" si="138"/>
        <v>0</v>
      </c>
      <c r="AX123" s="48">
        <f t="shared" si="139"/>
        <v>0</v>
      </c>
      <c r="AY123" s="48">
        <f t="shared" si="140"/>
        <v>0</v>
      </c>
      <c r="AZ123" s="48">
        <f t="shared" si="141"/>
        <v>0</v>
      </c>
      <c r="BA123" s="48">
        <f t="shared" si="142"/>
        <v>0</v>
      </c>
      <c r="BB123" s="48">
        <f t="shared" si="143"/>
        <v>0</v>
      </c>
      <c r="BC123" s="48">
        <f t="shared" si="144"/>
        <v>0</v>
      </c>
      <c r="BD123" s="48">
        <f t="shared" si="145"/>
        <v>0</v>
      </c>
      <c r="BE123" s="48">
        <f t="shared" si="146"/>
        <v>0</v>
      </c>
      <c r="BF123" s="48">
        <f t="shared" si="147"/>
        <v>0</v>
      </c>
      <c r="BG123" s="48">
        <f t="shared" si="148"/>
        <v>0</v>
      </c>
      <c r="BH123" s="48">
        <f t="shared" si="149"/>
        <v>0</v>
      </c>
      <c r="BI123" s="48">
        <f t="shared" si="150"/>
        <v>0</v>
      </c>
      <c r="BJ123" s="48">
        <f t="shared" si="151"/>
        <v>0</v>
      </c>
      <c r="BK123" s="48"/>
      <c r="CN123" s="310">
        <f t="shared" si="207"/>
        <v>0</v>
      </c>
      <c r="CO123" s="310">
        <v>122</v>
      </c>
      <c r="CP123" s="303">
        <f t="shared" si="208"/>
        <v>1</v>
      </c>
      <c r="CQ123" s="303">
        <f>CP123+COUNTIF($CP$2:CP123,CP123)-1</f>
        <v>122</v>
      </c>
      <c r="CR123" s="305" t="str">
        <f t="shared" si="176"/>
        <v>Libyan Arab Jamahiriya</v>
      </c>
      <c r="CS123" s="81">
        <f t="shared" si="209"/>
        <v>0</v>
      </c>
      <c r="CT123" s="48">
        <f t="shared" si="177"/>
        <v>0</v>
      </c>
      <c r="CU123" s="48">
        <f t="shared" si="178"/>
        <v>0</v>
      </c>
      <c r="CV123" s="48">
        <f t="shared" si="179"/>
        <v>0</v>
      </c>
      <c r="CW123" s="48">
        <f t="shared" si="180"/>
        <v>0</v>
      </c>
      <c r="CX123" s="48">
        <f t="shared" si="181"/>
        <v>0</v>
      </c>
      <c r="CY123" s="48">
        <f t="shared" si="182"/>
        <v>0</v>
      </c>
      <c r="CZ123" s="48">
        <f t="shared" si="183"/>
        <v>0</v>
      </c>
      <c r="DA123" s="48">
        <f t="shared" si="184"/>
        <v>0</v>
      </c>
      <c r="DB123" s="48">
        <f t="shared" si="185"/>
        <v>0</v>
      </c>
      <c r="DC123" s="48">
        <f t="shared" si="186"/>
        <v>0</v>
      </c>
      <c r="DD123" s="48">
        <f t="shared" si="187"/>
        <v>0</v>
      </c>
      <c r="DE123" s="48">
        <f t="shared" si="188"/>
        <v>0</v>
      </c>
      <c r="DF123" s="48">
        <f t="shared" si="189"/>
        <v>0</v>
      </c>
      <c r="DG123" s="48">
        <f t="shared" si="190"/>
        <v>0</v>
      </c>
      <c r="DH123" s="48">
        <f t="shared" si="191"/>
        <v>0</v>
      </c>
      <c r="DI123" s="48">
        <f t="shared" si="192"/>
        <v>0</v>
      </c>
      <c r="DJ123" s="48">
        <f t="shared" si="193"/>
        <v>0</v>
      </c>
      <c r="DK123" s="48">
        <f t="shared" si="194"/>
        <v>0</v>
      </c>
      <c r="DL123" s="48">
        <f t="shared" si="195"/>
        <v>0</v>
      </c>
      <c r="DM123" s="48">
        <f t="shared" si="196"/>
        <v>0</v>
      </c>
      <c r="DN123" s="48">
        <f t="shared" si="197"/>
        <v>0</v>
      </c>
      <c r="DO123" s="48">
        <f t="shared" si="198"/>
        <v>0</v>
      </c>
      <c r="DP123" s="48">
        <f t="shared" si="199"/>
        <v>0</v>
      </c>
      <c r="DQ123" s="48">
        <f t="shared" si="200"/>
        <v>0</v>
      </c>
    </row>
    <row r="124" spans="1:121" ht="15">
      <c r="A124" s="303">
        <v>123</v>
      </c>
      <c r="B124" s="445">
        <f t="shared" si="201"/>
        <v>1</v>
      </c>
      <c r="C124" s="446">
        <f>B124+COUNTIF(B$2:$B124,B124)-1</f>
        <v>123</v>
      </c>
      <c r="D124" s="447" t="str">
        <f>Tables!AI124</f>
        <v>Liechtenstein</v>
      </c>
      <c r="E124" s="448">
        <f t="shared" si="202"/>
        <v>0</v>
      </c>
      <c r="F124" s="50">
        <f>SUMIFS('Portfolio Allocation'!C$10:C$109,'Portfolio Allocation'!$A$10:$A$109,'Graph Tables'!$D124)</f>
        <v>0</v>
      </c>
      <c r="G124" s="50">
        <f>SUMIFS('Portfolio Allocation'!D$10:D$109,'Portfolio Allocation'!$A$10:$A$109,'Graph Tables'!$D124)</f>
        <v>0</v>
      </c>
      <c r="H124" s="50">
        <f>SUMIFS('Portfolio Allocation'!E$10:E$109,'Portfolio Allocation'!$A$10:$A$109,'Graph Tables'!$D124)</f>
        <v>0</v>
      </c>
      <c r="I124" s="50">
        <f>SUMIFS('Portfolio Allocation'!F$10:F$109,'Portfolio Allocation'!$A$10:$A$109,'Graph Tables'!$D124)</f>
        <v>0</v>
      </c>
      <c r="J124" s="50">
        <f>SUMIFS('Portfolio Allocation'!G$10:G$109,'Portfolio Allocation'!$A$10:$A$109,'Graph Tables'!$D124)</f>
        <v>0</v>
      </c>
      <c r="K124" s="50">
        <f>SUMIFS('Portfolio Allocation'!H$10:H$109,'Portfolio Allocation'!$A$10:$A$109,'Graph Tables'!$D124)</f>
        <v>0</v>
      </c>
      <c r="L124" s="50">
        <f>SUMIFS('Portfolio Allocation'!I$10:I$109,'Portfolio Allocation'!$A$10:$A$109,'Graph Tables'!$D124)</f>
        <v>0</v>
      </c>
      <c r="M124" s="50">
        <f>SUMIFS('Portfolio Allocation'!J$10:J$109,'Portfolio Allocation'!$A$10:$A$109,'Graph Tables'!$D124)</f>
        <v>0</v>
      </c>
      <c r="N124" s="50">
        <f>SUMIFS('Portfolio Allocation'!K$10:K$109,'Portfolio Allocation'!$A$10:$A$109,'Graph Tables'!$D124)</f>
        <v>0</v>
      </c>
      <c r="O124" s="50">
        <f>SUMIFS('Portfolio Allocation'!L$10:L$109,'Portfolio Allocation'!$A$10:$A$109,'Graph Tables'!$D124)</f>
        <v>0</v>
      </c>
      <c r="P124" s="50">
        <f>SUMIFS('Portfolio Allocation'!M$10:M$109,'Portfolio Allocation'!$A$10:$A$109,'Graph Tables'!$D124)</f>
        <v>0</v>
      </c>
      <c r="Q124" s="50">
        <f>SUMIFS('Portfolio Allocation'!N$10:N$109,'Portfolio Allocation'!$A$10:$A$109,'Graph Tables'!$D124)</f>
        <v>0</v>
      </c>
      <c r="R124" s="50">
        <f>SUMIFS('Portfolio Allocation'!O$10:O$109,'Portfolio Allocation'!$A$10:$A$109,'Graph Tables'!$D124)</f>
        <v>0</v>
      </c>
      <c r="S124" s="50">
        <f>SUMIFS('Portfolio Allocation'!P$10:P$109,'Portfolio Allocation'!$A$10:$A$109,'Graph Tables'!$D124)</f>
        <v>0</v>
      </c>
      <c r="T124" s="50">
        <f>SUMIFS('Portfolio Allocation'!Q$10:Q$109,'Portfolio Allocation'!$A$10:$A$109,'Graph Tables'!$D124)</f>
        <v>0</v>
      </c>
      <c r="U124" s="50">
        <f>SUMIFS('Portfolio Allocation'!R$10:R$109,'Portfolio Allocation'!$A$10:$A$109,'Graph Tables'!$D124)</f>
        <v>0</v>
      </c>
      <c r="V124" s="50">
        <f>SUMIFS('Portfolio Allocation'!S$10:S$109,'Portfolio Allocation'!$A$10:$A$109,'Graph Tables'!$D124)</f>
        <v>0</v>
      </c>
      <c r="W124" s="50">
        <f>SUMIFS('Portfolio Allocation'!T$10:T$109,'Portfolio Allocation'!$A$10:$A$109,'Graph Tables'!$D124)</f>
        <v>0</v>
      </c>
      <c r="X124" s="50">
        <f>SUMIFS('Portfolio Allocation'!U$10:U$109,'Portfolio Allocation'!$A$10:$A$109,'Graph Tables'!$D124)</f>
        <v>0</v>
      </c>
      <c r="Y124" s="50">
        <f>SUMIFS('Portfolio Allocation'!V$10:V$109,'Portfolio Allocation'!$A$10:$A$109,'Graph Tables'!$D124)</f>
        <v>0</v>
      </c>
      <c r="Z124" s="50">
        <f>SUMIFS('Portfolio Allocation'!W$10:W$109,'Portfolio Allocation'!$A$10:$A$109,'Graph Tables'!$D124)</f>
        <v>0</v>
      </c>
      <c r="AA124" s="50">
        <f>SUMIFS('Portfolio Allocation'!X$10:X$109,'Portfolio Allocation'!$A$10:$A$109,'Graph Tables'!$D124)</f>
        <v>0</v>
      </c>
      <c r="AB124" s="50">
        <f>SUMIFS('Portfolio Allocation'!Y$10:Y$109,'Portfolio Allocation'!$A$10:$A$109,'Graph Tables'!$D124)</f>
        <v>0</v>
      </c>
      <c r="AC124" s="50">
        <f>SUMIFS('Portfolio Allocation'!Z$10:Z$109,'Portfolio Allocation'!$A$10:$A$109,'Graph Tables'!$D124)</f>
        <v>0</v>
      </c>
      <c r="AD124" s="50"/>
      <c r="AH124" s="50"/>
      <c r="AI124" s="303">
        <f t="shared" si="204"/>
        <v>1</v>
      </c>
      <c r="AJ124" s="303">
        <f>AI124+COUNTIF(AI$2:$AI124,AI124)-1</f>
        <v>123</v>
      </c>
      <c r="AK124" s="305" t="str">
        <f t="shared" si="127"/>
        <v>Liechtenstein</v>
      </c>
      <c r="AL124" s="81">
        <f t="shared" si="205"/>
        <v>0</v>
      </c>
      <c r="AM124" s="48">
        <f t="shared" si="128"/>
        <v>0</v>
      </c>
      <c r="AN124" s="48">
        <f t="shared" si="129"/>
        <v>0</v>
      </c>
      <c r="AO124" s="48">
        <f t="shared" si="130"/>
        <v>0</v>
      </c>
      <c r="AP124" s="48">
        <f t="shared" si="131"/>
        <v>0</v>
      </c>
      <c r="AQ124" s="48">
        <f t="shared" si="132"/>
        <v>0</v>
      </c>
      <c r="AR124" s="48">
        <f t="shared" si="133"/>
        <v>0</v>
      </c>
      <c r="AS124" s="48">
        <f t="shared" si="134"/>
        <v>0</v>
      </c>
      <c r="AT124" s="48">
        <f t="shared" si="135"/>
        <v>0</v>
      </c>
      <c r="AU124" s="48">
        <f t="shared" si="136"/>
        <v>0</v>
      </c>
      <c r="AV124" s="48">
        <f t="shared" si="137"/>
        <v>0</v>
      </c>
      <c r="AW124" s="48">
        <f t="shared" si="138"/>
        <v>0</v>
      </c>
      <c r="AX124" s="48">
        <f t="shared" si="139"/>
        <v>0</v>
      </c>
      <c r="AY124" s="48">
        <f t="shared" si="140"/>
        <v>0</v>
      </c>
      <c r="AZ124" s="48">
        <f t="shared" si="141"/>
        <v>0</v>
      </c>
      <c r="BA124" s="48">
        <f t="shared" si="142"/>
        <v>0</v>
      </c>
      <c r="BB124" s="48">
        <f t="shared" si="143"/>
        <v>0</v>
      </c>
      <c r="BC124" s="48">
        <f t="shared" si="144"/>
        <v>0</v>
      </c>
      <c r="BD124" s="48">
        <f t="shared" si="145"/>
        <v>0</v>
      </c>
      <c r="BE124" s="48">
        <f t="shared" si="146"/>
        <v>0</v>
      </c>
      <c r="BF124" s="48">
        <f t="shared" si="147"/>
        <v>0</v>
      </c>
      <c r="BG124" s="48">
        <f t="shared" si="148"/>
        <v>0</v>
      </c>
      <c r="BH124" s="48">
        <f t="shared" si="149"/>
        <v>0</v>
      </c>
      <c r="BI124" s="48">
        <f t="shared" si="150"/>
        <v>0</v>
      </c>
      <c r="BJ124" s="48">
        <f t="shared" si="151"/>
        <v>0</v>
      </c>
      <c r="BK124" s="48"/>
      <c r="CN124" s="310">
        <f t="shared" si="207"/>
        <v>0</v>
      </c>
      <c r="CO124" s="310">
        <v>123</v>
      </c>
      <c r="CP124" s="303">
        <f t="shared" si="208"/>
        <v>1</v>
      </c>
      <c r="CQ124" s="303">
        <f>CP124+COUNTIF($CP$2:CP124,CP124)-1</f>
        <v>123</v>
      </c>
      <c r="CR124" s="305" t="str">
        <f t="shared" si="176"/>
        <v>Liechtenstein</v>
      </c>
      <c r="CS124" s="81">
        <f t="shared" si="209"/>
        <v>0</v>
      </c>
      <c r="CT124" s="48">
        <f t="shared" si="177"/>
        <v>0</v>
      </c>
      <c r="CU124" s="48">
        <f t="shared" si="178"/>
        <v>0</v>
      </c>
      <c r="CV124" s="48">
        <f t="shared" si="179"/>
        <v>0</v>
      </c>
      <c r="CW124" s="48">
        <f t="shared" si="180"/>
        <v>0</v>
      </c>
      <c r="CX124" s="48">
        <f t="shared" si="181"/>
        <v>0</v>
      </c>
      <c r="CY124" s="48">
        <f t="shared" si="182"/>
        <v>0</v>
      </c>
      <c r="CZ124" s="48">
        <f t="shared" si="183"/>
        <v>0</v>
      </c>
      <c r="DA124" s="48">
        <f t="shared" si="184"/>
        <v>0</v>
      </c>
      <c r="DB124" s="48">
        <f t="shared" si="185"/>
        <v>0</v>
      </c>
      <c r="DC124" s="48">
        <f t="shared" si="186"/>
        <v>0</v>
      </c>
      <c r="DD124" s="48">
        <f t="shared" si="187"/>
        <v>0</v>
      </c>
      <c r="DE124" s="48">
        <f t="shared" si="188"/>
        <v>0</v>
      </c>
      <c r="DF124" s="48">
        <f t="shared" si="189"/>
        <v>0</v>
      </c>
      <c r="DG124" s="48">
        <f t="shared" si="190"/>
        <v>0</v>
      </c>
      <c r="DH124" s="48">
        <f t="shared" si="191"/>
        <v>0</v>
      </c>
      <c r="DI124" s="48">
        <f t="shared" si="192"/>
        <v>0</v>
      </c>
      <c r="DJ124" s="48">
        <f t="shared" si="193"/>
        <v>0</v>
      </c>
      <c r="DK124" s="48">
        <f t="shared" si="194"/>
        <v>0</v>
      </c>
      <c r="DL124" s="48">
        <f t="shared" si="195"/>
        <v>0</v>
      </c>
      <c r="DM124" s="48">
        <f t="shared" si="196"/>
        <v>0</v>
      </c>
      <c r="DN124" s="48">
        <f t="shared" si="197"/>
        <v>0</v>
      </c>
      <c r="DO124" s="48">
        <f t="shared" si="198"/>
        <v>0</v>
      </c>
      <c r="DP124" s="48">
        <f t="shared" si="199"/>
        <v>0</v>
      </c>
      <c r="DQ124" s="48">
        <f t="shared" si="200"/>
        <v>0</v>
      </c>
    </row>
    <row r="125" spans="1:121" ht="15">
      <c r="A125" s="303">
        <v>124</v>
      </c>
      <c r="B125" s="445">
        <f t="shared" si="201"/>
        <v>1</v>
      </c>
      <c r="C125" s="446">
        <f>B125+COUNTIF(B$2:$B125,B125)-1</f>
        <v>124</v>
      </c>
      <c r="D125" s="447" t="str">
        <f>Tables!AI125</f>
        <v>Lithuania</v>
      </c>
      <c r="E125" s="448">
        <f t="shared" si="202"/>
        <v>0</v>
      </c>
      <c r="F125" s="50">
        <f>SUMIFS('Portfolio Allocation'!C$10:C$109,'Portfolio Allocation'!$A$10:$A$109,'Graph Tables'!$D125)</f>
        <v>0</v>
      </c>
      <c r="G125" s="50">
        <f>SUMIFS('Portfolio Allocation'!D$10:D$109,'Portfolio Allocation'!$A$10:$A$109,'Graph Tables'!$D125)</f>
        <v>0</v>
      </c>
      <c r="H125" s="50">
        <f>SUMIFS('Portfolio Allocation'!E$10:E$109,'Portfolio Allocation'!$A$10:$A$109,'Graph Tables'!$D125)</f>
        <v>0</v>
      </c>
      <c r="I125" s="50">
        <f>SUMIFS('Portfolio Allocation'!F$10:F$109,'Portfolio Allocation'!$A$10:$A$109,'Graph Tables'!$D125)</f>
        <v>0</v>
      </c>
      <c r="J125" s="50">
        <f>SUMIFS('Portfolio Allocation'!G$10:G$109,'Portfolio Allocation'!$A$10:$A$109,'Graph Tables'!$D125)</f>
        <v>0</v>
      </c>
      <c r="K125" s="50">
        <f>SUMIFS('Portfolio Allocation'!H$10:H$109,'Portfolio Allocation'!$A$10:$A$109,'Graph Tables'!$D125)</f>
        <v>0</v>
      </c>
      <c r="L125" s="50">
        <f>SUMIFS('Portfolio Allocation'!I$10:I$109,'Portfolio Allocation'!$A$10:$A$109,'Graph Tables'!$D125)</f>
        <v>0</v>
      </c>
      <c r="M125" s="50">
        <f>SUMIFS('Portfolio Allocation'!J$10:J$109,'Portfolio Allocation'!$A$10:$A$109,'Graph Tables'!$D125)</f>
        <v>0</v>
      </c>
      <c r="N125" s="50">
        <f>SUMIFS('Portfolio Allocation'!K$10:K$109,'Portfolio Allocation'!$A$10:$A$109,'Graph Tables'!$D125)</f>
        <v>0</v>
      </c>
      <c r="O125" s="50">
        <f>SUMIFS('Portfolio Allocation'!L$10:L$109,'Portfolio Allocation'!$A$10:$A$109,'Graph Tables'!$D125)</f>
        <v>0</v>
      </c>
      <c r="P125" s="50">
        <f>SUMIFS('Portfolio Allocation'!M$10:M$109,'Portfolio Allocation'!$A$10:$A$109,'Graph Tables'!$D125)</f>
        <v>0</v>
      </c>
      <c r="Q125" s="50">
        <f>SUMIFS('Portfolio Allocation'!N$10:N$109,'Portfolio Allocation'!$A$10:$A$109,'Graph Tables'!$D125)</f>
        <v>0</v>
      </c>
      <c r="R125" s="50">
        <f>SUMIFS('Portfolio Allocation'!O$10:O$109,'Portfolio Allocation'!$A$10:$A$109,'Graph Tables'!$D125)</f>
        <v>0</v>
      </c>
      <c r="S125" s="50">
        <f>SUMIFS('Portfolio Allocation'!P$10:P$109,'Portfolio Allocation'!$A$10:$A$109,'Graph Tables'!$D125)</f>
        <v>0</v>
      </c>
      <c r="T125" s="50">
        <f>SUMIFS('Portfolio Allocation'!Q$10:Q$109,'Portfolio Allocation'!$A$10:$A$109,'Graph Tables'!$D125)</f>
        <v>0</v>
      </c>
      <c r="U125" s="50">
        <f>SUMIFS('Portfolio Allocation'!R$10:R$109,'Portfolio Allocation'!$A$10:$A$109,'Graph Tables'!$D125)</f>
        <v>0</v>
      </c>
      <c r="V125" s="50">
        <f>SUMIFS('Portfolio Allocation'!S$10:S$109,'Portfolio Allocation'!$A$10:$A$109,'Graph Tables'!$D125)</f>
        <v>0</v>
      </c>
      <c r="W125" s="50">
        <f>SUMIFS('Portfolio Allocation'!T$10:T$109,'Portfolio Allocation'!$A$10:$A$109,'Graph Tables'!$D125)</f>
        <v>0</v>
      </c>
      <c r="X125" s="50">
        <f>SUMIFS('Portfolio Allocation'!U$10:U$109,'Portfolio Allocation'!$A$10:$A$109,'Graph Tables'!$D125)</f>
        <v>0</v>
      </c>
      <c r="Y125" s="50">
        <f>SUMIFS('Portfolio Allocation'!V$10:V$109,'Portfolio Allocation'!$A$10:$A$109,'Graph Tables'!$D125)</f>
        <v>0</v>
      </c>
      <c r="Z125" s="50">
        <f>SUMIFS('Portfolio Allocation'!W$10:W$109,'Portfolio Allocation'!$A$10:$A$109,'Graph Tables'!$D125)</f>
        <v>0</v>
      </c>
      <c r="AA125" s="50">
        <f>SUMIFS('Portfolio Allocation'!X$10:X$109,'Portfolio Allocation'!$A$10:$A$109,'Graph Tables'!$D125)</f>
        <v>0</v>
      </c>
      <c r="AB125" s="50">
        <f>SUMIFS('Portfolio Allocation'!Y$10:Y$109,'Portfolio Allocation'!$A$10:$A$109,'Graph Tables'!$D125)</f>
        <v>0</v>
      </c>
      <c r="AC125" s="50">
        <f>SUMIFS('Portfolio Allocation'!Z$10:Z$109,'Portfolio Allocation'!$A$10:$A$109,'Graph Tables'!$D125)</f>
        <v>0</v>
      </c>
      <c r="AD125" s="50"/>
      <c r="AH125" s="50"/>
      <c r="AI125" s="303">
        <f t="shared" si="204"/>
        <v>1</v>
      </c>
      <c r="AJ125" s="303">
        <f>AI125+COUNTIF(AI$2:$AI125,AI125)-1</f>
        <v>124</v>
      </c>
      <c r="AK125" s="305" t="str">
        <f t="shared" si="127"/>
        <v>Lithuania</v>
      </c>
      <c r="AL125" s="81">
        <f t="shared" si="205"/>
        <v>0</v>
      </c>
      <c r="AM125" s="48">
        <f t="shared" si="128"/>
        <v>0</v>
      </c>
      <c r="AN125" s="48">
        <f t="shared" si="129"/>
        <v>0</v>
      </c>
      <c r="AO125" s="48">
        <f t="shared" si="130"/>
        <v>0</v>
      </c>
      <c r="AP125" s="48">
        <f t="shared" si="131"/>
        <v>0</v>
      </c>
      <c r="AQ125" s="48">
        <f t="shared" si="132"/>
        <v>0</v>
      </c>
      <c r="AR125" s="48">
        <f t="shared" si="133"/>
        <v>0</v>
      </c>
      <c r="AS125" s="48">
        <f t="shared" si="134"/>
        <v>0</v>
      </c>
      <c r="AT125" s="48">
        <f t="shared" si="135"/>
        <v>0</v>
      </c>
      <c r="AU125" s="48">
        <f t="shared" si="136"/>
        <v>0</v>
      </c>
      <c r="AV125" s="48">
        <f t="shared" si="137"/>
        <v>0</v>
      </c>
      <c r="AW125" s="48">
        <f t="shared" si="138"/>
        <v>0</v>
      </c>
      <c r="AX125" s="48">
        <f t="shared" si="139"/>
        <v>0</v>
      </c>
      <c r="AY125" s="48">
        <f t="shared" si="140"/>
        <v>0</v>
      </c>
      <c r="AZ125" s="48">
        <f t="shared" si="141"/>
        <v>0</v>
      </c>
      <c r="BA125" s="48">
        <f t="shared" si="142"/>
        <v>0</v>
      </c>
      <c r="BB125" s="48">
        <f t="shared" si="143"/>
        <v>0</v>
      </c>
      <c r="BC125" s="48">
        <f t="shared" si="144"/>
        <v>0</v>
      </c>
      <c r="BD125" s="48">
        <f t="shared" si="145"/>
        <v>0</v>
      </c>
      <c r="BE125" s="48">
        <f t="shared" si="146"/>
        <v>0</v>
      </c>
      <c r="BF125" s="48">
        <f t="shared" si="147"/>
        <v>0</v>
      </c>
      <c r="BG125" s="48">
        <f t="shared" si="148"/>
        <v>0</v>
      </c>
      <c r="BH125" s="48">
        <f t="shared" si="149"/>
        <v>0</v>
      </c>
      <c r="BI125" s="48">
        <f t="shared" si="150"/>
        <v>0</v>
      </c>
      <c r="BJ125" s="48">
        <f t="shared" si="151"/>
        <v>0</v>
      </c>
      <c r="BK125" s="48"/>
      <c r="CN125" s="310">
        <f t="shared" si="207"/>
        <v>0</v>
      </c>
      <c r="CO125" s="310">
        <v>124</v>
      </c>
      <c r="CP125" s="303">
        <f t="shared" si="208"/>
        <v>1</v>
      </c>
      <c r="CQ125" s="303">
        <f>CP125+COUNTIF($CP$2:CP125,CP125)-1</f>
        <v>124</v>
      </c>
      <c r="CR125" s="305" t="str">
        <f t="shared" si="176"/>
        <v>Lithuania</v>
      </c>
      <c r="CS125" s="81">
        <f t="shared" si="209"/>
        <v>0</v>
      </c>
      <c r="CT125" s="48">
        <f t="shared" si="177"/>
        <v>0</v>
      </c>
      <c r="CU125" s="48">
        <f t="shared" si="178"/>
        <v>0</v>
      </c>
      <c r="CV125" s="48">
        <f t="shared" si="179"/>
        <v>0</v>
      </c>
      <c r="CW125" s="48">
        <f t="shared" si="180"/>
        <v>0</v>
      </c>
      <c r="CX125" s="48">
        <f t="shared" si="181"/>
        <v>0</v>
      </c>
      <c r="CY125" s="48">
        <f t="shared" si="182"/>
        <v>0</v>
      </c>
      <c r="CZ125" s="48">
        <f t="shared" si="183"/>
        <v>0</v>
      </c>
      <c r="DA125" s="48">
        <f t="shared" si="184"/>
        <v>0</v>
      </c>
      <c r="DB125" s="48">
        <f t="shared" si="185"/>
        <v>0</v>
      </c>
      <c r="DC125" s="48">
        <f t="shared" si="186"/>
        <v>0</v>
      </c>
      <c r="DD125" s="48">
        <f t="shared" si="187"/>
        <v>0</v>
      </c>
      <c r="DE125" s="48">
        <f t="shared" si="188"/>
        <v>0</v>
      </c>
      <c r="DF125" s="48">
        <f t="shared" si="189"/>
        <v>0</v>
      </c>
      <c r="DG125" s="48">
        <f t="shared" si="190"/>
        <v>0</v>
      </c>
      <c r="DH125" s="48">
        <f t="shared" si="191"/>
        <v>0</v>
      </c>
      <c r="DI125" s="48">
        <f t="shared" si="192"/>
        <v>0</v>
      </c>
      <c r="DJ125" s="48">
        <f t="shared" si="193"/>
        <v>0</v>
      </c>
      <c r="DK125" s="48">
        <f t="shared" si="194"/>
        <v>0</v>
      </c>
      <c r="DL125" s="48">
        <f t="shared" si="195"/>
        <v>0</v>
      </c>
      <c r="DM125" s="48">
        <f t="shared" si="196"/>
        <v>0</v>
      </c>
      <c r="DN125" s="48">
        <f t="shared" si="197"/>
        <v>0</v>
      </c>
      <c r="DO125" s="48">
        <f t="shared" si="198"/>
        <v>0</v>
      </c>
      <c r="DP125" s="48">
        <f t="shared" si="199"/>
        <v>0</v>
      </c>
      <c r="DQ125" s="48">
        <f t="shared" si="200"/>
        <v>0</v>
      </c>
    </row>
    <row r="126" spans="1:121" ht="15">
      <c r="A126" s="303">
        <v>125</v>
      </c>
      <c r="B126" s="445">
        <f t="shared" si="201"/>
        <v>1</v>
      </c>
      <c r="C126" s="446">
        <f>B126+COUNTIF(B$2:$B126,B126)-1</f>
        <v>125</v>
      </c>
      <c r="D126" s="447" t="str">
        <f>Tables!AI126</f>
        <v>Luxembourg</v>
      </c>
      <c r="E126" s="448">
        <f t="shared" si="202"/>
        <v>0</v>
      </c>
      <c r="F126" s="50">
        <f>SUMIFS('Portfolio Allocation'!C$10:C$109,'Portfolio Allocation'!$A$10:$A$109,'Graph Tables'!$D126)</f>
        <v>0</v>
      </c>
      <c r="G126" s="50">
        <f>SUMIFS('Portfolio Allocation'!D$10:D$109,'Portfolio Allocation'!$A$10:$A$109,'Graph Tables'!$D126)</f>
        <v>0</v>
      </c>
      <c r="H126" s="50">
        <f>SUMIFS('Portfolio Allocation'!E$10:E$109,'Portfolio Allocation'!$A$10:$A$109,'Graph Tables'!$D126)</f>
        <v>0</v>
      </c>
      <c r="I126" s="50">
        <f>SUMIFS('Portfolio Allocation'!F$10:F$109,'Portfolio Allocation'!$A$10:$A$109,'Graph Tables'!$D126)</f>
        <v>0</v>
      </c>
      <c r="J126" s="50">
        <f>SUMIFS('Portfolio Allocation'!G$10:G$109,'Portfolio Allocation'!$A$10:$A$109,'Graph Tables'!$D126)</f>
        <v>0</v>
      </c>
      <c r="K126" s="50">
        <f>SUMIFS('Portfolio Allocation'!H$10:H$109,'Portfolio Allocation'!$A$10:$A$109,'Graph Tables'!$D126)</f>
        <v>0</v>
      </c>
      <c r="L126" s="50">
        <f>SUMIFS('Portfolio Allocation'!I$10:I$109,'Portfolio Allocation'!$A$10:$A$109,'Graph Tables'!$D126)</f>
        <v>0</v>
      </c>
      <c r="M126" s="50">
        <f>SUMIFS('Portfolio Allocation'!J$10:J$109,'Portfolio Allocation'!$A$10:$A$109,'Graph Tables'!$D126)</f>
        <v>0</v>
      </c>
      <c r="N126" s="50">
        <f>SUMIFS('Portfolio Allocation'!K$10:K$109,'Portfolio Allocation'!$A$10:$A$109,'Graph Tables'!$D126)</f>
        <v>0</v>
      </c>
      <c r="O126" s="50">
        <f>SUMIFS('Portfolio Allocation'!L$10:L$109,'Portfolio Allocation'!$A$10:$A$109,'Graph Tables'!$D126)</f>
        <v>0</v>
      </c>
      <c r="P126" s="50">
        <f>SUMIFS('Portfolio Allocation'!M$10:M$109,'Portfolio Allocation'!$A$10:$A$109,'Graph Tables'!$D126)</f>
        <v>0</v>
      </c>
      <c r="Q126" s="50">
        <f>SUMIFS('Portfolio Allocation'!N$10:N$109,'Portfolio Allocation'!$A$10:$A$109,'Graph Tables'!$D126)</f>
        <v>0</v>
      </c>
      <c r="R126" s="50">
        <f>SUMIFS('Portfolio Allocation'!O$10:O$109,'Portfolio Allocation'!$A$10:$A$109,'Graph Tables'!$D126)</f>
        <v>0</v>
      </c>
      <c r="S126" s="50">
        <f>SUMIFS('Portfolio Allocation'!P$10:P$109,'Portfolio Allocation'!$A$10:$A$109,'Graph Tables'!$D126)</f>
        <v>0</v>
      </c>
      <c r="T126" s="50">
        <f>SUMIFS('Portfolio Allocation'!Q$10:Q$109,'Portfolio Allocation'!$A$10:$A$109,'Graph Tables'!$D126)</f>
        <v>0</v>
      </c>
      <c r="U126" s="50">
        <f>SUMIFS('Portfolio Allocation'!R$10:R$109,'Portfolio Allocation'!$A$10:$A$109,'Graph Tables'!$D126)</f>
        <v>0</v>
      </c>
      <c r="V126" s="50">
        <f>SUMIFS('Portfolio Allocation'!S$10:S$109,'Portfolio Allocation'!$A$10:$A$109,'Graph Tables'!$D126)</f>
        <v>0</v>
      </c>
      <c r="W126" s="50">
        <f>SUMIFS('Portfolio Allocation'!T$10:T$109,'Portfolio Allocation'!$A$10:$A$109,'Graph Tables'!$D126)</f>
        <v>0</v>
      </c>
      <c r="X126" s="50">
        <f>SUMIFS('Portfolio Allocation'!U$10:U$109,'Portfolio Allocation'!$A$10:$A$109,'Graph Tables'!$D126)</f>
        <v>0</v>
      </c>
      <c r="Y126" s="50">
        <f>SUMIFS('Portfolio Allocation'!V$10:V$109,'Portfolio Allocation'!$A$10:$A$109,'Graph Tables'!$D126)</f>
        <v>0</v>
      </c>
      <c r="Z126" s="50">
        <f>SUMIFS('Portfolio Allocation'!W$10:W$109,'Portfolio Allocation'!$A$10:$A$109,'Graph Tables'!$D126)</f>
        <v>0</v>
      </c>
      <c r="AA126" s="50">
        <f>SUMIFS('Portfolio Allocation'!X$10:X$109,'Portfolio Allocation'!$A$10:$A$109,'Graph Tables'!$D126)</f>
        <v>0</v>
      </c>
      <c r="AB126" s="50">
        <f>SUMIFS('Portfolio Allocation'!Y$10:Y$109,'Portfolio Allocation'!$A$10:$A$109,'Graph Tables'!$D126)</f>
        <v>0</v>
      </c>
      <c r="AC126" s="50">
        <f>SUMIFS('Portfolio Allocation'!Z$10:Z$109,'Portfolio Allocation'!$A$10:$A$109,'Graph Tables'!$D126)</f>
        <v>0</v>
      </c>
      <c r="AD126" s="50"/>
      <c r="AH126" s="50"/>
      <c r="AI126" s="303">
        <f t="shared" si="204"/>
        <v>1</v>
      </c>
      <c r="AJ126" s="303">
        <f>AI126+COUNTIF(AI$2:$AI126,AI126)-1</f>
        <v>125</v>
      </c>
      <c r="AK126" s="305" t="str">
        <f t="shared" si="127"/>
        <v>Luxembourg</v>
      </c>
      <c r="AL126" s="81">
        <f t="shared" si="205"/>
        <v>0</v>
      </c>
      <c r="AM126" s="48">
        <f t="shared" si="128"/>
        <v>0</v>
      </c>
      <c r="AN126" s="48">
        <f t="shared" si="129"/>
        <v>0</v>
      </c>
      <c r="AO126" s="48">
        <f t="shared" si="130"/>
        <v>0</v>
      </c>
      <c r="AP126" s="48">
        <f t="shared" si="131"/>
        <v>0</v>
      </c>
      <c r="AQ126" s="48">
        <f t="shared" si="132"/>
        <v>0</v>
      </c>
      <c r="AR126" s="48">
        <f t="shared" si="133"/>
        <v>0</v>
      </c>
      <c r="AS126" s="48">
        <f t="shared" si="134"/>
        <v>0</v>
      </c>
      <c r="AT126" s="48">
        <f t="shared" si="135"/>
        <v>0</v>
      </c>
      <c r="AU126" s="48">
        <f t="shared" si="136"/>
        <v>0</v>
      </c>
      <c r="AV126" s="48">
        <f t="shared" si="137"/>
        <v>0</v>
      </c>
      <c r="AW126" s="48">
        <f t="shared" si="138"/>
        <v>0</v>
      </c>
      <c r="AX126" s="48">
        <f t="shared" si="139"/>
        <v>0</v>
      </c>
      <c r="AY126" s="48">
        <f t="shared" si="140"/>
        <v>0</v>
      </c>
      <c r="AZ126" s="48">
        <f t="shared" si="141"/>
        <v>0</v>
      </c>
      <c r="BA126" s="48">
        <f t="shared" si="142"/>
        <v>0</v>
      </c>
      <c r="BB126" s="48">
        <f t="shared" si="143"/>
        <v>0</v>
      </c>
      <c r="BC126" s="48">
        <f t="shared" si="144"/>
        <v>0</v>
      </c>
      <c r="BD126" s="48">
        <f t="shared" si="145"/>
        <v>0</v>
      </c>
      <c r="BE126" s="48">
        <f t="shared" si="146"/>
        <v>0</v>
      </c>
      <c r="BF126" s="48">
        <f t="shared" si="147"/>
        <v>0</v>
      </c>
      <c r="BG126" s="48">
        <f t="shared" si="148"/>
        <v>0</v>
      </c>
      <c r="BH126" s="48">
        <f t="shared" si="149"/>
        <v>0</v>
      </c>
      <c r="BI126" s="48">
        <f t="shared" si="150"/>
        <v>0</v>
      </c>
      <c r="BJ126" s="48">
        <f t="shared" si="151"/>
        <v>0</v>
      </c>
      <c r="BK126" s="48"/>
      <c r="CN126" s="310">
        <f t="shared" si="207"/>
        <v>0</v>
      </c>
      <c r="CO126" s="310">
        <v>125</v>
      </c>
      <c r="CP126" s="303">
        <f t="shared" si="208"/>
        <v>1</v>
      </c>
      <c r="CQ126" s="303">
        <f>CP126+COUNTIF($CP$2:CP126,CP126)-1</f>
        <v>125</v>
      </c>
      <c r="CR126" s="305" t="str">
        <f t="shared" si="176"/>
        <v>Luxembourg</v>
      </c>
      <c r="CS126" s="81">
        <f t="shared" si="209"/>
        <v>0</v>
      </c>
      <c r="CT126" s="48">
        <f t="shared" si="177"/>
        <v>0</v>
      </c>
      <c r="CU126" s="48">
        <f t="shared" si="178"/>
        <v>0</v>
      </c>
      <c r="CV126" s="48">
        <f t="shared" si="179"/>
        <v>0</v>
      </c>
      <c r="CW126" s="48">
        <f t="shared" si="180"/>
        <v>0</v>
      </c>
      <c r="CX126" s="48">
        <f t="shared" si="181"/>
        <v>0</v>
      </c>
      <c r="CY126" s="48">
        <f t="shared" si="182"/>
        <v>0</v>
      </c>
      <c r="CZ126" s="48">
        <f t="shared" si="183"/>
        <v>0</v>
      </c>
      <c r="DA126" s="48">
        <f t="shared" si="184"/>
        <v>0</v>
      </c>
      <c r="DB126" s="48">
        <f t="shared" si="185"/>
        <v>0</v>
      </c>
      <c r="DC126" s="48">
        <f t="shared" si="186"/>
        <v>0</v>
      </c>
      <c r="DD126" s="48">
        <f t="shared" si="187"/>
        <v>0</v>
      </c>
      <c r="DE126" s="48">
        <f t="shared" si="188"/>
        <v>0</v>
      </c>
      <c r="DF126" s="48">
        <f t="shared" si="189"/>
        <v>0</v>
      </c>
      <c r="DG126" s="48">
        <f t="shared" si="190"/>
        <v>0</v>
      </c>
      <c r="DH126" s="48">
        <f t="shared" si="191"/>
        <v>0</v>
      </c>
      <c r="DI126" s="48">
        <f t="shared" si="192"/>
        <v>0</v>
      </c>
      <c r="DJ126" s="48">
        <f t="shared" si="193"/>
        <v>0</v>
      </c>
      <c r="DK126" s="48">
        <f t="shared" si="194"/>
        <v>0</v>
      </c>
      <c r="DL126" s="48">
        <f t="shared" si="195"/>
        <v>0</v>
      </c>
      <c r="DM126" s="48">
        <f t="shared" si="196"/>
        <v>0</v>
      </c>
      <c r="DN126" s="48">
        <f t="shared" si="197"/>
        <v>0</v>
      </c>
      <c r="DO126" s="48">
        <f t="shared" si="198"/>
        <v>0</v>
      </c>
      <c r="DP126" s="48">
        <f t="shared" si="199"/>
        <v>0</v>
      </c>
      <c r="DQ126" s="48">
        <f t="shared" si="200"/>
        <v>0</v>
      </c>
    </row>
    <row r="127" spans="1:121" ht="15">
      <c r="A127" s="303">
        <v>126</v>
      </c>
      <c r="B127" s="445">
        <f t="shared" si="201"/>
        <v>1</v>
      </c>
      <c r="C127" s="446">
        <f>B127+COUNTIF(B$2:$B127,B127)-1</f>
        <v>126</v>
      </c>
      <c r="D127" s="447" t="str">
        <f>Tables!AI127</f>
        <v>Macau</v>
      </c>
      <c r="E127" s="448">
        <f t="shared" si="202"/>
        <v>0</v>
      </c>
      <c r="F127" s="50">
        <f>SUMIFS('Portfolio Allocation'!C$10:C$109,'Portfolio Allocation'!$A$10:$A$109,'Graph Tables'!$D127)</f>
        <v>0</v>
      </c>
      <c r="G127" s="50">
        <f>SUMIFS('Portfolio Allocation'!D$10:D$109,'Portfolio Allocation'!$A$10:$A$109,'Graph Tables'!$D127)</f>
        <v>0</v>
      </c>
      <c r="H127" s="50">
        <f>SUMIFS('Portfolio Allocation'!E$10:E$109,'Portfolio Allocation'!$A$10:$A$109,'Graph Tables'!$D127)</f>
        <v>0</v>
      </c>
      <c r="I127" s="50">
        <f>SUMIFS('Portfolio Allocation'!F$10:F$109,'Portfolio Allocation'!$A$10:$A$109,'Graph Tables'!$D127)</f>
        <v>0</v>
      </c>
      <c r="J127" s="50">
        <f>SUMIFS('Portfolio Allocation'!G$10:G$109,'Portfolio Allocation'!$A$10:$A$109,'Graph Tables'!$D127)</f>
        <v>0</v>
      </c>
      <c r="K127" s="50">
        <f>SUMIFS('Portfolio Allocation'!H$10:H$109,'Portfolio Allocation'!$A$10:$A$109,'Graph Tables'!$D127)</f>
        <v>0</v>
      </c>
      <c r="L127" s="50">
        <f>SUMIFS('Portfolio Allocation'!I$10:I$109,'Portfolio Allocation'!$A$10:$A$109,'Graph Tables'!$D127)</f>
        <v>0</v>
      </c>
      <c r="M127" s="50">
        <f>SUMIFS('Portfolio Allocation'!J$10:J$109,'Portfolio Allocation'!$A$10:$A$109,'Graph Tables'!$D127)</f>
        <v>0</v>
      </c>
      <c r="N127" s="50">
        <f>SUMIFS('Portfolio Allocation'!K$10:K$109,'Portfolio Allocation'!$A$10:$A$109,'Graph Tables'!$D127)</f>
        <v>0</v>
      </c>
      <c r="O127" s="50">
        <f>SUMIFS('Portfolio Allocation'!L$10:L$109,'Portfolio Allocation'!$A$10:$A$109,'Graph Tables'!$D127)</f>
        <v>0</v>
      </c>
      <c r="P127" s="50">
        <f>SUMIFS('Portfolio Allocation'!M$10:M$109,'Portfolio Allocation'!$A$10:$A$109,'Graph Tables'!$D127)</f>
        <v>0</v>
      </c>
      <c r="Q127" s="50">
        <f>SUMIFS('Portfolio Allocation'!N$10:N$109,'Portfolio Allocation'!$A$10:$A$109,'Graph Tables'!$D127)</f>
        <v>0</v>
      </c>
      <c r="R127" s="50">
        <f>SUMIFS('Portfolio Allocation'!O$10:O$109,'Portfolio Allocation'!$A$10:$A$109,'Graph Tables'!$D127)</f>
        <v>0</v>
      </c>
      <c r="S127" s="50">
        <f>SUMIFS('Portfolio Allocation'!P$10:P$109,'Portfolio Allocation'!$A$10:$A$109,'Graph Tables'!$D127)</f>
        <v>0</v>
      </c>
      <c r="T127" s="50">
        <f>SUMIFS('Portfolio Allocation'!Q$10:Q$109,'Portfolio Allocation'!$A$10:$A$109,'Graph Tables'!$D127)</f>
        <v>0</v>
      </c>
      <c r="U127" s="50">
        <f>SUMIFS('Portfolio Allocation'!R$10:R$109,'Portfolio Allocation'!$A$10:$A$109,'Graph Tables'!$D127)</f>
        <v>0</v>
      </c>
      <c r="V127" s="50">
        <f>SUMIFS('Portfolio Allocation'!S$10:S$109,'Portfolio Allocation'!$A$10:$A$109,'Graph Tables'!$D127)</f>
        <v>0</v>
      </c>
      <c r="W127" s="50">
        <f>SUMIFS('Portfolio Allocation'!T$10:T$109,'Portfolio Allocation'!$A$10:$A$109,'Graph Tables'!$D127)</f>
        <v>0</v>
      </c>
      <c r="X127" s="50">
        <f>SUMIFS('Portfolio Allocation'!U$10:U$109,'Portfolio Allocation'!$A$10:$A$109,'Graph Tables'!$D127)</f>
        <v>0</v>
      </c>
      <c r="Y127" s="50">
        <f>SUMIFS('Portfolio Allocation'!V$10:V$109,'Portfolio Allocation'!$A$10:$A$109,'Graph Tables'!$D127)</f>
        <v>0</v>
      </c>
      <c r="Z127" s="50">
        <f>SUMIFS('Portfolio Allocation'!W$10:W$109,'Portfolio Allocation'!$A$10:$A$109,'Graph Tables'!$D127)</f>
        <v>0</v>
      </c>
      <c r="AA127" s="50">
        <f>SUMIFS('Portfolio Allocation'!X$10:X$109,'Portfolio Allocation'!$A$10:$A$109,'Graph Tables'!$D127)</f>
        <v>0</v>
      </c>
      <c r="AB127" s="50">
        <f>SUMIFS('Portfolio Allocation'!Y$10:Y$109,'Portfolio Allocation'!$A$10:$A$109,'Graph Tables'!$D127)</f>
        <v>0</v>
      </c>
      <c r="AC127" s="50">
        <f>SUMIFS('Portfolio Allocation'!Z$10:Z$109,'Portfolio Allocation'!$A$10:$A$109,'Graph Tables'!$D127)</f>
        <v>0</v>
      </c>
      <c r="AD127" s="50"/>
      <c r="AH127" s="50"/>
      <c r="AI127" s="303">
        <f t="shared" si="204"/>
        <v>1</v>
      </c>
      <c r="AJ127" s="303">
        <f>AI127+COUNTIF(AI$2:$AI127,AI127)-1</f>
        <v>126</v>
      </c>
      <c r="AK127" s="305" t="str">
        <f t="shared" si="127"/>
        <v>Macau</v>
      </c>
      <c r="AL127" s="81">
        <f t="shared" si="205"/>
        <v>0</v>
      </c>
      <c r="AM127" s="48">
        <f t="shared" si="128"/>
        <v>0</v>
      </c>
      <c r="AN127" s="48">
        <f t="shared" si="129"/>
        <v>0</v>
      </c>
      <c r="AO127" s="48">
        <f t="shared" si="130"/>
        <v>0</v>
      </c>
      <c r="AP127" s="48">
        <f t="shared" si="131"/>
        <v>0</v>
      </c>
      <c r="AQ127" s="48">
        <f t="shared" si="132"/>
        <v>0</v>
      </c>
      <c r="AR127" s="48">
        <f t="shared" si="133"/>
        <v>0</v>
      </c>
      <c r="AS127" s="48">
        <f t="shared" si="134"/>
        <v>0</v>
      </c>
      <c r="AT127" s="48">
        <f t="shared" si="135"/>
        <v>0</v>
      </c>
      <c r="AU127" s="48">
        <f t="shared" si="136"/>
        <v>0</v>
      </c>
      <c r="AV127" s="48">
        <f t="shared" si="137"/>
        <v>0</v>
      </c>
      <c r="AW127" s="48">
        <f t="shared" si="138"/>
        <v>0</v>
      </c>
      <c r="AX127" s="48">
        <f t="shared" si="139"/>
        <v>0</v>
      </c>
      <c r="AY127" s="48">
        <f t="shared" si="140"/>
        <v>0</v>
      </c>
      <c r="AZ127" s="48">
        <f t="shared" si="141"/>
        <v>0</v>
      </c>
      <c r="BA127" s="48">
        <f t="shared" si="142"/>
        <v>0</v>
      </c>
      <c r="BB127" s="48">
        <f t="shared" si="143"/>
        <v>0</v>
      </c>
      <c r="BC127" s="48">
        <f t="shared" si="144"/>
        <v>0</v>
      </c>
      <c r="BD127" s="48">
        <f t="shared" si="145"/>
        <v>0</v>
      </c>
      <c r="BE127" s="48">
        <f t="shared" si="146"/>
        <v>0</v>
      </c>
      <c r="BF127" s="48">
        <f t="shared" si="147"/>
        <v>0</v>
      </c>
      <c r="BG127" s="48">
        <f t="shared" si="148"/>
        <v>0</v>
      </c>
      <c r="BH127" s="48">
        <f t="shared" si="149"/>
        <v>0</v>
      </c>
      <c r="BI127" s="48">
        <f t="shared" si="150"/>
        <v>0</v>
      </c>
      <c r="BJ127" s="48">
        <f t="shared" si="151"/>
        <v>0</v>
      </c>
      <c r="BK127" s="48"/>
      <c r="CN127" s="310">
        <f t="shared" si="207"/>
        <v>0</v>
      </c>
      <c r="CO127" s="310">
        <v>126</v>
      </c>
      <c r="CP127" s="303">
        <f t="shared" si="208"/>
        <v>1</v>
      </c>
      <c r="CQ127" s="303">
        <f>CP127+COUNTIF($CP$2:CP127,CP127)-1</f>
        <v>126</v>
      </c>
      <c r="CR127" s="305" t="str">
        <f t="shared" si="176"/>
        <v>Macau</v>
      </c>
      <c r="CS127" s="81">
        <f t="shared" si="209"/>
        <v>0</v>
      </c>
      <c r="CT127" s="48">
        <f t="shared" si="177"/>
        <v>0</v>
      </c>
      <c r="CU127" s="48">
        <f t="shared" si="178"/>
        <v>0</v>
      </c>
      <c r="CV127" s="48">
        <f t="shared" si="179"/>
        <v>0</v>
      </c>
      <c r="CW127" s="48">
        <f t="shared" si="180"/>
        <v>0</v>
      </c>
      <c r="CX127" s="48">
        <f t="shared" si="181"/>
        <v>0</v>
      </c>
      <c r="CY127" s="48">
        <f t="shared" si="182"/>
        <v>0</v>
      </c>
      <c r="CZ127" s="48">
        <f t="shared" si="183"/>
        <v>0</v>
      </c>
      <c r="DA127" s="48">
        <f t="shared" si="184"/>
        <v>0</v>
      </c>
      <c r="DB127" s="48">
        <f t="shared" si="185"/>
        <v>0</v>
      </c>
      <c r="DC127" s="48">
        <f t="shared" si="186"/>
        <v>0</v>
      </c>
      <c r="DD127" s="48">
        <f t="shared" si="187"/>
        <v>0</v>
      </c>
      <c r="DE127" s="48">
        <f t="shared" si="188"/>
        <v>0</v>
      </c>
      <c r="DF127" s="48">
        <f t="shared" si="189"/>
        <v>0</v>
      </c>
      <c r="DG127" s="48">
        <f t="shared" si="190"/>
        <v>0</v>
      </c>
      <c r="DH127" s="48">
        <f t="shared" si="191"/>
        <v>0</v>
      </c>
      <c r="DI127" s="48">
        <f t="shared" si="192"/>
        <v>0</v>
      </c>
      <c r="DJ127" s="48">
        <f t="shared" si="193"/>
        <v>0</v>
      </c>
      <c r="DK127" s="48">
        <f t="shared" si="194"/>
        <v>0</v>
      </c>
      <c r="DL127" s="48">
        <f t="shared" si="195"/>
        <v>0</v>
      </c>
      <c r="DM127" s="48">
        <f t="shared" si="196"/>
        <v>0</v>
      </c>
      <c r="DN127" s="48">
        <f t="shared" si="197"/>
        <v>0</v>
      </c>
      <c r="DO127" s="48">
        <f t="shared" si="198"/>
        <v>0</v>
      </c>
      <c r="DP127" s="48">
        <f t="shared" si="199"/>
        <v>0</v>
      </c>
      <c r="DQ127" s="48">
        <f t="shared" si="200"/>
        <v>0</v>
      </c>
    </row>
    <row r="128" spans="1:121" ht="15">
      <c r="A128" s="303">
        <v>127</v>
      </c>
      <c r="B128" s="445">
        <f t="shared" si="201"/>
        <v>1</v>
      </c>
      <c r="C128" s="446">
        <f>B128+COUNTIF(B$2:$B128,B128)-1</f>
        <v>127</v>
      </c>
      <c r="D128" s="447" t="str">
        <f>Tables!AI128</f>
        <v>Macedonia</v>
      </c>
      <c r="E128" s="448">
        <f t="shared" si="202"/>
        <v>0</v>
      </c>
      <c r="F128" s="50">
        <f>SUMIFS('Portfolio Allocation'!C$10:C$109,'Portfolio Allocation'!$A$10:$A$109,'Graph Tables'!$D128)</f>
        <v>0</v>
      </c>
      <c r="G128" s="50">
        <f>SUMIFS('Portfolio Allocation'!D$10:D$109,'Portfolio Allocation'!$A$10:$A$109,'Graph Tables'!$D128)</f>
        <v>0</v>
      </c>
      <c r="H128" s="50">
        <f>SUMIFS('Portfolio Allocation'!E$10:E$109,'Portfolio Allocation'!$A$10:$A$109,'Graph Tables'!$D128)</f>
        <v>0</v>
      </c>
      <c r="I128" s="50">
        <f>SUMIFS('Portfolio Allocation'!F$10:F$109,'Portfolio Allocation'!$A$10:$A$109,'Graph Tables'!$D128)</f>
        <v>0</v>
      </c>
      <c r="J128" s="50">
        <f>SUMIFS('Portfolio Allocation'!G$10:G$109,'Portfolio Allocation'!$A$10:$A$109,'Graph Tables'!$D128)</f>
        <v>0</v>
      </c>
      <c r="K128" s="50">
        <f>SUMIFS('Portfolio Allocation'!H$10:H$109,'Portfolio Allocation'!$A$10:$A$109,'Graph Tables'!$D128)</f>
        <v>0</v>
      </c>
      <c r="L128" s="50">
        <f>SUMIFS('Portfolio Allocation'!I$10:I$109,'Portfolio Allocation'!$A$10:$A$109,'Graph Tables'!$D128)</f>
        <v>0</v>
      </c>
      <c r="M128" s="50">
        <f>SUMIFS('Portfolio Allocation'!J$10:J$109,'Portfolio Allocation'!$A$10:$A$109,'Graph Tables'!$D128)</f>
        <v>0</v>
      </c>
      <c r="N128" s="50">
        <f>SUMIFS('Portfolio Allocation'!K$10:K$109,'Portfolio Allocation'!$A$10:$A$109,'Graph Tables'!$D128)</f>
        <v>0</v>
      </c>
      <c r="O128" s="50">
        <f>SUMIFS('Portfolio Allocation'!L$10:L$109,'Portfolio Allocation'!$A$10:$A$109,'Graph Tables'!$D128)</f>
        <v>0</v>
      </c>
      <c r="P128" s="50">
        <f>SUMIFS('Portfolio Allocation'!M$10:M$109,'Portfolio Allocation'!$A$10:$A$109,'Graph Tables'!$D128)</f>
        <v>0</v>
      </c>
      <c r="Q128" s="50">
        <f>SUMIFS('Portfolio Allocation'!N$10:N$109,'Portfolio Allocation'!$A$10:$A$109,'Graph Tables'!$D128)</f>
        <v>0</v>
      </c>
      <c r="R128" s="50">
        <f>SUMIFS('Portfolio Allocation'!O$10:O$109,'Portfolio Allocation'!$A$10:$A$109,'Graph Tables'!$D128)</f>
        <v>0</v>
      </c>
      <c r="S128" s="50">
        <f>SUMIFS('Portfolio Allocation'!P$10:P$109,'Portfolio Allocation'!$A$10:$A$109,'Graph Tables'!$D128)</f>
        <v>0</v>
      </c>
      <c r="T128" s="50">
        <f>SUMIFS('Portfolio Allocation'!Q$10:Q$109,'Portfolio Allocation'!$A$10:$A$109,'Graph Tables'!$D128)</f>
        <v>0</v>
      </c>
      <c r="U128" s="50">
        <f>SUMIFS('Portfolio Allocation'!R$10:R$109,'Portfolio Allocation'!$A$10:$A$109,'Graph Tables'!$D128)</f>
        <v>0</v>
      </c>
      <c r="V128" s="50">
        <f>SUMIFS('Portfolio Allocation'!S$10:S$109,'Portfolio Allocation'!$A$10:$A$109,'Graph Tables'!$D128)</f>
        <v>0</v>
      </c>
      <c r="W128" s="50">
        <f>SUMIFS('Portfolio Allocation'!T$10:T$109,'Portfolio Allocation'!$A$10:$A$109,'Graph Tables'!$D128)</f>
        <v>0</v>
      </c>
      <c r="X128" s="50">
        <f>SUMIFS('Portfolio Allocation'!U$10:U$109,'Portfolio Allocation'!$A$10:$A$109,'Graph Tables'!$D128)</f>
        <v>0</v>
      </c>
      <c r="Y128" s="50">
        <f>SUMIFS('Portfolio Allocation'!V$10:V$109,'Portfolio Allocation'!$A$10:$A$109,'Graph Tables'!$D128)</f>
        <v>0</v>
      </c>
      <c r="Z128" s="50">
        <f>SUMIFS('Portfolio Allocation'!W$10:W$109,'Portfolio Allocation'!$A$10:$A$109,'Graph Tables'!$D128)</f>
        <v>0</v>
      </c>
      <c r="AA128" s="50">
        <f>SUMIFS('Portfolio Allocation'!X$10:X$109,'Portfolio Allocation'!$A$10:$A$109,'Graph Tables'!$D128)</f>
        <v>0</v>
      </c>
      <c r="AB128" s="50">
        <f>SUMIFS('Portfolio Allocation'!Y$10:Y$109,'Portfolio Allocation'!$A$10:$A$109,'Graph Tables'!$D128)</f>
        <v>0</v>
      </c>
      <c r="AC128" s="50">
        <f>SUMIFS('Portfolio Allocation'!Z$10:Z$109,'Portfolio Allocation'!$A$10:$A$109,'Graph Tables'!$D128)</f>
        <v>0</v>
      </c>
      <c r="AD128" s="50"/>
      <c r="AH128" s="50"/>
      <c r="AI128" s="303">
        <f t="shared" si="204"/>
        <v>1</v>
      </c>
      <c r="AJ128" s="303">
        <f>AI128+COUNTIF(AI$2:$AI128,AI128)-1</f>
        <v>127</v>
      </c>
      <c r="AK128" s="305" t="str">
        <f t="shared" si="127"/>
        <v>Macedonia</v>
      </c>
      <c r="AL128" s="81">
        <f t="shared" si="205"/>
        <v>0</v>
      </c>
      <c r="AM128" s="48">
        <f t="shared" si="128"/>
        <v>0</v>
      </c>
      <c r="AN128" s="48">
        <f t="shared" si="129"/>
        <v>0</v>
      </c>
      <c r="AO128" s="48">
        <f t="shared" si="130"/>
        <v>0</v>
      </c>
      <c r="AP128" s="48">
        <f t="shared" si="131"/>
        <v>0</v>
      </c>
      <c r="AQ128" s="48">
        <f t="shared" si="132"/>
        <v>0</v>
      </c>
      <c r="AR128" s="48">
        <f t="shared" si="133"/>
        <v>0</v>
      </c>
      <c r="AS128" s="48">
        <f t="shared" si="134"/>
        <v>0</v>
      </c>
      <c r="AT128" s="48">
        <f t="shared" si="135"/>
        <v>0</v>
      </c>
      <c r="AU128" s="48">
        <f t="shared" si="136"/>
        <v>0</v>
      </c>
      <c r="AV128" s="48">
        <f t="shared" si="137"/>
        <v>0</v>
      </c>
      <c r="AW128" s="48">
        <f t="shared" si="138"/>
        <v>0</v>
      </c>
      <c r="AX128" s="48">
        <f t="shared" si="139"/>
        <v>0</v>
      </c>
      <c r="AY128" s="48">
        <f t="shared" si="140"/>
        <v>0</v>
      </c>
      <c r="AZ128" s="48">
        <f t="shared" si="141"/>
        <v>0</v>
      </c>
      <c r="BA128" s="48">
        <f t="shared" si="142"/>
        <v>0</v>
      </c>
      <c r="BB128" s="48">
        <f t="shared" si="143"/>
        <v>0</v>
      </c>
      <c r="BC128" s="48">
        <f t="shared" si="144"/>
        <v>0</v>
      </c>
      <c r="BD128" s="48">
        <f t="shared" si="145"/>
        <v>0</v>
      </c>
      <c r="BE128" s="48">
        <f t="shared" si="146"/>
        <v>0</v>
      </c>
      <c r="BF128" s="48">
        <f t="shared" si="147"/>
        <v>0</v>
      </c>
      <c r="BG128" s="48">
        <f t="shared" si="148"/>
        <v>0</v>
      </c>
      <c r="BH128" s="48">
        <f t="shared" si="149"/>
        <v>0</v>
      </c>
      <c r="BI128" s="48">
        <f t="shared" si="150"/>
        <v>0</v>
      </c>
      <c r="BJ128" s="48">
        <f t="shared" si="151"/>
        <v>0</v>
      </c>
      <c r="BK128" s="48"/>
      <c r="CN128" s="310">
        <f t="shared" si="207"/>
        <v>0</v>
      </c>
      <c r="CO128" s="310">
        <v>127</v>
      </c>
      <c r="CP128" s="303">
        <f t="shared" si="208"/>
        <v>1</v>
      </c>
      <c r="CQ128" s="303">
        <f>CP128+COUNTIF($CP$2:CP128,CP128)-1</f>
        <v>127</v>
      </c>
      <c r="CR128" s="305" t="str">
        <f t="shared" si="176"/>
        <v>Macedonia</v>
      </c>
      <c r="CS128" s="81">
        <f t="shared" si="209"/>
        <v>0</v>
      </c>
      <c r="CT128" s="48">
        <f t="shared" si="177"/>
        <v>0</v>
      </c>
      <c r="CU128" s="48">
        <f t="shared" si="178"/>
        <v>0</v>
      </c>
      <c r="CV128" s="48">
        <f t="shared" si="179"/>
        <v>0</v>
      </c>
      <c r="CW128" s="48">
        <f t="shared" si="180"/>
        <v>0</v>
      </c>
      <c r="CX128" s="48">
        <f t="shared" si="181"/>
        <v>0</v>
      </c>
      <c r="CY128" s="48">
        <f t="shared" si="182"/>
        <v>0</v>
      </c>
      <c r="CZ128" s="48">
        <f t="shared" si="183"/>
        <v>0</v>
      </c>
      <c r="DA128" s="48">
        <f t="shared" si="184"/>
        <v>0</v>
      </c>
      <c r="DB128" s="48">
        <f t="shared" si="185"/>
        <v>0</v>
      </c>
      <c r="DC128" s="48">
        <f t="shared" si="186"/>
        <v>0</v>
      </c>
      <c r="DD128" s="48">
        <f t="shared" si="187"/>
        <v>0</v>
      </c>
      <c r="DE128" s="48">
        <f t="shared" si="188"/>
        <v>0</v>
      </c>
      <c r="DF128" s="48">
        <f t="shared" si="189"/>
        <v>0</v>
      </c>
      <c r="DG128" s="48">
        <f t="shared" si="190"/>
        <v>0</v>
      </c>
      <c r="DH128" s="48">
        <f t="shared" si="191"/>
        <v>0</v>
      </c>
      <c r="DI128" s="48">
        <f t="shared" si="192"/>
        <v>0</v>
      </c>
      <c r="DJ128" s="48">
        <f t="shared" si="193"/>
        <v>0</v>
      </c>
      <c r="DK128" s="48">
        <f t="shared" si="194"/>
        <v>0</v>
      </c>
      <c r="DL128" s="48">
        <f t="shared" si="195"/>
        <v>0</v>
      </c>
      <c r="DM128" s="48">
        <f t="shared" si="196"/>
        <v>0</v>
      </c>
      <c r="DN128" s="48">
        <f t="shared" si="197"/>
        <v>0</v>
      </c>
      <c r="DO128" s="48">
        <f t="shared" si="198"/>
        <v>0</v>
      </c>
      <c r="DP128" s="48">
        <f t="shared" si="199"/>
        <v>0</v>
      </c>
      <c r="DQ128" s="48">
        <f t="shared" si="200"/>
        <v>0</v>
      </c>
    </row>
    <row r="129" spans="1:121" ht="15">
      <c r="A129" s="303">
        <v>128</v>
      </c>
      <c r="B129" s="445">
        <f t="shared" si="201"/>
        <v>1</v>
      </c>
      <c r="C129" s="446">
        <f>B129+COUNTIF(B$2:$B129,B129)-1</f>
        <v>128</v>
      </c>
      <c r="D129" s="447" t="str">
        <f>Tables!AI129</f>
        <v>Madagascar</v>
      </c>
      <c r="E129" s="448">
        <f t="shared" si="202"/>
        <v>0</v>
      </c>
      <c r="F129" s="50">
        <f>SUMIFS('Portfolio Allocation'!C$10:C$109,'Portfolio Allocation'!$A$10:$A$109,'Graph Tables'!$D129)</f>
        <v>0</v>
      </c>
      <c r="G129" s="50">
        <f>SUMIFS('Portfolio Allocation'!D$10:D$109,'Portfolio Allocation'!$A$10:$A$109,'Graph Tables'!$D129)</f>
        <v>0</v>
      </c>
      <c r="H129" s="50">
        <f>SUMIFS('Portfolio Allocation'!E$10:E$109,'Portfolio Allocation'!$A$10:$A$109,'Graph Tables'!$D129)</f>
        <v>0</v>
      </c>
      <c r="I129" s="50">
        <f>SUMIFS('Portfolio Allocation'!F$10:F$109,'Portfolio Allocation'!$A$10:$A$109,'Graph Tables'!$D129)</f>
        <v>0</v>
      </c>
      <c r="J129" s="50">
        <f>SUMIFS('Portfolio Allocation'!G$10:G$109,'Portfolio Allocation'!$A$10:$A$109,'Graph Tables'!$D129)</f>
        <v>0</v>
      </c>
      <c r="K129" s="50">
        <f>SUMIFS('Portfolio Allocation'!H$10:H$109,'Portfolio Allocation'!$A$10:$A$109,'Graph Tables'!$D129)</f>
        <v>0</v>
      </c>
      <c r="L129" s="50">
        <f>SUMIFS('Portfolio Allocation'!I$10:I$109,'Portfolio Allocation'!$A$10:$A$109,'Graph Tables'!$D129)</f>
        <v>0</v>
      </c>
      <c r="M129" s="50">
        <f>SUMIFS('Portfolio Allocation'!J$10:J$109,'Portfolio Allocation'!$A$10:$A$109,'Graph Tables'!$D129)</f>
        <v>0</v>
      </c>
      <c r="N129" s="50">
        <f>SUMIFS('Portfolio Allocation'!K$10:K$109,'Portfolio Allocation'!$A$10:$A$109,'Graph Tables'!$D129)</f>
        <v>0</v>
      </c>
      <c r="O129" s="50">
        <f>SUMIFS('Portfolio Allocation'!L$10:L$109,'Portfolio Allocation'!$A$10:$A$109,'Graph Tables'!$D129)</f>
        <v>0</v>
      </c>
      <c r="P129" s="50">
        <f>SUMIFS('Portfolio Allocation'!M$10:M$109,'Portfolio Allocation'!$A$10:$A$109,'Graph Tables'!$D129)</f>
        <v>0</v>
      </c>
      <c r="Q129" s="50">
        <f>SUMIFS('Portfolio Allocation'!N$10:N$109,'Portfolio Allocation'!$A$10:$A$109,'Graph Tables'!$D129)</f>
        <v>0</v>
      </c>
      <c r="R129" s="50">
        <f>SUMIFS('Portfolio Allocation'!O$10:O$109,'Portfolio Allocation'!$A$10:$A$109,'Graph Tables'!$D129)</f>
        <v>0</v>
      </c>
      <c r="S129" s="50">
        <f>SUMIFS('Portfolio Allocation'!P$10:P$109,'Portfolio Allocation'!$A$10:$A$109,'Graph Tables'!$D129)</f>
        <v>0</v>
      </c>
      <c r="T129" s="50">
        <f>SUMIFS('Portfolio Allocation'!Q$10:Q$109,'Portfolio Allocation'!$A$10:$A$109,'Graph Tables'!$D129)</f>
        <v>0</v>
      </c>
      <c r="U129" s="50">
        <f>SUMIFS('Portfolio Allocation'!R$10:R$109,'Portfolio Allocation'!$A$10:$A$109,'Graph Tables'!$D129)</f>
        <v>0</v>
      </c>
      <c r="V129" s="50">
        <f>SUMIFS('Portfolio Allocation'!S$10:S$109,'Portfolio Allocation'!$A$10:$A$109,'Graph Tables'!$D129)</f>
        <v>0</v>
      </c>
      <c r="W129" s="50">
        <f>SUMIFS('Portfolio Allocation'!T$10:T$109,'Portfolio Allocation'!$A$10:$A$109,'Graph Tables'!$D129)</f>
        <v>0</v>
      </c>
      <c r="X129" s="50">
        <f>SUMIFS('Portfolio Allocation'!U$10:U$109,'Portfolio Allocation'!$A$10:$A$109,'Graph Tables'!$D129)</f>
        <v>0</v>
      </c>
      <c r="Y129" s="50">
        <f>SUMIFS('Portfolio Allocation'!V$10:V$109,'Portfolio Allocation'!$A$10:$A$109,'Graph Tables'!$D129)</f>
        <v>0</v>
      </c>
      <c r="Z129" s="50">
        <f>SUMIFS('Portfolio Allocation'!W$10:W$109,'Portfolio Allocation'!$A$10:$A$109,'Graph Tables'!$D129)</f>
        <v>0</v>
      </c>
      <c r="AA129" s="50">
        <f>SUMIFS('Portfolio Allocation'!X$10:X$109,'Portfolio Allocation'!$A$10:$A$109,'Graph Tables'!$D129)</f>
        <v>0</v>
      </c>
      <c r="AB129" s="50">
        <f>SUMIFS('Portfolio Allocation'!Y$10:Y$109,'Portfolio Allocation'!$A$10:$A$109,'Graph Tables'!$D129)</f>
        <v>0</v>
      </c>
      <c r="AC129" s="50">
        <f>SUMIFS('Portfolio Allocation'!Z$10:Z$109,'Portfolio Allocation'!$A$10:$A$109,'Graph Tables'!$D129)</f>
        <v>0</v>
      </c>
      <c r="AD129" s="50"/>
      <c r="AH129" s="50"/>
      <c r="AI129" s="303">
        <f t="shared" si="204"/>
        <v>1</v>
      </c>
      <c r="AJ129" s="303">
        <f>AI129+COUNTIF(AI$2:$AI129,AI129)-1</f>
        <v>128</v>
      </c>
      <c r="AK129" s="305" t="str">
        <f t="shared" si="127"/>
        <v>Madagascar</v>
      </c>
      <c r="AL129" s="81">
        <f t="shared" si="205"/>
        <v>0</v>
      </c>
      <c r="AM129" s="48">
        <f t="shared" si="128"/>
        <v>0</v>
      </c>
      <c r="AN129" s="48">
        <f t="shared" si="129"/>
        <v>0</v>
      </c>
      <c r="AO129" s="48">
        <f t="shared" si="130"/>
        <v>0</v>
      </c>
      <c r="AP129" s="48">
        <f t="shared" si="131"/>
        <v>0</v>
      </c>
      <c r="AQ129" s="48">
        <f t="shared" si="132"/>
        <v>0</v>
      </c>
      <c r="AR129" s="48">
        <f t="shared" si="133"/>
        <v>0</v>
      </c>
      <c r="AS129" s="48">
        <f t="shared" si="134"/>
        <v>0</v>
      </c>
      <c r="AT129" s="48">
        <f t="shared" si="135"/>
        <v>0</v>
      </c>
      <c r="AU129" s="48">
        <f t="shared" si="136"/>
        <v>0</v>
      </c>
      <c r="AV129" s="48">
        <f t="shared" si="137"/>
        <v>0</v>
      </c>
      <c r="AW129" s="48">
        <f t="shared" si="138"/>
        <v>0</v>
      </c>
      <c r="AX129" s="48">
        <f t="shared" si="139"/>
        <v>0</v>
      </c>
      <c r="AY129" s="48">
        <f t="shared" si="140"/>
        <v>0</v>
      </c>
      <c r="AZ129" s="48">
        <f t="shared" si="141"/>
        <v>0</v>
      </c>
      <c r="BA129" s="48">
        <f t="shared" si="142"/>
        <v>0</v>
      </c>
      <c r="BB129" s="48">
        <f t="shared" si="143"/>
        <v>0</v>
      </c>
      <c r="BC129" s="48">
        <f t="shared" si="144"/>
        <v>0</v>
      </c>
      <c r="BD129" s="48">
        <f t="shared" si="145"/>
        <v>0</v>
      </c>
      <c r="BE129" s="48">
        <f t="shared" si="146"/>
        <v>0</v>
      </c>
      <c r="BF129" s="48">
        <f t="shared" si="147"/>
        <v>0</v>
      </c>
      <c r="BG129" s="48">
        <f t="shared" si="148"/>
        <v>0</v>
      </c>
      <c r="BH129" s="48">
        <f t="shared" si="149"/>
        <v>0</v>
      </c>
      <c r="BI129" s="48">
        <f t="shared" si="150"/>
        <v>0</v>
      </c>
      <c r="BJ129" s="48">
        <f t="shared" si="151"/>
        <v>0</v>
      </c>
      <c r="BK129" s="48"/>
      <c r="CN129" s="310">
        <f t="shared" si="207"/>
        <v>0</v>
      </c>
      <c r="CO129" s="310">
        <v>128</v>
      </c>
      <c r="CP129" s="303">
        <f t="shared" si="208"/>
        <v>1</v>
      </c>
      <c r="CQ129" s="303">
        <f>CP129+COUNTIF($CP$2:CP129,CP129)-1</f>
        <v>128</v>
      </c>
      <c r="CR129" s="305" t="str">
        <f t="shared" si="176"/>
        <v>Madagascar</v>
      </c>
      <c r="CS129" s="81">
        <f t="shared" si="209"/>
        <v>0</v>
      </c>
      <c r="CT129" s="48">
        <f t="shared" si="177"/>
        <v>0</v>
      </c>
      <c r="CU129" s="48">
        <f t="shared" si="178"/>
        <v>0</v>
      </c>
      <c r="CV129" s="48">
        <f t="shared" si="179"/>
        <v>0</v>
      </c>
      <c r="CW129" s="48">
        <f t="shared" si="180"/>
        <v>0</v>
      </c>
      <c r="CX129" s="48">
        <f t="shared" si="181"/>
        <v>0</v>
      </c>
      <c r="CY129" s="48">
        <f t="shared" si="182"/>
        <v>0</v>
      </c>
      <c r="CZ129" s="48">
        <f t="shared" si="183"/>
        <v>0</v>
      </c>
      <c r="DA129" s="48">
        <f t="shared" si="184"/>
        <v>0</v>
      </c>
      <c r="DB129" s="48">
        <f t="shared" si="185"/>
        <v>0</v>
      </c>
      <c r="DC129" s="48">
        <f t="shared" si="186"/>
        <v>0</v>
      </c>
      <c r="DD129" s="48">
        <f t="shared" si="187"/>
        <v>0</v>
      </c>
      <c r="DE129" s="48">
        <f t="shared" si="188"/>
        <v>0</v>
      </c>
      <c r="DF129" s="48">
        <f t="shared" si="189"/>
        <v>0</v>
      </c>
      <c r="DG129" s="48">
        <f t="shared" si="190"/>
        <v>0</v>
      </c>
      <c r="DH129" s="48">
        <f t="shared" si="191"/>
        <v>0</v>
      </c>
      <c r="DI129" s="48">
        <f t="shared" si="192"/>
        <v>0</v>
      </c>
      <c r="DJ129" s="48">
        <f t="shared" si="193"/>
        <v>0</v>
      </c>
      <c r="DK129" s="48">
        <f t="shared" si="194"/>
        <v>0</v>
      </c>
      <c r="DL129" s="48">
        <f t="shared" si="195"/>
        <v>0</v>
      </c>
      <c r="DM129" s="48">
        <f t="shared" si="196"/>
        <v>0</v>
      </c>
      <c r="DN129" s="48">
        <f t="shared" si="197"/>
        <v>0</v>
      </c>
      <c r="DO129" s="48">
        <f t="shared" si="198"/>
        <v>0</v>
      </c>
      <c r="DP129" s="48">
        <f t="shared" si="199"/>
        <v>0</v>
      </c>
      <c r="DQ129" s="48">
        <f t="shared" si="200"/>
        <v>0</v>
      </c>
    </row>
    <row r="130" spans="1:121" ht="15">
      <c r="A130" s="303">
        <v>129</v>
      </c>
      <c r="B130" s="445">
        <f t="shared" si="201"/>
        <v>1</v>
      </c>
      <c r="C130" s="446">
        <f>B130+COUNTIF(B$2:$B130,B130)-1</f>
        <v>129</v>
      </c>
      <c r="D130" s="447" t="str">
        <f>Tables!AI130</f>
        <v>Malawi</v>
      </c>
      <c r="E130" s="448">
        <f t="shared" si="202"/>
        <v>0</v>
      </c>
      <c r="F130" s="50">
        <f>SUMIFS('Portfolio Allocation'!C$10:C$109,'Portfolio Allocation'!$A$10:$A$109,'Graph Tables'!$D130)</f>
        <v>0</v>
      </c>
      <c r="G130" s="50">
        <f>SUMIFS('Portfolio Allocation'!D$10:D$109,'Portfolio Allocation'!$A$10:$A$109,'Graph Tables'!$D130)</f>
        <v>0</v>
      </c>
      <c r="H130" s="50">
        <f>SUMIFS('Portfolio Allocation'!E$10:E$109,'Portfolio Allocation'!$A$10:$A$109,'Graph Tables'!$D130)</f>
        <v>0</v>
      </c>
      <c r="I130" s="50">
        <f>SUMIFS('Portfolio Allocation'!F$10:F$109,'Portfolio Allocation'!$A$10:$A$109,'Graph Tables'!$D130)</f>
        <v>0</v>
      </c>
      <c r="J130" s="50">
        <f>SUMIFS('Portfolio Allocation'!G$10:G$109,'Portfolio Allocation'!$A$10:$A$109,'Graph Tables'!$D130)</f>
        <v>0</v>
      </c>
      <c r="K130" s="50">
        <f>SUMIFS('Portfolio Allocation'!H$10:H$109,'Portfolio Allocation'!$A$10:$A$109,'Graph Tables'!$D130)</f>
        <v>0</v>
      </c>
      <c r="L130" s="50">
        <f>SUMIFS('Portfolio Allocation'!I$10:I$109,'Portfolio Allocation'!$A$10:$A$109,'Graph Tables'!$D130)</f>
        <v>0</v>
      </c>
      <c r="M130" s="50">
        <f>SUMIFS('Portfolio Allocation'!J$10:J$109,'Portfolio Allocation'!$A$10:$A$109,'Graph Tables'!$D130)</f>
        <v>0</v>
      </c>
      <c r="N130" s="50">
        <f>SUMIFS('Portfolio Allocation'!K$10:K$109,'Portfolio Allocation'!$A$10:$A$109,'Graph Tables'!$D130)</f>
        <v>0</v>
      </c>
      <c r="O130" s="50">
        <f>SUMIFS('Portfolio Allocation'!L$10:L$109,'Portfolio Allocation'!$A$10:$A$109,'Graph Tables'!$D130)</f>
        <v>0</v>
      </c>
      <c r="P130" s="50">
        <f>SUMIFS('Portfolio Allocation'!M$10:M$109,'Portfolio Allocation'!$A$10:$A$109,'Graph Tables'!$D130)</f>
        <v>0</v>
      </c>
      <c r="Q130" s="50">
        <f>SUMIFS('Portfolio Allocation'!N$10:N$109,'Portfolio Allocation'!$A$10:$A$109,'Graph Tables'!$D130)</f>
        <v>0</v>
      </c>
      <c r="R130" s="50">
        <f>SUMIFS('Portfolio Allocation'!O$10:O$109,'Portfolio Allocation'!$A$10:$A$109,'Graph Tables'!$D130)</f>
        <v>0</v>
      </c>
      <c r="S130" s="50">
        <f>SUMIFS('Portfolio Allocation'!P$10:P$109,'Portfolio Allocation'!$A$10:$A$109,'Graph Tables'!$D130)</f>
        <v>0</v>
      </c>
      <c r="T130" s="50">
        <f>SUMIFS('Portfolio Allocation'!Q$10:Q$109,'Portfolio Allocation'!$A$10:$A$109,'Graph Tables'!$D130)</f>
        <v>0</v>
      </c>
      <c r="U130" s="50">
        <f>SUMIFS('Portfolio Allocation'!R$10:R$109,'Portfolio Allocation'!$A$10:$A$109,'Graph Tables'!$D130)</f>
        <v>0</v>
      </c>
      <c r="V130" s="50">
        <f>SUMIFS('Portfolio Allocation'!S$10:S$109,'Portfolio Allocation'!$A$10:$A$109,'Graph Tables'!$D130)</f>
        <v>0</v>
      </c>
      <c r="W130" s="50">
        <f>SUMIFS('Portfolio Allocation'!T$10:T$109,'Portfolio Allocation'!$A$10:$A$109,'Graph Tables'!$D130)</f>
        <v>0</v>
      </c>
      <c r="X130" s="50">
        <f>SUMIFS('Portfolio Allocation'!U$10:U$109,'Portfolio Allocation'!$A$10:$A$109,'Graph Tables'!$D130)</f>
        <v>0</v>
      </c>
      <c r="Y130" s="50">
        <f>SUMIFS('Portfolio Allocation'!V$10:V$109,'Portfolio Allocation'!$A$10:$A$109,'Graph Tables'!$D130)</f>
        <v>0</v>
      </c>
      <c r="Z130" s="50">
        <f>SUMIFS('Portfolio Allocation'!W$10:W$109,'Portfolio Allocation'!$A$10:$A$109,'Graph Tables'!$D130)</f>
        <v>0</v>
      </c>
      <c r="AA130" s="50">
        <f>SUMIFS('Portfolio Allocation'!X$10:X$109,'Portfolio Allocation'!$A$10:$A$109,'Graph Tables'!$D130)</f>
        <v>0</v>
      </c>
      <c r="AB130" s="50">
        <f>SUMIFS('Portfolio Allocation'!Y$10:Y$109,'Portfolio Allocation'!$A$10:$A$109,'Graph Tables'!$D130)</f>
        <v>0</v>
      </c>
      <c r="AC130" s="50">
        <f>SUMIFS('Portfolio Allocation'!Z$10:Z$109,'Portfolio Allocation'!$A$10:$A$109,'Graph Tables'!$D130)</f>
        <v>0</v>
      </c>
      <c r="AD130" s="50"/>
      <c r="AH130" s="50"/>
      <c r="AI130" s="303">
        <f t="shared" si="204"/>
        <v>1</v>
      </c>
      <c r="AJ130" s="303">
        <f>AI130+COUNTIF(AI$2:$AI130,AI130)-1</f>
        <v>129</v>
      </c>
      <c r="AK130" s="305" t="str">
        <f t="shared" ref="AK130:AK193" si="213">D130</f>
        <v>Malawi</v>
      </c>
      <c r="AL130" s="81">
        <f t="shared" si="205"/>
        <v>0</v>
      </c>
      <c r="AM130" s="48">
        <f t="shared" ref="AM130:AM193" si="214">F130*BO$103</f>
        <v>0</v>
      </c>
      <c r="AN130" s="48">
        <f t="shared" ref="AN130:AN193" si="215">G130*BP$103</f>
        <v>0</v>
      </c>
      <c r="AO130" s="48">
        <f t="shared" ref="AO130:AO193" si="216">H130*BQ$103</f>
        <v>0</v>
      </c>
      <c r="AP130" s="48">
        <f t="shared" ref="AP130:AP193" si="217">I130*BR$103</f>
        <v>0</v>
      </c>
      <c r="AQ130" s="48">
        <f t="shared" ref="AQ130:AQ193" si="218">J130*BS$103</f>
        <v>0</v>
      </c>
      <c r="AR130" s="48">
        <f t="shared" ref="AR130:AR193" si="219">K130*BT$103</f>
        <v>0</v>
      </c>
      <c r="AS130" s="48">
        <f t="shared" ref="AS130:AS193" si="220">L130*BU$103</f>
        <v>0</v>
      </c>
      <c r="AT130" s="48">
        <f t="shared" ref="AT130:AT193" si="221">M130*BV$103</f>
        <v>0</v>
      </c>
      <c r="AU130" s="48">
        <f t="shared" ref="AU130:AU193" si="222">N130*BW$103</f>
        <v>0</v>
      </c>
      <c r="AV130" s="48">
        <f t="shared" ref="AV130:AV193" si="223">O130*BX$103</f>
        <v>0</v>
      </c>
      <c r="AW130" s="48">
        <f t="shared" ref="AW130:AW193" si="224">P130*BY$103</f>
        <v>0</v>
      </c>
      <c r="AX130" s="48">
        <f t="shared" ref="AX130:AX193" si="225">Q130*BZ$103</f>
        <v>0</v>
      </c>
      <c r="AY130" s="48">
        <f t="shared" ref="AY130:AY193" si="226">R130*CA$103</f>
        <v>0</v>
      </c>
      <c r="AZ130" s="48">
        <f t="shared" ref="AZ130:AZ193" si="227">S130*CB$103</f>
        <v>0</v>
      </c>
      <c r="BA130" s="48">
        <f t="shared" ref="BA130:BA193" si="228">T130*CC$103</f>
        <v>0</v>
      </c>
      <c r="BB130" s="48">
        <f t="shared" ref="BB130:BB193" si="229">U130*CD$103</f>
        <v>0</v>
      </c>
      <c r="BC130" s="48">
        <f t="shared" ref="BC130:BC193" si="230">V130*CE$103</f>
        <v>0</v>
      </c>
      <c r="BD130" s="48">
        <f t="shared" ref="BD130:BD193" si="231">W130*CF$103</f>
        <v>0</v>
      </c>
      <c r="BE130" s="48">
        <f t="shared" ref="BE130:BE193" si="232">X130*CG$103</f>
        <v>0</v>
      </c>
      <c r="BF130" s="48">
        <f t="shared" ref="BF130:BF193" si="233">Y130*CH$103</f>
        <v>0</v>
      </c>
      <c r="BG130" s="48">
        <f t="shared" ref="BG130:BG193" si="234">Z130*CI$103</f>
        <v>0</v>
      </c>
      <c r="BH130" s="48">
        <f t="shared" ref="BH130:BH193" si="235">AA130*CJ$103</f>
        <v>0</v>
      </c>
      <c r="BI130" s="48">
        <f t="shared" ref="BI130:BI193" si="236">AB130*CK$103</f>
        <v>0</v>
      </c>
      <c r="BJ130" s="48">
        <f t="shared" ref="BJ130:BJ193" si="237">AC130*CL$103</f>
        <v>0</v>
      </c>
      <c r="BK130" s="48"/>
      <c r="CN130" s="310">
        <f t="shared" si="207"/>
        <v>0</v>
      </c>
      <c r="CO130" s="310">
        <v>129</v>
      </c>
      <c r="CP130" s="303">
        <f t="shared" si="208"/>
        <v>1</v>
      </c>
      <c r="CQ130" s="303">
        <f>CP130+COUNTIF($CP$2:CP130,CP130)-1</f>
        <v>129</v>
      </c>
      <c r="CR130" s="305" t="str">
        <f t="shared" ref="CR130:CR193" si="238">D130</f>
        <v>Malawi</v>
      </c>
      <c r="CS130" s="81">
        <f t="shared" si="209"/>
        <v>0</v>
      </c>
      <c r="CT130" s="48">
        <f t="shared" ref="CT130:CT193" si="239">F130*$CN130</f>
        <v>0</v>
      </c>
      <c r="CU130" s="48">
        <f t="shared" ref="CU130:CU193" si="240">G130*$CN130</f>
        <v>0</v>
      </c>
      <c r="CV130" s="48">
        <f t="shared" ref="CV130:CV193" si="241">H130*$CN130</f>
        <v>0</v>
      </c>
      <c r="CW130" s="48">
        <f t="shared" ref="CW130:CW193" si="242">I130*$CN130</f>
        <v>0</v>
      </c>
      <c r="CX130" s="48">
        <f t="shared" ref="CX130:CX193" si="243">J130*$CN130</f>
        <v>0</v>
      </c>
      <c r="CY130" s="48">
        <f t="shared" ref="CY130:CY193" si="244">K130*$CN130</f>
        <v>0</v>
      </c>
      <c r="CZ130" s="48">
        <f t="shared" ref="CZ130:CZ193" si="245">L130*$CN130</f>
        <v>0</v>
      </c>
      <c r="DA130" s="48">
        <f t="shared" ref="DA130:DA193" si="246">M130*$CN130</f>
        <v>0</v>
      </c>
      <c r="DB130" s="48">
        <f t="shared" ref="DB130:DB193" si="247">N130*$CN130</f>
        <v>0</v>
      </c>
      <c r="DC130" s="48">
        <f t="shared" ref="DC130:DC193" si="248">O130*$CN130</f>
        <v>0</v>
      </c>
      <c r="DD130" s="48">
        <f t="shared" ref="DD130:DD193" si="249">P130*$CN130</f>
        <v>0</v>
      </c>
      <c r="DE130" s="48">
        <f t="shared" ref="DE130:DE193" si="250">Q130*$CN130</f>
        <v>0</v>
      </c>
      <c r="DF130" s="48">
        <f t="shared" ref="DF130:DF193" si="251">R130*$CN130</f>
        <v>0</v>
      </c>
      <c r="DG130" s="48">
        <f t="shared" ref="DG130:DG193" si="252">S130*$CN130</f>
        <v>0</v>
      </c>
      <c r="DH130" s="48">
        <f t="shared" ref="DH130:DH193" si="253">T130*$CN130</f>
        <v>0</v>
      </c>
      <c r="DI130" s="48">
        <f t="shared" ref="DI130:DI193" si="254">U130*$CN130</f>
        <v>0</v>
      </c>
      <c r="DJ130" s="48">
        <f t="shared" ref="DJ130:DJ193" si="255">V130*$CN130</f>
        <v>0</v>
      </c>
      <c r="DK130" s="48">
        <f t="shared" ref="DK130:DK193" si="256">W130*$CN130</f>
        <v>0</v>
      </c>
      <c r="DL130" s="48">
        <f t="shared" ref="DL130:DL193" si="257">X130*$CN130</f>
        <v>0</v>
      </c>
      <c r="DM130" s="48">
        <f t="shared" ref="DM130:DM193" si="258">Y130*$CN130</f>
        <v>0</v>
      </c>
      <c r="DN130" s="48">
        <f t="shared" ref="DN130:DN193" si="259">Z130*$CN130</f>
        <v>0</v>
      </c>
      <c r="DO130" s="48">
        <f t="shared" ref="DO130:DO193" si="260">AA130*$CN130</f>
        <v>0</v>
      </c>
      <c r="DP130" s="48">
        <f t="shared" ref="DP130:DP193" si="261">AB130*$CN130</f>
        <v>0</v>
      </c>
      <c r="DQ130" s="48">
        <f t="shared" ref="DQ130:DQ193" si="262">AC130*$CN130</f>
        <v>0</v>
      </c>
    </row>
    <row r="131" spans="1:121" ht="15">
      <c r="A131" s="303">
        <v>130</v>
      </c>
      <c r="B131" s="445">
        <f t="shared" ref="B131:B194" si="263">RANK(E131,E:E)</f>
        <v>1</v>
      </c>
      <c r="C131" s="446">
        <f>B131+COUNTIF(B$2:$B131,B131)-1</f>
        <v>130</v>
      </c>
      <c r="D131" s="447" t="str">
        <f>Tables!AI131</f>
        <v>Malaysia</v>
      </c>
      <c r="E131" s="448">
        <f t="shared" ref="E131:E194" si="264">SUM(F131:AC131)</f>
        <v>0</v>
      </c>
      <c r="F131" s="50">
        <f>SUMIFS('Portfolio Allocation'!C$10:C$109,'Portfolio Allocation'!$A$10:$A$109,'Graph Tables'!$D131)</f>
        <v>0</v>
      </c>
      <c r="G131" s="50">
        <f>SUMIFS('Portfolio Allocation'!D$10:D$109,'Portfolio Allocation'!$A$10:$A$109,'Graph Tables'!$D131)</f>
        <v>0</v>
      </c>
      <c r="H131" s="50">
        <f>SUMIFS('Portfolio Allocation'!E$10:E$109,'Portfolio Allocation'!$A$10:$A$109,'Graph Tables'!$D131)</f>
        <v>0</v>
      </c>
      <c r="I131" s="50">
        <f>SUMIFS('Portfolio Allocation'!F$10:F$109,'Portfolio Allocation'!$A$10:$A$109,'Graph Tables'!$D131)</f>
        <v>0</v>
      </c>
      <c r="J131" s="50">
        <f>SUMIFS('Portfolio Allocation'!G$10:G$109,'Portfolio Allocation'!$A$10:$A$109,'Graph Tables'!$D131)</f>
        <v>0</v>
      </c>
      <c r="K131" s="50">
        <f>SUMIFS('Portfolio Allocation'!H$10:H$109,'Portfolio Allocation'!$A$10:$A$109,'Graph Tables'!$D131)</f>
        <v>0</v>
      </c>
      <c r="L131" s="50">
        <f>SUMIFS('Portfolio Allocation'!I$10:I$109,'Portfolio Allocation'!$A$10:$A$109,'Graph Tables'!$D131)</f>
        <v>0</v>
      </c>
      <c r="M131" s="50">
        <f>SUMIFS('Portfolio Allocation'!J$10:J$109,'Portfolio Allocation'!$A$10:$A$109,'Graph Tables'!$D131)</f>
        <v>0</v>
      </c>
      <c r="N131" s="50">
        <f>SUMIFS('Portfolio Allocation'!K$10:K$109,'Portfolio Allocation'!$A$10:$A$109,'Graph Tables'!$D131)</f>
        <v>0</v>
      </c>
      <c r="O131" s="50">
        <f>SUMIFS('Portfolio Allocation'!L$10:L$109,'Portfolio Allocation'!$A$10:$A$109,'Graph Tables'!$D131)</f>
        <v>0</v>
      </c>
      <c r="P131" s="50">
        <f>SUMIFS('Portfolio Allocation'!M$10:M$109,'Portfolio Allocation'!$A$10:$A$109,'Graph Tables'!$D131)</f>
        <v>0</v>
      </c>
      <c r="Q131" s="50">
        <f>SUMIFS('Portfolio Allocation'!N$10:N$109,'Portfolio Allocation'!$A$10:$A$109,'Graph Tables'!$D131)</f>
        <v>0</v>
      </c>
      <c r="R131" s="50">
        <f>SUMIFS('Portfolio Allocation'!O$10:O$109,'Portfolio Allocation'!$A$10:$A$109,'Graph Tables'!$D131)</f>
        <v>0</v>
      </c>
      <c r="S131" s="50">
        <f>SUMIFS('Portfolio Allocation'!P$10:P$109,'Portfolio Allocation'!$A$10:$A$109,'Graph Tables'!$D131)</f>
        <v>0</v>
      </c>
      <c r="T131" s="50">
        <f>SUMIFS('Portfolio Allocation'!Q$10:Q$109,'Portfolio Allocation'!$A$10:$A$109,'Graph Tables'!$D131)</f>
        <v>0</v>
      </c>
      <c r="U131" s="50">
        <f>SUMIFS('Portfolio Allocation'!R$10:R$109,'Portfolio Allocation'!$A$10:$A$109,'Graph Tables'!$D131)</f>
        <v>0</v>
      </c>
      <c r="V131" s="50">
        <f>SUMIFS('Portfolio Allocation'!S$10:S$109,'Portfolio Allocation'!$A$10:$A$109,'Graph Tables'!$D131)</f>
        <v>0</v>
      </c>
      <c r="W131" s="50">
        <f>SUMIFS('Portfolio Allocation'!T$10:T$109,'Portfolio Allocation'!$A$10:$A$109,'Graph Tables'!$D131)</f>
        <v>0</v>
      </c>
      <c r="X131" s="50">
        <f>SUMIFS('Portfolio Allocation'!U$10:U$109,'Portfolio Allocation'!$A$10:$A$109,'Graph Tables'!$D131)</f>
        <v>0</v>
      </c>
      <c r="Y131" s="50">
        <f>SUMIFS('Portfolio Allocation'!V$10:V$109,'Portfolio Allocation'!$A$10:$A$109,'Graph Tables'!$D131)</f>
        <v>0</v>
      </c>
      <c r="Z131" s="50">
        <f>SUMIFS('Portfolio Allocation'!W$10:W$109,'Portfolio Allocation'!$A$10:$A$109,'Graph Tables'!$D131)</f>
        <v>0</v>
      </c>
      <c r="AA131" s="50">
        <f>SUMIFS('Portfolio Allocation'!X$10:X$109,'Portfolio Allocation'!$A$10:$A$109,'Graph Tables'!$D131)</f>
        <v>0</v>
      </c>
      <c r="AB131" s="50">
        <f>SUMIFS('Portfolio Allocation'!Y$10:Y$109,'Portfolio Allocation'!$A$10:$A$109,'Graph Tables'!$D131)</f>
        <v>0</v>
      </c>
      <c r="AC131" s="50">
        <f>SUMIFS('Portfolio Allocation'!Z$10:Z$109,'Portfolio Allocation'!$A$10:$A$109,'Graph Tables'!$D131)</f>
        <v>0</v>
      </c>
      <c r="AD131" s="50"/>
      <c r="AH131" s="50"/>
      <c r="AI131" s="303">
        <f t="shared" ref="AI131:AI194" si="265">RANK(AL131,$AL$2:$AL$241)</f>
        <v>1</v>
      </c>
      <c r="AJ131" s="303">
        <f>AI131+COUNTIF(AI$2:$AI131,AI131)-1</f>
        <v>130</v>
      </c>
      <c r="AK131" s="305" t="str">
        <f t="shared" si="213"/>
        <v>Malaysia</v>
      </c>
      <c r="AL131" s="81">
        <f t="shared" ref="AL131:AL194" si="266">SUM(AM131:BI131)</f>
        <v>0</v>
      </c>
      <c r="AM131" s="48">
        <f t="shared" si="214"/>
        <v>0</v>
      </c>
      <c r="AN131" s="48">
        <f t="shared" si="215"/>
        <v>0</v>
      </c>
      <c r="AO131" s="48">
        <f t="shared" si="216"/>
        <v>0</v>
      </c>
      <c r="AP131" s="48">
        <f t="shared" si="217"/>
        <v>0</v>
      </c>
      <c r="AQ131" s="48">
        <f t="shared" si="218"/>
        <v>0</v>
      </c>
      <c r="AR131" s="48">
        <f t="shared" si="219"/>
        <v>0</v>
      </c>
      <c r="AS131" s="48">
        <f t="shared" si="220"/>
        <v>0</v>
      </c>
      <c r="AT131" s="48">
        <f t="shared" si="221"/>
        <v>0</v>
      </c>
      <c r="AU131" s="48">
        <f t="shared" si="222"/>
        <v>0</v>
      </c>
      <c r="AV131" s="48">
        <f t="shared" si="223"/>
        <v>0</v>
      </c>
      <c r="AW131" s="48">
        <f t="shared" si="224"/>
        <v>0</v>
      </c>
      <c r="AX131" s="48">
        <f t="shared" si="225"/>
        <v>0</v>
      </c>
      <c r="AY131" s="48">
        <f t="shared" si="226"/>
        <v>0</v>
      </c>
      <c r="AZ131" s="48">
        <f t="shared" si="227"/>
        <v>0</v>
      </c>
      <c r="BA131" s="48">
        <f t="shared" si="228"/>
        <v>0</v>
      </c>
      <c r="BB131" s="48">
        <f t="shared" si="229"/>
        <v>0</v>
      </c>
      <c r="BC131" s="48">
        <f t="shared" si="230"/>
        <v>0</v>
      </c>
      <c r="BD131" s="48">
        <f t="shared" si="231"/>
        <v>0</v>
      </c>
      <c r="BE131" s="48">
        <f t="shared" si="232"/>
        <v>0</v>
      </c>
      <c r="BF131" s="48">
        <f t="shared" si="233"/>
        <v>0</v>
      </c>
      <c r="BG131" s="48">
        <f t="shared" si="234"/>
        <v>0</v>
      </c>
      <c r="BH131" s="48">
        <f t="shared" si="235"/>
        <v>0</v>
      </c>
      <c r="BI131" s="48">
        <f t="shared" si="236"/>
        <v>0</v>
      </c>
      <c r="BJ131" s="48">
        <f t="shared" si="237"/>
        <v>0</v>
      </c>
      <c r="BK131" s="48"/>
      <c r="CN131" s="310">
        <f t="shared" ref="CN131:CN194" si="267">IF($EP$29=999,1,IF(CQ131=$EP$29,1,0))</f>
        <v>0</v>
      </c>
      <c r="CO131" s="310">
        <v>130</v>
      </c>
      <c r="CP131" s="303">
        <f t="shared" ref="CP131:CP194" si="268">RANK(E131,$E$2:$E$241)</f>
        <v>1</v>
      </c>
      <c r="CQ131" s="303">
        <f>CP131+COUNTIF($CP$2:CP131,CP131)-1</f>
        <v>130</v>
      </c>
      <c r="CR131" s="305" t="str">
        <f t="shared" si="238"/>
        <v>Malaysia</v>
      </c>
      <c r="CS131" s="81">
        <f t="shared" ref="CS131:CS194" si="269">SUM(CT131:DQ131)</f>
        <v>0</v>
      </c>
      <c r="CT131" s="48">
        <f t="shared" si="239"/>
        <v>0</v>
      </c>
      <c r="CU131" s="48">
        <f t="shared" si="240"/>
        <v>0</v>
      </c>
      <c r="CV131" s="48">
        <f t="shared" si="241"/>
        <v>0</v>
      </c>
      <c r="CW131" s="48">
        <f t="shared" si="242"/>
        <v>0</v>
      </c>
      <c r="CX131" s="48">
        <f t="shared" si="243"/>
        <v>0</v>
      </c>
      <c r="CY131" s="48">
        <f t="shared" si="244"/>
        <v>0</v>
      </c>
      <c r="CZ131" s="48">
        <f t="shared" si="245"/>
        <v>0</v>
      </c>
      <c r="DA131" s="48">
        <f t="shared" si="246"/>
        <v>0</v>
      </c>
      <c r="DB131" s="48">
        <f t="shared" si="247"/>
        <v>0</v>
      </c>
      <c r="DC131" s="48">
        <f t="shared" si="248"/>
        <v>0</v>
      </c>
      <c r="DD131" s="48">
        <f t="shared" si="249"/>
        <v>0</v>
      </c>
      <c r="DE131" s="48">
        <f t="shared" si="250"/>
        <v>0</v>
      </c>
      <c r="DF131" s="48">
        <f t="shared" si="251"/>
        <v>0</v>
      </c>
      <c r="DG131" s="48">
        <f t="shared" si="252"/>
        <v>0</v>
      </c>
      <c r="DH131" s="48">
        <f t="shared" si="253"/>
        <v>0</v>
      </c>
      <c r="DI131" s="48">
        <f t="shared" si="254"/>
        <v>0</v>
      </c>
      <c r="DJ131" s="48">
        <f t="shared" si="255"/>
        <v>0</v>
      </c>
      <c r="DK131" s="48">
        <f t="shared" si="256"/>
        <v>0</v>
      </c>
      <c r="DL131" s="48">
        <f t="shared" si="257"/>
        <v>0</v>
      </c>
      <c r="DM131" s="48">
        <f t="shared" si="258"/>
        <v>0</v>
      </c>
      <c r="DN131" s="48">
        <f t="shared" si="259"/>
        <v>0</v>
      </c>
      <c r="DO131" s="48">
        <f t="shared" si="260"/>
        <v>0</v>
      </c>
      <c r="DP131" s="48">
        <f t="shared" si="261"/>
        <v>0</v>
      </c>
      <c r="DQ131" s="48">
        <f t="shared" si="262"/>
        <v>0</v>
      </c>
    </row>
    <row r="132" spans="1:121" ht="15">
      <c r="A132" s="303">
        <v>131</v>
      </c>
      <c r="B132" s="445">
        <f t="shared" si="263"/>
        <v>1</v>
      </c>
      <c r="C132" s="446">
        <f>B132+COUNTIF(B$2:$B132,B132)-1</f>
        <v>131</v>
      </c>
      <c r="D132" s="447" t="str">
        <f>Tables!AI132</f>
        <v>Maldives</v>
      </c>
      <c r="E132" s="448">
        <f t="shared" si="264"/>
        <v>0</v>
      </c>
      <c r="F132" s="50">
        <f>SUMIFS('Portfolio Allocation'!C$10:C$109,'Portfolio Allocation'!$A$10:$A$109,'Graph Tables'!$D132)</f>
        <v>0</v>
      </c>
      <c r="G132" s="50">
        <f>SUMIFS('Portfolio Allocation'!D$10:D$109,'Portfolio Allocation'!$A$10:$A$109,'Graph Tables'!$D132)</f>
        <v>0</v>
      </c>
      <c r="H132" s="50">
        <f>SUMIFS('Portfolio Allocation'!E$10:E$109,'Portfolio Allocation'!$A$10:$A$109,'Graph Tables'!$D132)</f>
        <v>0</v>
      </c>
      <c r="I132" s="50">
        <f>SUMIFS('Portfolio Allocation'!F$10:F$109,'Portfolio Allocation'!$A$10:$A$109,'Graph Tables'!$D132)</f>
        <v>0</v>
      </c>
      <c r="J132" s="50">
        <f>SUMIFS('Portfolio Allocation'!G$10:G$109,'Portfolio Allocation'!$A$10:$A$109,'Graph Tables'!$D132)</f>
        <v>0</v>
      </c>
      <c r="K132" s="50">
        <f>SUMIFS('Portfolio Allocation'!H$10:H$109,'Portfolio Allocation'!$A$10:$A$109,'Graph Tables'!$D132)</f>
        <v>0</v>
      </c>
      <c r="L132" s="50">
        <f>SUMIFS('Portfolio Allocation'!I$10:I$109,'Portfolio Allocation'!$A$10:$A$109,'Graph Tables'!$D132)</f>
        <v>0</v>
      </c>
      <c r="M132" s="50">
        <f>SUMIFS('Portfolio Allocation'!J$10:J$109,'Portfolio Allocation'!$A$10:$A$109,'Graph Tables'!$D132)</f>
        <v>0</v>
      </c>
      <c r="N132" s="50">
        <f>SUMIFS('Portfolio Allocation'!K$10:K$109,'Portfolio Allocation'!$A$10:$A$109,'Graph Tables'!$D132)</f>
        <v>0</v>
      </c>
      <c r="O132" s="50">
        <f>SUMIFS('Portfolio Allocation'!L$10:L$109,'Portfolio Allocation'!$A$10:$A$109,'Graph Tables'!$D132)</f>
        <v>0</v>
      </c>
      <c r="P132" s="50">
        <f>SUMIFS('Portfolio Allocation'!M$10:M$109,'Portfolio Allocation'!$A$10:$A$109,'Graph Tables'!$D132)</f>
        <v>0</v>
      </c>
      <c r="Q132" s="50">
        <f>SUMIFS('Portfolio Allocation'!N$10:N$109,'Portfolio Allocation'!$A$10:$A$109,'Graph Tables'!$D132)</f>
        <v>0</v>
      </c>
      <c r="R132" s="50">
        <f>SUMIFS('Portfolio Allocation'!O$10:O$109,'Portfolio Allocation'!$A$10:$A$109,'Graph Tables'!$D132)</f>
        <v>0</v>
      </c>
      <c r="S132" s="50">
        <f>SUMIFS('Portfolio Allocation'!P$10:P$109,'Portfolio Allocation'!$A$10:$A$109,'Graph Tables'!$D132)</f>
        <v>0</v>
      </c>
      <c r="T132" s="50">
        <f>SUMIFS('Portfolio Allocation'!Q$10:Q$109,'Portfolio Allocation'!$A$10:$A$109,'Graph Tables'!$D132)</f>
        <v>0</v>
      </c>
      <c r="U132" s="50">
        <f>SUMIFS('Portfolio Allocation'!R$10:R$109,'Portfolio Allocation'!$A$10:$A$109,'Graph Tables'!$D132)</f>
        <v>0</v>
      </c>
      <c r="V132" s="50">
        <f>SUMIFS('Portfolio Allocation'!S$10:S$109,'Portfolio Allocation'!$A$10:$A$109,'Graph Tables'!$D132)</f>
        <v>0</v>
      </c>
      <c r="W132" s="50">
        <f>SUMIFS('Portfolio Allocation'!T$10:T$109,'Portfolio Allocation'!$A$10:$A$109,'Graph Tables'!$D132)</f>
        <v>0</v>
      </c>
      <c r="X132" s="50">
        <f>SUMIFS('Portfolio Allocation'!U$10:U$109,'Portfolio Allocation'!$A$10:$A$109,'Graph Tables'!$D132)</f>
        <v>0</v>
      </c>
      <c r="Y132" s="50">
        <f>SUMIFS('Portfolio Allocation'!V$10:V$109,'Portfolio Allocation'!$A$10:$A$109,'Graph Tables'!$D132)</f>
        <v>0</v>
      </c>
      <c r="Z132" s="50">
        <f>SUMIFS('Portfolio Allocation'!W$10:W$109,'Portfolio Allocation'!$A$10:$A$109,'Graph Tables'!$D132)</f>
        <v>0</v>
      </c>
      <c r="AA132" s="50">
        <f>SUMIFS('Portfolio Allocation'!X$10:X$109,'Portfolio Allocation'!$A$10:$A$109,'Graph Tables'!$D132)</f>
        <v>0</v>
      </c>
      <c r="AB132" s="50">
        <f>SUMIFS('Portfolio Allocation'!Y$10:Y$109,'Portfolio Allocation'!$A$10:$A$109,'Graph Tables'!$D132)</f>
        <v>0</v>
      </c>
      <c r="AC132" s="50">
        <f>SUMIFS('Portfolio Allocation'!Z$10:Z$109,'Portfolio Allocation'!$A$10:$A$109,'Graph Tables'!$D132)</f>
        <v>0</v>
      </c>
      <c r="AD132" s="50"/>
      <c r="AH132" s="50"/>
      <c r="AI132" s="303">
        <f t="shared" si="265"/>
        <v>1</v>
      </c>
      <c r="AJ132" s="303">
        <f>AI132+COUNTIF(AI$2:$AI132,AI132)-1</f>
        <v>131</v>
      </c>
      <c r="AK132" s="305" t="str">
        <f t="shared" si="213"/>
        <v>Maldives</v>
      </c>
      <c r="AL132" s="81">
        <f t="shared" si="266"/>
        <v>0</v>
      </c>
      <c r="AM132" s="48">
        <f t="shared" si="214"/>
        <v>0</v>
      </c>
      <c r="AN132" s="48">
        <f t="shared" si="215"/>
        <v>0</v>
      </c>
      <c r="AO132" s="48">
        <f t="shared" si="216"/>
        <v>0</v>
      </c>
      <c r="AP132" s="48">
        <f t="shared" si="217"/>
        <v>0</v>
      </c>
      <c r="AQ132" s="48">
        <f t="shared" si="218"/>
        <v>0</v>
      </c>
      <c r="AR132" s="48">
        <f t="shared" si="219"/>
        <v>0</v>
      </c>
      <c r="AS132" s="48">
        <f t="shared" si="220"/>
        <v>0</v>
      </c>
      <c r="AT132" s="48">
        <f t="shared" si="221"/>
        <v>0</v>
      </c>
      <c r="AU132" s="48">
        <f t="shared" si="222"/>
        <v>0</v>
      </c>
      <c r="AV132" s="48">
        <f t="shared" si="223"/>
        <v>0</v>
      </c>
      <c r="AW132" s="48">
        <f t="shared" si="224"/>
        <v>0</v>
      </c>
      <c r="AX132" s="48">
        <f t="shared" si="225"/>
        <v>0</v>
      </c>
      <c r="AY132" s="48">
        <f t="shared" si="226"/>
        <v>0</v>
      </c>
      <c r="AZ132" s="48">
        <f t="shared" si="227"/>
        <v>0</v>
      </c>
      <c r="BA132" s="48">
        <f t="shared" si="228"/>
        <v>0</v>
      </c>
      <c r="BB132" s="48">
        <f t="shared" si="229"/>
        <v>0</v>
      </c>
      <c r="BC132" s="48">
        <f t="shared" si="230"/>
        <v>0</v>
      </c>
      <c r="BD132" s="48">
        <f t="shared" si="231"/>
        <v>0</v>
      </c>
      <c r="BE132" s="48">
        <f t="shared" si="232"/>
        <v>0</v>
      </c>
      <c r="BF132" s="48">
        <f t="shared" si="233"/>
        <v>0</v>
      </c>
      <c r="BG132" s="48">
        <f t="shared" si="234"/>
        <v>0</v>
      </c>
      <c r="BH132" s="48">
        <f t="shared" si="235"/>
        <v>0</v>
      </c>
      <c r="BI132" s="48">
        <f t="shared" si="236"/>
        <v>0</v>
      </c>
      <c r="BJ132" s="48">
        <f t="shared" si="237"/>
        <v>0</v>
      </c>
      <c r="BK132" s="48"/>
      <c r="CN132" s="310">
        <f t="shared" si="267"/>
        <v>0</v>
      </c>
      <c r="CO132" s="310">
        <v>131</v>
      </c>
      <c r="CP132" s="303">
        <f t="shared" si="268"/>
        <v>1</v>
      </c>
      <c r="CQ132" s="303">
        <f>CP132+COUNTIF($CP$2:CP132,CP132)-1</f>
        <v>131</v>
      </c>
      <c r="CR132" s="305" t="str">
        <f t="shared" si="238"/>
        <v>Maldives</v>
      </c>
      <c r="CS132" s="81">
        <f t="shared" si="269"/>
        <v>0</v>
      </c>
      <c r="CT132" s="48">
        <f t="shared" si="239"/>
        <v>0</v>
      </c>
      <c r="CU132" s="48">
        <f t="shared" si="240"/>
        <v>0</v>
      </c>
      <c r="CV132" s="48">
        <f t="shared" si="241"/>
        <v>0</v>
      </c>
      <c r="CW132" s="48">
        <f t="shared" si="242"/>
        <v>0</v>
      </c>
      <c r="CX132" s="48">
        <f t="shared" si="243"/>
        <v>0</v>
      </c>
      <c r="CY132" s="48">
        <f t="shared" si="244"/>
        <v>0</v>
      </c>
      <c r="CZ132" s="48">
        <f t="shared" si="245"/>
        <v>0</v>
      </c>
      <c r="DA132" s="48">
        <f t="shared" si="246"/>
        <v>0</v>
      </c>
      <c r="DB132" s="48">
        <f t="shared" si="247"/>
        <v>0</v>
      </c>
      <c r="DC132" s="48">
        <f t="shared" si="248"/>
        <v>0</v>
      </c>
      <c r="DD132" s="48">
        <f t="shared" si="249"/>
        <v>0</v>
      </c>
      <c r="DE132" s="48">
        <f t="shared" si="250"/>
        <v>0</v>
      </c>
      <c r="DF132" s="48">
        <f t="shared" si="251"/>
        <v>0</v>
      </c>
      <c r="DG132" s="48">
        <f t="shared" si="252"/>
        <v>0</v>
      </c>
      <c r="DH132" s="48">
        <f t="shared" si="253"/>
        <v>0</v>
      </c>
      <c r="DI132" s="48">
        <f t="shared" si="254"/>
        <v>0</v>
      </c>
      <c r="DJ132" s="48">
        <f t="shared" si="255"/>
        <v>0</v>
      </c>
      <c r="DK132" s="48">
        <f t="shared" si="256"/>
        <v>0</v>
      </c>
      <c r="DL132" s="48">
        <f t="shared" si="257"/>
        <v>0</v>
      </c>
      <c r="DM132" s="48">
        <f t="shared" si="258"/>
        <v>0</v>
      </c>
      <c r="DN132" s="48">
        <f t="shared" si="259"/>
        <v>0</v>
      </c>
      <c r="DO132" s="48">
        <f t="shared" si="260"/>
        <v>0</v>
      </c>
      <c r="DP132" s="48">
        <f t="shared" si="261"/>
        <v>0</v>
      </c>
      <c r="DQ132" s="48">
        <f t="shared" si="262"/>
        <v>0</v>
      </c>
    </row>
    <row r="133" spans="1:121" ht="15">
      <c r="A133" s="303">
        <v>132</v>
      </c>
      <c r="B133" s="445">
        <f t="shared" si="263"/>
        <v>1</v>
      </c>
      <c r="C133" s="446">
        <f>B133+COUNTIF(B$2:$B133,B133)-1</f>
        <v>132</v>
      </c>
      <c r="D133" s="447" t="str">
        <f>Tables!AI133</f>
        <v>Mali</v>
      </c>
      <c r="E133" s="448">
        <f t="shared" si="264"/>
        <v>0</v>
      </c>
      <c r="F133" s="50">
        <f>SUMIFS('Portfolio Allocation'!C$10:C$109,'Portfolio Allocation'!$A$10:$A$109,'Graph Tables'!$D133)</f>
        <v>0</v>
      </c>
      <c r="G133" s="50">
        <f>SUMIFS('Portfolio Allocation'!D$10:D$109,'Portfolio Allocation'!$A$10:$A$109,'Graph Tables'!$D133)</f>
        <v>0</v>
      </c>
      <c r="H133" s="50">
        <f>SUMIFS('Portfolio Allocation'!E$10:E$109,'Portfolio Allocation'!$A$10:$A$109,'Graph Tables'!$D133)</f>
        <v>0</v>
      </c>
      <c r="I133" s="50">
        <f>SUMIFS('Portfolio Allocation'!F$10:F$109,'Portfolio Allocation'!$A$10:$A$109,'Graph Tables'!$D133)</f>
        <v>0</v>
      </c>
      <c r="J133" s="50">
        <f>SUMIFS('Portfolio Allocation'!G$10:G$109,'Portfolio Allocation'!$A$10:$A$109,'Graph Tables'!$D133)</f>
        <v>0</v>
      </c>
      <c r="K133" s="50">
        <f>SUMIFS('Portfolio Allocation'!H$10:H$109,'Portfolio Allocation'!$A$10:$A$109,'Graph Tables'!$D133)</f>
        <v>0</v>
      </c>
      <c r="L133" s="50">
        <f>SUMIFS('Portfolio Allocation'!I$10:I$109,'Portfolio Allocation'!$A$10:$A$109,'Graph Tables'!$D133)</f>
        <v>0</v>
      </c>
      <c r="M133" s="50">
        <f>SUMIFS('Portfolio Allocation'!J$10:J$109,'Portfolio Allocation'!$A$10:$A$109,'Graph Tables'!$D133)</f>
        <v>0</v>
      </c>
      <c r="N133" s="50">
        <f>SUMIFS('Portfolio Allocation'!K$10:K$109,'Portfolio Allocation'!$A$10:$A$109,'Graph Tables'!$D133)</f>
        <v>0</v>
      </c>
      <c r="O133" s="50">
        <f>SUMIFS('Portfolio Allocation'!L$10:L$109,'Portfolio Allocation'!$A$10:$A$109,'Graph Tables'!$D133)</f>
        <v>0</v>
      </c>
      <c r="P133" s="50">
        <f>SUMIFS('Portfolio Allocation'!M$10:M$109,'Portfolio Allocation'!$A$10:$A$109,'Graph Tables'!$D133)</f>
        <v>0</v>
      </c>
      <c r="Q133" s="50">
        <f>SUMIFS('Portfolio Allocation'!N$10:N$109,'Portfolio Allocation'!$A$10:$A$109,'Graph Tables'!$D133)</f>
        <v>0</v>
      </c>
      <c r="R133" s="50">
        <f>SUMIFS('Portfolio Allocation'!O$10:O$109,'Portfolio Allocation'!$A$10:$A$109,'Graph Tables'!$D133)</f>
        <v>0</v>
      </c>
      <c r="S133" s="50">
        <f>SUMIFS('Portfolio Allocation'!P$10:P$109,'Portfolio Allocation'!$A$10:$A$109,'Graph Tables'!$D133)</f>
        <v>0</v>
      </c>
      <c r="T133" s="50">
        <f>SUMIFS('Portfolio Allocation'!Q$10:Q$109,'Portfolio Allocation'!$A$10:$A$109,'Graph Tables'!$D133)</f>
        <v>0</v>
      </c>
      <c r="U133" s="50">
        <f>SUMIFS('Portfolio Allocation'!R$10:R$109,'Portfolio Allocation'!$A$10:$A$109,'Graph Tables'!$D133)</f>
        <v>0</v>
      </c>
      <c r="V133" s="50">
        <f>SUMIFS('Portfolio Allocation'!S$10:S$109,'Portfolio Allocation'!$A$10:$A$109,'Graph Tables'!$D133)</f>
        <v>0</v>
      </c>
      <c r="W133" s="50">
        <f>SUMIFS('Portfolio Allocation'!T$10:T$109,'Portfolio Allocation'!$A$10:$A$109,'Graph Tables'!$D133)</f>
        <v>0</v>
      </c>
      <c r="X133" s="50">
        <f>SUMIFS('Portfolio Allocation'!U$10:U$109,'Portfolio Allocation'!$A$10:$A$109,'Graph Tables'!$D133)</f>
        <v>0</v>
      </c>
      <c r="Y133" s="50">
        <f>SUMIFS('Portfolio Allocation'!V$10:V$109,'Portfolio Allocation'!$A$10:$A$109,'Graph Tables'!$D133)</f>
        <v>0</v>
      </c>
      <c r="Z133" s="50">
        <f>SUMIFS('Portfolio Allocation'!W$10:W$109,'Portfolio Allocation'!$A$10:$A$109,'Graph Tables'!$D133)</f>
        <v>0</v>
      </c>
      <c r="AA133" s="50">
        <f>SUMIFS('Portfolio Allocation'!X$10:X$109,'Portfolio Allocation'!$A$10:$A$109,'Graph Tables'!$D133)</f>
        <v>0</v>
      </c>
      <c r="AB133" s="50">
        <f>SUMIFS('Portfolio Allocation'!Y$10:Y$109,'Portfolio Allocation'!$A$10:$A$109,'Graph Tables'!$D133)</f>
        <v>0</v>
      </c>
      <c r="AC133" s="50">
        <f>SUMIFS('Portfolio Allocation'!Z$10:Z$109,'Portfolio Allocation'!$A$10:$A$109,'Graph Tables'!$D133)</f>
        <v>0</v>
      </c>
      <c r="AD133" s="50"/>
      <c r="AH133" s="50"/>
      <c r="AI133" s="303">
        <f t="shared" si="265"/>
        <v>1</v>
      </c>
      <c r="AJ133" s="303">
        <f>AI133+COUNTIF(AI$2:$AI133,AI133)-1</f>
        <v>132</v>
      </c>
      <c r="AK133" s="305" t="str">
        <f t="shared" si="213"/>
        <v>Mali</v>
      </c>
      <c r="AL133" s="81">
        <f t="shared" si="266"/>
        <v>0</v>
      </c>
      <c r="AM133" s="48">
        <f t="shared" si="214"/>
        <v>0</v>
      </c>
      <c r="AN133" s="48">
        <f t="shared" si="215"/>
        <v>0</v>
      </c>
      <c r="AO133" s="48">
        <f t="shared" si="216"/>
        <v>0</v>
      </c>
      <c r="AP133" s="48">
        <f t="shared" si="217"/>
        <v>0</v>
      </c>
      <c r="AQ133" s="48">
        <f t="shared" si="218"/>
        <v>0</v>
      </c>
      <c r="AR133" s="48">
        <f t="shared" si="219"/>
        <v>0</v>
      </c>
      <c r="AS133" s="48">
        <f t="shared" si="220"/>
        <v>0</v>
      </c>
      <c r="AT133" s="48">
        <f t="shared" si="221"/>
        <v>0</v>
      </c>
      <c r="AU133" s="48">
        <f t="shared" si="222"/>
        <v>0</v>
      </c>
      <c r="AV133" s="48">
        <f t="shared" si="223"/>
        <v>0</v>
      </c>
      <c r="AW133" s="48">
        <f t="shared" si="224"/>
        <v>0</v>
      </c>
      <c r="AX133" s="48">
        <f t="shared" si="225"/>
        <v>0</v>
      </c>
      <c r="AY133" s="48">
        <f t="shared" si="226"/>
        <v>0</v>
      </c>
      <c r="AZ133" s="48">
        <f t="shared" si="227"/>
        <v>0</v>
      </c>
      <c r="BA133" s="48">
        <f t="shared" si="228"/>
        <v>0</v>
      </c>
      <c r="BB133" s="48">
        <f t="shared" si="229"/>
        <v>0</v>
      </c>
      <c r="BC133" s="48">
        <f t="shared" si="230"/>
        <v>0</v>
      </c>
      <c r="BD133" s="48">
        <f t="shared" si="231"/>
        <v>0</v>
      </c>
      <c r="BE133" s="48">
        <f t="shared" si="232"/>
        <v>0</v>
      </c>
      <c r="BF133" s="48">
        <f t="shared" si="233"/>
        <v>0</v>
      </c>
      <c r="BG133" s="48">
        <f t="shared" si="234"/>
        <v>0</v>
      </c>
      <c r="BH133" s="48">
        <f t="shared" si="235"/>
        <v>0</v>
      </c>
      <c r="BI133" s="48">
        <f t="shared" si="236"/>
        <v>0</v>
      </c>
      <c r="BJ133" s="48">
        <f t="shared" si="237"/>
        <v>0</v>
      </c>
      <c r="BK133" s="48"/>
      <c r="CN133" s="310">
        <f t="shared" si="267"/>
        <v>0</v>
      </c>
      <c r="CO133" s="310">
        <v>132</v>
      </c>
      <c r="CP133" s="303">
        <f t="shared" si="268"/>
        <v>1</v>
      </c>
      <c r="CQ133" s="303">
        <f>CP133+COUNTIF($CP$2:CP133,CP133)-1</f>
        <v>132</v>
      </c>
      <c r="CR133" s="305" t="str">
        <f t="shared" si="238"/>
        <v>Mali</v>
      </c>
      <c r="CS133" s="81">
        <f t="shared" si="269"/>
        <v>0</v>
      </c>
      <c r="CT133" s="48">
        <f t="shared" si="239"/>
        <v>0</v>
      </c>
      <c r="CU133" s="48">
        <f t="shared" si="240"/>
        <v>0</v>
      </c>
      <c r="CV133" s="48">
        <f t="shared" si="241"/>
        <v>0</v>
      </c>
      <c r="CW133" s="48">
        <f t="shared" si="242"/>
        <v>0</v>
      </c>
      <c r="CX133" s="48">
        <f t="shared" si="243"/>
        <v>0</v>
      </c>
      <c r="CY133" s="48">
        <f t="shared" si="244"/>
        <v>0</v>
      </c>
      <c r="CZ133" s="48">
        <f t="shared" si="245"/>
        <v>0</v>
      </c>
      <c r="DA133" s="48">
        <f t="shared" si="246"/>
        <v>0</v>
      </c>
      <c r="DB133" s="48">
        <f t="shared" si="247"/>
        <v>0</v>
      </c>
      <c r="DC133" s="48">
        <f t="shared" si="248"/>
        <v>0</v>
      </c>
      <c r="DD133" s="48">
        <f t="shared" si="249"/>
        <v>0</v>
      </c>
      <c r="DE133" s="48">
        <f t="shared" si="250"/>
        <v>0</v>
      </c>
      <c r="DF133" s="48">
        <f t="shared" si="251"/>
        <v>0</v>
      </c>
      <c r="DG133" s="48">
        <f t="shared" si="252"/>
        <v>0</v>
      </c>
      <c r="DH133" s="48">
        <f t="shared" si="253"/>
        <v>0</v>
      </c>
      <c r="DI133" s="48">
        <f t="shared" si="254"/>
        <v>0</v>
      </c>
      <c r="DJ133" s="48">
        <f t="shared" si="255"/>
        <v>0</v>
      </c>
      <c r="DK133" s="48">
        <f t="shared" si="256"/>
        <v>0</v>
      </c>
      <c r="DL133" s="48">
        <f t="shared" si="257"/>
        <v>0</v>
      </c>
      <c r="DM133" s="48">
        <f t="shared" si="258"/>
        <v>0</v>
      </c>
      <c r="DN133" s="48">
        <f t="shared" si="259"/>
        <v>0</v>
      </c>
      <c r="DO133" s="48">
        <f t="shared" si="260"/>
        <v>0</v>
      </c>
      <c r="DP133" s="48">
        <f t="shared" si="261"/>
        <v>0</v>
      </c>
      <c r="DQ133" s="48">
        <f t="shared" si="262"/>
        <v>0</v>
      </c>
    </row>
    <row r="134" spans="1:121" ht="15">
      <c r="A134" s="303">
        <v>133</v>
      </c>
      <c r="B134" s="445">
        <f t="shared" si="263"/>
        <v>1</v>
      </c>
      <c r="C134" s="446">
        <f>B134+COUNTIF(B$2:$B134,B134)-1</f>
        <v>133</v>
      </c>
      <c r="D134" s="447" t="str">
        <f>Tables!AI134</f>
        <v>Malta</v>
      </c>
      <c r="E134" s="448">
        <f t="shared" si="264"/>
        <v>0</v>
      </c>
      <c r="F134" s="50">
        <f>SUMIFS('Portfolio Allocation'!C$10:C$109,'Portfolio Allocation'!$A$10:$A$109,'Graph Tables'!$D134)</f>
        <v>0</v>
      </c>
      <c r="G134" s="50">
        <f>SUMIFS('Portfolio Allocation'!D$10:D$109,'Portfolio Allocation'!$A$10:$A$109,'Graph Tables'!$D134)</f>
        <v>0</v>
      </c>
      <c r="H134" s="50">
        <f>SUMIFS('Portfolio Allocation'!E$10:E$109,'Portfolio Allocation'!$A$10:$A$109,'Graph Tables'!$D134)</f>
        <v>0</v>
      </c>
      <c r="I134" s="50">
        <f>SUMIFS('Portfolio Allocation'!F$10:F$109,'Portfolio Allocation'!$A$10:$A$109,'Graph Tables'!$D134)</f>
        <v>0</v>
      </c>
      <c r="J134" s="50">
        <f>SUMIFS('Portfolio Allocation'!G$10:G$109,'Portfolio Allocation'!$A$10:$A$109,'Graph Tables'!$D134)</f>
        <v>0</v>
      </c>
      <c r="K134" s="50">
        <f>SUMIFS('Portfolio Allocation'!H$10:H$109,'Portfolio Allocation'!$A$10:$A$109,'Graph Tables'!$D134)</f>
        <v>0</v>
      </c>
      <c r="L134" s="50">
        <f>SUMIFS('Portfolio Allocation'!I$10:I$109,'Portfolio Allocation'!$A$10:$A$109,'Graph Tables'!$D134)</f>
        <v>0</v>
      </c>
      <c r="M134" s="50">
        <f>SUMIFS('Portfolio Allocation'!J$10:J$109,'Portfolio Allocation'!$A$10:$A$109,'Graph Tables'!$D134)</f>
        <v>0</v>
      </c>
      <c r="N134" s="50">
        <f>SUMIFS('Portfolio Allocation'!K$10:K$109,'Portfolio Allocation'!$A$10:$A$109,'Graph Tables'!$D134)</f>
        <v>0</v>
      </c>
      <c r="O134" s="50">
        <f>SUMIFS('Portfolio Allocation'!L$10:L$109,'Portfolio Allocation'!$A$10:$A$109,'Graph Tables'!$D134)</f>
        <v>0</v>
      </c>
      <c r="P134" s="50">
        <f>SUMIFS('Portfolio Allocation'!M$10:M$109,'Portfolio Allocation'!$A$10:$A$109,'Graph Tables'!$D134)</f>
        <v>0</v>
      </c>
      <c r="Q134" s="50">
        <f>SUMIFS('Portfolio Allocation'!N$10:N$109,'Portfolio Allocation'!$A$10:$A$109,'Graph Tables'!$D134)</f>
        <v>0</v>
      </c>
      <c r="R134" s="50">
        <f>SUMIFS('Portfolio Allocation'!O$10:O$109,'Portfolio Allocation'!$A$10:$A$109,'Graph Tables'!$D134)</f>
        <v>0</v>
      </c>
      <c r="S134" s="50">
        <f>SUMIFS('Portfolio Allocation'!P$10:P$109,'Portfolio Allocation'!$A$10:$A$109,'Graph Tables'!$D134)</f>
        <v>0</v>
      </c>
      <c r="T134" s="50">
        <f>SUMIFS('Portfolio Allocation'!Q$10:Q$109,'Portfolio Allocation'!$A$10:$A$109,'Graph Tables'!$D134)</f>
        <v>0</v>
      </c>
      <c r="U134" s="50">
        <f>SUMIFS('Portfolio Allocation'!R$10:R$109,'Portfolio Allocation'!$A$10:$A$109,'Graph Tables'!$D134)</f>
        <v>0</v>
      </c>
      <c r="V134" s="50">
        <f>SUMIFS('Portfolio Allocation'!S$10:S$109,'Portfolio Allocation'!$A$10:$A$109,'Graph Tables'!$D134)</f>
        <v>0</v>
      </c>
      <c r="W134" s="50">
        <f>SUMIFS('Portfolio Allocation'!T$10:T$109,'Portfolio Allocation'!$A$10:$A$109,'Graph Tables'!$D134)</f>
        <v>0</v>
      </c>
      <c r="X134" s="50">
        <f>SUMIFS('Portfolio Allocation'!U$10:U$109,'Portfolio Allocation'!$A$10:$A$109,'Graph Tables'!$D134)</f>
        <v>0</v>
      </c>
      <c r="Y134" s="50">
        <f>SUMIFS('Portfolio Allocation'!V$10:V$109,'Portfolio Allocation'!$A$10:$A$109,'Graph Tables'!$D134)</f>
        <v>0</v>
      </c>
      <c r="Z134" s="50">
        <f>SUMIFS('Portfolio Allocation'!W$10:W$109,'Portfolio Allocation'!$A$10:$A$109,'Graph Tables'!$D134)</f>
        <v>0</v>
      </c>
      <c r="AA134" s="50">
        <f>SUMIFS('Portfolio Allocation'!X$10:X$109,'Portfolio Allocation'!$A$10:$A$109,'Graph Tables'!$D134)</f>
        <v>0</v>
      </c>
      <c r="AB134" s="50">
        <f>SUMIFS('Portfolio Allocation'!Y$10:Y$109,'Portfolio Allocation'!$A$10:$A$109,'Graph Tables'!$D134)</f>
        <v>0</v>
      </c>
      <c r="AC134" s="50">
        <f>SUMIFS('Portfolio Allocation'!Z$10:Z$109,'Portfolio Allocation'!$A$10:$A$109,'Graph Tables'!$D134)</f>
        <v>0</v>
      </c>
      <c r="AD134" s="50"/>
      <c r="AH134" s="50"/>
      <c r="AI134" s="303">
        <f t="shared" si="265"/>
        <v>1</v>
      </c>
      <c r="AJ134" s="303">
        <f>AI134+COUNTIF(AI$2:$AI134,AI134)-1</f>
        <v>133</v>
      </c>
      <c r="AK134" s="305" t="str">
        <f t="shared" si="213"/>
        <v>Malta</v>
      </c>
      <c r="AL134" s="81">
        <f t="shared" si="266"/>
        <v>0</v>
      </c>
      <c r="AM134" s="48">
        <f t="shared" si="214"/>
        <v>0</v>
      </c>
      <c r="AN134" s="48">
        <f t="shared" si="215"/>
        <v>0</v>
      </c>
      <c r="AO134" s="48">
        <f t="shared" si="216"/>
        <v>0</v>
      </c>
      <c r="AP134" s="48">
        <f t="shared" si="217"/>
        <v>0</v>
      </c>
      <c r="AQ134" s="48">
        <f t="shared" si="218"/>
        <v>0</v>
      </c>
      <c r="AR134" s="48">
        <f t="shared" si="219"/>
        <v>0</v>
      </c>
      <c r="AS134" s="48">
        <f t="shared" si="220"/>
        <v>0</v>
      </c>
      <c r="AT134" s="48">
        <f t="shared" si="221"/>
        <v>0</v>
      </c>
      <c r="AU134" s="48">
        <f t="shared" si="222"/>
        <v>0</v>
      </c>
      <c r="AV134" s="48">
        <f t="shared" si="223"/>
        <v>0</v>
      </c>
      <c r="AW134" s="48">
        <f t="shared" si="224"/>
        <v>0</v>
      </c>
      <c r="AX134" s="48">
        <f t="shared" si="225"/>
        <v>0</v>
      </c>
      <c r="AY134" s="48">
        <f t="shared" si="226"/>
        <v>0</v>
      </c>
      <c r="AZ134" s="48">
        <f t="shared" si="227"/>
        <v>0</v>
      </c>
      <c r="BA134" s="48">
        <f t="shared" si="228"/>
        <v>0</v>
      </c>
      <c r="BB134" s="48">
        <f t="shared" si="229"/>
        <v>0</v>
      </c>
      <c r="BC134" s="48">
        <f t="shared" si="230"/>
        <v>0</v>
      </c>
      <c r="BD134" s="48">
        <f t="shared" si="231"/>
        <v>0</v>
      </c>
      <c r="BE134" s="48">
        <f t="shared" si="232"/>
        <v>0</v>
      </c>
      <c r="BF134" s="48">
        <f t="shared" si="233"/>
        <v>0</v>
      </c>
      <c r="BG134" s="48">
        <f t="shared" si="234"/>
        <v>0</v>
      </c>
      <c r="BH134" s="48">
        <f t="shared" si="235"/>
        <v>0</v>
      </c>
      <c r="BI134" s="48">
        <f t="shared" si="236"/>
        <v>0</v>
      </c>
      <c r="BJ134" s="48">
        <f t="shared" si="237"/>
        <v>0</v>
      </c>
      <c r="BK134" s="48"/>
      <c r="CN134" s="310">
        <f t="shared" si="267"/>
        <v>0</v>
      </c>
      <c r="CO134" s="310">
        <v>133</v>
      </c>
      <c r="CP134" s="303">
        <f t="shared" si="268"/>
        <v>1</v>
      </c>
      <c r="CQ134" s="303">
        <f>CP134+COUNTIF($CP$2:CP134,CP134)-1</f>
        <v>133</v>
      </c>
      <c r="CR134" s="305" t="str">
        <f t="shared" si="238"/>
        <v>Malta</v>
      </c>
      <c r="CS134" s="81">
        <f t="shared" si="269"/>
        <v>0</v>
      </c>
      <c r="CT134" s="48">
        <f t="shared" si="239"/>
        <v>0</v>
      </c>
      <c r="CU134" s="48">
        <f t="shared" si="240"/>
        <v>0</v>
      </c>
      <c r="CV134" s="48">
        <f t="shared" si="241"/>
        <v>0</v>
      </c>
      <c r="CW134" s="48">
        <f t="shared" si="242"/>
        <v>0</v>
      </c>
      <c r="CX134" s="48">
        <f t="shared" si="243"/>
        <v>0</v>
      </c>
      <c r="CY134" s="48">
        <f t="shared" si="244"/>
        <v>0</v>
      </c>
      <c r="CZ134" s="48">
        <f t="shared" si="245"/>
        <v>0</v>
      </c>
      <c r="DA134" s="48">
        <f t="shared" si="246"/>
        <v>0</v>
      </c>
      <c r="DB134" s="48">
        <f t="shared" si="247"/>
        <v>0</v>
      </c>
      <c r="DC134" s="48">
        <f t="shared" si="248"/>
        <v>0</v>
      </c>
      <c r="DD134" s="48">
        <f t="shared" si="249"/>
        <v>0</v>
      </c>
      <c r="DE134" s="48">
        <f t="shared" si="250"/>
        <v>0</v>
      </c>
      <c r="DF134" s="48">
        <f t="shared" si="251"/>
        <v>0</v>
      </c>
      <c r="DG134" s="48">
        <f t="shared" si="252"/>
        <v>0</v>
      </c>
      <c r="DH134" s="48">
        <f t="shared" si="253"/>
        <v>0</v>
      </c>
      <c r="DI134" s="48">
        <f t="shared" si="254"/>
        <v>0</v>
      </c>
      <c r="DJ134" s="48">
        <f t="shared" si="255"/>
        <v>0</v>
      </c>
      <c r="DK134" s="48">
        <f t="shared" si="256"/>
        <v>0</v>
      </c>
      <c r="DL134" s="48">
        <f t="shared" si="257"/>
        <v>0</v>
      </c>
      <c r="DM134" s="48">
        <f t="shared" si="258"/>
        <v>0</v>
      </c>
      <c r="DN134" s="48">
        <f t="shared" si="259"/>
        <v>0</v>
      </c>
      <c r="DO134" s="48">
        <f t="shared" si="260"/>
        <v>0</v>
      </c>
      <c r="DP134" s="48">
        <f t="shared" si="261"/>
        <v>0</v>
      </c>
      <c r="DQ134" s="48">
        <f t="shared" si="262"/>
        <v>0</v>
      </c>
    </row>
    <row r="135" spans="1:121" ht="15">
      <c r="A135" s="303">
        <v>134</v>
      </c>
      <c r="B135" s="445">
        <f t="shared" si="263"/>
        <v>1</v>
      </c>
      <c r="C135" s="446">
        <f>B135+COUNTIF(B$2:$B135,B135)-1</f>
        <v>134</v>
      </c>
      <c r="D135" s="447" t="str">
        <f>Tables!AI135</f>
        <v>Marshall Islands</v>
      </c>
      <c r="E135" s="448">
        <f t="shared" si="264"/>
        <v>0</v>
      </c>
      <c r="F135" s="50">
        <f>SUMIFS('Portfolio Allocation'!C$10:C$109,'Portfolio Allocation'!$A$10:$A$109,'Graph Tables'!$D135)</f>
        <v>0</v>
      </c>
      <c r="G135" s="50">
        <f>SUMIFS('Portfolio Allocation'!D$10:D$109,'Portfolio Allocation'!$A$10:$A$109,'Graph Tables'!$D135)</f>
        <v>0</v>
      </c>
      <c r="H135" s="50">
        <f>SUMIFS('Portfolio Allocation'!E$10:E$109,'Portfolio Allocation'!$A$10:$A$109,'Graph Tables'!$D135)</f>
        <v>0</v>
      </c>
      <c r="I135" s="50">
        <f>SUMIFS('Portfolio Allocation'!F$10:F$109,'Portfolio Allocation'!$A$10:$A$109,'Graph Tables'!$D135)</f>
        <v>0</v>
      </c>
      <c r="J135" s="50">
        <f>SUMIFS('Portfolio Allocation'!G$10:G$109,'Portfolio Allocation'!$A$10:$A$109,'Graph Tables'!$D135)</f>
        <v>0</v>
      </c>
      <c r="K135" s="50">
        <f>SUMIFS('Portfolio Allocation'!H$10:H$109,'Portfolio Allocation'!$A$10:$A$109,'Graph Tables'!$D135)</f>
        <v>0</v>
      </c>
      <c r="L135" s="50">
        <f>SUMIFS('Portfolio Allocation'!I$10:I$109,'Portfolio Allocation'!$A$10:$A$109,'Graph Tables'!$D135)</f>
        <v>0</v>
      </c>
      <c r="M135" s="50">
        <f>SUMIFS('Portfolio Allocation'!J$10:J$109,'Portfolio Allocation'!$A$10:$A$109,'Graph Tables'!$D135)</f>
        <v>0</v>
      </c>
      <c r="N135" s="50">
        <f>SUMIFS('Portfolio Allocation'!K$10:K$109,'Portfolio Allocation'!$A$10:$A$109,'Graph Tables'!$D135)</f>
        <v>0</v>
      </c>
      <c r="O135" s="50">
        <f>SUMIFS('Portfolio Allocation'!L$10:L$109,'Portfolio Allocation'!$A$10:$A$109,'Graph Tables'!$D135)</f>
        <v>0</v>
      </c>
      <c r="P135" s="50">
        <f>SUMIFS('Portfolio Allocation'!M$10:M$109,'Portfolio Allocation'!$A$10:$A$109,'Graph Tables'!$D135)</f>
        <v>0</v>
      </c>
      <c r="Q135" s="50">
        <f>SUMIFS('Portfolio Allocation'!N$10:N$109,'Portfolio Allocation'!$A$10:$A$109,'Graph Tables'!$D135)</f>
        <v>0</v>
      </c>
      <c r="R135" s="50">
        <f>SUMIFS('Portfolio Allocation'!O$10:O$109,'Portfolio Allocation'!$A$10:$A$109,'Graph Tables'!$D135)</f>
        <v>0</v>
      </c>
      <c r="S135" s="50">
        <f>SUMIFS('Portfolio Allocation'!P$10:P$109,'Portfolio Allocation'!$A$10:$A$109,'Graph Tables'!$D135)</f>
        <v>0</v>
      </c>
      <c r="T135" s="50">
        <f>SUMIFS('Portfolio Allocation'!Q$10:Q$109,'Portfolio Allocation'!$A$10:$A$109,'Graph Tables'!$D135)</f>
        <v>0</v>
      </c>
      <c r="U135" s="50">
        <f>SUMIFS('Portfolio Allocation'!R$10:R$109,'Portfolio Allocation'!$A$10:$A$109,'Graph Tables'!$D135)</f>
        <v>0</v>
      </c>
      <c r="V135" s="50">
        <f>SUMIFS('Portfolio Allocation'!S$10:S$109,'Portfolio Allocation'!$A$10:$A$109,'Graph Tables'!$D135)</f>
        <v>0</v>
      </c>
      <c r="W135" s="50">
        <f>SUMIFS('Portfolio Allocation'!T$10:T$109,'Portfolio Allocation'!$A$10:$A$109,'Graph Tables'!$D135)</f>
        <v>0</v>
      </c>
      <c r="X135" s="50">
        <f>SUMIFS('Portfolio Allocation'!U$10:U$109,'Portfolio Allocation'!$A$10:$A$109,'Graph Tables'!$D135)</f>
        <v>0</v>
      </c>
      <c r="Y135" s="50">
        <f>SUMIFS('Portfolio Allocation'!V$10:V$109,'Portfolio Allocation'!$A$10:$A$109,'Graph Tables'!$D135)</f>
        <v>0</v>
      </c>
      <c r="Z135" s="50">
        <f>SUMIFS('Portfolio Allocation'!W$10:W$109,'Portfolio Allocation'!$A$10:$A$109,'Graph Tables'!$D135)</f>
        <v>0</v>
      </c>
      <c r="AA135" s="50">
        <f>SUMIFS('Portfolio Allocation'!X$10:X$109,'Portfolio Allocation'!$A$10:$A$109,'Graph Tables'!$D135)</f>
        <v>0</v>
      </c>
      <c r="AB135" s="50">
        <f>SUMIFS('Portfolio Allocation'!Y$10:Y$109,'Portfolio Allocation'!$A$10:$A$109,'Graph Tables'!$D135)</f>
        <v>0</v>
      </c>
      <c r="AC135" s="50">
        <f>SUMIFS('Portfolio Allocation'!Z$10:Z$109,'Portfolio Allocation'!$A$10:$A$109,'Graph Tables'!$D135)</f>
        <v>0</v>
      </c>
      <c r="AD135" s="50"/>
      <c r="AH135" s="50"/>
      <c r="AI135" s="303">
        <f t="shared" si="265"/>
        <v>1</v>
      </c>
      <c r="AJ135" s="303">
        <f>AI135+COUNTIF(AI$2:$AI135,AI135)-1</f>
        <v>134</v>
      </c>
      <c r="AK135" s="305" t="str">
        <f t="shared" si="213"/>
        <v>Marshall Islands</v>
      </c>
      <c r="AL135" s="81">
        <f t="shared" si="266"/>
        <v>0</v>
      </c>
      <c r="AM135" s="48">
        <f t="shared" si="214"/>
        <v>0</v>
      </c>
      <c r="AN135" s="48">
        <f t="shared" si="215"/>
        <v>0</v>
      </c>
      <c r="AO135" s="48">
        <f t="shared" si="216"/>
        <v>0</v>
      </c>
      <c r="AP135" s="48">
        <f t="shared" si="217"/>
        <v>0</v>
      </c>
      <c r="AQ135" s="48">
        <f t="shared" si="218"/>
        <v>0</v>
      </c>
      <c r="AR135" s="48">
        <f t="shared" si="219"/>
        <v>0</v>
      </c>
      <c r="AS135" s="48">
        <f t="shared" si="220"/>
        <v>0</v>
      </c>
      <c r="AT135" s="48">
        <f t="shared" si="221"/>
        <v>0</v>
      </c>
      <c r="AU135" s="48">
        <f t="shared" si="222"/>
        <v>0</v>
      </c>
      <c r="AV135" s="48">
        <f t="shared" si="223"/>
        <v>0</v>
      </c>
      <c r="AW135" s="48">
        <f t="shared" si="224"/>
        <v>0</v>
      </c>
      <c r="AX135" s="48">
        <f t="shared" si="225"/>
        <v>0</v>
      </c>
      <c r="AY135" s="48">
        <f t="shared" si="226"/>
        <v>0</v>
      </c>
      <c r="AZ135" s="48">
        <f t="shared" si="227"/>
        <v>0</v>
      </c>
      <c r="BA135" s="48">
        <f t="shared" si="228"/>
        <v>0</v>
      </c>
      <c r="BB135" s="48">
        <f t="shared" si="229"/>
        <v>0</v>
      </c>
      <c r="BC135" s="48">
        <f t="shared" si="230"/>
        <v>0</v>
      </c>
      <c r="BD135" s="48">
        <f t="shared" si="231"/>
        <v>0</v>
      </c>
      <c r="BE135" s="48">
        <f t="shared" si="232"/>
        <v>0</v>
      </c>
      <c r="BF135" s="48">
        <f t="shared" si="233"/>
        <v>0</v>
      </c>
      <c r="BG135" s="48">
        <f t="shared" si="234"/>
        <v>0</v>
      </c>
      <c r="BH135" s="48">
        <f t="shared" si="235"/>
        <v>0</v>
      </c>
      <c r="BI135" s="48">
        <f t="shared" si="236"/>
        <v>0</v>
      </c>
      <c r="BJ135" s="48">
        <f t="shared" si="237"/>
        <v>0</v>
      </c>
      <c r="BK135" s="48"/>
      <c r="CN135" s="310">
        <f t="shared" si="267"/>
        <v>0</v>
      </c>
      <c r="CO135" s="310">
        <v>134</v>
      </c>
      <c r="CP135" s="303">
        <f t="shared" si="268"/>
        <v>1</v>
      </c>
      <c r="CQ135" s="303">
        <f>CP135+COUNTIF($CP$2:CP135,CP135)-1</f>
        <v>134</v>
      </c>
      <c r="CR135" s="305" t="str">
        <f t="shared" si="238"/>
        <v>Marshall Islands</v>
      </c>
      <c r="CS135" s="81">
        <f t="shared" si="269"/>
        <v>0</v>
      </c>
      <c r="CT135" s="48">
        <f t="shared" si="239"/>
        <v>0</v>
      </c>
      <c r="CU135" s="48">
        <f t="shared" si="240"/>
        <v>0</v>
      </c>
      <c r="CV135" s="48">
        <f t="shared" si="241"/>
        <v>0</v>
      </c>
      <c r="CW135" s="48">
        <f t="shared" si="242"/>
        <v>0</v>
      </c>
      <c r="CX135" s="48">
        <f t="shared" si="243"/>
        <v>0</v>
      </c>
      <c r="CY135" s="48">
        <f t="shared" si="244"/>
        <v>0</v>
      </c>
      <c r="CZ135" s="48">
        <f t="shared" si="245"/>
        <v>0</v>
      </c>
      <c r="DA135" s="48">
        <f t="shared" si="246"/>
        <v>0</v>
      </c>
      <c r="DB135" s="48">
        <f t="shared" si="247"/>
        <v>0</v>
      </c>
      <c r="DC135" s="48">
        <f t="shared" si="248"/>
        <v>0</v>
      </c>
      <c r="DD135" s="48">
        <f t="shared" si="249"/>
        <v>0</v>
      </c>
      <c r="DE135" s="48">
        <f t="shared" si="250"/>
        <v>0</v>
      </c>
      <c r="DF135" s="48">
        <f t="shared" si="251"/>
        <v>0</v>
      </c>
      <c r="DG135" s="48">
        <f t="shared" si="252"/>
        <v>0</v>
      </c>
      <c r="DH135" s="48">
        <f t="shared" si="253"/>
        <v>0</v>
      </c>
      <c r="DI135" s="48">
        <f t="shared" si="254"/>
        <v>0</v>
      </c>
      <c r="DJ135" s="48">
        <f t="shared" si="255"/>
        <v>0</v>
      </c>
      <c r="DK135" s="48">
        <f t="shared" si="256"/>
        <v>0</v>
      </c>
      <c r="DL135" s="48">
        <f t="shared" si="257"/>
        <v>0</v>
      </c>
      <c r="DM135" s="48">
        <f t="shared" si="258"/>
        <v>0</v>
      </c>
      <c r="DN135" s="48">
        <f t="shared" si="259"/>
        <v>0</v>
      </c>
      <c r="DO135" s="48">
        <f t="shared" si="260"/>
        <v>0</v>
      </c>
      <c r="DP135" s="48">
        <f t="shared" si="261"/>
        <v>0</v>
      </c>
      <c r="DQ135" s="48">
        <f t="shared" si="262"/>
        <v>0</v>
      </c>
    </row>
    <row r="136" spans="1:121" ht="15">
      <c r="A136" s="303">
        <v>135</v>
      </c>
      <c r="B136" s="445">
        <f t="shared" si="263"/>
        <v>1</v>
      </c>
      <c r="C136" s="446">
        <f>B136+COUNTIF(B$2:$B136,B136)-1</f>
        <v>135</v>
      </c>
      <c r="D136" s="447" t="str">
        <f>Tables!AI136</f>
        <v>Martinique</v>
      </c>
      <c r="E136" s="448">
        <f t="shared" si="264"/>
        <v>0</v>
      </c>
      <c r="F136" s="50">
        <f>SUMIFS('Portfolio Allocation'!C$10:C$109,'Portfolio Allocation'!$A$10:$A$109,'Graph Tables'!$D136)</f>
        <v>0</v>
      </c>
      <c r="G136" s="50">
        <f>SUMIFS('Portfolio Allocation'!D$10:D$109,'Portfolio Allocation'!$A$10:$A$109,'Graph Tables'!$D136)</f>
        <v>0</v>
      </c>
      <c r="H136" s="50">
        <f>SUMIFS('Portfolio Allocation'!E$10:E$109,'Portfolio Allocation'!$A$10:$A$109,'Graph Tables'!$D136)</f>
        <v>0</v>
      </c>
      <c r="I136" s="50">
        <f>SUMIFS('Portfolio Allocation'!F$10:F$109,'Portfolio Allocation'!$A$10:$A$109,'Graph Tables'!$D136)</f>
        <v>0</v>
      </c>
      <c r="J136" s="50">
        <f>SUMIFS('Portfolio Allocation'!G$10:G$109,'Portfolio Allocation'!$A$10:$A$109,'Graph Tables'!$D136)</f>
        <v>0</v>
      </c>
      <c r="K136" s="50">
        <f>SUMIFS('Portfolio Allocation'!H$10:H$109,'Portfolio Allocation'!$A$10:$A$109,'Graph Tables'!$D136)</f>
        <v>0</v>
      </c>
      <c r="L136" s="50">
        <f>SUMIFS('Portfolio Allocation'!I$10:I$109,'Portfolio Allocation'!$A$10:$A$109,'Graph Tables'!$D136)</f>
        <v>0</v>
      </c>
      <c r="M136" s="50">
        <f>SUMIFS('Portfolio Allocation'!J$10:J$109,'Portfolio Allocation'!$A$10:$A$109,'Graph Tables'!$D136)</f>
        <v>0</v>
      </c>
      <c r="N136" s="50">
        <f>SUMIFS('Portfolio Allocation'!K$10:K$109,'Portfolio Allocation'!$A$10:$A$109,'Graph Tables'!$D136)</f>
        <v>0</v>
      </c>
      <c r="O136" s="50">
        <f>SUMIFS('Portfolio Allocation'!L$10:L$109,'Portfolio Allocation'!$A$10:$A$109,'Graph Tables'!$D136)</f>
        <v>0</v>
      </c>
      <c r="P136" s="50">
        <f>SUMIFS('Portfolio Allocation'!M$10:M$109,'Portfolio Allocation'!$A$10:$A$109,'Graph Tables'!$D136)</f>
        <v>0</v>
      </c>
      <c r="Q136" s="50">
        <f>SUMIFS('Portfolio Allocation'!N$10:N$109,'Portfolio Allocation'!$A$10:$A$109,'Graph Tables'!$D136)</f>
        <v>0</v>
      </c>
      <c r="R136" s="50">
        <f>SUMIFS('Portfolio Allocation'!O$10:O$109,'Portfolio Allocation'!$A$10:$A$109,'Graph Tables'!$D136)</f>
        <v>0</v>
      </c>
      <c r="S136" s="50">
        <f>SUMIFS('Portfolio Allocation'!P$10:P$109,'Portfolio Allocation'!$A$10:$A$109,'Graph Tables'!$D136)</f>
        <v>0</v>
      </c>
      <c r="T136" s="50">
        <f>SUMIFS('Portfolio Allocation'!Q$10:Q$109,'Portfolio Allocation'!$A$10:$A$109,'Graph Tables'!$D136)</f>
        <v>0</v>
      </c>
      <c r="U136" s="50">
        <f>SUMIFS('Portfolio Allocation'!R$10:R$109,'Portfolio Allocation'!$A$10:$A$109,'Graph Tables'!$D136)</f>
        <v>0</v>
      </c>
      <c r="V136" s="50">
        <f>SUMIFS('Portfolio Allocation'!S$10:S$109,'Portfolio Allocation'!$A$10:$A$109,'Graph Tables'!$D136)</f>
        <v>0</v>
      </c>
      <c r="W136" s="50">
        <f>SUMIFS('Portfolio Allocation'!T$10:T$109,'Portfolio Allocation'!$A$10:$A$109,'Graph Tables'!$D136)</f>
        <v>0</v>
      </c>
      <c r="X136" s="50">
        <f>SUMIFS('Portfolio Allocation'!U$10:U$109,'Portfolio Allocation'!$A$10:$A$109,'Graph Tables'!$D136)</f>
        <v>0</v>
      </c>
      <c r="Y136" s="50">
        <f>SUMIFS('Portfolio Allocation'!V$10:V$109,'Portfolio Allocation'!$A$10:$A$109,'Graph Tables'!$D136)</f>
        <v>0</v>
      </c>
      <c r="Z136" s="50">
        <f>SUMIFS('Portfolio Allocation'!W$10:W$109,'Portfolio Allocation'!$A$10:$A$109,'Graph Tables'!$D136)</f>
        <v>0</v>
      </c>
      <c r="AA136" s="50">
        <f>SUMIFS('Portfolio Allocation'!X$10:X$109,'Portfolio Allocation'!$A$10:$A$109,'Graph Tables'!$D136)</f>
        <v>0</v>
      </c>
      <c r="AB136" s="50">
        <f>SUMIFS('Portfolio Allocation'!Y$10:Y$109,'Portfolio Allocation'!$A$10:$A$109,'Graph Tables'!$D136)</f>
        <v>0</v>
      </c>
      <c r="AC136" s="50">
        <f>SUMIFS('Portfolio Allocation'!Z$10:Z$109,'Portfolio Allocation'!$A$10:$A$109,'Graph Tables'!$D136)</f>
        <v>0</v>
      </c>
      <c r="AD136" s="50"/>
      <c r="AH136" s="50"/>
      <c r="AI136" s="303">
        <f t="shared" si="265"/>
        <v>1</v>
      </c>
      <c r="AJ136" s="303">
        <f>AI136+COUNTIF(AI$2:$AI136,AI136)-1</f>
        <v>135</v>
      </c>
      <c r="AK136" s="305" t="str">
        <f t="shared" si="213"/>
        <v>Martinique</v>
      </c>
      <c r="AL136" s="81">
        <f t="shared" si="266"/>
        <v>0</v>
      </c>
      <c r="AM136" s="48">
        <f t="shared" si="214"/>
        <v>0</v>
      </c>
      <c r="AN136" s="48">
        <f t="shared" si="215"/>
        <v>0</v>
      </c>
      <c r="AO136" s="48">
        <f t="shared" si="216"/>
        <v>0</v>
      </c>
      <c r="AP136" s="48">
        <f t="shared" si="217"/>
        <v>0</v>
      </c>
      <c r="AQ136" s="48">
        <f t="shared" si="218"/>
        <v>0</v>
      </c>
      <c r="AR136" s="48">
        <f t="shared" si="219"/>
        <v>0</v>
      </c>
      <c r="AS136" s="48">
        <f t="shared" si="220"/>
        <v>0</v>
      </c>
      <c r="AT136" s="48">
        <f t="shared" si="221"/>
        <v>0</v>
      </c>
      <c r="AU136" s="48">
        <f t="shared" si="222"/>
        <v>0</v>
      </c>
      <c r="AV136" s="48">
        <f t="shared" si="223"/>
        <v>0</v>
      </c>
      <c r="AW136" s="48">
        <f t="shared" si="224"/>
        <v>0</v>
      </c>
      <c r="AX136" s="48">
        <f t="shared" si="225"/>
        <v>0</v>
      </c>
      <c r="AY136" s="48">
        <f t="shared" si="226"/>
        <v>0</v>
      </c>
      <c r="AZ136" s="48">
        <f t="shared" si="227"/>
        <v>0</v>
      </c>
      <c r="BA136" s="48">
        <f t="shared" si="228"/>
        <v>0</v>
      </c>
      <c r="BB136" s="48">
        <f t="shared" si="229"/>
        <v>0</v>
      </c>
      <c r="BC136" s="48">
        <f t="shared" si="230"/>
        <v>0</v>
      </c>
      <c r="BD136" s="48">
        <f t="shared" si="231"/>
        <v>0</v>
      </c>
      <c r="BE136" s="48">
        <f t="shared" si="232"/>
        <v>0</v>
      </c>
      <c r="BF136" s="48">
        <f t="shared" si="233"/>
        <v>0</v>
      </c>
      <c r="BG136" s="48">
        <f t="shared" si="234"/>
        <v>0</v>
      </c>
      <c r="BH136" s="48">
        <f t="shared" si="235"/>
        <v>0</v>
      </c>
      <c r="BI136" s="48">
        <f t="shared" si="236"/>
        <v>0</v>
      </c>
      <c r="BJ136" s="48">
        <f t="shared" si="237"/>
        <v>0</v>
      </c>
      <c r="BK136" s="48"/>
      <c r="CN136" s="310">
        <f t="shared" si="267"/>
        <v>0</v>
      </c>
      <c r="CO136" s="310">
        <v>135</v>
      </c>
      <c r="CP136" s="303">
        <f t="shared" si="268"/>
        <v>1</v>
      </c>
      <c r="CQ136" s="303">
        <f>CP136+COUNTIF($CP$2:CP136,CP136)-1</f>
        <v>135</v>
      </c>
      <c r="CR136" s="305" t="str">
        <f t="shared" si="238"/>
        <v>Martinique</v>
      </c>
      <c r="CS136" s="81">
        <f t="shared" si="269"/>
        <v>0</v>
      </c>
      <c r="CT136" s="48">
        <f t="shared" si="239"/>
        <v>0</v>
      </c>
      <c r="CU136" s="48">
        <f t="shared" si="240"/>
        <v>0</v>
      </c>
      <c r="CV136" s="48">
        <f t="shared" si="241"/>
        <v>0</v>
      </c>
      <c r="CW136" s="48">
        <f t="shared" si="242"/>
        <v>0</v>
      </c>
      <c r="CX136" s="48">
        <f t="shared" si="243"/>
        <v>0</v>
      </c>
      <c r="CY136" s="48">
        <f t="shared" si="244"/>
        <v>0</v>
      </c>
      <c r="CZ136" s="48">
        <f t="shared" si="245"/>
        <v>0</v>
      </c>
      <c r="DA136" s="48">
        <f t="shared" si="246"/>
        <v>0</v>
      </c>
      <c r="DB136" s="48">
        <f t="shared" si="247"/>
        <v>0</v>
      </c>
      <c r="DC136" s="48">
        <f t="shared" si="248"/>
        <v>0</v>
      </c>
      <c r="DD136" s="48">
        <f t="shared" si="249"/>
        <v>0</v>
      </c>
      <c r="DE136" s="48">
        <f t="shared" si="250"/>
        <v>0</v>
      </c>
      <c r="DF136" s="48">
        <f t="shared" si="251"/>
        <v>0</v>
      </c>
      <c r="DG136" s="48">
        <f t="shared" si="252"/>
        <v>0</v>
      </c>
      <c r="DH136" s="48">
        <f t="shared" si="253"/>
        <v>0</v>
      </c>
      <c r="DI136" s="48">
        <f t="shared" si="254"/>
        <v>0</v>
      </c>
      <c r="DJ136" s="48">
        <f t="shared" si="255"/>
        <v>0</v>
      </c>
      <c r="DK136" s="48">
        <f t="shared" si="256"/>
        <v>0</v>
      </c>
      <c r="DL136" s="48">
        <f t="shared" si="257"/>
        <v>0</v>
      </c>
      <c r="DM136" s="48">
        <f t="shared" si="258"/>
        <v>0</v>
      </c>
      <c r="DN136" s="48">
        <f t="shared" si="259"/>
        <v>0</v>
      </c>
      <c r="DO136" s="48">
        <f t="shared" si="260"/>
        <v>0</v>
      </c>
      <c r="DP136" s="48">
        <f t="shared" si="261"/>
        <v>0</v>
      </c>
      <c r="DQ136" s="48">
        <f t="shared" si="262"/>
        <v>0</v>
      </c>
    </row>
    <row r="137" spans="1:121" ht="15">
      <c r="A137" s="303">
        <v>136</v>
      </c>
      <c r="B137" s="445">
        <f t="shared" si="263"/>
        <v>1</v>
      </c>
      <c r="C137" s="446">
        <f>B137+COUNTIF(B$2:$B137,B137)-1</f>
        <v>136</v>
      </c>
      <c r="D137" s="447" t="str">
        <f>Tables!AI137</f>
        <v>Mauritania</v>
      </c>
      <c r="E137" s="448">
        <f t="shared" si="264"/>
        <v>0</v>
      </c>
      <c r="F137" s="50">
        <f>SUMIFS('Portfolio Allocation'!C$10:C$109,'Portfolio Allocation'!$A$10:$A$109,'Graph Tables'!$D137)</f>
        <v>0</v>
      </c>
      <c r="G137" s="50">
        <f>SUMIFS('Portfolio Allocation'!D$10:D$109,'Portfolio Allocation'!$A$10:$A$109,'Graph Tables'!$D137)</f>
        <v>0</v>
      </c>
      <c r="H137" s="50">
        <f>SUMIFS('Portfolio Allocation'!E$10:E$109,'Portfolio Allocation'!$A$10:$A$109,'Graph Tables'!$D137)</f>
        <v>0</v>
      </c>
      <c r="I137" s="50">
        <f>SUMIFS('Portfolio Allocation'!F$10:F$109,'Portfolio Allocation'!$A$10:$A$109,'Graph Tables'!$D137)</f>
        <v>0</v>
      </c>
      <c r="J137" s="50">
        <f>SUMIFS('Portfolio Allocation'!G$10:G$109,'Portfolio Allocation'!$A$10:$A$109,'Graph Tables'!$D137)</f>
        <v>0</v>
      </c>
      <c r="K137" s="50">
        <f>SUMIFS('Portfolio Allocation'!H$10:H$109,'Portfolio Allocation'!$A$10:$A$109,'Graph Tables'!$D137)</f>
        <v>0</v>
      </c>
      <c r="L137" s="50">
        <f>SUMIFS('Portfolio Allocation'!I$10:I$109,'Portfolio Allocation'!$A$10:$A$109,'Graph Tables'!$D137)</f>
        <v>0</v>
      </c>
      <c r="M137" s="50">
        <f>SUMIFS('Portfolio Allocation'!J$10:J$109,'Portfolio Allocation'!$A$10:$A$109,'Graph Tables'!$D137)</f>
        <v>0</v>
      </c>
      <c r="N137" s="50">
        <f>SUMIFS('Portfolio Allocation'!K$10:K$109,'Portfolio Allocation'!$A$10:$A$109,'Graph Tables'!$D137)</f>
        <v>0</v>
      </c>
      <c r="O137" s="50">
        <f>SUMIFS('Portfolio Allocation'!L$10:L$109,'Portfolio Allocation'!$A$10:$A$109,'Graph Tables'!$D137)</f>
        <v>0</v>
      </c>
      <c r="P137" s="50">
        <f>SUMIFS('Portfolio Allocation'!M$10:M$109,'Portfolio Allocation'!$A$10:$A$109,'Graph Tables'!$D137)</f>
        <v>0</v>
      </c>
      <c r="Q137" s="50">
        <f>SUMIFS('Portfolio Allocation'!N$10:N$109,'Portfolio Allocation'!$A$10:$A$109,'Graph Tables'!$D137)</f>
        <v>0</v>
      </c>
      <c r="R137" s="50">
        <f>SUMIFS('Portfolio Allocation'!O$10:O$109,'Portfolio Allocation'!$A$10:$A$109,'Graph Tables'!$D137)</f>
        <v>0</v>
      </c>
      <c r="S137" s="50">
        <f>SUMIFS('Portfolio Allocation'!P$10:P$109,'Portfolio Allocation'!$A$10:$A$109,'Graph Tables'!$D137)</f>
        <v>0</v>
      </c>
      <c r="T137" s="50">
        <f>SUMIFS('Portfolio Allocation'!Q$10:Q$109,'Portfolio Allocation'!$A$10:$A$109,'Graph Tables'!$D137)</f>
        <v>0</v>
      </c>
      <c r="U137" s="50">
        <f>SUMIFS('Portfolio Allocation'!R$10:R$109,'Portfolio Allocation'!$A$10:$A$109,'Graph Tables'!$D137)</f>
        <v>0</v>
      </c>
      <c r="V137" s="50">
        <f>SUMIFS('Portfolio Allocation'!S$10:S$109,'Portfolio Allocation'!$A$10:$A$109,'Graph Tables'!$D137)</f>
        <v>0</v>
      </c>
      <c r="W137" s="50">
        <f>SUMIFS('Portfolio Allocation'!T$10:T$109,'Portfolio Allocation'!$A$10:$A$109,'Graph Tables'!$D137)</f>
        <v>0</v>
      </c>
      <c r="X137" s="50">
        <f>SUMIFS('Portfolio Allocation'!U$10:U$109,'Portfolio Allocation'!$A$10:$A$109,'Graph Tables'!$D137)</f>
        <v>0</v>
      </c>
      <c r="Y137" s="50">
        <f>SUMIFS('Portfolio Allocation'!V$10:V$109,'Portfolio Allocation'!$A$10:$A$109,'Graph Tables'!$D137)</f>
        <v>0</v>
      </c>
      <c r="Z137" s="50">
        <f>SUMIFS('Portfolio Allocation'!W$10:W$109,'Portfolio Allocation'!$A$10:$A$109,'Graph Tables'!$D137)</f>
        <v>0</v>
      </c>
      <c r="AA137" s="50">
        <f>SUMIFS('Portfolio Allocation'!X$10:X$109,'Portfolio Allocation'!$A$10:$A$109,'Graph Tables'!$D137)</f>
        <v>0</v>
      </c>
      <c r="AB137" s="50">
        <f>SUMIFS('Portfolio Allocation'!Y$10:Y$109,'Portfolio Allocation'!$A$10:$A$109,'Graph Tables'!$D137)</f>
        <v>0</v>
      </c>
      <c r="AC137" s="50">
        <f>SUMIFS('Portfolio Allocation'!Z$10:Z$109,'Portfolio Allocation'!$A$10:$A$109,'Graph Tables'!$D137)</f>
        <v>0</v>
      </c>
      <c r="AD137" s="50"/>
      <c r="AH137" s="50"/>
      <c r="AI137" s="303">
        <f t="shared" si="265"/>
        <v>1</v>
      </c>
      <c r="AJ137" s="303">
        <f>AI137+COUNTIF(AI$2:$AI137,AI137)-1</f>
        <v>136</v>
      </c>
      <c r="AK137" s="305" t="str">
        <f t="shared" si="213"/>
        <v>Mauritania</v>
      </c>
      <c r="AL137" s="81">
        <f t="shared" si="266"/>
        <v>0</v>
      </c>
      <c r="AM137" s="48">
        <f t="shared" si="214"/>
        <v>0</v>
      </c>
      <c r="AN137" s="48">
        <f t="shared" si="215"/>
        <v>0</v>
      </c>
      <c r="AO137" s="48">
        <f t="shared" si="216"/>
        <v>0</v>
      </c>
      <c r="AP137" s="48">
        <f t="shared" si="217"/>
        <v>0</v>
      </c>
      <c r="AQ137" s="48">
        <f t="shared" si="218"/>
        <v>0</v>
      </c>
      <c r="AR137" s="48">
        <f t="shared" si="219"/>
        <v>0</v>
      </c>
      <c r="AS137" s="48">
        <f t="shared" si="220"/>
        <v>0</v>
      </c>
      <c r="AT137" s="48">
        <f t="shared" si="221"/>
        <v>0</v>
      </c>
      <c r="AU137" s="48">
        <f t="shared" si="222"/>
        <v>0</v>
      </c>
      <c r="AV137" s="48">
        <f t="shared" si="223"/>
        <v>0</v>
      </c>
      <c r="AW137" s="48">
        <f t="shared" si="224"/>
        <v>0</v>
      </c>
      <c r="AX137" s="48">
        <f t="shared" si="225"/>
        <v>0</v>
      </c>
      <c r="AY137" s="48">
        <f t="shared" si="226"/>
        <v>0</v>
      </c>
      <c r="AZ137" s="48">
        <f t="shared" si="227"/>
        <v>0</v>
      </c>
      <c r="BA137" s="48">
        <f t="shared" si="228"/>
        <v>0</v>
      </c>
      <c r="BB137" s="48">
        <f t="shared" si="229"/>
        <v>0</v>
      </c>
      <c r="BC137" s="48">
        <f t="shared" si="230"/>
        <v>0</v>
      </c>
      <c r="BD137" s="48">
        <f t="shared" si="231"/>
        <v>0</v>
      </c>
      <c r="BE137" s="48">
        <f t="shared" si="232"/>
        <v>0</v>
      </c>
      <c r="BF137" s="48">
        <f t="shared" si="233"/>
        <v>0</v>
      </c>
      <c r="BG137" s="48">
        <f t="shared" si="234"/>
        <v>0</v>
      </c>
      <c r="BH137" s="48">
        <f t="shared" si="235"/>
        <v>0</v>
      </c>
      <c r="BI137" s="48">
        <f t="shared" si="236"/>
        <v>0</v>
      </c>
      <c r="BJ137" s="48">
        <f t="shared" si="237"/>
        <v>0</v>
      </c>
      <c r="BK137" s="48"/>
      <c r="CN137" s="310">
        <f t="shared" si="267"/>
        <v>0</v>
      </c>
      <c r="CO137" s="310">
        <v>136</v>
      </c>
      <c r="CP137" s="303">
        <f t="shared" si="268"/>
        <v>1</v>
      </c>
      <c r="CQ137" s="303">
        <f>CP137+COUNTIF($CP$2:CP137,CP137)-1</f>
        <v>136</v>
      </c>
      <c r="CR137" s="305" t="str">
        <f t="shared" si="238"/>
        <v>Mauritania</v>
      </c>
      <c r="CS137" s="81">
        <f t="shared" si="269"/>
        <v>0</v>
      </c>
      <c r="CT137" s="48">
        <f t="shared" si="239"/>
        <v>0</v>
      </c>
      <c r="CU137" s="48">
        <f t="shared" si="240"/>
        <v>0</v>
      </c>
      <c r="CV137" s="48">
        <f t="shared" si="241"/>
        <v>0</v>
      </c>
      <c r="CW137" s="48">
        <f t="shared" si="242"/>
        <v>0</v>
      </c>
      <c r="CX137" s="48">
        <f t="shared" si="243"/>
        <v>0</v>
      </c>
      <c r="CY137" s="48">
        <f t="shared" si="244"/>
        <v>0</v>
      </c>
      <c r="CZ137" s="48">
        <f t="shared" si="245"/>
        <v>0</v>
      </c>
      <c r="DA137" s="48">
        <f t="shared" si="246"/>
        <v>0</v>
      </c>
      <c r="DB137" s="48">
        <f t="shared" si="247"/>
        <v>0</v>
      </c>
      <c r="DC137" s="48">
        <f t="shared" si="248"/>
        <v>0</v>
      </c>
      <c r="DD137" s="48">
        <f t="shared" si="249"/>
        <v>0</v>
      </c>
      <c r="DE137" s="48">
        <f t="shared" si="250"/>
        <v>0</v>
      </c>
      <c r="DF137" s="48">
        <f t="shared" si="251"/>
        <v>0</v>
      </c>
      <c r="DG137" s="48">
        <f t="shared" si="252"/>
        <v>0</v>
      </c>
      <c r="DH137" s="48">
        <f t="shared" si="253"/>
        <v>0</v>
      </c>
      <c r="DI137" s="48">
        <f t="shared" si="254"/>
        <v>0</v>
      </c>
      <c r="DJ137" s="48">
        <f t="shared" si="255"/>
        <v>0</v>
      </c>
      <c r="DK137" s="48">
        <f t="shared" si="256"/>
        <v>0</v>
      </c>
      <c r="DL137" s="48">
        <f t="shared" si="257"/>
        <v>0</v>
      </c>
      <c r="DM137" s="48">
        <f t="shared" si="258"/>
        <v>0</v>
      </c>
      <c r="DN137" s="48">
        <f t="shared" si="259"/>
        <v>0</v>
      </c>
      <c r="DO137" s="48">
        <f t="shared" si="260"/>
        <v>0</v>
      </c>
      <c r="DP137" s="48">
        <f t="shared" si="261"/>
        <v>0</v>
      </c>
      <c r="DQ137" s="48">
        <f t="shared" si="262"/>
        <v>0</v>
      </c>
    </row>
    <row r="138" spans="1:121" ht="15">
      <c r="A138" s="303">
        <v>137</v>
      </c>
      <c r="B138" s="445">
        <f t="shared" si="263"/>
        <v>1</v>
      </c>
      <c r="C138" s="446">
        <f>B138+COUNTIF(B$2:$B138,B138)-1</f>
        <v>137</v>
      </c>
      <c r="D138" s="447" t="str">
        <f>Tables!AI138</f>
        <v>Mauritius</v>
      </c>
      <c r="E138" s="448">
        <f t="shared" si="264"/>
        <v>0</v>
      </c>
      <c r="F138" s="50">
        <f>SUMIFS('Portfolio Allocation'!C$10:C$109,'Portfolio Allocation'!$A$10:$A$109,'Graph Tables'!$D138)</f>
        <v>0</v>
      </c>
      <c r="G138" s="50">
        <f>SUMIFS('Portfolio Allocation'!D$10:D$109,'Portfolio Allocation'!$A$10:$A$109,'Graph Tables'!$D138)</f>
        <v>0</v>
      </c>
      <c r="H138" s="50">
        <f>SUMIFS('Portfolio Allocation'!E$10:E$109,'Portfolio Allocation'!$A$10:$A$109,'Graph Tables'!$D138)</f>
        <v>0</v>
      </c>
      <c r="I138" s="50">
        <f>SUMIFS('Portfolio Allocation'!F$10:F$109,'Portfolio Allocation'!$A$10:$A$109,'Graph Tables'!$D138)</f>
        <v>0</v>
      </c>
      <c r="J138" s="50">
        <f>SUMIFS('Portfolio Allocation'!G$10:G$109,'Portfolio Allocation'!$A$10:$A$109,'Graph Tables'!$D138)</f>
        <v>0</v>
      </c>
      <c r="K138" s="50">
        <f>SUMIFS('Portfolio Allocation'!H$10:H$109,'Portfolio Allocation'!$A$10:$A$109,'Graph Tables'!$D138)</f>
        <v>0</v>
      </c>
      <c r="L138" s="50">
        <f>SUMIFS('Portfolio Allocation'!I$10:I$109,'Portfolio Allocation'!$A$10:$A$109,'Graph Tables'!$D138)</f>
        <v>0</v>
      </c>
      <c r="M138" s="50">
        <f>SUMIFS('Portfolio Allocation'!J$10:J$109,'Portfolio Allocation'!$A$10:$A$109,'Graph Tables'!$D138)</f>
        <v>0</v>
      </c>
      <c r="N138" s="50">
        <f>SUMIFS('Portfolio Allocation'!K$10:K$109,'Portfolio Allocation'!$A$10:$A$109,'Graph Tables'!$D138)</f>
        <v>0</v>
      </c>
      <c r="O138" s="50">
        <f>SUMIFS('Portfolio Allocation'!L$10:L$109,'Portfolio Allocation'!$A$10:$A$109,'Graph Tables'!$D138)</f>
        <v>0</v>
      </c>
      <c r="P138" s="50">
        <f>SUMIFS('Portfolio Allocation'!M$10:M$109,'Portfolio Allocation'!$A$10:$A$109,'Graph Tables'!$D138)</f>
        <v>0</v>
      </c>
      <c r="Q138" s="50">
        <f>SUMIFS('Portfolio Allocation'!N$10:N$109,'Portfolio Allocation'!$A$10:$A$109,'Graph Tables'!$D138)</f>
        <v>0</v>
      </c>
      <c r="R138" s="50">
        <f>SUMIFS('Portfolio Allocation'!O$10:O$109,'Portfolio Allocation'!$A$10:$A$109,'Graph Tables'!$D138)</f>
        <v>0</v>
      </c>
      <c r="S138" s="50">
        <f>SUMIFS('Portfolio Allocation'!P$10:P$109,'Portfolio Allocation'!$A$10:$A$109,'Graph Tables'!$D138)</f>
        <v>0</v>
      </c>
      <c r="T138" s="50">
        <f>SUMIFS('Portfolio Allocation'!Q$10:Q$109,'Portfolio Allocation'!$A$10:$A$109,'Graph Tables'!$D138)</f>
        <v>0</v>
      </c>
      <c r="U138" s="50">
        <f>SUMIFS('Portfolio Allocation'!R$10:R$109,'Portfolio Allocation'!$A$10:$A$109,'Graph Tables'!$D138)</f>
        <v>0</v>
      </c>
      <c r="V138" s="50">
        <f>SUMIFS('Portfolio Allocation'!S$10:S$109,'Portfolio Allocation'!$A$10:$A$109,'Graph Tables'!$D138)</f>
        <v>0</v>
      </c>
      <c r="W138" s="50">
        <f>SUMIFS('Portfolio Allocation'!T$10:T$109,'Portfolio Allocation'!$A$10:$A$109,'Graph Tables'!$D138)</f>
        <v>0</v>
      </c>
      <c r="X138" s="50">
        <f>SUMIFS('Portfolio Allocation'!U$10:U$109,'Portfolio Allocation'!$A$10:$A$109,'Graph Tables'!$D138)</f>
        <v>0</v>
      </c>
      <c r="Y138" s="50">
        <f>SUMIFS('Portfolio Allocation'!V$10:V$109,'Portfolio Allocation'!$A$10:$A$109,'Graph Tables'!$D138)</f>
        <v>0</v>
      </c>
      <c r="Z138" s="50">
        <f>SUMIFS('Portfolio Allocation'!W$10:W$109,'Portfolio Allocation'!$A$10:$A$109,'Graph Tables'!$D138)</f>
        <v>0</v>
      </c>
      <c r="AA138" s="50">
        <f>SUMIFS('Portfolio Allocation'!X$10:X$109,'Portfolio Allocation'!$A$10:$A$109,'Graph Tables'!$D138)</f>
        <v>0</v>
      </c>
      <c r="AB138" s="50">
        <f>SUMIFS('Portfolio Allocation'!Y$10:Y$109,'Portfolio Allocation'!$A$10:$A$109,'Graph Tables'!$D138)</f>
        <v>0</v>
      </c>
      <c r="AC138" s="50">
        <f>SUMIFS('Portfolio Allocation'!Z$10:Z$109,'Portfolio Allocation'!$A$10:$A$109,'Graph Tables'!$D138)</f>
        <v>0</v>
      </c>
      <c r="AD138" s="50"/>
      <c r="AH138" s="50"/>
      <c r="AI138" s="303">
        <f t="shared" si="265"/>
        <v>1</v>
      </c>
      <c r="AJ138" s="303">
        <f>AI138+COUNTIF(AI$2:$AI138,AI138)-1</f>
        <v>137</v>
      </c>
      <c r="AK138" s="305" t="str">
        <f t="shared" si="213"/>
        <v>Mauritius</v>
      </c>
      <c r="AL138" s="81">
        <f t="shared" si="266"/>
        <v>0</v>
      </c>
      <c r="AM138" s="48">
        <f t="shared" si="214"/>
        <v>0</v>
      </c>
      <c r="AN138" s="48">
        <f t="shared" si="215"/>
        <v>0</v>
      </c>
      <c r="AO138" s="48">
        <f t="shared" si="216"/>
        <v>0</v>
      </c>
      <c r="AP138" s="48">
        <f t="shared" si="217"/>
        <v>0</v>
      </c>
      <c r="AQ138" s="48">
        <f t="shared" si="218"/>
        <v>0</v>
      </c>
      <c r="AR138" s="48">
        <f t="shared" si="219"/>
        <v>0</v>
      </c>
      <c r="AS138" s="48">
        <f t="shared" si="220"/>
        <v>0</v>
      </c>
      <c r="AT138" s="48">
        <f t="shared" si="221"/>
        <v>0</v>
      </c>
      <c r="AU138" s="48">
        <f t="shared" si="222"/>
        <v>0</v>
      </c>
      <c r="AV138" s="48">
        <f t="shared" si="223"/>
        <v>0</v>
      </c>
      <c r="AW138" s="48">
        <f t="shared" si="224"/>
        <v>0</v>
      </c>
      <c r="AX138" s="48">
        <f t="shared" si="225"/>
        <v>0</v>
      </c>
      <c r="AY138" s="48">
        <f t="shared" si="226"/>
        <v>0</v>
      </c>
      <c r="AZ138" s="48">
        <f t="shared" si="227"/>
        <v>0</v>
      </c>
      <c r="BA138" s="48">
        <f t="shared" si="228"/>
        <v>0</v>
      </c>
      <c r="BB138" s="48">
        <f t="shared" si="229"/>
        <v>0</v>
      </c>
      <c r="BC138" s="48">
        <f t="shared" si="230"/>
        <v>0</v>
      </c>
      <c r="BD138" s="48">
        <f t="shared" si="231"/>
        <v>0</v>
      </c>
      <c r="BE138" s="48">
        <f t="shared" si="232"/>
        <v>0</v>
      </c>
      <c r="BF138" s="48">
        <f t="shared" si="233"/>
        <v>0</v>
      </c>
      <c r="BG138" s="48">
        <f t="shared" si="234"/>
        <v>0</v>
      </c>
      <c r="BH138" s="48">
        <f t="shared" si="235"/>
        <v>0</v>
      </c>
      <c r="BI138" s="48">
        <f t="shared" si="236"/>
        <v>0</v>
      </c>
      <c r="BJ138" s="48">
        <f t="shared" si="237"/>
        <v>0</v>
      </c>
      <c r="BK138" s="48"/>
      <c r="CN138" s="310">
        <f t="shared" si="267"/>
        <v>0</v>
      </c>
      <c r="CO138" s="310">
        <v>137</v>
      </c>
      <c r="CP138" s="303">
        <f t="shared" si="268"/>
        <v>1</v>
      </c>
      <c r="CQ138" s="303">
        <f>CP138+COUNTIF($CP$2:CP138,CP138)-1</f>
        <v>137</v>
      </c>
      <c r="CR138" s="305" t="str">
        <f t="shared" si="238"/>
        <v>Mauritius</v>
      </c>
      <c r="CS138" s="81">
        <f t="shared" si="269"/>
        <v>0</v>
      </c>
      <c r="CT138" s="48">
        <f t="shared" si="239"/>
        <v>0</v>
      </c>
      <c r="CU138" s="48">
        <f t="shared" si="240"/>
        <v>0</v>
      </c>
      <c r="CV138" s="48">
        <f t="shared" si="241"/>
        <v>0</v>
      </c>
      <c r="CW138" s="48">
        <f t="shared" si="242"/>
        <v>0</v>
      </c>
      <c r="CX138" s="48">
        <f t="shared" si="243"/>
        <v>0</v>
      </c>
      <c r="CY138" s="48">
        <f t="shared" si="244"/>
        <v>0</v>
      </c>
      <c r="CZ138" s="48">
        <f t="shared" si="245"/>
        <v>0</v>
      </c>
      <c r="DA138" s="48">
        <f t="shared" si="246"/>
        <v>0</v>
      </c>
      <c r="DB138" s="48">
        <f t="shared" si="247"/>
        <v>0</v>
      </c>
      <c r="DC138" s="48">
        <f t="shared" si="248"/>
        <v>0</v>
      </c>
      <c r="DD138" s="48">
        <f t="shared" si="249"/>
        <v>0</v>
      </c>
      <c r="DE138" s="48">
        <f t="shared" si="250"/>
        <v>0</v>
      </c>
      <c r="DF138" s="48">
        <f t="shared" si="251"/>
        <v>0</v>
      </c>
      <c r="DG138" s="48">
        <f t="shared" si="252"/>
        <v>0</v>
      </c>
      <c r="DH138" s="48">
        <f t="shared" si="253"/>
        <v>0</v>
      </c>
      <c r="DI138" s="48">
        <f t="shared" si="254"/>
        <v>0</v>
      </c>
      <c r="DJ138" s="48">
        <f t="shared" si="255"/>
        <v>0</v>
      </c>
      <c r="DK138" s="48">
        <f t="shared" si="256"/>
        <v>0</v>
      </c>
      <c r="DL138" s="48">
        <f t="shared" si="257"/>
        <v>0</v>
      </c>
      <c r="DM138" s="48">
        <f t="shared" si="258"/>
        <v>0</v>
      </c>
      <c r="DN138" s="48">
        <f t="shared" si="259"/>
        <v>0</v>
      </c>
      <c r="DO138" s="48">
        <f t="shared" si="260"/>
        <v>0</v>
      </c>
      <c r="DP138" s="48">
        <f t="shared" si="261"/>
        <v>0</v>
      </c>
      <c r="DQ138" s="48">
        <f t="shared" si="262"/>
        <v>0</v>
      </c>
    </row>
    <row r="139" spans="1:121" ht="15">
      <c r="A139" s="303">
        <v>138</v>
      </c>
      <c r="B139" s="445">
        <f t="shared" si="263"/>
        <v>1</v>
      </c>
      <c r="C139" s="446">
        <f>B139+COUNTIF(B$2:$B139,B139)-1</f>
        <v>138</v>
      </c>
      <c r="D139" s="447" t="str">
        <f>Tables!AI139</f>
        <v>Mayotte</v>
      </c>
      <c r="E139" s="448">
        <f t="shared" si="264"/>
        <v>0</v>
      </c>
      <c r="F139" s="50">
        <f>SUMIFS('Portfolio Allocation'!C$10:C$109,'Portfolio Allocation'!$A$10:$A$109,'Graph Tables'!$D139)</f>
        <v>0</v>
      </c>
      <c r="G139" s="50">
        <f>SUMIFS('Portfolio Allocation'!D$10:D$109,'Portfolio Allocation'!$A$10:$A$109,'Graph Tables'!$D139)</f>
        <v>0</v>
      </c>
      <c r="H139" s="50">
        <f>SUMIFS('Portfolio Allocation'!E$10:E$109,'Portfolio Allocation'!$A$10:$A$109,'Graph Tables'!$D139)</f>
        <v>0</v>
      </c>
      <c r="I139" s="50">
        <f>SUMIFS('Portfolio Allocation'!F$10:F$109,'Portfolio Allocation'!$A$10:$A$109,'Graph Tables'!$D139)</f>
        <v>0</v>
      </c>
      <c r="J139" s="50">
        <f>SUMIFS('Portfolio Allocation'!G$10:G$109,'Portfolio Allocation'!$A$10:$A$109,'Graph Tables'!$D139)</f>
        <v>0</v>
      </c>
      <c r="K139" s="50">
        <f>SUMIFS('Portfolio Allocation'!H$10:H$109,'Portfolio Allocation'!$A$10:$A$109,'Graph Tables'!$D139)</f>
        <v>0</v>
      </c>
      <c r="L139" s="50">
        <f>SUMIFS('Portfolio Allocation'!I$10:I$109,'Portfolio Allocation'!$A$10:$A$109,'Graph Tables'!$D139)</f>
        <v>0</v>
      </c>
      <c r="M139" s="50">
        <f>SUMIFS('Portfolio Allocation'!J$10:J$109,'Portfolio Allocation'!$A$10:$A$109,'Graph Tables'!$D139)</f>
        <v>0</v>
      </c>
      <c r="N139" s="50">
        <f>SUMIFS('Portfolio Allocation'!K$10:K$109,'Portfolio Allocation'!$A$10:$A$109,'Graph Tables'!$D139)</f>
        <v>0</v>
      </c>
      <c r="O139" s="50">
        <f>SUMIFS('Portfolio Allocation'!L$10:L$109,'Portfolio Allocation'!$A$10:$A$109,'Graph Tables'!$D139)</f>
        <v>0</v>
      </c>
      <c r="P139" s="50">
        <f>SUMIFS('Portfolio Allocation'!M$10:M$109,'Portfolio Allocation'!$A$10:$A$109,'Graph Tables'!$D139)</f>
        <v>0</v>
      </c>
      <c r="Q139" s="50">
        <f>SUMIFS('Portfolio Allocation'!N$10:N$109,'Portfolio Allocation'!$A$10:$A$109,'Graph Tables'!$D139)</f>
        <v>0</v>
      </c>
      <c r="R139" s="50">
        <f>SUMIFS('Portfolio Allocation'!O$10:O$109,'Portfolio Allocation'!$A$10:$A$109,'Graph Tables'!$D139)</f>
        <v>0</v>
      </c>
      <c r="S139" s="50">
        <f>SUMIFS('Portfolio Allocation'!P$10:P$109,'Portfolio Allocation'!$A$10:$A$109,'Graph Tables'!$D139)</f>
        <v>0</v>
      </c>
      <c r="T139" s="50">
        <f>SUMIFS('Portfolio Allocation'!Q$10:Q$109,'Portfolio Allocation'!$A$10:$A$109,'Graph Tables'!$D139)</f>
        <v>0</v>
      </c>
      <c r="U139" s="50">
        <f>SUMIFS('Portfolio Allocation'!R$10:R$109,'Portfolio Allocation'!$A$10:$A$109,'Graph Tables'!$D139)</f>
        <v>0</v>
      </c>
      <c r="V139" s="50">
        <f>SUMIFS('Portfolio Allocation'!S$10:S$109,'Portfolio Allocation'!$A$10:$A$109,'Graph Tables'!$D139)</f>
        <v>0</v>
      </c>
      <c r="W139" s="50">
        <f>SUMIFS('Portfolio Allocation'!T$10:T$109,'Portfolio Allocation'!$A$10:$A$109,'Graph Tables'!$D139)</f>
        <v>0</v>
      </c>
      <c r="X139" s="50">
        <f>SUMIFS('Portfolio Allocation'!U$10:U$109,'Portfolio Allocation'!$A$10:$A$109,'Graph Tables'!$D139)</f>
        <v>0</v>
      </c>
      <c r="Y139" s="50">
        <f>SUMIFS('Portfolio Allocation'!V$10:V$109,'Portfolio Allocation'!$A$10:$A$109,'Graph Tables'!$D139)</f>
        <v>0</v>
      </c>
      <c r="Z139" s="50">
        <f>SUMIFS('Portfolio Allocation'!W$10:W$109,'Portfolio Allocation'!$A$10:$A$109,'Graph Tables'!$D139)</f>
        <v>0</v>
      </c>
      <c r="AA139" s="50">
        <f>SUMIFS('Portfolio Allocation'!X$10:X$109,'Portfolio Allocation'!$A$10:$A$109,'Graph Tables'!$D139)</f>
        <v>0</v>
      </c>
      <c r="AB139" s="50">
        <f>SUMIFS('Portfolio Allocation'!Y$10:Y$109,'Portfolio Allocation'!$A$10:$A$109,'Graph Tables'!$D139)</f>
        <v>0</v>
      </c>
      <c r="AC139" s="50">
        <f>SUMIFS('Portfolio Allocation'!Z$10:Z$109,'Portfolio Allocation'!$A$10:$A$109,'Graph Tables'!$D139)</f>
        <v>0</v>
      </c>
      <c r="AD139" s="50"/>
      <c r="AH139" s="50"/>
      <c r="AI139" s="303">
        <f t="shared" si="265"/>
        <v>1</v>
      </c>
      <c r="AJ139" s="303">
        <f>AI139+COUNTIF(AI$2:$AI139,AI139)-1</f>
        <v>138</v>
      </c>
      <c r="AK139" s="305" t="str">
        <f t="shared" si="213"/>
        <v>Mayotte</v>
      </c>
      <c r="AL139" s="81">
        <f t="shared" si="266"/>
        <v>0</v>
      </c>
      <c r="AM139" s="48">
        <f t="shared" si="214"/>
        <v>0</v>
      </c>
      <c r="AN139" s="48">
        <f t="shared" si="215"/>
        <v>0</v>
      </c>
      <c r="AO139" s="48">
        <f t="shared" si="216"/>
        <v>0</v>
      </c>
      <c r="AP139" s="48">
        <f t="shared" si="217"/>
        <v>0</v>
      </c>
      <c r="AQ139" s="48">
        <f t="shared" si="218"/>
        <v>0</v>
      </c>
      <c r="AR139" s="48">
        <f t="shared" si="219"/>
        <v>0</v>
      </c>
      <c r="AS139" s="48">
        <f t="shared" si="220"/>
        <v>0</v>
      </c>
      <c r="AT139" s="48">
        <f t="shared" si="221"/>
        <v>0</v>
      </c>
      <c r="AU139" s="48">
        <f t="shared" si="222"/>
        <v>0</v>
      </c>
      <c r="AV139" s="48">
        <f t="shared" si="223"/>
        <v>0</v>
      </c>
      <c r="AW139" s="48">
        <f t="shared" si="224"/>
        <v>0</v>
      </c>
      <c r="AX139" s="48">
        <f t="shared" si="225"/>
        <v>0</v>
      </c>
      <c r="AY139" s="48">
        <f t="shared" si="226"/>
        <v>0</v>
      </c>
      <c r="AZ139" s="48">
        <f t="shared" si="227"/>
        <v>0</v>
      </c>
      <c r="BA139" s="48">
        <f t="shared" si="228"/>
        <v>0</v>
      </c>
      <c r="BB139" s="48">
        <f t="shared" si="229"/>
        <v>0</v>
      </c>
      <c r="BC139" s="48">
        <f t="shared" si="230"/>
        <v>0</v>
      </c>
      <c r="BD139" s="48">
        <f t="shared" si="231"/>
        <v>0</v>
      </c>
      <c r="BE139" s="48">
        <f t="shared" si="232"/>
        <v>0</v>
      </c>
      <c r="BF139" s="48">
        <f t="shared" si="233"/>
        <v>0</v>
      </c>
      <c r="BG139" s="48">
        <f t="shared" si="234"/>
        <v>0</v>
      </c>
      <c r="BH139" s="48">
        <f t="shared" si="235"/>
        <v>0</v>
      </c>
      <c r="BI139" s="48">
        <f t="shared" si="236"/>
        <v>0</v>
      </c>
      <c r="BJ139" s="48">
        <f t="shared" si="237"/>
        <v>0</v>
      </c>
      <c r="BK139" s="48"/>
      <c r="CN139" s="310">
        <f t="shared" si="267"/>
        <v>0</v>
      </c>
      <c r="CO139" s="310">
        <v>138</v>
      </c>
      <c r="CP139" s="303">
        <f t="shared" si="268"/>
        <v>1</v>
      </c>
      <c r="CQ139" s="303">
        <f>CP139+COUNTIF($CP$2:CP139,CP139)-1</f>
        <v>138</v>
      </c>
      <c r="CR139" s="305" t="str">
        <f t="shared" si="238"/>
        <v>Mayotte</v>
      </c>
      <c r="CS139" s="81">
        <f t="shared" si="269"/>
        <v>0</v>
      </c>
      <c r="CT139" s="48">
        <f t="shared" si="239"/>
        <v>0</v>
      </c>
      <c r="CU139" s="48">
        <f t="shared" si="240"/>
        <v>0</v>
      </c>
      <c r="CV139" s="48">
        <f t="shared" si="241"/>
        <v>0</v>
      </c>
      <c r="CW139" s="48">
        <f t="shared" si="242"/>
        <v>0</v>
      </c>
      <c r="CX139" s="48">
        <f t="shared" si="243"/>
        <v>0</v>
      </c>
      <c r="CY139" s="48">
        <f t="shared" si="244"/>
        <v>0</v>
      </c>
      <c r="CZ139" s="48">
        <f t="shared" si="245"/>
        <v>0</v>
      </c>
      <c r="DA139" s="48">
        <f t="shared" si="246"/>
        <v>0</v>
      </c>
      <c r="DB139" s="48">
        <f t="shared" si="247"/>
        <v>0</v>
      </c>
      <c r="DC139" s="48">
        <f t="shared" si="248"/>
        <v>0</v>
      </c>
      <c r="DD139" s="48">
        <f t="shared" si="249"/>
        <v>0</v>
      </c>
      <c r="DE139" s="48">
        <f t="shared" si="250"/>
        <v>0</v>
      </c>
      <c r="DF139" s="48">
        <f t="shared" si="251"/>
        <v>0</v>
      </c>
      <c r="DG139" s="48">
        <f t="shared" si="252"/>
        <v>0</v>
      </c>
      <c r="DH139" s="48">
        <f t="shared" si="253"/>
        <v>0</v>
      </c>
      <c r="DI139" s="48">
        <f t="shared" si="254"/>
        <v>0</v>
      </c>
      <c r="DJ139" s="48">
        <f t="shared" si="255"/>
        <v>0</v>
      </c>
      <c r="DK139" s="48">
        <f t="shared" si="256"/>
        <v>0</v>
      </c>
      <c r="DL139" s="48">
        <f t="shared" si="257"/>
        <v>0</v>
      </c>
      <c r="DM139" s="48">
        <f t="shared" si="258"/>
        <v>0</v>
      </c>
      <c r="DN139" s="48">
        <f t="shared" si="259"/>
        <v>0</v>
      </c>
      <c r="DO139" s="48">
        <f t="shared" si="260"/>
        <v>0</v>
      </c>
      <c r="DP139" s="48">
        <f t="shared" si="261"/>
        <v>0</v>
      </c>
      <c r="DQ139" s="48">
        <f t="shared" si="262"/>
        <v>0</v>
      </c>
    </row>
    <row r="140" spans="1:121" ht="15">
      <c r="A140" s="303">
        <v>139</v>
      </c>
      <c r="B140" s="445">
        <f t="shared" si="263"/>
        <v>1</v>
      </c>
      <c r="C140" s="446">
        <f>B140+COUNTIF(B$2:$B140,B140)-1</f>
        <v>139</v>
      </c>
      <c r="D140" s="447" t="str">
        <f>Tables!AI140</f>
        <v>Mexico</v>
      </c>
      <c r="E140" s="448">
        <f t="shared" si="264"/>
        <v>0</v>
      </c>
      <c r="F140" s="50">
        <f>SUMIFS('Portfolio Allocation'!C$10:C$109,'Portfolio Allocation'!$A$10:$A$109,'Graph Tables'!$D140)</f>
        <v>0</v>
      </c>
      <c r="G140" s="50">
        <f>SUMIFS('Portfolio Allocation'!D$10:D$109,'Portfolio Allocation'!$A$10:$A$109,'Graph Tables'!$D140)</f>
        <v>0</v>
      </c>
      <c r="H140" s="50">
        <f>SUMIFS('Portfolio Allocation'!E$10:E$109,'Portfolio Allocation'!$A$10:$A$109,'Graph Tables'!$D140)</f>
        <v>0</v>
      </c>
      <c r="I140" s="50">
        <f>SUMIFS('Portfolio Allocation'!F$10:F$109,'Portfolio Allocation'!$A$10:$A$109,'Graph Tables'!$D140)</f>
        <v>0</v>
      </c>
      <c r="J140" s="50">
        <f>SUMIFS('Portfolio Allocation'!G$10:G$109,'Portfolio Allocation'!$A$10:$A$109,'Graph Tables'!$D140)</f>
        <v>0</v>
      </c>
      <c r="K140" s="50">
        <f>SUMIFS('Portfolio Allocation'!H$10:H$109,'Portfolio Allocation'!$A$10:$A$109,'Graph Tables'!$D140)</f>
        <v>0</v>
      </c>
      <c r="L140" s="50">
        <f>SUMIFS('Portfolio Allocation'!I$10:I$109,'Portfolio Allocation'!$A$10:$A$109,'Graph Tables'!$D140)</f>
        <v>0</v>
      </c>
      <c r="M140" s="50">
        <f>SUMIFS('Portfolio Allocation'!J$10:J$109,'Portfolio Allocation'!$A$10:$A$109,'Graph Tables'!$D140)</f>
        <v>0</v>
      </c>
      <c r="N140" s="50">
        <f>SUMIFS('Portfolio Allocation'!K$10:K$109,'Portfolio Allocation'!$A$10:$A$109,'Graph Tables'!$D140)</f>
        <v>0</v>
      </c>
      <c r="O140" s="50">
        <f>SUMIFS('Portfolio Allocation'!L$10:L$109,'Portfolio Allocation'!$A$10:$A$109,'Graph Tables'!$D140)</f>
        <v>0</v>
      </c>
      <c r="P140" s="50">
        <f>SUMIFS('Portfolio Allocation'!M$10:M$109,'Portfolio Allocation'!$A$10:$A$109,'Graph Tables'!$D140)</f>
        <v>0</v>
      </c>
      <c r="Q140" s="50">
        <f>SUMIFS('Portfolio Allocation'!N$10:N$109,'Portfolio Allocation'!$A$10:$A$109,'Graph Tables'!$D140)</f>
        <v>0</v>
      </c>
      <c r="R140" s="50">
        <f>SUMIFS('Portfolio Allocation'!O$10:O$109,'Portfolio Allocation'!$A$10:$A$109,'Graph Tables'!$D140)</f>
        <v>0</v>
      </c>
      <c r="S140" s="50">
        <f>SUMIFS('Portfolio Allocation'!P$10:P$109,'Portfolio Allocation'!$A$10:$A$109,'Graph Tables'!$D140)</f>
        <v>0</v>
      </c>
      <c r="T140" s="50">
        <f>SUMIFS('Portfolio Allocation'!Q$10:Q$109,'Portfolio Allocation'!$A$10:$A$109,'Graph Tables'!$D140)</f>
        <v>0</v>
      </c>
      <c r="U140" s="50">
        <f>SUMIFS('Portfolio Allocation'!R$10:R$109,'Portfolio Allocation'!$A$10:$A$109,'Graph Tables'!$D140)</f>
        <v>0</v>
      </c>
      <c r="V140" s="50">
        <f>SUMIFS('Portfolio Allocation'!S$10:S$109,'Portfolio Allocation'!$A$10:$A$109,'Graph Tables'!$D140)</f>
        <v>0</v>
      </c>
      <c r="W140" s="50">
        <f>SUMIFS('Portfolio Allocation'!T$10:T$109,'Portfolio Allocation'!$A$10:$A$109,'Graph Tables'!$D140)</f>
        <v>0</v>
      </c>
      <c r="X140" s="50">
        <f>SUMIFS('Portfolio Allocation'!U$10:U$109,'Portfolio Allocation'!$A$10:$A$109,'Graph Tables'!$D140)</f>
        <v>0</v>
      </c>
      <c r="Y140" s="50">
        <f>SUMIFS('Portfolio Allocation'!V$10:V$109,'Portfolio Allocation'!$A$10:$A$109,'Graph Tables'!$D140)</f>
        <v>0</v>
      </c>
      <c r="Z140" s="50">
        <f>SUMIFS('Portfolio Allocation'!W$10:W$109,'Portfolio Allocation'!$A$10:$A$109,'Graph Tables'!$D140)</f>
        <v>0</v>
      </c>
      <c r="AA140" s="50">
        <f>SUMIFS('Portfolio Allocation'!X$10:X$109,'Portfolio Allocation'!$A$10:$A$109,'Graph Tables'!$D140)</f>
        <v>0</v>
      </c>
      <c r="AB140" s="50">
        <f>SUMIFS('Portfolio Allocation'!Y$10:Y$109,'Portfolio Allocation'!$A$10:$A$109,'Graph Tables'!$D140)</f>
        <v>0</v>
      </c>
      <c r="AC140" s="50">
        <f>SUMIFS('Portfolio Allocation'!Z$10:Z$109,'Portfolio Allocation'!$A$10:$A$109,'Graph Tables'!$D140)</f>
        <v>0</v>
      </c>
      <c r="AD140" s="50"/>
      <c r="AH140" s="50"/>
      <c r="AI140" s="303">
        <f t="shared" si="265"/>
        <v>1</v>
      </c>
      <c r="AJ140" s="303">
        <f>AI140+COUNTIF(AI$2:$AI140,AI140)-1</f>
        <v>139</v>
      </c>
      <c r="AK140" s="305" t="str">
        <f t="shared" si="213"/>
        <v>Mexico</v>
      </c>
      <c r="AL140" s="81">
        <f t="shared" si="266"/>
        <v>0</v>
      </c>
      <c r="AM140" s="48">
        <f t="shared" si="214"/>
        <v>0</v>
      </c>
      <c r="AN140" s="48">
        <f t="shared" si="215"/>
        <v>0</v>
      </c>
      <c r="AO140" s="48">
        <f t="shared" si="216"/>
        <v>0</v>
      </c>
      <c r="AP140" s="48">
        <f t="shared" si="217"/>
        <v>0</v>
      </c>
      <c r="AQ140" s="48">
        <f t="shared" si="218"/>
        <v>0</v>
      </c>
      <c r="AR140" s="48">
        <f t="shared" si="219"/>
        <v>0</v>
      </c>
      <c r="AS140" s="48">
        <f t="shared" si="220"/>
        <v>0</v>
      </c>
      <c r="AT140" s="48">
        <f t="shared" si="221"/>
        <v>0</v>
      </c>
      <c r="AU140" s="48">
        <f t="shared" si="222"/>
        <v>0</v>
      </c>
      <c r="AV140" s="48">
        <f t="shared" si="223"/>
        <v>0</v>
      </c>
      <c r="AW140" s="48">
        <f t="shared" si="224"/>
        <v>0</v>
      </c>
      <c r="AX140" s="48">
        <f t="shared" si="225"/>
        <v>0</v>
      </c>
      <c r="AY140" s="48">
        <f t="shared" si="226"/>
        <v>0</v>
      </c>
      <c r="AZ140" s="48">
        <f t="shared" si="227"/>
        <v>0</v>
      </c>
      <c r="BA140" s="48">
        <f t="shared" si="228"/>
        <v>0</v>
      </c>
      <c r="BB140" s="48">
        <f t="shared" si="229"/>
        <v>0</v>
      </c>
      <c r="BC140" s="48">
        <f t="shared" si="230"/>
        <v>0</v>
      </c>
      <c r="BD140" s="48">
        <f t="shared" si="231"/>
        <v>0</v>
      </c>
      <c r="BE140" s="48">
        <f t="shared" si="232"/>
        <v>0</v>
      </c>
      <c r="BF140" s="48">
        <f t="shared" si="233"/>
        <v>0</v>
      </c>
      <c r="BG140" s="48">
        <f t="shared" si="234"/>
        <v>0</v>
      </c>
      <c r="BH140" s="48">
        <f t="shared" si="235"/>
        <v>0</v>
      </c>
      <c r="BI140" s="48">
        <f t="shared" si="236"/>
        <v>0</v>
      </c>
      <c r="BJ140" s="48">
        <f t="shared" si="237"/>
        <v>0</v>
      </c>
      <c r="BK140" s="48"/>
      <c r="CN140" s="310">
        <f t="shared" si="267"/>
        <v>0</v>
      </c>
      <c r="CO140" s="310">
        <v>139</v>
      </c>
      <c r="CP140" s="303">
        <f t="shared" si="268"/>
        <v>1</v>
      </c>
      <c r="CQ140" s="303">
        <f>CP140+COUNTIF($CP$2:CP140,CP140)-1</f>
        <v>139</v>
      </c>
      <c r="CR140" s="305" t="str">
        <f t="shared" si="238"/>
        <v>Mexico</v>
      </c>
      <c r="CS140" s="81">
        <f t="shared" si="269"/>
        <v>0</v>
      </c>
      <c r="CT140" s="48">
        <f t="shared" si="239"/>
        <v>0</v>
      </c>
      <c r="CU140" s="48">
        <f t="shared" si="240"/>
        <v>0</v>
      </c>
      <c r="CV140" s="48">
        <f t="shared" si="241"/>
        <v>0</v>
      </c>
      <c r="CW140" s="48">
        <f t="shared" si="242"/>
        <v>0</v>
      </c>
      <c r="CX140" s="48">
        <f t="shared" si="243"/>
        <v>0</v>
      </c>
      <c r="CY140" s="48">
        <f t="shared" si="244"/>
        <v>0</v>
      </c>
      <c r="CZ140" s="48">
        <f t="shared" si="245"/>
        <v>0</v>
      </c>
      <c r="DA140" s="48">
        <f t="shared" si="246"/>
        <v>0</v>
      </c>
      <c r="DB140" s="48">
        <f t="shared" si="247"/>
        <v>0</v>
      </c>
      <c r="DC140" s="48">
        <f t="shared" si="248"/>
        <v>0</v>
      </c>
      <c r="DD140" s="48">
        <f t="shared" si="249"/>
        <v>0</v>
      </c>
      <c r="DE140" s="48">
        <f t="shared" si="250"/>
        <v>0</v>
      </c>
      <c r="DF140" s="48">
        <f t="shared" si="251"/>
        <v>0</v>
      </c>
      <c r="DG140" s="48">
        <f t="shared" si="252"/>
        <v>0</v>
      </c>
      <c r="DH140" s="48">
        <f t="shared" si="253"/>
        <v>0</v>
      </c>
      <c r="DI140" s="48">
        <f t="shared" si="254"/>
        <v>0</v>
      </c>
      <c r="DJ140" s="48">
        <f t="shared" si="255"/>
        <v>0</v>
      </c>
      <c r="DK140" s="48">
        <f t="shared" si="256"/>
        <v>0</v>
      </c>
      <c r="DL140" s="48">
        <f t="shared" si="257"/>
        <v>0</v>
      </c>
      <c r="DM140" s="48">
        <f t="shared" si="258"/>
        <v>0</v>
      </c>
      <c r="DN140" s="48">
        <f t="shared" si="259"/>
        <v>0</v>
      </c>
      <c r="DO140" s="48">
        <f t="shared" si="260"/>
        <v>0</v>
      </c>
      <c r="DP140" s="48">
        <f t="shared" si="261"/>
        <v>0</v>
      </c>
      <c r="DQ140" s="48">
        <f t="shared" si="262"/>
        <v>0</v>
      </c>
    </row>
    <row r="141" spans="1:121" ht="15">
      <c r="A141" s="303">
        <v>140</v>
      </c>
      <c r="B141" s="445">
        <f t="shared" si="263"/>
        <v>1</v>
      </c>
      <c r="C141" s="446">
        <f>B141+COUNTIF(B$2:$B141,B141)-1</f>
        <v>140</v>
      </c>
      <c r="D141" s="447" t="str">
        <f>Tables!AI141</f>
        <v>Micronesia</v>
      </c>
      <c r="E141" s="448">
        <f t="shared" si="264"/>
        <v>0</v>
      </c>
      <c r="F141" s="50">
        <f>SUMIFS('Portfolio Allocation'!C$10:C$109,'Portfolio Allocation'!$A$10:$A$109,'Graph Tables'!$D141)</f>
        <v>0</v>
      </c>
      <c r="G141" s="50">
        <f>SUMIFS('Portfolio Allocation'!D$10:D$109,'Portfolio Allocation'!$A$10:$A$109,'Graph Tables'!$D141)</f>
        <v>0</v>
      </c>
      <c r="H141" s="50">
        <f>SUMIFS('Portfolio Allocation'!E$10:E$109,'Portfolio Allocation'!$A$10:$A$109,'Graph Tables'!$D141)</f>
        <v>0</v>
      </c>
      <c r="I141" s="50">
        <f>SUMIFS('Portfolio Allocation'!F$10:F$109,'Portfolio Allocation'!$A$10:$A$109,'Graph Tables'!$D141)</f>
        <v>0</v>
      </c>
      <c r="J141" s="50">
        <f>SUMIFS('Portfolio Allocation'!G$10:G$109,'Portfolio Allocation'!$A$10:$A$109,'Graph Tables'!$D141)</f>
        <v>0</v>
      </c>
      <c r="K141" s="50">
        <f>SUMIFS('Portfolio Allocation'!H$10:H$109,'Portfolio Allocation'!$A$10:$A$109,'Graph Tables'!$D141)</f>
        <v>0</v>
      </c>
      <c r="L141" s="50">
        <f>SUMIFS('Portfolio Allocation'!I$10:I$109,'Portfolio Allocation'!$A$10:$A$109,'Graph Tables'!$D141)</f>
        <v>0</v>
      </c>
      <c r="M141" s="50">
        <f>SUMIFS('Portfolio Allocation'!J$10:J$109,'Portfolio Allocation'!$A$10:$A$109,'Graph Tables'!$D141)</f>
        <v>0</v>
      </c>
      <c r="N141" s="50">
        <f>SUMIFS('Portfolio Allocation'!K$10:K$109,'Portfolio Allocation'!$A$10:$A$109,'Graph Tables'!$D141)</f>
        <v>0</v>
      </c>
      <c r="O141" s="50">
        <f>SUMIFS('Portfolio Allocation'!L$10:L$109,'Portfolio Allocation'!$A$10:$A$109,'Graph Tables'!$D141)</f>
        <v>0</v>
      </c>
      <c r="P141" s="50">
        <f>SUMIFS('Portfolio Allocation'!M$10:M$109,'Portfolio Allocation'!$A$10:$A$109,'Graph Tables'!$D141)</f>
        <v>0</v>
      </c>
      <c r="Q141" s="50">
        <f>SUMIFS('Portfolio Allocation'!N$10:N$109,'Portfolio Allocation'!$A$10:$A$109,'Graph Tables'!$D141)</f>
        <v>0</v>
      </c>
      <c r="R141" s="50">
        <f>SUMIFS('Portfolio Allocation'!O$10:O$109,'Portfolio Allocation'!$A$10:$A$109,'Graph Tables'!$D141)</f>
        <v>0</v>
      </c>
      <c r="S141" s="50">
        <f>SUMIFS('Portfolio Allocation'!P$10:P$109,'Portfolio Allocation'!$A$10:$A$109,'Graph Tables'!$D141)</f>
        <v>0</v>
      </c>
      <c r="T141" s="50">
        <f>SUMIFS('Portfolio Allocation'!Q$10:Q$109,'Portfolio Allocation'!$A$10:$A$109,'Graph Tables'!$D141)</f>
        <v>0</v>
      </c>
      <c r="U141" s="50">
        <f>SUMIFS('Portfolio Allocation'!R$10:R$109,'Portfolio Allocation'!$A$10:$A$109,'Graph Tables'!$D141)</f>
        <v>0</v>
      </c>
      <c r="V141" s="50">
        <f>SUMIFS('Portfolio Allocation'!S$10:S$109,'Portfolio Allocation'!$A$10:$A$109,'Graph Tables'!$D141)</f>
        <v>0</v>
      </c>
      <c r="W141" s="50">
        <f>SUMIFS('Portfolio Allocation'!T$10:T$109,'Portfolio Allocation'!$A$10:$A$109,'Graph Tables'!$D141)</f>
        <v>0</v>
      </c>
      <c r="X141" s="50">
        <f>SUMIFS('Portfolio Allocation'!U$10:U$109,'Portfolio Allocation'!$A$10:$A$109,'Graph Tables'!$D141)</f>
        <v>0</v>
      </c>
      <c r="Y141" s="50">
        <f>SUMIFS('Portfolio Allocation'!V$10:V$109,'Portfolio Allocation'!$A$10:$A$109,'Graph Tables'!$D141)</f>
        <v>0</v>
      </c>
      <c r="Z141" s="50">
        <f>SUMIFS('Portfolio Allocation'!W$10:W$109,'Portfolio Allocation'!$A$10:$A$109,'Graph Tables'!$D141)</f>
        <v>0</v>
      </c>
      <c r="AA141" s="50">
        <f>SUMIFS('Portfolio Allocation'!X$10:X$109,'Portfolio Allocation'!$A$10:$A$109,'Graph Tables'!$D141)</f>
        <v>0</v>
      </c>
      <c r="AB141" s="50">
        <f>SUMIFS('Portfolio Allocation'!Y$10:Y$109,'Portfolio Allocation'!$A$10:$A$109,'Graph Tables'!$D141)</f>
        <v>0</v>
      </c>
      <c r="AC141" s="50">
        <f>SUMIFS('Portfolio Allocation'!Z$10:Z$109,'Portfolio Allocation'!$A$10:$A$109,'Graph Tables'!$D141)</f>
        <v>0</v>
      </c>
      <c r="AD141" s="50"/>
      <c r="AH141" s="50"/>
      <c r="AI141" s="303">
        <f t="shared" si="265"/>
        <v>1</v>
      </c>
      <c r="AJ141" s="303">
        <f>AI141+COUNTIF(AI$2:$AI141,AI141)-1</f>
        <v>140</v>
      </c>
      <c r="AK141" s="305" t="str">
        <f t="shared" si="213"/>
        <v>Micronesia</v>
      </c>
      <c r="AL141" s="81">
        <f t="shared" si="266"/>
        <v>0</v>
      </c>
      <c r="AM141" s="48">
        <f t="shared" si="214"/>
        <v>0</v>
      </c>
      <c r="AN141" s="48">
        <f t="shared" si="215"/>
        <v>0</v>
      </c>
      <c r="AO141" s="48">
        <f t="shared" si="216"/>
        <v>0</v>
      </c>
      <c r="AP141" s="48">
        <f t="shared" si="217"/>
        <v>0</v>
      </c>
      <c r="AQ141" s="48">
        <f t="shared" si="218"/>
        <v>0</v>
      </c>
      <c r="AR141" s="48">
        <f t="shared" si="219"/>
        <v>0</v>
      </c>
      <c r="AS141" s="48">
        <f t="shared" si="220"/>
        <v>0</v>
      </c>
      <c r="AT141" s="48">
        <f t="shared" si="221"/>
        <v>0</v>
      </c>
      <c r="AU141" s="48">
        <f t="shared" si="222"/>
        <v>0</v>
      </c>
      <c r="AV141" s="48">
        <f t="shared" si="223"/>
        <v>0</v>
      </c>
      <c r="AW141" s="48">
        <f t="shared" si="224"/>
        <v>0</v>
      </c>
      <c r="AX141" s="48">
        <f t="shared" si="225"/>
        <v>0</v>
      </c>
      <c r="AY141" s="48">
        <f t="shared" si="226"/>
        <v>0</v>
      </c>
      <c r="AZ141" s="48">
        <f t="shared" si="227"/>
        <v>0</v>
      </c>
      <c r="BA141" s="48">
        <f t="shared" si="228"/>
        <v>0</v>
      </c>
      <c r="BB141" s="48">
        <f t="shared" si="229"/>
        <v>0</v>
      </c>
      <c r="BC141" s="48">
        <f t="shared" si="230"/>
        <v>0</v>
      </c>
      <c r="BD141" s="48">
        <f t="shared" si="231"/>
        <v>0</v>
      </c>
      <c r="BE141" s="48">
        <f t="shared" si="232"/>
        <v>0</v>
      </c>
      <c r="BF141" s="48">
        <f t="shared" si="233"/>
        <v>0</v>
      </c>
      <c r="BG141" s="48">
        <f t="shared" si="234"/>
        <v>0</v>
      </c>
      <c r="BH141" s="48">
        <f t="shared" si="235"/>
        <v>0</v>
      </c>
      <c r="BI141" s="48">
        <f t="shared" si="236"/>
        <v>0</v>
      </c>
      <c r="BJ141" s="48">
        <f t="shared" si="237"/>
        <v>0</v>
      </c>
      <c r="BK141" s="48"/>
      <c r="CN141" s="310">
        <f t="shared" si="267"/>
        <v>0</v>
      </c>
      <c r="CO141" s="310">
        <v>140</v>
      </c>
      <c r="CP141" s="303">
        <f t="shared" si="268"/>
        <v>1</v>
      </c>
      <c r="CQ141" s="303">
        <f>CP141+COUNTIF($CP$2:CP141,CP141)-1</f>
        <v>140</v>
      </c>
      <c r="CR141" s="305" t="str">
        <f t="shared" si="238"/>
        <v>Micronesia</v>
      </c>
      <c r="CS141" s="81">
        <f t="shared" si="269"/>
        <v>0</v>
      </c>
      <c r="CT141" s="48">
        <f t="shared" si="239"/>
        <v>0</v>
      </c>
      <c r="CU141" s="48">
        <f t="shared" si="240"/>
        <v>0</v>
      </c>
      <c r="CV141" s="48">
        <f t="shared" si="241"/>
        <v>0</v>
      </c>
      <c r="CW141" s="48">
        <f t="shared" si="242"/>
        <v>0</v>
      </c>
      <c r="CX141" s="48">
        <f t="shared" si="243"/>
        <v>0</v>
      </c>
      <c r="CY141" s="48">
        <f t="shared" si="244"/>
        <v>0</v>
      </c>
      <c r="CZ141" s="48">
        <f t="shared" si="245"/>
        <v>0</v>
      </c>
      <c r="DA141" s="48">
        <f t="shared" si="246"/>
        <v>0</v>
      </c>
      <c r="DB141" s="48">
        <f t="shared" si="247"/>
        <v>0</v>
      </c>
      <c r="DC141" s="48">
        <f t="shared" si="248"/>
        <v>0</v>
      </c>
      <c r="DD141" s="48">
        <f t="shared" si="249"/>
        <v>0</v>
      </c>
      <c r="DE141" s="48">
        <f t="shared" si="250"/>
        <v>0</v>
      </c>
      <c r="DF141" s="48">
        <f t="shared" si="251"/>
        <v>0</v>
      </c>
      <c r="DG141" s="48">
        <f t="shared" si="252"/>
        <v>0</v>
      </c>
      <c r="DH141" s="48">
        <f t="shared" si="253"/>
        <v>0</v>
      </c>
      <c r="DI141" s="48">
        <f t="shared" si="254"/>
        <v>0</v>
      </c>
      <c r="DJ141" s="48">
        <f t="shared" si="255"/>
        <v>0</v>
      </c>
      <c r="DK141" s="48">
        <f t="shared" si="256"/>
        <v>0</v>
      </c>
      <c r="DL141" s="48">
        <f t="shared" si="257"/>
        <v>0</v>
      </c>
      <c r="DM141" s="48">
        <f t="shared" si="258"/>
        <v>0</v>
      </c>
      <c r="DN141" s="48">
        <f t="shared" si="259"/>
        <v>0</v>
      </c>
      <c r="DO141" s="48">
        <f t="shared" si="260"/>
        <v>0</v>
      </c>
      <c r="DP141" s="48">
        <f t="shared" si="261"/>
        <v>0</v>
      </c>
      <c r="DQ141" s="48">
        <f t="shared" si="262"/>
        <v>0</v>
      </c>
    </row>
    <row r="142" spans="1:121" ht="15">
      <c r="A142" s="303">
        <v>141</v>
      </c>
      <c r="B142" s="445">
        <f t="shared" si="263"/>
        <v>1</v>
      </c>
      <c r="C142" s="446">
        <f>B142+COUNTIF(B$2:$B142,B142)-1</f>
        <v>141</v>
      </c>
      <c r="D142" s="447" t="str">
        <f>Tables!AI142</f>
        <v>Moldova</v>
      </c>
      <c r="E142" s="448">
        <f t="shared" si="264"/>
        <v>0</v>
      </c>
      <c r="F142" s="50">
        <f>SUMIFS('Portfolio Allocation'!C$10:C$109,'Portfolio Allocation'!$A$10:$A$109,'Graph Tables'!$D142)</f>
        <v>0</v>
      </c>
      <c r="G142" s="50">
        <f>SUMIFS('Portfolio Allocation'!D$10:D$109,'Portfolio Allocation'!$A$10:$A$109,'Graph Tables'!$D142)</f>
        <v>0</v>
      </c>
      <c r="H142" s="50">
        <f>SUMIFS('Portfolio Allocation'!E$10:E$109,'Portfolio Allocation'!$A$10:$A$109,'Graph Tables'!$D142)</f>
        <v>0</v>
      </c>
      <c r="I142" s="50">
        <f>SUMIFS('Portfolio Allocation'!F$10:F$109,'Portfolio Allocation'!$A$10:$A$109,'Graph Tables'!$D142)</f>
        <v>0</v>
      </c>
      <c r="J142" s="50">
        <f>SUMIFS('Portfolio Allocation'!G$10:G$109,'Portfolio Allocation'!$A$10:$A$109,'Graph Tables'!$D142)</f>
        <v>0</v>
      </c>
      <c r="K142" s="50">
        <f>SUMIFS('Portfolio Allocation'!H$10:H$109,'Portfolio Allocation'!$A$10:$A$109,'Graph Tables'!$D142)</f>
        <v>0</v>
      </c>
      <c r="L142" s="50">
        <f>SUMIFS('Portfolio Allocation'!I$10:I$109,'Portfolio Allocation'!$A$10:$A$109,'Graph Tables'!$D142)</f>
        <v>0</v>
      </c>
      <c r="M142" s="50">
        <f>SUMIFS('Portfolio Allocation'!J$10:J$109,'Portfolio Allocation'!$A$10:$A$109,'Graph Tables'!$D142)</f>
        <v>0</v>
      </c>
      <c r="N142" s="50">
        <f>SUMIFS('Portfolio Allocation'!K$10:K$109,'Portfolio Allocation'!$A$10:$A$109,'Graph Tables'!$D142)</f>
        <v>0</v>
      </c>
      <c r="O142" s="50">
        <f>SUMIFS('Portfolio Allocation'!L$10:L$109,'Portfolio Allocation'!$A$10:$A$109,'Graph Tables'!$D142)</f>
        <v>0</v>
      </c>
      <c r="P142" s="50">
        <f>SUMIFS('Portfolio Allocation'!M$10:M$109,'Portfolio Allocation'!$A$10:$A$109,'Graph Tables'!$D142)</f>
        <v>0</v>
      </c>
      <c r="Q142" s="50">
        <f>SUMIFS('Portfolio Allocation'!N$10:N$109,'Portfolio Allocation'!$A$10:$A$109,'Graph Tables'!$D142)</f>
        <v>0</v>
      </c>
      <c r="R142" s="50">
        <f>SUMIFS('Portfolio Allocation'!O$10:O$109,'Portfolio Allocation'!$A$10:$A$109,'Graph Tables'!$D142)</f>
        <v>0</v>
      </c>
      <c r="S142" s="50">
        <f>SUMIFS('Portfolio Allocation'!P$10:P$109,'Portfolio Allocation'!$A$10:$A$109,'Graph Tables'!$D142)</f>
        <v>0</v>
      </c>
      <c r="T142" s="50">
        <f>SUMIFS('Portfolio Allocation'!Q$10:Q$109,'Portfolio Allocation'!$A$10:$A$109,'Graph Tables'!$D142)</f>
        <v>0</v>
      </c>
      <c r="U142" s="50">
        <f>SUMIFS('Portfolio Allocation'!R$10:R$109,'Portfolio Allocation'!$A$10:$A$109,'Graph Tables'!$D142)</f>
        <v>0</v>
      </c>
      <c r="V142" s="50">
        <f>SUMIFS('Portfolio Allocation'!S$10:S$109,'Portfolio Allocation'!$A$10:$A$109,'Graph Tables'!$D142)</f>
        <v>0</v>
      </c>
      <c r="W142" s="50">
        <f>SUMIFS('Portfolio Allocation'!T$10:T$109,'Portfolio Allocation'!$A$10:$A$109,'Graph Tables'!$D142)</f>
        <v>0</v>
      </c>
      <c r="X142" s="50">
        <f>SUMIFS('Portfolio Allocation'!U$10:U$109,'Portfolio Allocation'!$A$10:$A$109,'Graph Tables'!$D142)</f>
        <v>0</v>
      </c>
      <c r="Y142" s="50">
        <f>SUMIFS('Portfolio Allocation'!V$10:V$109,'Portfolio Allocation'!$A$10:$A$109,'Graph Tables'!$D142)</f>
        <v>0</v>
      </c>
      <c r="Z142" s="50">
        <f>SUMIFS('Portfolio Allocation'!W$10:W$109,'Portfolio Allocation'!$A$10:$A$109,'Graph Tables'!$D142)</f>
        <v>0</v>
      </c>
      <c r="AA142" s="50">
        <f>SUMIFS('Portfolio Allocation'!X$10:X$109,'Portfolio Allocation'!$A$10:$A$109,'Graph Tables'!$D142)</f>
        <v>0</v>
      </c>
      <c r="AB142" s="50">
        <f>SUMIFS('Portfolio Allocation'!Y$10:Y$109,'Portfolio Allocation'!$A$10:$A$109,'Graph Tables'!$D142)</f>
        <v>0</v>
      </c>
      <c r="AC142" s="50">
        <f>SUMIFS('Portfolio Allocation'!Z$10:Z$109,'Portfolio Allocation'!$A$10:$A$109,'Graph Tables'!$D142)</f>
        <v>0</v>
      </c>
      <c r="AD142" s="50"/>
      <c r="AH142" s="50"/>
      <c r="AI142" s="303">
        <f t="shared" si="265"/>
        <v>1</v>
      </c>
      <c r="AJ142" s="303">
        <f>AI142+COUNTIF(AI$2:$AI142,AI142)-1</f>
        <v>141</v>
      </c>
      <c r="AK142" s="305" t="str">
        <f t="shared" si="213"/>
        <v>Moldova</v>
      </c>
      <c r="AL142" s="81">
        <f t="shared" si="266"/>
        <v>0</v>
      </c>
      <c r="AM142" s="48">
        <f t="shared" si="214"/>
        <v>0</v>
      </c>
      <c r="AN142" s="48">
        <f t="shared" si="215"/>
        <v>0</v>
      </c>
      <c r="AO142" s="48">
        <f t="shared" si="216"/>
        <v>0</v>
      </c>
      <c r="AP142" s="48">
        <f t="shared" si="217"/>
        <v>0</v>
      </c>
      <c r="AQ142" s="48">
        <f t="shared" si="218"/>
        <v>0</v>
      </c>
      <c r="AR142" s="48">
        <f t="shared" si="219"/>
        <v>0</v>
      </c>
      <c r="AS142" s="48">
        <f t="shared" si="220"/>
        <v>0</v>
      </c>
      <c r="AT142" s="48">
        <f t="shared" si="221"/>
        <v>0</v>
      </c>
      <c r="AU142" s="48">
        <f t="shared" si="222"/>
        <v>0</v>
      </c>
      <c r="AV142" s="48">
        <f t="shared" si="223"/>
        <v>0</v>
      </c>
      <c r="AW142" s="48">
        <f t="shared" si="224"/>
        <v>0</v>
      </c>
      <c r="AX142" s="48">
        <f t="shared" si="225"/>
        <v>0</v>
      </c>
      <c r="AY142" s="48">
        <f t="shared" si="226"/>
        <v>0</v>
      </c>
      <c r="AZ142" s="48">
        <f t="shared" si="227"/>
        <v>0</v>
      </c>
      <c r="BA142" s="48">
        <f t="shared" si="228"/>
        <v>0</v>
      </c>
      <c r="BB142" s="48">
        <f t="shared" si="229"/>
        <v>0</v>
      </c>
      <c r="BC142" s="48">
        <f t="shared" si="230"/>
        <v>0</v>
      </c>
      <c r="BD142" s="48">
        <f t="shared" si="231"/>
        <v>0</v>
      </c>
      <c r="BE142" s="48">
        <f t="shared" si="232"/>
        <v>0</v>
      </c>
      <c r="BF142" s="48">
        <f t="shared" si="233"/>
        <v>0</v>
      </c>
      <c r="BG142" s="48">
        <f t="shared" si="234"/>
        <v>0</v>
      </c>
      <c r="BH142" s="48">
        <f t="shared" si="235"/>
        <v>0</v>
      </c>
      <c r="BI142" s="48">
        <f t="shared" si="236"/>
        <v>0</v>
      </c>
      <c r="BJ142" s="48">
        <f t="shared" si="237"/>
        <v>0</v>
      </c>
      <c r="BK142" s="48"/>
      <c r="CN142" s="310">
        <f t="shared" si="267"/>
        <v>0</v>
      </c>
      <c r="CO142" s="310">
        <v>141</v>
      </c>
      <c r="CP142" s="303">
        <f t="shared" si="268"/>
        <v>1</v>
      </c>
      <c r="CQ142" s="303">
        <f>CP142+COUNTIF($CP$2:CP142,CP142)-1</f>
        <v>141</v>
      </c>
      <c r="CR142" s="305" t="str">
        <f t="shared" si="238"/>
        <v>Moldova</v>
      </c>
      <c r="CS142" s="81">
        <f t="shared" si="269"/>
        <v>0</v>
      </c>
      <c r="CT142" s="48">
        <f t="shared" si="239"/>
        <v>0</v>
      </c>
      <c r="CU142" s="48">
        <f t="shared" si="240"/>
        <v>0</v>
      </c>
      <c r="CV142" s="48">
        <f t="shared" si="241"/>
        <v>0</v>
      </c>
      <c r="CW142" s="48">
        <f t="shared" si="242"/>
        <v>0</v>
      </c>
      <c r="CX142" s="48">
        <f t="shared" si="243"/>
        <v>0</v>
      </c>
      <c r="CY142" s="48">
        <f t="shared" si="244"/>
        <v>0</v>
      </c>
      <c r="CZ142" s="48">
        <f t="shared" si="245"/>
        <v>0</v>
      </c>
      <c r="DA142" s="48">
        <f t="shared" si="246"/>
        <v>0</v>
      </c>
      <c r="DB142" s="48">
        <f t="shared" si="247"/>
        <v>0</v>
      </c>
      <c r="DC142" s="48">
        <f t="shared" si="248"/>
        <v>0</v>
      </c>
      <c r="DD142" s="48">
        <f t="shared" si="249"/>
        <v>0</v>
      </c>
      <c r="DE142" s="48">
        <f t="shared" si="250"/>
        <v>0</v>
      </c>
      <c r="DF142" s="48">
        <f t="shared" si="251"/>
        <v>0</v>
      </c>
      <c r="DG142" s="48">
        <f t="shared" si="252"/>
        <v>0</v>
      </c>
      <c r="DH142" s="48">
        <f t="shared" si="253"/>
        <v>0</v>
      </c>
      <c r="DI142" s="48">
        <f t="shared" si="254"/>
        <v>0</v>
      </c>
      <c r="DJ142" s="48">
        <f t="shared" si="255"/>
        <v>0</v>
      </c>
      <c r="DK142" s="48">
        <f t="shared" si="256"/>
        <v>0</v>
      </c>
      <c r="DL142" s="48">
        <f t="shared" si="257"/>
        <v>0</v>
      </c>
      <c r="DM142" s="48">
        <f t="shared" si="258"/>
        <v>0</v>
      </c>
      <c r="DN142" s="48">
        <f t="shared" si="259"/>
        <v>0</v>
      </c>
      <c r="DO142" s="48">
        <f t="shared" si="260"/>
        <v>0</v>
      </c>
      <c r="DP142" s="48">
        <f t="shared" si="261"/>
        <v>0</v>
      </c>
      <c r="DQ142" s="48">
        <f t="shared" si="262"/>
        <v>0</v>
      </c>
    </row>
    <row r="143" spans="1:121" ht="15">
      <c r="A143" s="303">
        <v>142</v>
      </c>
      <c r="B143" s="445">
        <f t="shared" si="263"/>
        <v>1</v>
      </c>
      <c r="C143" s="446">
        <f>B143+COUNTIF(B$2:$B143,B143)-1</f>
        <v>142</v>
      </c>
      <c r="D143" s="447" t="str">
        <f>Tables!AI143</f>
        <v>Monaco</v>
      </c>
      <c r="E143" s="448">
        <f t="shared" si="264"/>
        <v>0</v>
      </c>
      <c r="F143" s="50">
        <f>SUMIFS('Portfolio Allocation'!C$10:C$109,'Portfolio Allocation'!$A$10:$A$109,'Graph Tables'!$D143)</f>
        <v>0</v>
      </c>
      <c r="G143" s="50">
        <f>SUMIFS('Portfolio Allocation'!D$10:D$109,'Portfolio Allocation'!$A$10:$A$109,'Graph Tables'!$D143)</f>
        <v>0</v>
      </c>
      <c r="H143" s="50">
        <f>SUMIFS('Portfolio Allocation'!E$10:E$109,'Portfolio Allocation'!$A$10:$A$109,'Graph Tables'!$D143)</f>
        <v>0</v>
      </c>
      <c r="I143" s="50">
        <f>SUMIFS('Portfolio Allocation'!F$10:F$109,'Portfolio Allocation'!$A$10:$A$109,'Graph Tables'!$D143)</f>
        <v>0</v>
      </c>
      <c r="J143" s="50">
        <f>SUMIFS('Portfolio Allocation'!G$10:G$109,'Portfolio Allocation'!$A$10:$A$109,'Graph Tables'!$D143)</f>
        <v>0</v>
      </c>
      <c r="K143" s="50">
        <f>SUMIFS('Portfolio Allocation'!H$10:H$109,'Portfolio Allocation'!$A$10:$A$109,'Graph Tables'!$D143)</f>
        <v>0</v>
      </c>
      <c r="L143" s="50">
        <f>SUMIFS('Portfolio Allocation'!I$10:I$109,'Portfolio Allocation'!$A$10:$A$109,'Graph Tables'!$D143)</f>
        <v>0</v>
      </c>
      <c r="M143" s="50">
        <f>SUMIFS('Portfolio Allocation'!J$10:J$109,'Portfolio Allocation'!$A$10:$A$109,'Graph Tables'!$D143)</f>
        <v>0</v>
      </c>
      <c r="N143" s="50">
        <f>SUMIFS('Portfolio Allocation'!K$10:K$109,'Portfolio Allocation'!$A$10:$A$109,'Graph Tables'!$D143)</f>
        <v>0</v>
      </c>
      <c r="O143" s="50">
        <f>SUMIFS('Portfolio Allocation'!L$10:L$109,'Portfolio Allocation'!$A$10:$A$109,'Graph Tables'!$D143)</f>
        <v>0</v>
      </c>
      <c r="P143" s="50">
        <f>SUMIFS('Portfolio Allocation'!M$10:M$109,'Portfolio Allocation'!$A$10:$A$109,'Graph Tables'!$D143)</f>
        <v>0</v>
      </c>
      <c r="Q143" s="50">
        <f>SUMIFS('Portfolio Allocation'!N$10:N$109,'Portfolio Allocation'!$A$10:$A$109,'Graph Tables'!$D143)</f>
        <v>0</v>
      </c>
      <c r="R143" s="50">
        <f>SUMIFS('Portfolio Allocation'!O$10:O$109,'Portfolio Allocation'!$A$10:$A$109,'Graph Tables'!$D143)</f>
        <v>0</v>
      </c>
      <c r="S143" s="50">
        <f>SUMIFS('Portfolio Allocation'!P$10:P$109,'Portfolio Allocation'!$A$10:$A$109,'Graph Tables'!$D143)</f>
        <v>0</v>
      </c>
      <c r="T143" s="50">
        <f>SUMIFS('Portfolio Allocation'!Q$10:Q$109,'Portfolio Allocation'!$A$10:$A$109,'Graph Tables'!$D143)</f>
        <v>0</v>
      </c>
      <c r="U143" s="50">
        <f>SUMIFS('Portfolio Allocation'!R$10:R$109,'Portfolio Allocation'!$A$10:$A$109,'Graph Tables'!$D143)</f>
        <v>0</v>
      </c>
      <c r="V143" s="50">
        <f>SUMIFS('Portfolio Allocation'!S$10:S$109,'Portfolio Allocation'!$A$10:$A$109,'Graph Tables'!$D143)</f>
        <v>0</v>
      </c>
      <c r="W143" s="50">
        <f>SUMIFS('Portfolio Allocation'!T$10:T$109,'Portfolio Allocation'!$A$10:$A$109,'Graph Tables'!$D143)</f>
        <v>0</v>
      </c>
      <c r="X143" s="50">
        <f>SUMIFS('Portfolio Allocation'!U$10:U$109,'Portfolio Allocation'!$A$10:$A$109,'Graph Tables'!$D143)</f>
        <v>0</v>
      </c>
      <c r="Y143" s="50">
        <f>SUMIFS('Portfolio Allocation'!V$10:V$109,'Portfolio Allocation'!$A$10:$A$109,'Graph Tables'!$D143)</f>
        <v>0</v>
      </c>
      <c r="Z143" s="50">
        <f>SUMIFS('Portfolio Allocation'!W$10:W$109,'Portfolio Allocation'!$A$10:$A$109,'Graph Tables'!$D143)</f>
        <v>0</v>
      </c>
      <c r="AA143" s="50">
        <f>SUMIFS('Portfolio Allocation'!X$10:X$109,'Portfolio Allocation'!$A$10:$A$109,'Graph Tables'!$D143)</f>
        <v>0</v>
      </c>
      <c r="AB143" s="50">
        <f>SUMIFS('Portfolio Allocation'!Y$10:Y$109,'Portfolio Allocation'!$A$10:$A$109,'Graph Tables'!$D143)</f>
        <v>0</v>
      </c>
      <c r="AC143" s="50">
        <f>SUMIFS('Portfolio Allocation'!Z$10:Z$109,'Portfolio Allocation'!$A$10:$A$109,'Graph Tables'!$D143)</f>
        <v>0</v>
      </c>
      <c r="AD143" s="50"/>
      <c r="AH143" s="50"/>
      <c r="AI143" s="303">
        <f t="shared" si="265"/>
        <v>1</v>
      </c>
      <c r="AJ143" s="303">
        <f>AI143+COUNTIF(AI$2:$AI143,AI143)-1</f>
        <v>142</v>
      </c>
      <c r="AK143" s="305" t="str">
        <f t="shared" si="213"/>
        <v>Monaco</v>
      </c>
      <c r="AL143" s="81">
        <f t="shared" si="266"/>
        <v>0</v>
      </c>
      <c r="AM143" s="48">
        <f t="shared" si="214"/>
        <v>0</v>
      </c>
      <c r="AN143" s="48">
        <f t="shared" si="215"/>
        <v>0</v>
      </c>
      <c r="AO143" s="48">
        <f t="shared" si="216"/>
        <v>0</v>
      </c>
      <c r="AP143" s="48">
        <f t="shared" si="217"/>
        <v>0</v>
      </c>
      <c r="AQ143" s="48">
        <f t="shared" si="218"/>
        <v>0</v>
      </c>
      <c r="AR143" s="48">
        <f t="shared" si="219"/>
        <v>0</v>
      </c>
      <c r="AS143" s="48">
        <f t="shared" si="220"/>
        <v>0</v>
      </c>
      <c r="AT143" s="48">
        <f t="shared" si="221"/>
        <v>0</v>
      </c>
      <c r="AU143" s="48">
        <f t="shared" si="222"/>
        <v>0</v>
      </c>
      <c r="AV143" s="48">
        <f t="shared" si="223"/>
        <v>0</v>
      </c>
      <c r="AW143" s="48">
        <f t="shared" si="224"/>
        <v>0</v>
      </c>
      <c r="AX143" s="48">
        <f t="shared" si="225"/>
        <v>0</v>
      </c>
      <c r="AY143" s="48">
        <f t="shared" si="226"/>
        <v>0</v>
      </c>
      <c r="AZ143" s="48">
        <f t="shared" si="227"/>
        <v>0</v>
      </c>
      <c r="BA143" s="48">
        <f t="shared" si="228"/>
        <v>0</v>
      </c>
      <c r="BB143" s="48">
        <f t="shared" si="229"/>
        <v>0</v>
      </c>
      <c r="BC143" s="48">
        <f t="shared" si="230"/>
        <v>0</v>
      </c>
      <c r="BD143" s="48">
        <f t="shared" si="231"/>
        <v>0</v>
      </c>
      <c r="BE143" s="48">
        <f t="shared" si="232"/>
        <v>0</v>
      </c>
      <c r="BF143" s="48">
        <f t="shared" si="233"/>
        <v>0</v>
      </c>
      <c r="BG143" s="48">
        <f t="shared" si="234"/>
        <v>0</v>
      </c>
      <c r="BH143" s="48">
        <f t="shared" si="235"/>
        <v>0</v>
      </c>
      <c r="BI143" s="48">
        <f t="shared" si="236"/>
        <v>0</v>
      </c>
      <c r="BJ143" s="48">
        <f t="shared" si="237"/>
        <v>0</v>
      </c>
      <c r="BK143" s="48"/>
      <c r="CN143" s="310">
        <f t="shared" si="267"/>
        <v>0</v>
      </c>
      <c r="CO143" s="310">
        <v>142</v>
      </c>
      <c r="CP143" s="303">
        <f t="shared" si="268"/>
        <v>1</v>
      </c>
      <c r="CQ143" s="303">
        <f>CP143+COUNTIF($CP$2:CP143,CP143)-1</f>
        <v>142</v>
      </c>
      <c r="CR143" s="305" t="str">
        <f t="shared" si="238"/>
        <v>Monaco</v>
      </c>
      <c r="CS143" s="81">
        <f t="shared" si="269"/>
        <v>0</v>
      </c>
      <c r="CT143" s="48">
        <f t="shared" si="239"/>
        <v>0</v>
      </c>
      <c r="CU143" s="48">
        <f t="shared" si="240"/>
        <v>0</v>
      </c>
      <c r="CV143" s="48">
        <f t="shared" si="241"/>
        <v>0</v>
      </c>
      <c r="CW143" s="48">
        <f t="shared" si="242"/>
        <v>0</v>
      </c>
      <c r="CX143" s="48">
        <f t="shared" si="243"/>
        <v>0</v>
      </c>
      <c r="CY143" s="48">
        <f t="shared" si="244"/>
        <v>0</v>
      </c>
      <c r="CZ143" s="48">
        <f t="shared" si="245"/>
        <v>0</v>
      </c>
      <c r="DA143" s="48">
        <f t="shared" si="246"/>
        <v>0</v>
      </c>
      <c r="DB143" s="48">
        <f t="shared" si="247"/>
        <v>0</v>
      </c>
      <c r="DC143" s="48">
        <f t="shared" si="248"/>
        <v>0</v>
      </c>
      <c r="DD143" s="48">
        <f t="shared" si="249"/>
        <v>0</v>
      </c>
      <c r="DE143" s="48">
        <f t="shared" si="250"/>
        <v>0</v>
      </c>
      <c r="DF143" s="48">
        <f t="shared" si="251"/>
        <v>0</v>
      </c>
      <c r="DG143" s="48">
        <f t="shared" si="252"/>
        <v>0</v>
      </c>
      <c r="DH143" s="48">
        <f t="shared" si="253"/>
        <v>0</v>
      </c>
      <c r="DI143" s="48">
        <f t="shared" si="254"/>
        <v>0</v>
      </c>
      <c r="DJ143" s="48">
        <f t="shared" si="255"/>
        <v>0</v>
      </c>
      <c r="DK143" s="48">
        <f t="shared" si="256"/>
        <v>0</v>
      </c>
      <c r="DL143" s="48">
        <f t="shared" si="257"/>
        <v>0</v>
      </c>
      <c r="DM143" s="48">
        <f t="shared" si="258"/>
        <v>0</v>
      </c>
      <c r="DN143" s="48">
        <f t="shared" si="259"/>
        <v>0</v>
      </c>
      <c r="DO143" s="48">
        <f t="shared" si="260"/>
        <v>0</v>
      </c>
      <c r="DP143" s="48">
        <f t="shared" si="261"/>
        <v>0</v>
      </c>
      <c r="DQ143" s="48">
        <f t="shared" si="262"/>
        <v>0</v>
      </c>
    </row>
    <row r="144" spans="1:121" ht="15">
      <c r="A144" s="303">
        <v>143</v>
      </c>
      <c r="B144" s="445">
        <f t="shared" si="263"/>
        <v>1</v>
      </c>
      <c r="C144" s="446">
        <f>B144+COUNTIF(B$2:$B144,B144)-1</f>
        <v>143</v>
      </c>
      <c r="D144" s="447" t="str">
        <f>Tables!AI144</f>
        <v>Mongolia</v>
      </c>
      <c r="E144" s="448">
        <f t="shared" si="264"/>
        <v>0</v>
      </c>
      <c r="F144" s="50">
        <f>SUMIFS('Portfolio Allocation'!C$10:C$109,'Portfolio Allocation'!$A$10:$A$109,'Graph Tables'!$D144)</f>
        <v>0</v>
      </c>
      <c r="G144" s="50">
        <f>SUMIFS('Portfolio Allocation'!D$10:D$109,'Portfolio Allocation'!$A$10:$A$109,'Graph Tables'!$D144)</f>
        <v>0</v>
      </c>
      <c r="H144" s="50">
        <f>SUMIFS('Portfolio Allocation'!E$10:E$109,'Portfolio Allocation'!$A$10:$A$109,'Graph Tables'!$D144)</f>
        <v>0</v>
      </c>
      <c r="I144" s="50">
        <f>SUMIFS('Portfolio Allocation'!F$10:F$109,'Portfolio Allocation'!$A$10:$A$109,'Graph Tables'!$D144)</f>
        <v>0</v>
      </c>
      <c r="J144" s="50">
        <f>SUMIFS('Portfolio Allocation'!G$10:G$109,'Portfolio Allocation'!$A$10:$A$109,'Graph Tables'!$D144)</f>
        <v>0</v>
      </c>
      <c r="K144" s="50">
        <f>SUMIFS('Portfolio Allocation'!H$10:H$109,'Portfolio Allocation'!$A$10:$A$109,'Graph Tables'!$D144)</f>
        <v>0</v>
      </c>
      <c r="L144" s="50">
        <f>SUMIFS('Portfolio Allocation'!I$10:I$109,'Portfolio Allocation'!$A$10:$A$109,'Graph Tables'!$D144)</f>
        <v>0</v>
      </c>
      <c r="M144" s="50">
        <f>SUMIFS('Portfolio Allocation'!J$10:J$109,'Portfolio Allocation'!$A$10:$A$109,'Graph Tables'!$D144)</f>
        <v>0</v>
      </c>
      <c r="N144" s="50">
        <f>SUMIFS('Portfolio Allocation'!K$10:K$109,'Portfolio Allocation'!$A$10:$A$109,'Graph Tables'!$D144)</f>
        <v>0</v>
      </c>
      <c r="O144" s="50">
        <f>SUMIFS('Portfolio Allocation'!L$10:L$109,'Portfolio Allocation'!$A$10:$A$109,'Graph Tables'!$D144)</f>
        <v>0</v>
      </c>
      <c r="P144" s="50">
        <f>SUMIFS('Portfolio Allocation'!M$10:M$109,'Portfolio Allocation'!$A$10:$A$109,'Graph Tables'!$D144)</f>
        <v>0</v>
      </c>
      <c r="Q144" s="50">
        <f>SUMIFS('Portfolio Allocation'!N$10:N$109,'Portfolio Allocation'!$A$10:$A$109,'Graph Tables'!$D144)</f>
        <v>0</v>
      </c>
      <c r="R144" s="50">
        <f>SUMIFS('Portfolio Allocation'!O$10:O$109,'Portfolio Allocation'!$A$10:$A$109,'Graph Tables'!$D144)</f>
        <v>0</v>
      </c>
      <c r="S144" s="50">
        <f>SUMIFS('Portfolio Allocation'!P$10:P$109,'Portfolio Allocation'!$A$10:$A$109,'Graph Tables'!$D144)</f>
        <v>0</v>
      </c>
      <c r="T144" s="50">
        <f>SUMIFS('Portfolio Allocation'!Q$10:Q$109,'Portfolio Allocation'!$A$10:$A$109,'Graph Tables'!$D144)</f>
        <v>0</v>
      </c>
      <c r="U144" s="50">
        <f>SUMIFS('Portfolio Allocation'!R$10:R$109,'Portfolio Allocation'!$A$10:$A$109,'Graph Tables'!$D144)</f>
        <v>0</v>
      </c>
      <c r="V144" s="50">
        <f>SUMIFS('Portfolio Allocation'!S$10:S$109,'Portfolio Allocation'!$A$10:$A$109,'Graph Tables'!$D144)</f>
        <v>0</v>
      </c>
      <c r="W144" s="50">
        <f>SUMIFS('Portfolio Allocation'!T$10:T$109,'Portfolio Allocation'!$A$10:$A$109,'Graph Tables'!$D144)</f>
        <v>0</v>
      </c>
      <c r="X144" s="50">
        <f>SUMIFS('Portfolio Allocation'!U$10:U$109,'Portfolio Allocation'!$A$10:$A$109,'Graph Tables'!$D144)</f>
        <v>0</v>
      </c>
      <c r="Y144" s="50">
        <f>SUMIFS('Portfolio Allocation'!V$10:V$109,'Portfolio Allocation'!$A$10:$A$109,'Graph Tables'!$D144)</f>
        <v>0</v>
      </c>
      <c r="Z144" s="50">
        <f>SUMIFS('Portfolio Allocation'!W$10:W$109,'Portfolio Allocation'!$A$10:$A$109,'Graph Tables'!$D144)</f>
        <v>0</v>
      </c>
      <c r="AA144" s="50">
        <f>SUMIFS('Portfolio Allocation'!X$10:X$109,'Portfolio Allocation'!$A$10:$A$109,'Graph Tables'!$D144)</f>
        <v>0</v>
      </c>
      <c r="AB144" s="50">
        <f>SUMIFS('Portfolio Allocation'!Y$10:Y$109,'Portfolio Allocation'!$A$10:$A$109,'Graph Tables'!$D144)</f>
        <v>0</v>
      </c>
      <c r="AC144" s="50">
        <f>SUMIFS('Portfolio Allocation'!Z$10:Z$109,'Portfolio Allocation'!$A$10:$A$109,'Graph Tables'!$D144)</f>
        <v>0</v>
      </c>
      <c r="AD144" s="50"/>
      <c r="AH144" s="50"/>
      <c r="AI144" s="303">
        <f t="shared" si="265"/>
        <v>1</v>
      </c>
      <c r="AJ144" s="303">
        <f>AI144+COUNTIF(AI$2:$AI144,AI144)-1</f>
        <v>143</v>
      </c>
      <c r="AK144" s="305" t="str">
        <f t="shared" si="213"/>
        <v>Mongolia</v>
      </c>
      <c r="AL144" s="81">
        <f t="shared" si="266"/>
        <v>0</v>
      </c>
      <c r="AM144" s="48">
        <f t="shared" si="214"/>
        <v>0</v>
      </c>
      <c r="AN144" s="48">
        <f t="shared" si="215"/>
        <v>0</v>
      </c>
      <c r="AO144" s="48">
        <f t="shared" si="216"/>
        <v>0</v>
      </c>
      <c r="AP144" s="48">
        <f t="shared" si="217"/>
        <v>0</v>
      </c>
      <c r="AQ144" s="48">
        <f t="shared" si="218"/>
        <v>0</v>
      </c>
      <c r="AR144" s="48">
        <f t="shared" si="219"/>
        <v>0</v>
      </c>
      <c r="AS144" s="48">
        <f t="shared" si="220"/>
        <v>0</v>
      </c>
      <c r="AT144" s="48">
        <f t="shared" si="221"/>
        <v>0</v>
      </c>
      <c r="AU144" s="48">
        <f t="shared" si="222"/>
        <v>0</v>
      </c>
      <c r="AV144" s="48">
        <f t="shared" si="223"/>
        <v>0</v>
      </c>
      <c r="AW144" s="48">
        <f t="shared" si="224"/>
        <v>0</v>
      </c>
      <c r="AX144" s="48">
        <f t="shared" si="225"/>
        <v>0</v>
      </c>
      <c r="AY144" s="48">
        <f t="shared" si="226"/>
        <v>0</v>
      </c>
      <c r="AZ144" s="48">
        <f t="shared" si="227"/>
        <v>0</v>
      </c>
      <c r="BA144" s="48">
        <f t="shared" si="228"/>
        <v>0</v>
      </c>
      <c r="BB144" s="48">
        <f t="shared" si="229"/>
        <v>0</v>
      </c>
      <c r="BC144" s="48">
        <f t="shared" si="230"/>
        <v>0</v>
      </c>
      <c r="BD144" s="48">
        <f t="shared" si="231"/>
        <v>0</v>
      </c>
      <c r="BE144" s="48">
        <f t="shared" si="232"/>
        <v>0</v>
      </c>
      <c r="BF144" s="48">
        <f t="shared" si="233"/>
        <v>0</v>
      </c>
      <c r="BG144" s="48">
        <f t="shared" si="234"/>
        <v>0</v>
      </c>
      <c r="BH144" s="48">
        <f t="shared" si="235"/>
        <v>0</v>
      </c>
      <c r="BI144" s="48">
        <f t="shared" si="236"/>
        <v>0</v>
      </c>
      <c r="BJ144" s="48">
        <f t="shared" si="237"/>
        <v>0</v>
      </c>
      <c r="BK144" s="48"/>
      <c r="CN144" s="310">
        <f t="shared" si="267"/>
        <v>0</v>
      </c>
      <c r="CO144" s="310">
        <v>143</v>
      </c>
      <c r="CP144" s="303">
        <f t="shared" si="268"/>
        <v>1</v>
      </c>
      <c r="CQ144" s="303">
        <f>CP144+COUNTIF($CP$2:CP144,CP144)-1</f>
        <v>143</v>
      </c>
      <c r="CR144" s="305" t="str">
        <f t="shared" si="238"/>
        <v>Mongolia</v>
      </c>
      <c r="CS144" s="81">
        <f t="shared" si="269"/>
        <v>0</v>
      </c>
      <c r="CT144" s="48">
        <f t="shared" si="239"/>
        <v>0</v>
      </c>
      <c r="CU144" s="48">
        <f t="shared" si="240"/>
        <v>0</v>
      </c>
      <c r="CV144" s="48">
        <f t="shared" si="241"/>
        <v>0</v>
      </c>
      <c r="CW144" s="48">
        <f t="shared" si="242"/>
        <v>0</v>
      </c>
      <c r="CX144" s="48">
        <f t="shared" si="243"/>
        <v>0</v>
      </c>
      <c r="CY144" s="48">
        <f t="shared" si="244"/>
        <v>0</v>
      </c>
      <c r="CZ144" s="48">
        <f t="shared" si="245"/>
        <v>0</v>
      </c>
      <c r="DA144" s="48">
        <f t="shared" si="246"/>
        <v>0</v>
      </c>
      <c r="DB144" s="48">
        <f t="shared" si="247"/>
        <v>0</v>
      </c>
      <c r="DC144" s="48">
        <f t="shared" si="248"/>
        <v>0</v>
      </c>
      <c r="DD144" s="48">
        <f t="shared" si="249"/>
        <v>0</v>
      </c>
      <c r="DE144" s="48">
        <f t="shared" si="250"/>
        <v>0</v>
      </c>
      <c r="DF144" s="48">
        <f t="shared" si="251"/>
        <v>0</v>
      </c>
      <c r="DG144" s="48">
        <f t="shared" si="252"/>
        <v>0</v>
      </c>
      <c r="DH144" s="48">
        <f t="shared" si="253"/>
        <v>0</v>
      </c>
      <c r="DI144" s="48">
        <f t="shared" si="254"/>
        <v>0</v>
      </c>
      <c r="DJ144" s="48">
        <f t="shared" si="255"/>
        <v>0</v>
      </c>
      <c r="DK144" s="48">
        <f t="shared" si="256"/>
        <v>0</v>
      </c>
      <c r="DL144" s="48">
        <f t="shared" si="257"/>
        <v>0</v>
      </c>
      <c r="DM144" s="48">
        <f t="shared" si="258"/>
        <v>0</v>
      </c>
      <c r="DN144" s="48">
        <f t="shared" si="259"/>
        <v>0</v>
      </c>
      <c r="DO144" s="48">
        <f t="shared" si="260"/>
        <v>0</v>
      </c>
      <c r="DP144" s="48">
        <f t="shared" si="261"/>
        <v>0</v>
      </c>
      <c r="DQ144" s="48">
        <f t="shared" si="262"/>
        <v>0</v>
      </c>
    </row>
    <row r="145" spans="1:121" ht="15">
      <c r="A145" s="303">
        <v>144</v>
      </c>
      <c r="B145" s="445">
        <f t="shared" si="263"/>
        <v>1</v>
      </c>
      <c r="C145" s="446">
        <f>B145+COUNTIF(B$2:$B145,B145)-1</f>
        <v>144</v>
      </c>
      <c r="D145" s="447" t="str">
        <f>Tables!AI145</f>
        <v>Montserrat</v>
      </c>
      <c r="E145" s="448">
        <f t="shared" si="264"/>
        <v>0</v>
      </c>
      <c r="F145" s="50">
        <f>SUMIFS('Portfolio Allocation'!C$10:C$109,'Portfolio Allocation'!$A$10:$A$109,'Graph Tables'!$D145)</f>
        <v>0</v>
      </c>
      <c r="G145" s="50">
        <f>SUMIFS('Portfolio Allocation'!D$10:D$109,'Portfolio Allocation'!$A$10:$A$109,'Graph Tables'!$D145)</f>
        <v>0</v>
      </c>
      <c r="H145" s="50">
        <f>SUMIFS('Portfolio Allocation'!E$10:E$109,'Portfolio Allocation'!$A$10:$A$109,'Graph Tables'!$D145)</f>
        <v>0</v>
      </c>
      <c r="I145" s="50">
        <f>SUMIFS('Portfolio Allocation'!F$10:F$109,'Portfolio Allocation'!$A$10:$A$109,'Graph Tables'!$D145)</f>
        <v>0</v>
      </c>
      <c r="J145" s="50">
        <f>SUMIFS('Portfolio Allocation'!G$10:G$109,'Portfolio Allocation'!$A$10:$A$109,'Graph Tables'!$D145)</f>
        <v>0</v>
      </c>
      <c r="K145" s="50">
        <f>SUMIFS('Portfolio Allocation'!H$10:H$109,'Portfolio Allocation'!$A$10:$A$109,'Graph Tables'!$D145)</f>
        <v>0</v>
      </c>
      <c r="L145" s="50">
        <f>SUMIFS('Portfolio Allocation'!I$10:I$109,'Portfolio Allocation'!$A$10:$A$109,'Graph Tables'!$D145)</f>
        <v>0</v>
      </c>
      <c r="M145" s="50">
        <f>SUMIFS('Portfolio Allocation'!J$10:J$109,'Portfolio Allocation'!$A$10:$A$109,'Graph Tables'!$D145)</f>
        <v>0</v>
      </c>
      <c r="N145" s="50">
        <f>SUMIFS('Portfolio Allocation'!K$10:K$109,'Portfolio Allocation'!$A$10:$A$109,'Graph Tables'!$D145)</f>
        <v>0</v>
      </c>
      <c r="O145" s="50">
        <f>SUMIFS('Portfolio Allocation'!L$10:L$109,'Portfolio Allocation'!$A$10:$A$109,'Graph Tables'!$D145)</f>
        <v>0</v>
      </c>
      <c r="P145" s="50">
        <f>SUMIFS('Portfolio Allocation'!M$10:M$109,'Portfolio Allocation'!$A$10:$A$109,'Graph Tables'!$D145)</f>
        <v>0</v>
      </c>
      <c r="Q145" s="50">
        <f>SUMIFS('Portfolio Allocation'!N$10:N$109,'Portfolio Allocation'!$A$10:$A$109,'Graph Tables'!$D145)</f>
        <v>0</v>
      </c>
      <c r="R145" s="50">
        <f>SUMIFS('Portfolio Allocation'!O$10:O$109,'Portfolio Allocation'!$A$10:$A$109,'Graph Tables'!$D145)</f>
        <v>0</v>
      </c>
      <c r="S145" s="50">
        <f>SUMIFS('Portfolio Allocation'!P$10:P$109,'Portfolio Allocation'!$A$10:$A$109,'Graph Tables'!$D145)</f>
        <v>0</v>
      </c>
      <c r="T145" s="50">
        <f>SUMIFS('Portfolio Allocation'!Q$10:Q$109,'Portfolio Allocation'!$A$10:$A$109,'Graph Tables'!$D145)</f>
        <v>0</v>
      </c>
      <c r="U145" s="50">
        <f>SUMIFS('Portfolio Allocation'!R$10:R$109,'Portfolio Allocation'!$A$10:$A$109,'Graph Tables'!$D145)</f>
        <v>0</v>
      </c>
      <c r="V145" s="50">
        <f>SUMIFS('Portfolio Allocation'!S$10:S$109,'Portfolio Allocation'!$A$10:$A$109,'Graph Tables'!$D145)</f>
        <v>0</v>
      </c>
      <c r="W145" s="50">
        <f>SUMIFS('Portfolio Allocation'!T$10:T$109,'Portfolio Allocation'!$A$10:$A$109,'Graph Tables'!$D145)</f>
        <v>0</v>
      </c>
      <c r="X145" s="50">
        <f>SUMIFS('Portfolio Allocation'!U$10:U$109,'Portfolio Allocation'!$A$10:$A$109,'Graph Tables'!$D145)</f>
        <v>0</v>
      </c>
      <c r="Y145" s="50">
        <f>SUMIFS('Portfolio Allocation'!V$10:V$109,'Portfolio Allocation'!$A$10:$A$109,'Graph Tables'!$D145)</f>
        <v>0</v>
      </c>
      <c r="Z145" s="50">
        <f>SUMIFS('Portfolio Allocation'!W$10:W$109,'Portfolio Allocation'!$A$10:$A$109,'Graph Tables'!$D145)</f>
        <v>0</v>
      </c>
      <c r="AA145" s="50">
        <f>SUMIFS('Portfolio Allocation'!X$10:X$109,'Portfolio Allocation'!$A$10:$A$109,'Graph Tables'!$D145)</f>
        <v>0</v>
      </c>
      <c r="AB145" s="50">
        <f>SUMIFS('Portfolio Allocation'!Y$10:Y$109,'Portfolio Allocation'!$A$10:$A$109,'Graph Tables'!$D145)</f>
        <v>0</v>
      </c>
      <c r="AC145" s="50">
        <f>SUMIFS('Portfolio Allocation'!Z$10:Z$109,'Portfolio Allocation'!$A$10:$A$109,'Graph Tables'!$D145)</f>
        <v>0</v>
      </c>
      <c r="AD145" s="50"/>
      <c r="AH145" s="50"/>
      <c r="AI145" s="303">
        <f t="shared" si="265"/>
        <v>1</v>
      </c>
      <c r="AJ145" s="303">
        <f>AI145+COUNTIF(AI$2:$AI145,AI145)-1</f>
        <v>144</v>
      </c>
      <c r="AK145" s="305" t="str">
        <f t="shared" si="213"/>
        <v>Montserrat</v>
      </c>
      <c r="AL145" s="81">
        <f t="shared" si="266"/>
        <v>0</v>
      </c>
      <c r="AM145" s="48">
        <f t="shared" si="214"/>
        <v>0</v>
      </c>
      <c r="AN145" s="48">
        <f t="shared" si="215"/>
        <v>0</v>
      </c>
      <c r="AO145" s="48">
        <f t="shared" si="216"/>
        <v>0</v>
      </c>
      <c r="AP145" s="48">
        <f t="shared" si="217"/>
        <v>0</v>
      </c>
      <c r="AQ145" s="48">
        <f t="shared" si="218"/>
        <v>0</v>
      </c>
      <c r="AR145" s="48">
        <f t="shared" si="219"/>
        <v>0</v>
      </c>
      <c r="AS145" s="48">
        <f t="shared" si="220"/>
        <v>0</v>
      </c>
      <c r="AT145" s="48">
        <f t="shared" si="221"/>
        <v>0</v>
      </c>
      <c r="AU145" s="48">
        <f t="shared" si="222"/>
        <v>0</v>
      </c>
      <c r="AV145" s="48">
        <f t="shared" si="223"/>
        <v>0</v>
      </c>
      <c r="AW145" s="48">
        <f t="shared" si="224"/>
        <v>0</v>
      </c>
      <c r="AX145" s="48">
        <f t="shared" si="225"/>
        <v>0</v>
      </c>
      <c r="AY145" s="48">
        <f t="shared" si="226"/>
        <v>0</v>
      </c>
      <c r="AZ145" s="48">
        <f t="shared" si="227"/>
        <v>0</v>
      </c>
      <c r="BA145" s="48">
        <f t="shared" si="228"/>
        <v>0</v>
      </c>
      <c r="BB145" s="48">
        <f t="shared" si="229"/>
        <v>0</v>
      </c>
      <c r="BC145" s="48">
        <f t="shared" si="230"/>
        <v>0</v>
      </c>
      <c r="BD145" s="48">
        <f t="shared" si="231"/>
        <v>0</v>
      </c>
      <c r="BE145" s="48">
        <f t="shared" si="232"/>
        <v>0</v>
      </c>
      <c r="BF145" s="48">
        <f t="shared" si="233"/>
        <v>0</v>
      </c>
      <c r="BG145" s="48">
        <f t="shared" si="234"/>
        <v>0</v>
      </c>
      <c r="BH145" s="48">
        <f t="shared" si="235"/>
        <v>0</v>
      </c>
      <c r="BI145" s="48">
        <f t="shared" si="236"/>
        <v>0</v>
      </c>
      <c r="BJ145" s="48">
        <f t="shared" si="237"/>
        <v>0</v>
      </c>
      <c r="BK145" s="48"/>
      <c r="CN145" s="310">
        <f t="shared" si="267"/>
        <v>0</v>
      </c>
      <c r="CO145" s="310">
        <v>144</v>
      </c>
      <c r="CP145" s="303">
        <f t="shared" si="268"/>
        <v>1</v>
      </c>
      <c r="CQ145" s="303">
        <f>CP145+COUNTIF($CP$2:CP145,CP145)-1</f>
        <v>144</v>
      </c>
      <c r="CR145" s="305" t="str">
        <f t="shared" si="238"/>
        <v>Montserrat</v>
      </c>
      <c r="CS145" s="81">
        <f t="shared" si="269"/>
        <v>0</v>
      </c>
      <c r="CT145" s="48">
        <f t="shared" si="239"/>
        <v>0</v>
      </c>
      <c r="CU145" s="48">
        <f t="shared" si="240"/>
        <v>0</v>
      </c>
      <c r="CV145" s="48">
        <f t="shared" si="241"/>
        <v>0</v>
      </c>
      <c r="CW145" s="48">
        <f t="shared" si="242"/>
        <v>0</v>
      </c>
      <c r="CX145" s="48">
        <f t="shared" si="243"/>
        <v>0</v>
      </c>
      <c r="CY145" s="48">
        <f t="shared" si="244"/>
        <v>0</v>
      </c>
      <c r="CZ145" s="48">
        <f t="shared" si="245"/>
        <v>0</v>
      </c>
      <c r="DA145" s="48">
        <f t="shared" si="246"/>
        <v>0</v>
      </c>
      <c r="DB145" s="48">
        <f t="shared" si="247"/>
        <v>0</v>
      </c>
      <c r="DC145" s="48">
        <f t="shared" si="248"/>
        <v>0</v>
      </c>
      <c r="DD145" s="48">
        <f t="shared" si="249"/>
        <v>0</v>
      </c>
      <c r="DE145" s="48">
        <f t="shared" si="250"/>
        <v>0</v>
      </c>
      <c r="DF145" s="48">
        <f t="shared" si="251"/>
        <v>0</v>
      </c>
      <c r="DG145" s="48">
        <f t="shared" si="252"/>
        <v>0</v>
      </c>
      <c r="DH145" s="48">
        <f t="shared" si="253"/>
        <v>0</v>
      </c>
      <c r="DI145" s="48">
        <f t="shared" si="254"/>
        <v>0</v>
      </c>
      <c r="DJ145" s="48">
        <f t="shared" si="255"/>
        <v>0</v>
      </c>
      <c r="DK145" s="48">
        <f t="shared" si="256"/>
        <v>0</v>
      </c>
      <c r="DL145" s="48">
        <f t="shared" si="257"/>
        <v>0</v>
      </c>
      <c r="DM145" s="48">
        <f t="shared" si="258"/>
        <v>0</v>
      </c>
      <c r="DN145" s="48">
        <f t="shared" si="259"/>
        <v>0</v>
      </c>
      <c r="DO145" s="48">
        <f t="shared" si="260"/>
        <v>0</v>
      </c>
      <c r="DP145" s="48">
        <f t="shared" si="261"/>
        <v>0</v>
      </c>
      <c r="DQ145" s="48">
        <f t="shared" si="262"/>
        <v>0</v>
      </c>
    </row>
    <row r="146" spans="1:121" ht="15">
      <c r="A146" s="303">
        <v>145</v>
      </c>
      <c r="B146" s="445">
        <f t="shared" si="263"/>
        <v>1</v>
      </c>
      <c r="C146" s="446">
        <f>B146+COUNTIF(B$2:$B146,B146)-1</f>
        <v>145</v>
      </c>
      <c r="D146" s="447" t="str">
        <f>Tables!AI146</f>
        <v>Morocco</v>
      </c>
      <c r="E146" s="448">
        <f t="shared" si="264"/>
        <v>0</v>
      </c>
      <c r="F146" s="50">
        <f>SUMIFS('Portfolio Allocation'!C$10:C$109,'Portfolio Allocation'!$A$10:$A$109,'Graph Tables'!$D146)</f>
        <v>0</v>
      </c>
      <c r="G146" s="50">
        <f>SUMIFS('Portfolio Allocation'!D$10:D$109,'Portfolio Allocation'!$A$10:$A$109,'Graph Tables'!$D146)</f>
        <v>0</v>
      </c>
      <c r="H146" s="50">
        <f>SUMIFS('Portfolio Allocation'!E$10:E$109,'Portfolio Allocation'!$A$10:$A$109,'Graph Tables'!$D146)</f>
        <v>0</v>
      </c>
      <c r="I146" s="50">
        <f>SUMIFS('Portfolio Allocation'!F$10:F$109,'Portfolio Allocation'!$A$10:$A$109,'Graph Tables'!$D146)</f>
        <v>0</v>
      </c>
      <c r="J146" s="50">
        <f>SUMIFS('Portfolio Allocation'!G$10:G$109,'Portfolio Allocation'!$A$10:$A$109,'Graph Tables'!$D146)</f>
        <v>0</v>
      </c>
      <c r="K146" s="50">
        <f>SUMIFS('Portfolio Allocation'!H$10:H$109,'Portfolio Allocation'!$A$10:$A$109,'Graph Tables'!$D146)</f>
        <v>0</v>
      </c>
      <c r="L146" s="50">
        <f>SUMIFS('Portfolio Allocation'!I$10:I$109,'Portfolio Allocation'!$A$10:$A$109,'Graph Tables'!$D146)</f>
        <v>0</v>
      </c>
      <c r="M146" s="50">
        <f>SUMIFS('Portfolio Allocation'!J$10:J$109,'Portfolio Allocation'!$A$10:$A$109,'Graph Tables'!$D146)</f>
        <v>0</v>
      </c>
      <c r="N146" s="50">
        <f>SUMIFS('Portfolio Allocation'!K$10:K$109,'Portfolio Allocation'!$A$10:$A$109,'Graph Tables'!$D146)</f>
        <v>0</v>
      </c>
      <c r="O146" s="50">
        <f>SUMIFS('Portfolio Allocation'!L$10:L$109,'Portfolio Allocation'!$A$10:$A$109,'Graph Tables'!$D146)</f>
        <v>0</v>
      </c>
      <c r="P146" s="50">
        <f>SUMIFS('Portfolio Allocation'!M$10:M$109,'Portfolio Allocation'!$A$10:$A$109,'Graph Tables'!$D146)</f>
        <v>0</v>
      </c>
      <c r="Q146" s="50">
        <f>SUMIFS('Portfolio Allocation'!N$10:N$109,'Portfolio Allocation'!$A$10:$A$109,'Graph Tables'!$D146)</f>
        <v>0</v>
      </c>
      <c r="R146" s="50">
        <f>SUMIFS('Portfolio Allocation'!O$10:O$109,'Portfolio Allocation'!$A$10:$A$109,'Graph Tables'!$D146)</f>
        <v>0</v>
      </c>
      <c r="S146" s="50">
        <f>SUMIFS('Portfolio Allocation'!P$10:P$109,'Portfolio Allocation'!$A$10:$A$109,'Graph Tables'!$D146)</f>
        <v>0</v>
      </c>
      <c r="T146" s="50">
        <f>SUMIFS('Portfolio Allocation'!Q$10:Q$109,'Portfolio Allocation'!$A$10:$A$109,'Graph Tables'!$D146)</f>
        <v>0</v>
      </c>
      <c r="U146" s="50">
        <f>SUMIFS('Portfolio Allocation'!R$10:R$109,'Portfolio Allocation'!$A$10:$A$109,'Graph Tables'!$D146)</f>
        <v>0</v>
      </c>
      <c r="V146" s="50">
        <f>SUMIFS('Portfolio Allocation'!S$10:S$109,'Portfolio Allocation'!$A$10:$A$109,'Graph Tables'!$D146)</f>
        <v>0</v>
      </c>
      <c r="W146" s="50">
        <f>SUMIFS('Portfolio Allocation'!T$10:T$109,'Portfolio Allocation'!$A$10:$A$109,'Graph Tables'!$D146)</f>
        <v>0</v>
      </c>
      <c r="X146" s="50">
        <f>SUMIFS('Portfolio Allocation'!U$10:U$109,'Portfolio Allocation'!$A$10:$A$109,'Graph Tables'!$D146)</f>
        <v>0</v>
      </c>
      <c r="Y146" s="50">
        <f>SUMIFS('Portfolio Allocation'!V$10:V$109,'Portfolio Allocation'!$A$10:$A$109,'Graph Tables'!$D146)</f>
        <v>0</v>
      </c>
      <c r="Z146" s="50">
        <f>SUMIFS('Portfolio Allocation'!W$10:W$109,'Portfolio Allocation'!$A$10:$A$109,'Graph Tables'!$D146)</f>
        <v>0</v>
      </c>
      <c r="AA146" s="50">
        <f>SUMIFS('Portfolio Allocation'!X$10:X$109,'Portfolio Allocation'!$A$10:$A$109,'Graph Tables'!$D146)</f>
        <v>0</v>
      </c>
      <c r="AB146" s="50">
        <f>SUMIFS('Portfolio Allocation'!Y$10:Y$109,'Portfolio Allocation'!$A$10:$A$109,'Graph Tables'!$D146)</f>
        <v>0</v>
      </c>
      <c r="AC146" s="50">
        <f>SUMIFS('Portfolio Allocation'!Z$10:Z$109,'Portfolio Allocation'!$A$10:$A$109,'Graph Tables'!$D146)</f>
        <v>0</v>
      </c>
      <c r="AD146" s="50"/>
      <c r="AH146" s="50"/>
      <c r="AI146" s="303">
        <f t="shared" si="265"/>
        <v>1</v>
      </c>
      <c r="AJ146" s="303">
        <f>AI146+COUNTIF(AI$2:$AI146,AI146)-1</f>
        <v>145</v>
      </c>
      <c r="AK146" s="305" t="str">
        <f t="shared" si="213"/>
        <v>Morocco</v>
      </c>
      <c r="AL146" s="81">
        <f t="shared" si="266"/>
        <v>0</v>
      </c>
      <c r="AM146" s="48">
        <f t="shared" si="214"/>
        <v>0</v>
      </c>
      <c r="AN146" s="48">
        <f t="shared" si="215"/>
        <v>0</v>
      </c>
      <c r="AO146" s="48">
        <f t="shared" si="216"/>
        <v>0</v>
      </c>
      <c r="AP146" s="48">
        <f t="shared" si="217"/>
        <v>0</v>
      </c>
      <c r="AQ146" s="48">
        <f t="shared" si="218"/>
        <v>0</v>
      </c>
      <c r="AR146" s="48">
        <f t="shared" si="219"/>
        <v>0</v>
      </c>
      <c r="AS146" s="48">
        <f t="shared" si="220"/>
        <v>0</v>
      </c>
      <c r="AT146" s="48">
        <f t="shared" si="221"/>
        <v>0</v>
      </c>
      <c r="AU146" s="48">
        <f t="shared" si="222"/>
        <v>0</v>
      </c>
      <c r="AV146" s="48">
        <f t="shared" si="223"/>
        <v>0</v>
      </c>
      <c r="AW146" s="48">
        <f t="shared" si="224"/>
        <v>0</v>
      </c>
      <c r="AX146" s="48">
        <f t="shared" si="225"/>
        <v>0</v>
      </c>
      <c r="AY146" s="48">
        <f t="shared" si="226"/>
        <v>0</v>
      </c>
      <c r="AZ146" s="48">
        <f t="shared" si="227"/>
        <v>0</v>
      </c>
      <c r="BA146" s="48">
        <f t="shared" si="228"/>
        <v>0</v>
      </c>
      <c r="BB146" s="48">
        <f t="shared" si="229"/>
        <v>0</v>
      </c>
      <c r="BC146" s="48">
        <f t="shared" si="230"/>
        <v>0</v>
      </c>
      <c r="BD146" s="48">
        <f t="shared" si="231"/>
        <v>0</v>
      </c>
      <c r="BE146" s="48">
        <f t="shared" si="232"/>
        <v>0</v>
      </c>
      <c r="BF146" s="48">
        <f t="shared" si="233"/>
        <v>0</v>
      </c>
      <c r="BG146" s="48">
        <f t="shared" si="234"/>
        <v>0</v>
      </c>
      <c r="BH146" s="48">
        <f t="shared" si="235"/>
        <v>0</v>
      </c>
      <c r="BI146" s="48">
        <f t="shared" si="236"/>
        <v>0</v>
      </c>
      <c r="BJ146" s="48">
        <f t="shared" si="237"/>
        <v>0</v>
      </c>
      <c r="BK146" s="48"/>
      <c r="CN146" s="310">
        <f t="shared" si="267"/>
        <v>0</v>
      </c>
      <c r="CO146" s="310">
        <v>145</v>
      </c>
      <c r="CP146" s="303">
        <f t="shared" si="268"/>
        <v>1</v>
      </c>
      <c r="CQ146" s="303">
        <f>CP146+COUNTIF($CP$2:CP146,CP146)-1</f>
        <v>145</v>
      </c>
      <c r="CR146" s="305" t="str">
        <f t="shared" si="238"/>
        <v>Morocco</v>
      </c>
      <c r="CS146" s="81">
        <f t="shared" si="269"/>
        <v>0</v>
      </c>
      <c r="CT146" s="48">
        <f t="shared" si="239"/>
        <v>0</v>
      </c>
      <c r="CU146" s="48">
        <f t="shared" si="240"/>
        <v>0</v>
      </c>
      <c r="CV146" s="48">
        <f t="shared" si="241"/>
        <v>0</v>
      </c>
      <c r="CW146" s="48">
        <f t="shared" si="242"/>
        <v>0</v>
      </c>
      <c r="CX146" s="48">
        <f t="shared" si="243"/>
        <v>0</v>
      </c>
      <c r="CY146" s="48">
        <f t="shared" si="244"/>
        <v>0</v>
      </c>
      <c r="CZ146" s="48">
        <f t="shared" si="245"/>
        <v>0</v>
      </c>
      <c r="DA146" s="48">
        <f t="shared" si="246"/>
        <v>0</v>
      </c>
      <c r="DB146" s="48">
        <f t="shared" si="247"/>
        <v>0</v>
      </c>
      <c r="DC146" s="48">
        <f t="shared" si="248"/>
        <v>0</v>
      </c>
      <c r="DD146" s="48">
        <f t="shared" si="249"/>
        <v>0</v>
      </c>
      <c r="DE146" s="48">
        <f t="shared" si="250"/>
        <v>0</v>
      </c>
      <c r="DF146" s="48">
        <f t="shared" si="251"/>
        <v>0</v>
      </c>
      <c r="DG146" s="48">
        <f t="shared" si="252"/>
        <v>0</v>
      </c>
      <c r="DH146" s="48">
        <f t="shared" si="253"/>
        <v>0</v>
      </c>
      <c r="DI146" s="48">
        <f t="shared" si="254"/>
        <v>0</v>
      </c>
      <c r="DJ146" s="48">
        <f t="shared" si="255"/>
        <v>0</v>
      </c>
      <c r="DK146" s="48">
        <f t="shared" si="256"/>
        <v>0</v>
      </c>
      <c r="DL146" s="48">
        <f t="shared" si="257"/>
        <v>0</v>
      </c>
      <c r="DM146" s="48">
        <f t="shared" si="258"/>
        <v>0</v>
      </c>
      <c r="DN146" s="48">
        <f t="shared" si="259"/>
        <v>0</v>
      </c>
      <c r="DO146" s="48">
        <f t="shared" si="260"/>
        <v>0</v>
      </c>
      <c r="DP146" s="48">
        <f t="shared" si="261"/>
        <v>0</v>
      </c>
      <c r="DQ146" s="48">
        <f t="shared" si="262"/>
        <v>0</v>
      </c>
    </row>
    <row r="147" spans="1:121" ht="15">
      <c r="A147" s="303">
        <v>146</v>
      </c>
      <c r="B147" s="445">
        <f t="shared" si="263"/>
        <v>1</v>
      </c>
      <c r="C147" s="446">
        <f>B147+COUNTIF(B$2:$B147,B147)-1</f>
        <v>146</v>
      </c>
      <c r="D147" s="447" t="str">
        <f>Tables!AI147</f>
        <v>Mozambique</v>
      </c>
      <c r="E147" s="448">
        <f t="shared" si="264"/>
        <v>0</v>
      </c>
      <c r="F147" s="50">
        <f>SUMIFS('Portfolio Allocation'!C$10:C$109,'Portfolio Allocation'!$A$10:$A$109,'Graph Tables'!$D147)</f>
        <v>0</v>
      </c>
      <c r="G147" s="50">
        <f>SUMIFS('Portfolio Allocation'!D$10:D$109,'Portfolio Allocation'!$A$10:$A$109,'Graph Tables'!$D147)</f>
        <v>0</v>
      </c>
      <c r="H147" s="50">
        <f>SUMIFS('Portfolio Allocation'!E$10:E$109,'Portfolio Allocation'!$A$10:$A$109,'Graph Tables'!$D147)</f>
        <v>0</v>
      </c>
      <c r="I147" s="50">
        <f>SUMIFS('Portfolio Allocation'!F$10:F$109,'Portfolio Allocation'!$A$10:$A$109,'Graph Tables'!$D147)</f>
        <v>0</v>
      </c>
      <c r="J147" s="50">
        <f>SUMIFS('Portfolio Allocation'!G$10:G$109,'Portfolio Allocation'!$A$10:$A$109,'Graph Tables'!$D147)</f>
        <v>0</v>
      </c>
      <c r="K147" s="50">
        <f>SUMIFS('Portfolio Allocation'!H$10:H$109,'Portfolio Allocation'!$A$10:$A$109,'Graph Tables'!$D147)</f>
        <v>0</v>
      </c>
      <c r="L147" s="50">
        <f>SUMIFS('Portfolio Allocation'!I$10:I$109,'Portfolio Allocation'!$A$10:$A$109,'Graph Tables'!$D147)</f>
        <v>0</v>
      </c>
      <c r="M147" s="50">
        <f>SUMIFS('Portfolio Allocation'!J$10:J$109,'Portfolio Allocation'!$A$10:$A$109,'Graph Tables'!$D147)</f>
        <v>0</v>
      </c>
      <c r="N147" s="50">
        <f>SUMIFS('Portfolio Allocation'!K$10:K$109,'Portfolio Allocation'!$A$10:$A$109,'Graph Tables'!$D147)</f>
        <v>0</v>
      </c>
      <c r="O147" s="50">
        <f>SUMIFS('Portfolio Allocation'!L$10:L$109,'Portfolio Allocation'!$A$10:$A$109,'Graph Tables'!$D147)</f>
        <v>0</v>
      </c>
      <c r="P147" s="50">
        <f>SUMIFS('Portfolio Allocation'!M$10:M$109,'Portfolio Allocation'!$A$10:$A$109,'Graph Tables'!$D147)</f>
        <v>0</v>
      </c>
      <c r="Q147" s="50">
        <f>SUMIFS('Portfolio Allocation'!N$10:N$109,'Portfolio Allocation'!$A$10:$A$109,'Graph Tables'!$D147)</f>
        <v>0</v>
      </c>
      <c r="R147" s="50">
        <f>SUMIFS('Portfolio Allocation'!O$10:O$109,'Portfolio Allocation'!$A$10:$A$109,'Graph Tables'!$D147)</f>
        <v>0</v>
      </c>
      <c r="S147" s="50">
        <f>SUMIFS('Portfolio Allocation'!P$10:P$109,'Portfolio Allocation'!$A$10:$A$109,'Graph Tables'!$D147)</f>
        <v>0</v>
      </c>
      <c r="T147" s="50">
        <f>SUMIFS('Portfolio Allocation'!Q$10:Q$109,'Portfolio Allocation'!$A$10:$A$109,'Graph Tables'!$D147)</f>
        <v>0</v>
      </c>
      <c r="U147" s="50">
        <f>SUMIFS('Portfolio Allocation'!R$10:R$109,'Portfolio Allocation'!$A$10:$A$109,'Graph Tables'!$D147)</f>
        <v>0</v>
      </c>
      <c r="V147" s="50">
        <f>SUMIFS('Portfolio Allocation'!S$10:S$109,'Portfolio Allocation'!$A$10:$A$109,'Graph Tables'!$D147)</f>
        <v>0</v>
      </c>
      <c r="W147" s="50">
        <f>SUMIFS('Portfolio Allocation'!T$10:T$109,'Portfolio Allocation'!$A$10:$A$109,'Graph Tables'!$D147)</f>
        <v>0</v>
      </c>
      <c r="X147" s="50">
        <f>SUMIFS('Portfolio Allocation'!U$10:U$109,'Portfolio Allocation'!$A$10:$A$109,'Graph Tables'!$D147)</f>
        <v>0</v>
      </c>
      <c r="Y147" s="50">
        <f>SUMIFS('Portfolio Allocation'!V$10:V$109,'Portfolio Allocation'!$A$10:$A$109,'Graph Tables'!$D147)</f>
        <v>0</v>
      </c>
      <c r="Z147" s="50">
        <f>SUMIFS('Portfolio Allocation'!W$10:W$109,'Portfolio Allocation'!$A$10:$A$109,'Graph Tables'!$D147)</f>
        <v>0</v>
      </c>
      <c r="AA147" s="50">
        <f>SUMIFS('Portfolio Allocation'!X$10:X$109,'Portfolio Allocation'!$A$10:$A$109,'Graph Tables'!$D147)</f>
        <v>0</v>
      </c>
      <c r="AB147" s="50">
        <f>SUMIFS('Portfolio Allocation'!Y$10:Y$109,'Portfolio Allocation'!$A$10:$A$109,'Graph Tables'!$D147)</f>
        <v>0</v>
      </c>
      <c r="AC147" s="50">
        <f>SUMIFS('Portfolio Allocation'!Z$10:Z$109,'Portfolio Allocation'!$A$10:$A$109,'Graph Tables'!$D147)</f>
        <v>0</v>
      </c>
      <c r="AD147" s="50"/>
      <c r="AH147" s="50"/>
      <c r="AI147" s="303">
        <f t="shared" si="265"/>
        <v>1</v>
      </c>
      <c r="AJ147" s="303">
        <f>AI147+COUNTIF(AI$2:$AI147,AI147)-1</f>
        <v>146</v>
      </c>
      <c r="AK147" s="305" t="str">
        <f t="shared" si="213"/>
        <v>Mozambique</v>
      </c>
      <c r="AL147" s="81">
        <f t="shared" si="266"/>
        <v>0</v>
      </c>
      <c r="AM147" s="48">
        <f t="shared" si="214"/>
        <v>0</v>
      </c>
      <c r="AN147" s="48">
        <f t="shared" si="215"/>
        <v>0</v>
      </c>
      <c r="AO147" s="48">
        <f t="shared" si="216"/>
        <v>0</v>
      </c>
      <c r="AP147" s="48">
        <f t="shared" si="217"/>
        <v>0</v>
      </c>
      <c r="AQ147" s="48">
        <f t="shared" si="218"/>
        <v>0</v>
      </c>
      <c r="AR147" s="48">
        <f t="shared" si="219"/>
        <v>0</v>
      </c>
      <c r="AS147" s="48">
        <f t="shared" si="220"/>
        <v>0</v>
      </c>
      <c r="AT147" s="48">
        <f t="shared" si="221"/>
        <v>0</v>
      </c>
      <c r="AU147" s="48">
        <f t="shared" si="222"/>
        <v>0</v>
      </c>
      <c r="AV147" s="48">
        <f t="shared" si="223"/>
        <v>0</v>
      </c>
      <c r="AW147" s="48">
        <f t="shared" si="224"/>
        <v>0</v>
      </c>
      <c r="AX147" s="48">
        <f t="shared" si="225"/>
        <v>0</v>
      </c>
      <c r="AY147" s="48">
        <f t="shared" si="226"/>
        <v>0</v>
      </c>
      <c r="AZ147" s="48">
        <f t="shared" si="227"/>
        <v>0</v>
      </c>
      <c r="BA147" s="48">
        <f t="shared" si="228"/>
        <v>0</v>
      </c>
      <c r="BB147" s="48">
        <f t="shared" si="229"/>
        <v>0</v>
      </c>
      <c r="BC147" s="48">
        <f t="shared" si="230"/>
        <v>0</v>
      </c>
      <c r="BD147" s="48">
        <f t="shared" si="231"/>
        <v>0</v>
      </c>
      <c r="BE147" s="48">
        <f t="shared" si="232"/>
        <v>0</v>
      </c>
      <c r="BF147" s="48">
        <f t="shared" si="233"/>
        <v>0</v>
      </c>
      <c r="BG147" s="48">
        <f t="shared" si="234"/>
        <v>0</v>
      </c>
      <c r="BH147" s="48">
        <f t="shared" si="235"/>
        <v>0</v>
      </c>
      <c r="BI147" s="48">
        <f t="shared" si="236"/>
        <v>0</v>
      </c>
      <c r="BJ147" s="48">
        <f t="shared" si="237"/>
        <v>0</v>
      </c>
      <c r="BK147" s="48"/>
      <c r="CN147" s="310">
        <f t="shared" si="267"/>
        <v>0</v>
      </c>
      <c r="CO147" s="310">
        <v>146</v>
      </c>
      <c r="CP147" s="303">
        <f t="shared" si="268"/>
        <v>1</v>
      </c>
      <c r="CQ147" s="303">
        <f>CP147+COUNTIF($CP$2:CP147,CP147)-1</f>
        <v>146</v>
      </c>
      <c r="CR147" s="305" t="str">
        <f t="shared" si="238"/>
        <v>Mozambique</v>
      </c>
      <c r="CS147" s="81">
        <f t="shared" si="269"/>
        <v>0</v>
      </c>
      <c r="CT147" s="48">
        <f t="shared" si="239"/>
        <v>0</v>
      </c>
      <c r="CU147" s="48">
        <f t="shared" si="240"/>
        <v>0</v>
      </c>
      <c r="CV147" s="48">
        <f t="shared" si="241"/>
        <v>0</v>
      </c>
      <c r="CW147" s="48">
        <f t="shared" si="242"/>
        <v>0</v>
      </c>
      <c r="CX147" s="48">
        <f t="shared" si="243"/>
        <v>0</v>
      </c>
      <c r="CY147" s="48">
        <f t="shared" si="244"/>
        <v>0</v>
      </c>
      <c r="CZ147" s="48">
        <f t="shared" si="245"/>
        <v>0</v>
      </c>
      <c r="DA147" s="48">
        <f t="shared" si="246"/>
        <v>0</v>
      </c>
      <c r="DB147" s="48">
        <f t="shared" si="247"/>
        <v>0</v>
      </c>
      <c r="DC147" s="48">
        <f t="shared" si="248"/>
        <v>0</v>
      </c>
      <c r="DD147" s="48">
        <f t="shared" si="249"/>
        <v>0</v>
      </c>
      <c r="DE147" s="48">
        <f t="shared" si="250"/>
        <v>0</v>
      </c>
      <c r="DF147" s="48">
        <f t="shared" si="251"/>
        <v>0</v>
      </c>
      <c r="DG147" s="48">
        <f t="shared" si="252"/>
        <v>0</v>
      </c>
      <c r="DH147" s="48">
        <f t="shared" si="253"/>
        <v>0</v>
      </c>
      <c r="DI147" s="48">
        <f t="shared" si="254"/>
        <v>0</v>
      </c>
      <c r="DJ147" s="48">
        <f t="shared" si="255"/>
        <v>0</v>
      </c>
      <c r="DK147" s="48">
        <f t="shared" si="256"/>
        <v>0</v>
      </c>
      <c r="DL147" s="48">
        <f t="shared" si="257"/>
        <v>0</v>
      </c>
      <c r="DM147" s="48">
        <f t="shared" si="258"/>
        <v>0</v>
      </c>
      <c r="DN147" s="48">
        <f t="shared" si="259"/>
        <v>0</v>
      </c>
      <c r="DO147" s="48">
        <f t="shared" si="260"/>
        <v>0</v>
      </c>
      <c r="DP147" s="48">
        <f t="shared" si="261"/>
        <v>0</v>
      </c>
      <c r="DQ147" s="48">
        <f t="shared" si="262"/>
        <v>0</v>
      </c>
    </row>
    <row r="148" spans="1:121" ht="15">
      <c r="A148" s="303">
        <v>147</v>
      </c>
      <c r="B148" s="445">
        <f t="shared" si="263"/>
        <v>1</v>
      </c>
      <c r="C148" s="446">
        <f>B148+COUNTIF(B$2:$B148,B148)-1</f>
        <v>147</v>
      </c>
      <c r="D148" s="447" t="str">
        <f>Tables!AI148</f>
        <v>Myanmar</v>
      </c>
      <c r="E148" s="448">
        <f t="shared" si="264"/>
        <v>0</v>
      </c>
      <c r="F148" s="50">
        <f>SUMIFS('Portfolio Allocation'!C$10:C$109,'Portfolio Allocation'!$A$10:$A$109,'Graph Tables'!$D148)</f>
        <v>0</v>
      </c>
      <c r="G148" s="50">
        <f>SUMIFS('Portfolio Allocation'!D$10:D$109,'Portfolio Allocation'!$A$10:$A$109,'Graph Tables'!$D148)</f>
        <v>0</v>
      </c>
      <c r="H148" s="50">
        <f>SUMIFS('Portfolio Allocation'!E$10:E$109,'Portfolio Allocation'!$A$10:$A$109,'Graph Tables'!$D148)</f>
        <v>0</v>
      </c>
      <c r="I148" s="50">
        <f>SUMIFS('Portfolio Allocation'!F$10:F$109,'Portfolio Allocation'!$A$10:$A$109,'Graph Tables'!$D148)</f>
        <v>0</v>
      </c>
      <c r="J148" s="50">
        <f>SUMIFS('Portfolio Allocation'!G$10:G$109,'Portfolio Allocation'!$A$10:$A$109,'Graph Tables'!$D148)</f>
        <v>0</v>
      </c>
      <c r="K148" s="50">
        <f>SUMIFS('Portfolio Allocation'!H$10:H$109,'Portfolio Allocation'!$A$10:$A$109,'Graph Tables'!$D148)</f>
        <v>0</v>
      </c>
      <c r="L148" s="50">
        <f>SUMIFS('Portfolio Allocation'!I$10:I$109,'Portfolio Allocation'!$A$10:$A$109,'Graph Tables'!$D148)</f>
        <v>0</v>
      </c>
      <c r="M148" s="50">
        <f>SUMIFS('Portfolio Allocation'!J$10:J$109,'Portfolio Allocation'!$A$10:$A$109,'Graph Tables'!$D148)</f>
        <v>0</v>
      </c>
      <c r="N148" s="50">
        <f>SUMIFS('Portfolio Allocation'!K$10:K$109,'Portfolio Allocation'!$A$10:$A$109,'Graph Tables'!$D148)</f>
        <v>0</v>
      </c>
      <c r="O148" s="50">
        <f>SUMIFS('Portfolio Allocation'!L$10:L$109,'Portfolio Allocation'!$A$10:$A$109,'Graph Tables'!$D148)</f>
        <v>0</v>
      </c>
      <c r="P148" s="50">
        <f>SUMIFS('Portfolio Allocation'!M$10:M$109,'Portfolio Allocation'!$A$10:$A$109,'Graph Tables'!$D148)</f>
        <v>0</v>
      </c>
      <c r="Q148" s="50">
        <f>SUMIFS('Portfolio Allocation'!N$10:N$109,'Portfolio Allocation'!$A$10:$A$109,'Graph Tables'!$D148)</f>
        <v>0</v>
      </c>
      <c r="R148" s="50">
        <f>SUMIFS('Portfolio Allocation'!O$10:O$109,'Portfolio Allocation'!$A$10:$A$109,'Graph Tables'!$D148)</f>
        <v>0</v>
      </c>
      <c r="S148" s="50">
        <f>SUMIFS('Portfolio Allocation'!P$10:P$109,'Portfolio Allocation'!$A$10:$A$109,'Graph Tables'!$D148)</f>
        <v>0</v>
      </c>
      <c r="T148" s="50">
        <f>SUMIFS('Portfolio Allocation'!Q$10:Q$109,'Portfolio Allocation'!$A$10:$A$109,'Graph Tables'!$D148)</f>
        <v>0</v>
      </c>
      <c r="U148" s="50">
        <f>SUMIFS('Portfolio Allocation'!R$10:R$109,'Portfolio Allocation'!$A$10:$A$109,'Graph Tables'!$D148)</f>
        <v>0</v>
      </c>
      <c r="V148" s="50">
        <f>SUMIFS('Portfolio Allocation'!S$10:S$109,'Portfolio Allocation'!$A$10:$A$109,'Graph Tables'!$D148)</f>
        <v>0</v>
      </c>
      <c r="W148" s="50">
        <f>SUMIFS('Portfolio Allocation'!T$10:T$109,'Portfolio Allocation'!$A$10:$A$109,'Graph Tables'!$D148)</f>
        <v>0</v>
      </c>
      <c r="X148" s="50">
        <f>SUMIFS('Portfolio Allocation'!U$10:U$109,'Portfolio Allocation'!$A$10:$A$109,'Graph Tables'!$D148)</f>
        <v>0</v>
      </c>
      <c r="Y148" s="50">
        <f>SUMIFS('Portfolio Allocation'!V$10:V$109,'Portfolio Allocation'!$A$10:$A$109,'Graph Tables'!$D148)</f>
        <v>0</v>
      </c>
      <c r="Z148" s="50">
        <f>SUMIFS('Portfolio Allocation'!W$10:W$109,'Portfolio Allocation'!$A$10:$A$109,'Graph Tables'!$D148)</f>
        <v>0</v>
      </c>
      <c r="AA148" s="50">
        <f>SUMIFS('Portfolio Allocation'!X$10:X$109,'Portfolio Allocation'!$A$10:$A$109,'Graph Tables'!$D148)</f>
        <v>0</v>
      </c>
      <c r="AB148" s="50">
        <f>SUMIFS('Portfolio Allocation'!Y$10:Y$109,'Portfolio Allocation'!$A$10:$A$109,'Graph Tables'!$D148)</f>
        <v>0</v>
      </c>
      <c r="AC148" s="50">
        <f>SUMIFS('Portfolio Allocation'!Z$10:Z$109,'Portfolio Allocation'!$A$10:$A$109,'Graph Tables'!$D148)</f>
        <v>0</v>
      </c>
      <c r="AD148" s="50"/>
      <c r="AH148" s="50"/>
      <c r="AI148" s="303">
        <f t="shared" si="265"/>
        <v>1</v>
      </c>
      <c r="AJ148" s="303">
        <f>AI148+COUNTIF(AI$2:$AI148,AI148)-1</f>
        <v>147</v>
      </c>
      <c r="AK148" s="305" t="str">
        <f t="shared" si="213"/>
        <v>Myanmar</v>
      </c>
      <c r="AL148" s="81">
        <f t="shared" si="266"/>
        <v>0</v>
      </c>
      <c r="AM148" s="48">
        <f t="shared" si="214"/>
        <v>0</v>
      </c>
      <c r="AN148" s="48">
        <f t="shared" si="215"/>
        <v>0</v>
      </c>
      <c r="AO148" s="48">
        <f t="shared" si="216"/>
        <v>0</v>
      </c>
      <c r="AP148" s="48">
        <f t="shared" si="217"/>
        <v>0</v>
      </c>
      <c r="AQ148" s="48">
        <f t="shared" si="218"/>
        <v>0</v>
      </c>
      <c r="AR148" s="48">
        <f t="shared" si="219"/>
        <v>0</v>
      </c>
      <c r="AS148" s="48">
        <f t="shared" si="220"/>
        <v>0</v>
      </c>
      <c r="AT148" s="48">
        <f t="shared" si="221"/>
        <v>0</v>
      </c>
      <c r="AU148" s="48">
        <f t="shared" si="222"/>
        <v>0</v>
      </c>
      <c r="AV148" s="48">
        <f t="shared" si="223"/>
        <v>0</v>
      </c>
      <c r="AW148" s="48">
        <f t="shared" si="224"/>
        <v>0</v>
      </c>
      <c r="AX148" s="48">
        <f t="shared" si="225"/>
        <v>0</v>
      </c>
      <c r="AY148" s="48">
        <f t="shared" si="226"/>
        <v>0</v>
      </c>
      <c r="AZ148" s="48">
        <f t="shared" si="227"/>
        <v>0</v>
      </c>
      <c r="BA148" s="48">
        <f t="shared" si="228"/>
        <v>0</v>
      </c>
      <c r="BB148" s="48">
        <f t="shared" si="229"/>
        <v>0</v>
      </c>
      <c r="BC148" s="48">
        <f t="shared" si="230"/>
        <v>0</v>
      </c>
      <c r="BD148" s="48">
        <f t="shared" si="231"/>
        <v>0</v>
      </c>
      <c r="BE148" s="48">
        <f t="shared" si="232"/>
        <v>0</v>
      </c>
      <c r="BF148" s="48">
        <f t="shared" si="233"/>
        <v>0</v>
      </c>
      <c r="BG148" s="48">
        <f t="shared" si="234"/>
        <v>0</v>
      </c>
      <c r="BH148" s="48">
        <f t="shared" si="235"/>
        <v>0</v>
      </c>
      <c r="BI148" s="48">
        <f t="shared" si="236"/>
        <v>0</v>
      </c>
      <c r="BJ148" s="48">
        <f t="shared" si="237"/>
        <v>0</v>
      </c>
      <c r="BK148" s="48"/>
      <c r="CN148" s="310">
        <f t="shared" si="267"/>
        <v>0</v>
      </c>
      <c r="CO148" s="310">
        <v>147</v>
      </c>
      <c r="CP148" s="303">
        <f t="shared" si="268"/>
        <v>1</v>
      </c>
      <c r="CQ148" s="303">
        <f>CP148+COUNTIF($CP$2:CP148,CP148)-1</f>
        <v>147</v>
      </c>
      <c r="CR148" s="305" t="str">
        <f t="shared" si="238"/>
        <v>Myanmar</v>
      </c>
      <c r="CS148" s="81">
        <f t="shared" si="269"/>
        <v>0</v>
      </c>
      <c r="CT148" s="48">
        <f t="shared" si="239"/>
        <v>0</v>
      </c>
      <c r="CU148" s="48">
        <f t="shared" si="240"/>
        <v>0</v>
      </c>
      <c r="CV148" s="48">
        <f t="shared" si="241"/>
        <v>0</v>
      </c>
      <c r="CW148" s="48">
        <f t="shared" si="242"/>
        <v>0</v>
      </c>
      <c r="CX148" s="48">
        <f t="shared" si="243"/>
        <v>0</v>
      </c>
      <c r="CY148" s="48">
        <f t="shared" si="244"/>
        <v>0</v>
      </c>
      <c r="CZ148" s="48">
        <f t="shared" si="245"/>
        <v>0</v>
      </c>
      <c r="DA148" s="48">
        <f t="shared" si="246"/>
        <v>0</v>
      </c>
      <c r="DB148" s="48">
        <f t="shared" si="247"/>
        <v>0</v>
      </c>
      <c r="DC148" s="48">
        <f t="shared" si="248"/>
        <v>0</v>
      </c>
      <c r="DD148" s="48">
        <f t="shared" si="249"/>
        <v>0</v>
      </c>
      <c r="DE148" s="48">
        <f t="shared" si="250"/>
        <v>0</v>
      </c>
      <c r="DF148" s="48">
        <f t="shared" si="251"/>
        <v>0</v>
      </c>
      <c r="DG148" s="48">
        <f t="shared" si="252"/>
        <v>0</v>
      </c>
      <c r="DH148" s="48">
        <f t="shared" si="253"/>
        <v>0</v>
      </c>
      <c r="DI148" s="48">
        <f t="shared" si="254"/>
        <v>0</v>
      </c>
      <c r="DJ148" s="48">
        <f t="shared" si="255"/>
        <v>0</v>
      </c>
      <c r="DK148" s="48">
        <f t="shared" si="256"/>
        <v>0</v>
      </c>
      <c r="DL148" s="48">
        <f t="shared" si="257"/>
        <v>0</v>
      </c>
      <c r="DM148" s="48">
        <f t="shared" si="258"/>
        <v>0</v>
      </c>
      <c r="DN148" s="48">
        <f t="shared" si="259"/>
        <v>0</v>
      </c>
      <c r="DO148" s="48">
        <f t="shared" si="260"/>
        <v>0</v>
      </c>
      <c r="DP148" s="48">
        <f t="shared" si="261"/>
        <v>0</v>
      </c>
      <c r="DQ148" s="48">
        <f t="shared" si="262"/>
        <v>0</v>
      </c>
    </row>
    <row r="149" spans="1:121" ht="15">
      <c r="A149" s="303">
        <v>148</v>
      </c>
      <c r="B149" s="445">
        <f t="shared" si="263"/>
        <v>1</v>
      </c>
      <c r="C149" s="446">
        <f>B149+COUNTIF(B$2:$B149,B149)-1</f>
        <v>148</v>
      </c>
      <c r="D149" s="447" t="str">
        <f>Tables!AI149</f>
        <v>Namibia</v>
      </c>
      <c r="E149" s="448">
        <f t="shared" si="264"/>
        <v>0</v>
      </c>
      <c r="F149" s="50">
        <f>SUMIFS('Portfolio Allocation'!C$10:C$109,'Portfolio Allocation'!$A$10:$A$109,'Graph Tables'!$D149)</f>
        <v>0</v>
      </c>
      <c r="G149" s="50">
        <f>SUMIFS('Portfolio Allocation'!D$10:D$109,'Portfolio Allocation'!$A$10:$A$109,'Graph Tables'!$D149)</f>
        <v>0</v>
      </c>
      <c r="H149" s="50">
        <f>SUMIFS('Portfolio Allocation'!E$10:E$109,'Portfolio Allocation'!$A$10:$A$109,'Graph Tables'!$D149)</f>
        <v>0</v>
      </c>
      <c r="I149" s="50">
        <f>SUMIFS('Portfolio Allocation'!F$10:F$109,'Portfolio Allocation'!$A$10:$A$109,'Graph Tables'!$D149)</f>
        <v>0</v>
      </c>
      <c r="J149" s="50">
        <f>SUMIFS('Portfolio Allocation'!G$10:G$109,'Portfolio Allocation'!$A$10:$A$109,'Graph Tables'!$D149)</f>
        <v>0</v>
      </c>
      <c r="K149" s="50">
        <f>SUMIFS('Portfolio Allocation'!H$10:H$109,'Portfolio Allocation'!$A$10:$A$109,'Graph Tables'!$D149)</f>
        <v>0</v>
      </c>
      <c r="L149" s="50">
        <f>SUMIFS('Portfolio Allocation'!I$10:I$109,'Portfolio Allocation'!$A$10:$A$109,'Graph Tables'!$D149)</f>
        <v>0</v>
      </c>
      <c r="M149" s="50">
        <f>SUMIFS('Portfolio Allocation'!J$10:J$109,'Portfolio Allocation'!$A$10:$A$109,'Graph Tables'!$D149)</f>
        <v>0</v>
      </c>
      <c r="N149" s="50">
        <f>SUMIFS('Portfolio Allocation'!K$10:K$109,'Portfolio Allocation'!$A$10:$A$109,'Graph Tables'!$D149)</f>
        <v>0</v>
      </c>
      <c r="O149" s="50">
        <f>SUMIFS('Portfolio Allocation'!L$10:L$109,'Portfolio Allocation'!$A$10:$A$109,'Graph Tables'!$D149)</f>
        <v>0</v>
      </c>
      <c r="P149" s="50">
        <f>SUMIFS('Portfolio Allocation'!M$10:M$109,'Portfolio Allocation'!$A$10:$A$109,'Graph Tables'!$D149)</f>
        <v>0</v>
      </c>
      <c r="Q149" s="50">
        <f>SUMIFS('Portfolio Allocation'!N$10:N$109,'Portfolio Allocation'!$A$10:$A$109,'Graph Tables'!$D149)</f>
        <v>0</v>
      </c>
      <c r="R149" s="50">
        <f>SUMIFS('Portfolio Allocation'!O$10:O$109,'Portfolio Allocation'!$A$10:$A$109,'Graph Tables'!$D149)</f>
        <v>0</v>
      </c>
      <c r="S149" s="50">
        <f>SUMIFS('Portfolio Allocation'!P$10:P$109,'Portfolio Allocation'!$A$10:$A$109,'Graph Tables'!$D149)</f>
        <v>0</v>
      </c>
      <c r="T149" s="50">
        <f>SUMIFS('Portfolio Allocation'!Q$10:Q$109,'Portfolio Allocation'!$A$10:$A$109,'Graph Tables'!$D149)</f>
        <v>0</v>
      </c>
      <c r="U149" s="50">
        <f>SUMIFS('Portfolio Allocation'!R$10:R$109,'Portfolio Allocation'!$A$10:$A$109,'Graph Tables'!$D149)</f>
        <v>0</v>
      </c>
      <c r="V149" s="50">
        <f>SUMIFS('Portfolio Allocation'!S$10:S$109,'Portfolio Allocation'!$A$10:$A$109,'Graph Tables'!$D149)</f>
        <v>0</v>
      </c>
      <c r="W149" s="50">
        <f>SUMIFS('Portfolio Allocation'!T$10:T$109,'Portfolio Allocation'!$A$10:$A$109,'Graph Tables'!$D149)</f>
        <v>0</v>
      </c>
      <c r="X149" s="50">
        <f>SUMIFS('Portfolio Allocation'!U$10:U$109,'Portfolio Allocation'!$A$10:$A$109,'Graph Tables'!$D149)</f>
        <v>0</v>
      </c>
      <c r="Y149" s="50">
        <f>SUMIFS('Portfolio Allocation'!V$10:V$109,'Portfolio Allocation'!$A$10:$A$109,'Graph Tables'!$D149)</f>
        <v>0</v>
      </c>
      <c r="Z149" s="50">
        <f>SUMIFS('Portfolio Allocation'!W$10:W$109,'Portfolio Allocation'!$A$10:$A$109,'Graph Tables'!$D149)</f>
        <v>0</v>
      </c>
      <c r="AA149" s="50">
        <f>SUMIFS('Portfolio Allocation'!X$10:X$109,'Portfolio Allocation'!$A$10:$A$109,'Graph Tables'!$D149)</f>
        <v>0</v>
      </c>
      <c r="AB149" s="50">
        <f>SUMIFS('Portfolio Allocation'!Y$10:Y$109,'Portfolio Allocation'!$A$10:$A$109,'Graph Tables'!$D149)</f>
        <v>0</v>
      </c>
      <c r="AC149" s="50">
        <f>SUMIFS('Portfolio Allocation'!Z$10:Z$109,'Portfolio Allocation'!$A$10:$A$109,'Graph Tables'!$D149)</f>
        <v>0</v>
      </c>
      <c r="AD149" s="50"/>
      <c r="AH149" s="50"/>
      <c r="AI149" s="303">
        <f t="shared" si="265"/>
        <v>1</v>
      </c>
      <c r="AJ149" s="303">
        <f>AI149+COUNTIF(AI$2:$AI149,AI149)-1</f>
        <v>148</v>
      </c>
      <c r="AK149" s="305" t="str">
        <f t="shared" si="213"/>
        <v>Namibia</v>
      </c>
      <c r="AL149" s="81">
        <f t="shared" si="266"/>
        <v>0</v>
      </c>
      <c r="AM149" s="48">
        <f t="shared" si="214"/>
        <v>0</v>
      </c>
      <c r="AN149" s="48">
        <f t="shared" si="215"/>
        <v>0</v>
      </c>
      <c r="AO149" s="48">
        <f t="shared" si="216"/>
        <v>0</v>
      </c>
      <c r="AP149" s="48">
        <f t="shared" si="217"/>
        <v>0</v>
      </c>
      <c r="AQ149" s="48">
        <f t="shared" si="218"/>
        <v>0</v>
      </c>
      <c r="AR149" s="48">
        <f t="shared" si="219"/>
        <v>0</v>
      </c>
      <c r="AS149" s="48">
        <f t="shared" si="220"/>
        <v>0</v>
      </c>
      <c r="AT149" s="48">
        <f t="shared" si="221"/>
        <v>0</v>
      </c>
      <c r="AU149" s="48">
        <f t="shared" si="222"/>
        <v>0</v>
      </c>
      <c r="AV149" s="48">
        <f t="shared" si="223"/>
        <v>0</v>
      </c>
      <c r="AW149" s="48">
        <f t="shared" si="224"/>
        <v>0</v>
      </c>
      <c r="AX149" s="48">
        <f t="shared" si="225"/>
        <v>0</v>
      </c>
      <c r="AY149" s="48">
        <f t="shared" si="226"/>
        <v>0</v>
      </c>
      <c r="AZ149" s="48">
        <f t="shared" si="227"/>
        <v>0</v>
      </c>
      <c r="BA149" s="48">
        <f t="shared" si="228"/>
        <v>0</v>
      </c>
      <c r="BB149" s="48">
        <f t="shared" si="229"/>
        <v>0</v>
      </c>
      <c r="BC149" s="48">
        <f t="shared" si="230"/>
        <v>0</v>
      </c>
      <c r="BD149" s="48">
        <f t="shared" si="231"/>
        <v>0</v>
      </c>
      <c r="BE149" s="48">
        <f t="shared" si="232"/>
        <v>0</v>
      </c>
      <c r="BF149" s="48">
        <f t="shared" si="233"/>
        <v>0</v>
      </c>
      <c r="BG149" s="48">
        <f t="shared" si="234"/>
        <v>0</v>
      </c>
      <c r="BH149" s="48">
        <f t="shared" si="235"/>
        <v>0</v>
      </c>
      <c r="BI149" s="48">
        <f t="shared" si="236"/>
        <v>0</v>
      </c>
      <c r="BJ149" s="48">
        <f t="shared" si="237"/>
        <v>0</v>
      </c>
      <c r="BK149" s="48"/>
      <c r="CN149" s="310">
        <f t="shared" si="267"/>
        <v>0</v>
      </c>
      <c r="CO149" s="310">
        <v>148</v>
      </c>
      <c r="CP149" s="303">
        <f t="shared" si="268"/>
        <v>1</v>
      </c>
      <c r="CQ149" s="303">
        <f>CP149+COUNTIF($CP$2:CP149,CP149)-1</f>
        <v>148</v>
      </c>
      <c r="CR149" s="305" t="str">
        <f t="shared" si="238"/>
        <v>Namibia</v>
      </c>
      <c r="CS149" s="81">
        <f t="shared" si="269"/>
        <v>0</v>
      </c>
      <c r="CT149" s="48">
        <f t="shared" si="239"/>
        <v>0</v>
      </c>
      <c r="CU149" s="48">
        <f t="shared" si="240"/>
        <v>0</v>
      </c>
      <c r="CV149" s="48">
        <f t="shared" si="241"/>
        <v>0</v>
      </c>
      <c r="CW149" s="48">
        <f t="shared" si="242"/>
        <v>0</v>
      </c>
      <c r="CX149" s="48">
        <f t="shared" si="243"/>
        <v>0</v>
      </c>
      <c r="CY149" s="48">
        <f t="shared" si="244"/>
        <v>0</v>
      </c>
      <c r="CZ149" s="48">
        <f t="shared" si="245"/>
        <v>0</v>
      </c>
      <c r="DA149" s="48">
        <f t="shared" si="246"/>
        <v>0</v>
      </c>
      <c r="DB149" s="48">
        <f t="shared" si="247"/>
        <v>0</v>
      </c>
      <c r="DC149" s="48">
        <f t="shared" si="248"/>
        <v>0</v>
      </c>
      <c r="DD149" s="48">
        <f t="shared" si="249"/>
        <v>0</v>
      </c>
      <c r="DE149" s="48">
        <f t="shared" si="250"/>
        <v>0</v>
      </c>
      <c r="DF149" s="48">
        <f t="shared" si="251"/>
        <v>0</v>
      </c>
      <c r="DG149" s="48">
        <f t="shared" si="252"/>
        <v>0</v>
      </c>
      <c r="DH149" s="48">
        <f t="shared" si="253"/>
        <v>0</v>
      </c>
      <c r="DI149" s="48">
        <f t="shared" si="254"/>
        <v>0</v>
      </c>
      <c r="DJ149" s="48">
        <f t="shared" si="255"/>
        <v>0</v>
      </c>
      <c r="DK149" s="48">
        <f t="shared" si="256"/>
        <v>0</v>
      </c>
      <c r="DL149" s="48">
        <f t="shared" si="257"/>
        <v>0</v>
      </c>
      <c r="DM149" s="48">
        <f t="shared" si="258"/>
        <v>0</v>
      </c>
      <c r="DN149" s="48">
        <f t="shared" si="259"/>
        <v>0</v>
      </c>
      <c r="DO149" s="48">
        <f t="shared" si="260"/>
        <v>0</v>
      </c>
      <c r="DP149" s="48">
        <f t="shared" si="261"/>
        <v>0</v>
      </c>
      <c r="DQ149" s="48">
        <f t="shared" si="262"/>
        <v>0</v>
      </c>
    </row>
    <row r="150" spans="1:121" ht="15">
      <c r="A150" s="303">
        <v>149</v>
      </c>
      <c r="B150" s="445">
        <f t="shared" si="263"/>
        <v>1</v>
      </c>
      <c r="C150" s="446">
        <f>B150+COUNTIF(B$2:$B150,B150)-1</f>
        <v>149</v>
      </c>
      <c r="D150" s="447" t="str">
        <f>Tables!AI150</f>
        <v>Nauru</v>
      </c>
      <c r="E150" s="448">
        <f t="shared" si="264"/>
        <v>0</v>
      </c>
      <c r="F150" s="50">
        <f>SUMIFS('Portfolio Allocation'!C$10:C$109,'Portfolio Allocation'!$A$10:$A$109,'Graph Tables'!$D150)</f>
        <v>0</v>
      </c>
      <c r="G150" s="50">
        <f>SUMIFS('Portfolio Allocation'!D$10:D$109,'Portfolio Allocation'!$A$10:$A$109,'Graph Tables'!$D150)</f>
        <v>0</v>
      </c>
      <c r="H150" s="50">
        <f>SUMIFS('Portfolio Allocation'!E$10:E$109,'Portfolio Allocation'!$A$10:$A$109,'Graph Tables'!$D150)</f>
        <v>0</v>
      </c>
      <c r="I150" s="50">
        <f>SUMIFS('Portfolio Allocation'!F$10:F$109,'Portfolio Allocation'!$A$10:$A$109,'Graph Tables'!$D150)</f>
        <v>0</v>
      </c>
      <c r="J150" s="50">
        <f>SUMIFS('Portfolio Allocation'!G$10:G$109,'Portfolio Allocation'!$A$10:$A$109,'Graph Tables'!$D150)</f>
        <v>0</v>
      </c>
      <c r="K150" s="50">
        <f>SUMIFS('Portfolio Allocation'!H$10:H$109,'Portfolio Allocation'!$A$10:$A$109,'Graph Tables'!$D150)</f>
        <v>0</v>
      </c>
      <c r="L150" s="50">
        <f>SUMIFS('Portfolio Allocation'!I$10:I$109,'Portfolio Allocation'!$A$10:$A$109,'Graph Tables'!$D150)</f>
        <v>0</v>
      </c>
      <c r="M150" s="50">
        <f>SUMIFS('Portfolio Allocation'!J$10:J$109,'Portfolio Allocation'!$A$10:$A$109,'Graph Tables'!$D150)</f>
        <v>0</v>
      </c>
      <c r="N150" s="50">
        <f>SUMIFS('Portfolio Allocation'!K$10:K$109,'Portfolio Allocation'!$A$10:$A$109,'Graph Tables'!$D150)</f>
        <v>0</v>
      </c>
      <c r="O150" s="50">
        <f>SUMIFS('Portfolio Allocation'!L$10:L$109,'Portfolio Allocation'!$A$10:$A$109,'Graph Tables'!$D150)</f>
        <v>0</v>
      </c>
      <c r="P150" s="50">
        <f>SUMIFS('Portfolio Allocation'!M$10:M$109,'Portfolio Allocation'!$A$10:$A$109,'Graph Tables'!$D150)</f>
        <v>0</v>
      </c>
      <c r="Q150" s="50">
        <f>SUMIFS('Portfolio Allocation'!N$10:N$109,'Portfolio Allocation'!$A$10:$A$109,'Graph Tables'!$D150)</f>
        <v>0</v>
      </c>
      <c r="R150" s="50">
        <f>SUMIFS('Portfolio Allocation'!O$10:O$109,'Portfolio Allocation'!$A$10:$A$109,'Graph Tables'!$D150)</f>
        <v>0</v>
      </c>
      <c r="S150" s="50">
        <f>SUMIFS('Portfolio Allocation'!P$10:P$109,'Portfolio Allocation'!$A$10:$A$109,'Graph Tables'!$D150)</f>
        <v>0</v>
      </c>
      <c r="T150" s="50">
        <f>SUMIFS('Portfolio Allocation'!Q$10:Q$109,'Portfolio Allocation'!$A$10:$A$109,'Graph Tables'!$D150)</f>
        <v>0</v>
      </c>
      <c r="U150" s="50">
        <f>SUMIFS('Portfolio Allocation'!R$10:R$109,'Portfolio Allocation'!$A$10:$A$109,'Graph Tables'!$D150)</f>
        <v>0</v>
      </c>
      <c r="V150" s="50">
        <f>SUMIFS('Portfolio Allocation'!S$10:S$109,'Portfolio Allocation'!$A$10:$A$109,'Graph Tables'!$D150)</f>
        <v>0</v>
      </c>
      <c r="W150" s="50">
        <f>SUMIFS('Portfolio Allocation'!T$10:T$109,'Portfolio Allocation'!$A$10:$A$109,'Graph Tables'!$D150)</f>
        <v>0</v>
      </c>
      <c r="X150" s="50">
        <f>SUMIFS('Portfolio Allocation'!U$10:U$109,'Portfolio Allocation'!$A$10:$A$109,'Graph Tables'!$D150)</f>
        <v>0</v>
      </c>
      <c r="Y150" s="50">
        <f>SUMIFS('Portfolio Allocation'!V$10:V$109,'Portfolio Allocation'!$A$10:$A$109,'Graph Tables'!$D150)</f>
        <v>0</v>
      </c>
      <c r="Z150" s="50">
        <f>SUMIFS('Portfolio Allocation'!W$10:W$109,'Portfolio Allocation'!$A$10:$A$109,'Graph Tables'!$D150)</f>
        <v>0</v>
      </c>
      <c r="AA150" s="50">
        <f>SUMIFS('Portfolio Allocation'!X$10:X$109,'Portfolio Allocation'!$A$10:$A$109,'Graph Tables'!$D150)</f>
        <v>0</v>
      </c>
      <c r="AB150" s="50">
        <f>SUMIFS('Portfolio Allocation'!Y$10:Y$109,'Portfolio Allocation'!$A$10:$A$109,'Graph Tables'!$D150)</f>
        <v>0</v>
      </c>
      <c r="AC150" s="50">
        <f>SUMIFS('Portfolio Allocation'!Z$10:Z$109,'Portfolio Allocation'!$A$10:$A$109,'Graph Tables'!$D150)</f>
        <v>0</v>
      </c>
      <c r="AD150" s="50"/>
      <c r="AH150" s="50"/>
      <c r="AI150" s="303">
        <f t="shared" si="265"/>
        <v>1</v>
      </c>
      <c r="AJ150" s="303">
        <f>AI150+COUNTIF(AI$2:$AI150,AI150)-1</f>
        <v>149</v>
      </c>
      <c r="AK150" s="305" t="str">
        <f t="shared" si="213"/>
        <v>Nauru</v>
      </c>
      <c r="AL150" s="81">
        <f t="shared" si="266"/>
        <v>0</v>
      </c>
      <c r="AM150" s="48">
        <f t="shared" si="214"/>
        <v>0</v>
      </c>
      <c r="AN150" s="48">
        <f t="shared" si="215"/>
        <v>0</v>
      </c>
      <c r="AO150" s="48">
        <f t="shared" si="216"/>
        <v>0</v>
      </c>
      <c r="AP150" s="48">
        <f t="shared" si="217"/>
        <v>0</v>
      </c>
      <c r="AQ150" s="48">
        <f t="shared" si="218"/>
        <v>0</v>
      </c>
      <c r="AR150" s="48">
        <f t="shared" si="219"/>
        <v>0</v>
      </c>
      <c r="AS150" s="48">
        <f t="shared" si="220"/>
        <v>0</v>
      </c>
      <c r="AT150" s="48">
        <f t="shared" si="221"/>
        <v>0</v>
      </c>
      <c r="AU150" s="48">
        <f t="shared" si="222"/>
        <v>0</v>
      </c>
      <c r="AV150" s="48">
        <f t="shared" si="223"/>
        <v>0</v>
      </c>
      <c r="AW150" s="48">
        <f t="shared" si="224"/>
        <v>0</v>
      </c>
      <c r="AX150" s="48">
        <f t="shared" si="225"/>
        <v>0</v>
      </c>
      <c r="AY150" s="48">
        <f t="shared" si="226"/>
        <v>0</v>
      </c>
      <c r="AZ150" s="48">
        <f t="shared" si="227"/>
        <v>0</v>
      </c>
      <c r="BA150" s="48">
        <f t="shared" si="228"/>
        <v>0</v>
      </c>
      <c r="BB150" s="48">
        <f t="shared" si="229"/>
        <v>0</v>
      </c>
      <c r="BC150" s="48">
        <f t="shared" si="230"/>
        <v>0</v>
      </c>
      <c r="BD150" s="48">
        <f t="shared" si="231"/>
        <v>0</v>
      </c>
      <c r="BE150" s="48">
        <f t="shared" si="232"/>
        <v>0</v>
      </c>
      <c r="BF150" s="48">
        <f t="shared" si="233"/>
        <v>0</v>
      </c>
      <c r="BG150" s="48">
        <f t="shared" si="234"/>
        <v>0</v>
      </c>
      <c r="BH150" s="48">
        <f t="shared" si="235"/>
        <v>0</v>
      </c>
      <c r="BI150" s="48">
        <f t="shared" si="236"/>
        <v>0</v>
      </c>
      <c r="BJ150" s="48">
        <f t="shared" si="237"/>
        <v>0</v>
      </c>
      <c r="BK150" s="48"/>
      <c r="CN150" s="310">
        <f t="shared" si="267"/>
        <v>0</v>
      </c>
      <c r="CO150" s="310">
        <v>149</v>
      </c>
      <c r="CP150" s="303">
        <f t="shared" si="268"/>
        <v>1</v>
      </c>
      <c r="CQ150" s="303">
        <f>CP150+COUNTIF($CP$2:CP150,CP150)-1</f>
        <v>149</v>
      </c>
      <c r="CR150" s="305" t="str">
        <f t="shared" si="238"/>
        <v>Nauru</v>
      </c>
      <c r="CS150" s="81">
        <f t="shared" si="269"/>
        <v>0</v>
      </c>
      <c r="CT150" s="48">
        <f t="shared" si="239"/>
        <v>0</v>
      </c>
      <c r="CU150" s="48">
        <f t="shared" si="240"/>
        <v>0</v>
      </c>
      <c r="CV150" s="48">
        <f t="shared" si="241"/>
        <v>0</v>
      </c>
      <c r="CW150" s="48">
        <f t="shared" si="242"/>
        <v>0</v>
      </c>
      <c r="CX150" s="48">
        <f t="shared" si="243"/>
        <v>0</v>
      </c>
      <c r="CY150" s="48">
        <f t="shared" si="244"/>
        <v>0</v>
      </c>
      <c r="CZ150" s="48">
        <f t="shared" si="245"/>
        <v>0</v>
      </c>
      <c r="DA150" s="48">
        <f t="shared" si="246"/>
        <v>0</v>
      </c>
      <c r="DB150" s="48">
        <f t="shared" si="247"/>
        <v>0</v>
      </c>
      <c r="DC150" s="48">
        <f t="shared" si="248"/>
        <v>0</v>
      </c>
      <c r="DD150" s="48">
        <f t="shared" si="249"/>
        <v>0</v>
      </c>
      <c r="DE150" s="48">
        <f t="shared" si="250"/>
        <v>0</v>
      </c>
      <c r="DF150" s="48">
        <f t="shared" si="251"/>
        <v>0</v>
      </c>
      <c r="DG150" s="48">
        <f t="shared" si="252"/>
        <v>0</v>
      </c>
      <c r="DH150" s="48">
        <f t="shared" si="253"/>
        <v>0</v>
      </c>
      <c r="DI150" s="48">
        <f t="shared" si="254"/>
        <v>0</v>
      </c>
      <c r="DJ150" s="48">
        <f t="shared" si="255"/>
        <v>0</v>
      </c>
      <c r="DK150" s="48">
        <f t="shared" si="256"/>
        <v>0</v>
      </c>
      <c r="DL150" s="48">
        <f t="shared" si="257"/>
        <v>0</v>
      </c>
      <c r="DM150" s="48">
        <f t="shared" si="258"/>
        <v>0</v>
      </c>
      <c r="DN150" s="48">
        <f t="shared" si="259"/>
        <v>0</v>
      </c>
      <c r="DO150" s="48">
        <f t="shared" si="260"/>
        <v>0</v>
      </c>
      <c r="DP150" s="48">
        <f t="shared" si="261"/>
        <v>0</v>
      </c>
      <c r="DQ150" s="48">
        <f t="shared" si="262"/>
        <v>0</v>
      </c>
    </row>
    <row r="151" spans="1:121" ht="15">
      <c r="A151" s="303">
        <v>150</v>
      </c>
      <c r="B151" s="445">
        <f t="shared" si="263"/>
        <v>1</v>
      </c>
      <c r="C151" s="446">
        <f>B151+COUNTIF(B$2:$B151,B151)-1</f>
        <v>150</v>
      </c>
      <c r="D151" s="447" t="str">
        <f>Tables!AI151</f>
        <v>Nepal</v>
      </c>
      <c r="E151" s="448">
        <f t="shared" si="264"/>
        <v>0</v>
      </c>
      <c r="F151" s="50">
        <f>SUMIFS('Portfolio Allocation'!C$10:C$109,'Portfolio Allocation'!$A$10:$A$109,'Graph Tables'!$D151)</f>
        <v>0</v>
      </c>
      <c r="G151" s="50">
        <f>SUMIFS('Portfolio Allocation'!D$10:D$109,'Portfolio Allocation'!$A$10:$A$109,'Graph Tables'!$D151)</f>
        <v>0</v>
      </c>
      <c r="H151" s="50">
        <f>SUMIFS('Portfolio Allocation'!E$10:E$109,'Portfolio Allocation'!$A$10:$A$109,'Graph Tables'!$D151)</f>
        <v>0</v>
      </c>
      <c r="I151" s="50">
        <f>SUMIFS('Portfolio Allocation'!F$10:F$109,'Portfolio Allocation'!$A$10:$A$109,'Graph Tables'!$D151)</f>
        <v>0</v>
      </c>
      <c r="J151" s="50">
        <f>SUMIFS('Portfolio Allocation'!G$10:G$109,'Portfolio Allocation'!$A$10:$A$109,'Graph Tables'!$D151)</f>
        <v>0</v>
      </c>
      <c r="K151" s="50">
        <f>SUMIFS('Portfolio Allocation'!H$10:H$109,'Portfolio Allocation'!$A$10:$A$109,'Graph Tables'!$D151)</f>
        <v>0</v>
      </c>
      <c r="L151" s="50">
        <f>SUMIFS('Portfolio Allocation'!I$10:I$109,'Portfolio Allocation'!$A$10:$A$109,'Graph Tables'!$D151)</f>
        <v>0</v>
      </c>
      <c r="M151" s="50">
        <f>SUMIFS('Portfolio Allocation'!J$10:J$109,'Portfolio Allocation'!$A$10:$A$109,'Graph Tables'!$D151)</f>
        <v>0</v>
      </c>
      <c r="N151" s="50">
        <f>SUMIFS('Portfolio Allocation'!K$10:K$109,'Portfolio Allocation'!$A$10:$A$109,'Graph Tables'!$D151)</f>
        <v>0</v>
      </c>
      <c r="O151" s="50">
        <f>SUMIFS('Portfolio Allocation'!L$10:L$109,'Portfolio Allocation'!$A$10:$A$109,'Graph Tables'!$D151)</f>
        <v>0</v>
      </c>
      <c r="P151" s="50">
        <f>SUMIFS('Portfolio Allocation'!M$10:M$109,'Portfolio Allocation'!$A$10:$A$109,'Graph Tables'!$D151)</f>
        <v>0</v>
      </c>
      <c r="Q151" s="50">
        <f>SUMIFS('Portfolio Allocation'!N$10:N$109,'Portfolio Allocation'!$A$10:$A$109,'Graph Tables'!$D151)</f>
        <v>0</v>
      </c>
      <c r="R151" s="50">
        <f>SUMIFS('Portfolio Allocation'!O$10:O$109,'Portfolio Allocation'!$A$10:$A$109,'Graph Tables'!$D151)</f>
        <v>0</v>
      </c>
      <c r="S151" s="50">
        <f>SUMIFS('Portfolio Allocation'!P$10:P$109,'Portfolio Allocation'!$A$10:$A$109,'Graph Tables'!$D151)</f>
        <v>0</v>
      </c>
      <c r="T151" s="50">
        <f>SUMIFS('Portfolio Allocation'!Q$10:Q$109,'Portfolio Allocation'!$A$10:$A$109,'Graph Tables'!$D151)</f>
        <v>0</v>
      </c>
      <c r="U151" s="50">
        <f>SUMIFS('Portfolio Allocation'!R$10:R$109,'Portfolio Allocation'!$A$10:$A$109,'Graph Tables'!$D151)</f>
        <v>0</v>
      </c>
      <c r="V151" s="50">
        <f>SUMIFS('Portfolio Allocation'!S$10:S$109,'Portfolio Allocation'!$A$10:$A$109,'Graph Tables'!$D151)</f>
        <v>0</v>
      </c>
      <c r="W151" s="50">
        <f>SUMIFS('Portfolio Allocation'!T$10:T$109,'Portfolio Allocation'!$A$10:$A$109,'Graph Tables'!$D151)</f>
        <v>0</v>
      </c>
      <c r="X151" s="50">
        <f>SUMIFS('Portfolio Allocation'!U$10:U$109,'Portfolio Allocation'!$A$10:$A$109,'Graph Tables'!$D151)</f>
        <v>0</v>
      </c>
      <c r="Y151" s="50">
        <f>SUMIFS('Portfolio Allocation'!V$10:V$109,'Portfolio Allocation'!$A$10:$A$109,'Graph Tables'!$D151)</f>
        <v>0</v>
      </c>
      <c r="Z151" s="50">
        <f>SUMIFS('Portfolio Allocation'!W$10:W$109,'Portfolio Allocation'!$A$10:$A$109,'Graph Tables'!$D151)</f>
        <v>0</v>
      </c>
      <c r="AA151" s="50">
        <f>SUMIFS('Portfolio Allocation'!X$10:X$109,'Portfolio Allocation'!$A$10:$A$109,'Graph Tables'!$D151)</f>
        <v>0</v>
      </c>
      <c r="AB151" s="50">
        <f>SUMIFS('Portfolio Allocation'!Y$10:Y$109,'Portfolio Allocation'!$A$10:$A$109,'Graph Tables'!$D151)</f>
        <v>0</v>
      </c>
      <c r="AC151" s="50">
        <f>SUMIFS('Portfolio Allocation'!Z$10:Z$109,'Portfolio Allocation'!$A$10:$A$109,'Graph Tables'!$D151)</f>
        <v>0</v>
      </c>
      <c r="AD151" s="50"/>
      <c r="AH151" s="50"/>
      <c r="AI151" s="303">
        <f t="shared" si="265"/>
        <v>1</v>
      </c>
      <c r="AJ151" s="303">
        <f>AI151+COUNTIF(AI$2:$AI151,AI151)-1</f>
        <v>150</v>
      </c>
      <c r="AK151" s="305" t="str">
        <f t="shared" si="213"/>
        <v>Nepal</v>
      </c>
      <c r="AL151" s="81">
        <f t="shared" si="266"/>
        <v>0</v>
      </c>
      <c r="AM151" s="48">
        <f t="shared" si="214"/>
        <v>0</v>
      </c>
      <c r="AN151" s="48">
        <f t="shared" si="215"/>
        <v>0</v>
      </c>
      <c r="AO151" s="48">
        <f t="shared" si="216"/>
        <v>0</v>
      </c>
      <c r="AP151" s="48">
        <f t="shared" si="217"/>
        <v>0</v>
      </c>
      <c r="AQ151" s="48">
        <f t="shared" si="218"/>
        <v>0</v>
      </c>
      <c r="AR151" s="48">
        <f t="shared" si="219"/>
        <v>0</v>
      </c>
      <c r="AS151" s="48">
        <f t="shared" si="220"/>
        <v>0</v>
      </c>
      <c r="AT151" s="48">
        <f t="shared" si="221"/>
        <v>0</v>
      </c>
      <c r="AU151" s="48">
        <f t="shared" si="222"/>
        <v>0</v>
      </c>
      <c r="AV151" s="48">
        <f t="shared" si="223"/>
        <v>0</v>
      </c>
      <c r="AW151" s="48">
        <f t="shared" si="224"/>
        <v>0</v>
      </c>
      <c r="AX151" s="48">
        <f t="shared" si="225"/>
        <v>0</v>
      </c>
      <c r="AY151" s="48">
        <f t="shared" si="226"/>
        <v>0</v>
      </c>
      <c r="AZ151" s="48">
        <f t="shared" si="227"/>
        <v>0</v>
      </c>
      <c r="BA151" s="48">
        <f t="shared" si="228"/>
        <v>0</v>
      </c>
      <c r="BB151" s="48">
        <f t="shared" si="229"/>
        <v>0</v>
      </c>
      <c r="BC151" s="48">
        <f t="shared" si="230"/>
        <v>0</v>
      </c>
      <c r="BD151" s="48">
        <f t="shared" si="231"/>
        <v>0</v>
      </c>
      <c r="BE151" s="48">
        <f t="shared" si="232"/>
        <v>0</v>
      </c>
      <c r="BF151" s="48">
        <f t="shared" si="233"/>
        <v>0</v>
      </c>
      <c r="BG151" s="48">
        <f t="shared" si="234"/>
        <v>0</v>
      </c>
      <c r="BH151" s="48">
        <f t="shared" si="235"/>
        <v>0</v>
      </c>
      <c r="BI151" s="48">
        <f t="shared" si="236"/>
        <v>0</v>
      </c>
      <c r="BJ151" s="48">
        <f t="shared" si="237"/>
        <v>0</v>
      </c>
      <c r="BK151" s="48"/>
      <c r="CN151" s="310">
        <f t="shared" si="267"/>
        <v>0</v>
      </c>
      <c r="CO151" s="310">
        <v>150</v>
      </c>
      <c r="CP151" s="303">
        <f t="shared" si="268"/>
        <v>1</v>
      </c>
      <c r="CQ151" s="303">
        <f>CP151+COUNTIF($CP$2:CP151,CP151)-1</f>
        <v>150</v>
      </c>
      <c r="CR151" s="305" t="str">
        <f t="shared" si="238"/>
        <v>Nepal</v>
      </c>
      <c r="CS151" s="81">
        <f t="shared" si="269"/>
        <v>0</v>
      </c>
      <c r="CT151" s="48">
        <f t="shared" si="239"/>
        <v>0</v>
      </c>
      <c r="CU151" s="48">
        <f t="shared" si="240"/>
        <v>0</v>
      </c>
      <c r="CV151" s="48">
        <f t="shared" si="241"/>
        <v>0</v>
      </c>
      <c r="CW151" s="48">
        <f t="shared" si="242"/>
        <v>0</v>
      </c>
      <c r="CX151" s="48">
        <f t="shared" si="243"/>
        <v>0</v>
      </c>
      <c r="CY151" s="48">
        <f t="shared" si="244"/>
        <v>0</v>
      </c>
      <c r="CZ151" s="48">
        <f t="shared" si="245"/>
        <v>0</v>
      </c>
      <c r="DA151" s="48">
        <f t="shared" si="246"/>
        <v>0</v>
      </c>
      <c r="DB151" s="48">
        <f t="shared" si="247"/>
        <v>0</v>
      </c>
      <c r="DC151" s="48">
        <f t="shared" si="248"/>
        <v>0</v>
      </c>
      <c r="DD151" s="48">
        <f t="shared" si="249"/>
        <v>0</v>
      </c>
      <c r="DE151" s="48">
        <f t="shared" si="250"/>
        <v>0</v>
      </c>
      <c r="DF151" s="48">
        <f t="shared" si="251"/>
        <v>0</v>
      </c>
      <c r="DG151" s="48">
        <f t="shared" si="252"/>
        <v>0</v>
      </c>
      <c r="DH151" s="48">
        <f t="shared" si="253"/>
        <v>0</v>
      </c>
      <c r="DI151" s="48">
        <f t="shared" si="254"/>
        <v>0</v>
      </c>
      <c r="DJ151" s="48">
        <f t="shared" si="255"/>
        <v>0</v>
      </c>
      <c r="DK151" s="48">
        <f t="shared" si="256"/>
        <v>0</v>
      </c>
      <c r="DL151" s="48">
        <f t="shared" si="257"/>
        <v>0</v>
      </c>
      <c r="DM151" s="48">
        <f t="shared" si="258"/>
        <v>0</v>
      </c>
      <c r="DN151" s="48">
        <f t="shared" si="259"/>
        <v>0</v>
      </c>
      <c r="DO151" s="48">
        <f t="shared" si="260"/>
        <v>0</v>
      </c>
      <c r="DP151" s="48">
        <f t="shared" si="261"/>
        <v>0</v>
      </c>
      <c r="DQ151" s="48">
        <f t="shared" si="262"/>
        <v>0</v>
      </c>
    </row>
    <row r="152" spans="1:121" ht="15">
      <c r="A152" s="303">
        <v>151</v>
      </c>
      <c r="B152" s="445">
        <f t="shared" si="263"/>
        <v>1</v>
      </c>
      <c r="C152" s="446">
        <f>B152+COUNTIF(B$2:$B152,B152)-1</f>
        <v>151</v>
      </c>
      <c r="D152" s="447" t="str">
        <f>Tables!AI152</f>
        <v>Netherlands</v>
      </c>
      <c r="E152" s="448">
        <f t="shared" si="264"/>
        <v>0</v>
      </c>
      <c r="F152" s="50">
        <f>SUMIFS('Portfolio Allocation'!C$10:C$109,'Portfolio Allocation'!$A$10:$A$109,'Graph Tables'!$D152)</f>
        <v>0</v>
      </c>
      <c r="G152" s="50">
        <f>SUMIFS('Portfolio Allocation'!D$10:D$109,'Portfolio Allocation'!$A$10:$A$109,'Graph Tables'!$D152)</f>
        <v>0</v>
      </c>
      <c r="H152" s="50">
        <f>SUMIFS('Portfolio Allocation'!E$10:E$109,'Portfolio Allocation'!$A$10:$A$109,'Graph Tables'!$D152)</f>
        <v>0</v>
      </c>
      <c r="I152" s="50">
        <f>SUMIFS('Portfolio Allocation'!F$10:F$109,'Portfolio Allocation'!$A$10:$A$109,'Graph Tables'!$D152)</f>
        <v>0</v>
      </c>
      <c r="J152" s="50">
        <f>SUMIFS('Portfolio Allocation'!G$10:G$109,'Portfolio Allocation'!$A$10:$A$109,'Graph Tables'!$D152)</f>
        <v>0</v>
      </c>
      <c r="K152" s="50">
        <f>SUMIFS('Portfolio Allocation'!H$10:H$109,'Portfolio Allocation'!$A$10:$A$109,'Graph Tables'!$D152)</f>
        <v>0</v>
      </c>
      <c r="L152" s="50">
        <f>SUMIFS('Portfolio Allocation'!I$10:I$109,'Portfolio Allocation'!$A$10:$A$109,'Graph Tables'!$D152)</f>
        <v>0</v>
      </c>
      <c r="M152" s="50">
        <f>SUMIFS('Portfolio Allocation'!J$10:J$109,'Portfolio Allocation'!$A$10:$A$109,'Graph Tables'!$D152)</f>
        <v>0</v>
      </c>
      <c r="N152" s="50">
        <f>SUMIFS('Portfolio Allocation'!K$10:K$109,'Portfolio Allocation'!$A$10:$A$109,'Graph Tables'!$D152)</f>
        <v>0</v>
      </c>
      <c r="O152" s="50">
        <f>SUMIFS('Portfolio Allocation'!L$10:L$109,'Portfolio Allocation'!$A$10:$A$109,'Graph Tables'!$D152)</f>
        <v>0</v>
      </c>
      <c r="P152" s="50">
        <f>SUMIFS('Portfolio Allocation'!M$10:M$109,'Portfolio Allocation'!$A$10:$A$109,'Graph Tables'!$D152)</f>
        <v>0</v>
      </c>
      <c r="Q152" s="50">
        <f>SUMIFS('Portfolio Allocation'!N$10:N$109,'Portfolio Allocation'!$A$10:$A$109,'Graph Tables'!$D152)</f>
        <v>0</v>
      </c>
      <c r="R152" s="50">
        <f>SUMIFS('Portfolio Allocation'!O$10:O$109,'Portfolio Allocation'!$A$10:$A$109,'Graph Tables'!$D152)</f>
        <v>0</v>
      </c>
      <c r="S152" s="50">
        <f>SUMIFS('Portfolio Allocation'!P$10:P$109,'Portfolio Allocation'!$A$10:$A$109,'Graph Tables'!$D152)</f>
        <v>0</v>
      </c>
      <c r="T152" s="50">
        <f>SUMIFS('Portfolio Allocation'!Q$10:Q$109,'Portfolio Allocation'!$A$10:$A$109,'Graph Tables'!$D152)</f>
        <v>0</v>
      </c>
      <c r="U152" s="50">
        <f>SUMIFS('Portfolio Allocation'!R$10:R$109,'Portfolio Allocation'!$A$10:$A$109,'Graph Tables'!$D152)</f>
        <v>0</v>
      </c>
      <c r="V152" s="50">
        <f>SUMIFS('Portfolio Allocation'!S$10:S$109,'Portfolio Allocation'!$A$10:$A$109,'Graph Tables'!$D152)</f>
        <v>0</v>
      </c>
      <c r="W152" s="50">
        <f>SUMIFS('Portfolio Allocation'!T$10:T$109,'Portfolio Allocation'!$A$10:$A$109,'Graph Tables'!$D152)</f>
        <v>0</v>
      </c>
      <c r="X152" s="50">
        <f>SUMIFS('Portfolio Allocation'!U$10:U$109,'Portfolio Allocation'!$A$10:$A$109,'Graph Tables'!$D152)</f>
        <v>0</v>
      </c>
      <c r="Y152" s="50">
        <f>SUMIFS('Portfolio Allocation'!V$10:V$109,'Portfolio Allocation'!$A$10:$A$109,'Graph Tables'!$D152)</f>
        <v>0</v>
      </c>
      <c r="Z152" s="50">
        <f>SUMIFS('Portfolio Allocation'!W$10:W$109,'Portfolio Allocation'!$A$10:$A$109,'Graph Tables'!$D152)</f>
        <v>0</v>
      </c>
      <c r="AA152" s="50">
        <f>SUMIFS('Portfolio Allocation'!X$10:X$109,'Portfolio Allocation'!$A$10:$A$109,'Graph Tables'!$D152)</f>
        <v>0</v>
      </c>
      <c r="AB152" s="50">
        <f>SUMIFS('Portfolio Allocation'!Y$10:Y$109,'Portfolio Allocation'!$A$10:$A$109,'Graph Tables'!$D152)</f>
        <v>0</v>
      </c>
      <c r="AC152" s="50">
        <f>SUMIFS('Portfolio Allocation'!Z$10:Z$109,'Portfolio Allocation'!$A$10:$A$109,'Graph Tables'!$D152)</f>
        <v>0</v>
      </c>
      <c r="AD152" s="50"/>
      <c r="AH152" s="50"/>
      <c r="AI152" s="303">
        <f t="shared" si="265"/>
        <v>1</v>
      </c>
      <c r="AJ152" s="303">
        <f>AI152+COUNTIF(AI$2:$AI152,AI152)-1</f>
        <v>151</v>
      </c>
      <c r="AK152" s="305" t="str">
        <f t="shared" si="213"/>
        <v>Netherlands</v>
      </c>
      <c r="AL152" s="81">
        <f t="shared" si="266"/>
        <v>0</v>
      </c>
      <c r="AM152" s="48">
        <f t="shared" si="214"/>
        <v>0</v>
      </c>
      <c r="AN152" s="48">
        <f t="shared" si="215"/>
        <v>0</v>
      </c>
      <c r="AO152" s="48">
        <f t="shared" si="216"/>
        <v>0</v>
      </c>
      <c r="AP152" s="48">
        <f t="shared" si="217"/>
        <v>0</v>
      </c>
      <c r="AQ152" s="48">
        <f t="shared" si="218"/>
        <v>0</v>
      </c>
      <c r="AR152" s="48">
        <f t="shared" si="219"/>
        <v>0</v>
      </c>
      <c r="AS152" s="48">
        <f t="shared" si="220"/>
        <v>0</v>
      </c>
      <c r="AT152" s="48">
        <f t="shared" si="221"/>
        <v>0</v>
      </c>
      <c r="AU152" s="48">
        <f t="shared" si="222"/>
        <v>0</v>
      </c>
      <c r="AV152" s="48">
        <f t="shared" si="223"/>
        <v>0</v>
      </c>
      <c r="AW152" s="48">
        <f t="shared" si="224"/>
        <v>0</v>
      </c>
      <c r="AX152" s="48">
        <f t="shared" si="225"/>
        <v>0</v>
      </c>
      <c r="AY152" s="48">
        <f t="shared" si="226"/>
        <v>0</v>
      </c>
      <c r="AZ152" s="48">
        <f t="shared" si="227"/>
        <v>0</v>
      </c>
      <c r="BA152" s="48">
        <f t="shared" si="228"/>
        <v>0</v>
      </c>
      <c r="BB152" s="48">
        <f t="shared" si="229"/>
        <v>0</v>
      </c>
      <c r="BC152" s="48">
        <f t="shared" si="230"/>
        <v>0</v>
      </c>
      <c r="BD152" s="48">
        <f t="shared" si="231"/>
        <v>0</v>
      </c>
      <c r="BE152" s="48">
        <f t="shared" si="232"/>
        <v>0</v>
      </c>
      <c r="BF152" s="48">
        <f t="shared" si="233"/>
        <v>0</v>
      </c>
      <c r="BG152" s="48">
        <f t="shared" si="234"/>
        <v>0</v>
      </c>
      <c r="BH152" s="48">
        <f t="shared" si="235"/>
        <v>0</v>
      </c>
      <c r="BI152" s="48">
        <f t="shared" si="236"/>
        <v>0</v>
      </c>
      <c r="BJ152" s="48">
        <f t="shared" si="237"/>
        <v>0</v>
      </c>
      <c r="BK152" s="48"/>
      <c r="CN152" s="310">
        <f t="shared" si="267"/>
        <v>0</v>
      </c>
      <c r="CO152" s="310">
        <v>151</v>
      </c>
      <c r="CP152" s="303">
        <f t="shared" si="268"/>
        <v>1</v>
      </c>
      <c r="CQ152" s="303">
        <f>CP152+COUNTIF($CP$2:CP152,CP152)-1</f>
        <v>151</v>
      </c>
      <c r="CR152" s="305" t="str">
        <f t="shared" si="238"/>
        <v>Netherlands</v>
      </c>
      <c r="CS152" s="81">
        <f t="shared" si="269"/>
        <v>0</v>
      </c>
      <c r="CT152" s="48">
        <f t="shared" si="239"/>
        <v>0</v>
      </c>
      <c r="CU152" s="48">
        <f t="shared" si="240"/>
        <v>0</v>
      </c>
      <c r="CV152" s="48">
        <f t="shared" si="241"/>
        <v>0</v>
      </c>
      <c r="CW152" s="48">
        <f t="shared" si="242"/>
        <v>0</v>
      </c>
      <c r="CX152" s="48">
        <f t="shared" si="243"/>
        <v>0</v>
      </c>
      <c r="CY152" s="48">
        <f t="shared" si="244"/>
        <v>0</v>
      </c>
      <c r="CZ152" s="48">
        <f t="shared" si="245"/>
        <v>0</v>
      </c>
      <c r="DA152" s="48">
        <f t="shared" si="246"/>
        <v>0</v>
      </c>
      <c r="DB152" s="48">
        <f t="shared" si="247"/>
        <v>0</v>
      </c>
      <c r="DC152" s="48">
        <f t="shared" si="248"/>
        <v>0</v>
      </c>
      <c r="DD152" s="48">
        <f t="shared" si="249"/>
        <v>0</v>
      </c>
      <c r="DE152" s="48">
        <f t="shared" si="250"/>
        <v>0</v>
      </c>
      <c r="DF152" s="48">
        <f t="shared" si="251"/>
        <v>0</v>
      </c>
      <c r="DG152" s="48">
        <f t="shared" si="252"/>
        <v>0</v>
      </c>
      <c r="DH152" s="48">
        <f t="shared" si="253"/>
        <v>0</v>
      </c>
      <c r="DI152" s="48">
        <f t="shared" si="254"/>
        <v>0</v>
      </c>
      <c r="DJ152" s="48">
        <f t="shared" si="255"/>
        <v>0</v>
      </c>
      <c r="DK152" s="48">
        <f t="shared" si="256"/>
        <v>0</v>
      </c>
      <c r="DL152" s="48">
        <f t="shared" si="257"/>
        <v>0</v>
      </c>
      <c r="DM152" s="48">
        <f t="shared" si="258"/>
        <v>0</v>
      </c>
      <c r="DN152" s="48">
        <f t="shared" si="259"/>
        <v>0</v>
      </c>
      <c r="DO152" s="48">
        <f t="shared" si="260"/>
        <v>0</v>
      </c>
      <c r="DP152" s="48">
        <f t="shared" si="261"/>
        <v>0</v>
      </c>
      <c r="DQ152" s="48">
        <f t="shared" si="262"/>
        <v>0</v>
      </c>
    </row>
    <row r="153" spans="1:121" ht="15">
      <c r="A153" s="303">
        <v>152</v>
      </c>
      <c r="B153" s="445">
        <f t="shared" si="263"/>
        <v>1</v>
      </c>
      <c r="C153" s="446">
        <f>B153+COUNTIF(B$2:$B153,B153)-1</f>
        <v>152</v>
      </c>
      <c r="D153" s="447" t="str">
        <f>Tables!AI153</f>
        <v>Netherlands Antilles</v>
      </c>
      <c r="E153" s="448">
        <f t="shared" si="264"/>
        <v>0</v>
      </c>
      <c r="F153" s="50">
        <f>SUMIFS('Portfolio Allocation'!C$10:C$109,'Portfolio Allocation'!$A$10:$A$109,'Graph Tables'!$D153)</f>
        <v>0</v>
      </c>
      <c r="G153" s="50">
        <f>SUMIFS('Portfolio Allocation'!D$10:D$109,'Portfolio Allocation'!$A$10:$A$109,'Graph Tables'!$D153)</f>
        <v>0</v>
      </c>
      <c r="H153" s="50">
        <f>SUMIFS('Portfolio Allocation'!E$10:E$109,'Portfolio Allocation'!$A$10:$A$109,'Graph Tables'!$D153)</f>
        <v>0</v>
      </c>
      <c r="I153" s="50">
        <f>SUMIFS('Portfolio Allocation'!F$10:F$109,'Portfolio Allocation'!$A$10:$A$109,'Graph Tables'!$D153)</f>
        <v>0</v>
      </c>
      <c r="J153" s="50">
        <f>SUMIFS('Portfolio Allocation'!G$10:G$109,'Portfolio Allocation'!$A$10:$A$109,'Graph Tables'!$D153)</f>
        <v>0</v>
      </c>
      <c r="K153" s="50">
        <f>SUMIFS('Portfolio Allocation'!H$10:H$109,'Portfolio Allocation'!$A$10:$A$109,'Graph Tables'!$D153)</f>
        <v>0</v>
      </c>
      <c r="L153" s="50">
        <f>SUMIFS('Portfolio Allocation'!I$10:I$109,'Portfolio Allocation'!$A$10:$A$109,'Graph Tables'!$D153)</f>
        <v>0</v>
      </c>
      <c r="M153" s="50">
        <f>SUMIFS('Portfolio Allocation'!J$10:J$109,'Portfolio Allocation'!$A$10:$A$109,'Graph Tables'!$D153)</f>
        <v>0</v>
      </c>
      <c r="N153" s="50">
        <f>SUMIFS('Portfolio Allocation'!K$10:K$109,'Portfolio Allocation'!$A$10:$A$109,'Graph Tables'!$D153)</f>
        <v>0</v>
      </c>
      <c r="O153" s="50">
        <f>SUMIFS('Portfolio Allocation'!L$10:L$109,'Portfolio Allocation'!$A$10:$A$109,'Graph Tables'!$D153)</f>
        <v>0</v>
      </c>
      <c r="P153" s="50">
        <f>SUMIFS('Portfolio Allocation'!M$10:M$109,'Portfolio Allocation'!$A$10:$A$109,'Graph Tables'!$D153)</f>
        <v>0</v>
      </c>
      <c r="Q153" s="50">
        <f>SUMIFS('Portfolio Allocation'!N$10:N$109,'Portfolio Allocation'!$A$10:$A$109,'Graph Tables'!$D153)</f>
        <v>0</v>
      </c>
      <c r="R153" s="50">
        <f>SUMIFS('Portfolio Allocation'!O$10:O$109,'Portfolio Allocation'!$A$10:$A$109,'Graph Tables'!$D153)</f>
        <v>0</v>
      </c>
      <c r="S153" s="50">
        <f>SUMIFS('Portfolio Allocation'!P$10:P$109,'Portfolio Allocation'!$A$10:$A$109,'Graph Tables'!$D153)</f>
        <v>0</v>
      </c>
      <c r="T153" s="50">
        <f>SUMIFS('Portfolio Allocation'!Q$10:Q$109,'Portfolio Allocation'!$A$10:$A$109,'Graph Tables'!$D153)</f>
        <v>0</v>
      </c>
      <c r="U153" s="50">
        <f>SUMIFS('Portfolio Allocation'!R$10:R$109,'Portfolio Allocation'!$A$10:$A$109,'Graph Tables'!$D153)</f>
        <v>0</v>
      </c>
      <c r="V153" s="50">
        <f>SUMIFS('Portfolio Allocation'!S$10:S$109,'Portfolio Allocation'!$A$10:$A$109,'Graph Tables'!$D153)</f>
        <v>0</v>
      </c>
      <c r="W153" s="50">
        <f>SUMIFS('Portfolio Allocation'!T$10:T$109,'Portfolio Allocation'!$A$10:$A$109,'Graph Tables'!$D153)</f>
        <v>0</v>
      </c>
      <c r="X153" s="50">
        <f>SUMIFS('Portfolio Allocation'!U$10:U$109,'Portfolio Allocation'!$A$10:$A$109,'Graph Tables'!$D153)</f>
        <v>0</v>
      </c>
      <c r="Y153" s="50">
        <f>SUMIFS('Portfolio Allocation'!V$10:V$109,'Portfolio Allocation'!$A$10:$A$109,'Graph Tables'!$D153)</f>
        <v>0</v>
      </c>
      <c r="Z153" s="50">
        <f>SUMIFS('Portfolio Allocation'!W$10:W$109,'Portfolio Allocation'!$A$10:$A$109,'Graph Tables'!$D153)</f>
        <v>0</v>
      </c>
      <c r="AA153" s="50">
        <f>SUMIFS('Portfolio Allocation'!X$10:X$109,'Portfolio Allocation'!$A$10:$A$109,'Graph Tables'!$D153)</f>
        <v>0</v>
      </c>
      <c r="AB153" s="50">
        <f>SUMIFS('Portfolio Allocation'!Y$10:Y$109,'Portfolio Allocation'!$A$10:$A$109,'Graph Tables'!$D153)</f>
        <v>0</v>
      </c>
      <c r="AC153" s="50">
        <f>SUMIFS('Portfolio Allocation'!Z$10:Z$109,'Portfolio Allocation'!$A$10:$A$109,'Graph Tables'!$D153)</f>
        <v>0</v>
      </c>
      <c r="AD153" s="50"/>
      <c r="AH153" s="50"/>
      <c r="AI153" s="303">
        <f t="shared" si="265"/>
        <v>1</v>
      </c>
      <c r="AJ153" s="303">
        <f>AI153+COUNTIF(AI$2:$AI153,AI153)-1</f>
        <v>152</v>
      </c>
      <c r="AK153" s="305" t="str">
        <f t="shared" si="213"/>
        <v>Netherlands Antilles</v>
      </c>
      <c r="AL153" s="81">
        <f t="shared" si="266"/>
        <v>0</v>
      </c>
      <c r="AM153" s="48">
        <f t="shared" si="214"/>
        <v>0</v>
      </c>
      <c r="AN153" s="48">
        <f t="shared" si="215"/>
        <v>0</v>
      </c>
      <c r="AO153" s="48">
        <f t="shared" si="216"/>
        <v>0</v>
      </c>
      <c r="AP153" s="48">
        <f t="shared" si="217"/>
        <v>0</v>
      </c>
      <c r="AQ153" s="48">
        <f t="shared" si="218"/>
        <v>0</v>
      </c>
      <c r="AR153" s="48">
        <f t="shared" si="219"/>
        <v>0</v>
      </c>
      <c r="AS153" s="48">
        <f t="shared" si="220"/>
        <v>0</v>
      </c>
      <c r="AT153" s="48">
        <f t="shared" si="221"/>
        <v>0</v>
      </c>
      <c r="AU153" s="48">
        <f t="shared" si="222"/>
        <v>0</v>
      </c>
      <c r="AV153" s="48">
        <f t="shared" si="223"/>
        <v>0</v>
      </c>
      <c r="AW153" s="48">
        <f t="shared" si="224"/>
        <v>0</v>
      </c>
      <c r="AX153" s="48">
        <f t="shared" si="225"/>
        <v>0</v>
      </c>
      <c r="AY153" s="48">
        <f t="shared" si="226"/>
        <v>0</v>
      </c>
      <c r="AZ153" s="48">
        <f t="shared" si="227"/>
        <v>0</v>
      </c>
      <c r="BA153" s="48">
        <f t="shared" si="228"/>
        <v>0</v>
      </c>
      <c r="BB153" s="48">
        <f t="shared" si="229"/>
        <v>0</v>
      </c>
      <c r="BC153" s="48">
        <f t="shared" si="230"/>
        <v>0</v>
      </c>
      <c r="BD153" s="48">
        <f t="shared" si="231"/>
        <v>0</v>
      </c>
      <c r="BE153" s="48">
        <f t="shared" si="232"/>
        <v>0</v>
      </c>
      <c r="BF153" s="48">
        <f t="shared" si="233"/>
        <v>0</v>
      </c>
      <c r="BG153" s="48">
        <f t="shared" si="234"/>
        <v>0</v>
      </c>
      <c r="BH153" s="48">
        <f t="shared" si="235"/>
        <v>0</v>
      </c>
      <c r="BI153" s="48">
        <f t="shared" si="236"/>
        <v>0</v>
      </c>
      <c r="BJ153" s="48">
        <f t="shared" si="237"/>
        <v>0</v>
      </c>
      <c r="BK153" s="48"/>
      <c r="CN153" s="310">
        <f t="shared" si="267"/>
        <v>0</v>
      </c>
      <c r="CO153" s="310">
        <v>152</v>
      </c>
      <c r="CP153" s="303">
        <f t="shared" si="268"/>
        <v>1</v>
      </c>
      <c r="CQ153" s="303">
        <f>CP153+COUNTIF($CP$2:CP153,CP153)-1</f>
        <v>152</v>
      </c>
      <c r="CR153" s="305" t="str">
        <f t="shared" si="238"/>
        <v>Netherlands Antilles</v>
      </c>
      <c r="CS153" s="81">
        <f t="shared" si="269"/>
        <v>0</v>
      </c>
      <c r="CT153" s="48">
        <f t="shared" si="239"/>
        <v>0</v>
      </c>
      <c r="CU153" s="48">
        <f t="shared" si="240"/>
        <v>0</v>
      </c>
      <c r="CV153" s="48">
        <f t="shared" si="241"/>
        <v>0</v>
      </c>
      <c r="CW153" s="48">
        <f t="shared" si="242"/>
        <v>0</v>
      </c>
      <c r="CX153" s="48">
        <f t="shared" si="243"/>
        <v>0</v>
      </c>
      <c r="CY153" s="48">
        <f t="shared" si="244"/>
        <v>0</v>
      </c>
      <c r="CZ153" s="48">
        <f t="shared" si="245"/>
        <v>0</v>
      </c>
      <c r="DA153" s="48">
        <f t="shared" si="246"/>
        <v>0</v>
      </c>
      <c r="DB153" s="48">
        <f t="shared" si="247"/>
        <v>0</v>
      </c>
      <c r="DC153" s="48">
        <f t="shared" si="248"/>
        <v>0</v>
      </c>
      <c r="DD153" s="48">
        <f t="shared" si="249"/>
        <v>0</v>
      </c>
      <c r="DE153" s="48">
        <f t="shared" si="250"/>
        <v>0</v>
      </c>
      <c r="DF153" s="48">
        <f t="shared" si="251"/>
        <v>0</v>
      </c>
      <c r="DG153" s="48">
        <f t="shared" si="252"/>
        <v>0</v>
      </c>
      <c r="DH153" s="48">
        <f t="shared" si="253"/>
        <v>0</v>
      </c>
      <c r="DI153" s="48">
        <f t="shared" si="254"/>
        <v>0</v>
      </c>
      <c r="DJ153" s="48">
        <f t="shared" si="255"/>
        <v>0</v>
      </c>
      <c r="DK153" s="48">
        <f t="shared" si="256"/>
        <v>0</v>
      </c>
      <c r="DL153" s="48">
        <f t="shared" si="257"/>
        <v>0</v>
      </c>
      <c r="DM153" s="48">
        <f t="shared" si="258"/>
        <v>0</v>
      </c>
      <c r="DN153" s="48">
        <f t="shared" si="259"/>
        <v>0</v>
      </c>
      <c r="DO153" s="48">
        <f t="shared" si="260"/>
        <v>0</v>
      </c>
      <c r="DP153" s="48">
        <f t="shared" si="261"/>
        <v>0</v>
      </c>
      <c r="DQ153" s="48">
        <f t="shared" si="262"/>
        <v>0</v>
      </c>
    </row>
    <row r="154" spans="1:121" ht="15">
      <c r="A154" s="303">
        <v>153</v>
      </c>
      <c r="B154" s="445">
        <f t="shared" si="263"/>
        <v>1</v>
      </c>
      <c r="C154" s="446">
        <f>B154+COUNTIF(B$2:$B154,B154)-1</f>
        <v>153</v>
      </c>
      <c r="D154" s="447" t="str">
        <f>Tables!AI154</f>
        <v>New Caledonia</v>
      </c>
      <c r="E154" s="448">
        <f t="shared" si="264"/>
        <v>0</v>
      </c>
      <c r="F154" s="50">
        <f>SUMIFS('Portfolio Allocation'!C$10:C$109,'Portfolio Allocation'!$A$10:$A$109,'Graph Tables'!$D154)</f>
        <v>0</v>
      </c>
      <c r="G154" s="50">
        <f>SUMIFS('Portfolio Allocation'!D$10:D$109,'Portfolio Allocation'!$A$10:$A$109,'Graph Tables'!$D154)</f>
        <v>0</v>
      </c>
      <c r="H154" s="50">
        <f>SUMIFS('Portfolio Allocation'!E$10:E$109,'Portfolio Allocation'!$A$10:$A$109,'Graph Tables'!$D154)</f>
        <v>0</v>
      </c>
      <c r="I154" s="50">
        <f>SUMIFS('Portfolio Allocation'!F$10:F$109,'Portfolio Allocation'!$A$10:$A$109,'Graph Tables'!$D154)</f>
        <v>0</v>
      </c>
      <c r="J154" s="50">
        <f>SUMIFS('Portfolio Allocation'!G$10:G$109,'Portfolio Allocation'!$A$10:$A$109,'Graph Tables'!$D154)</f>
        <v>0</v>
      </c>
      <c r="K154" s="50">
        <f>SUMIFS('Portfolio Allocation'!H$10:H$109,'Portfolio Allocation'!$A$10:$A$109,'Graph Tables'!$D154)</f>
        <v>0</v>
      </c>
      <c r="L154" s="50">
        <f>SUMIFS('Portfolio Allocation'!I$10:I$109,'Portfolio Allocation'!$A$10:$A$109,'Graph Tables'!$D154)</f>
        <v>0</v>
      </c>
      <c r="M154" s="50">
        <f>SUMIFS('Portfolio Allocation'!J$10:J$109,'Portfolio Allocation'!$A$10:$A$109,'Graph Tables'!$D154)</f>
        <v>0</v>
      </c>
      <c r="N154" s="50">
        <f>SUMIFS('Portfolio Allocation'!K$10:K$109,'Portfolio Allocation'!$A$10:$A$109,'Graph Tables'!$D154)</f>
        <v>0</v>
      </c>
      <c r="O154" s="50">
        <f>SUMIFS('Portfolio Allocation'!L$10:L$109,'Portfolio Allocation'!$A$10:$A$109,'Graph Tables'!$D154)</f>
        <v>0</v>
      </c>
      <c r="P154" s="50">
        <f>SUMIFS('Portfolio Allocation'!M$10:M$109,'Portfolio Allocation'!$A$10:$A$109,'Graph Tables'!$D154)</f>
        <v>0</v>
      </c>
      <c r="Q154" s="50">
        <f>SUMIFS('Portfolio Allocation'!N$10:N$109,'Portfolio Allocation'!$A$10:$A$109,'Graph Tables'!$D154)</f>
        <v>0</v>
      </c>
      <c r="R154" s="50">
        <f>SUMIFS('Portfolio Allocation'!O$10:O$109,'Portfolio Allocation'!$A$10:$A$109,'Graph Tables'!$D154)</f>
        <v>0</v>
      </c>
      <c r="S154" s="50">
        <f>SUMIFS('Portfolio Allocation'!P$10:P$109,'Portfolio Allocation'!$A$10:$A$109,'Graph Tables'!$D154)</f>
        <v>0</v>
      </c>
      <c r="T154" s="50">
        <f>SUMIFS('Portfolio Allocation'!Q$10:Q$109,'Portfolio Allocation'!$A$10:$A$109,'Graph Tables'!$D154)</f>
        <v>0</v>
      </c>
      <c r="U154" s="50">
        <f>SUMIFS('Portfolio Allocation'!R$10:R$109,'Portfolio Allocation'!$A$10:$A$109,'Graph Tables'!$D154)</f>
        <v>0</v>
      </c>
      <c r="V154" s="50">
        <f>SUMIFS('Portfolio Allocation'!S$10:S$109,'Portfolio Allocation'!$A$10:$A$109,'Graph Tables'!$D154)</f>
        <v>0</v>
      </c>
      <c r="W154" s="50">
        <f>SUMIFS('Portfolio Allocation'!T$10:T$109,'Portfolio Allocation'!$A$10:$A$109,'Graph Tables'!$D154)</f>
        <v>0</v>
      </c>
      <c r="X154" s="50">
        <f>SUMIFS('Portfolio Allocation'!U$10:U$109,'Portfolio Allocation'!$A$10:$A$109,'Graph Tables'!$D154)</f>
        <v>0</v>
      </c>
      <c r="Y154" s="50">
        <f>SUMIFS('Portfolio Allocation'!V$10:V$109,'Portfolio Allocation'!$A$10:$A$109,'Graph Tables'!$D154)</f>
        <v>0</v>
      </c>
      <c r="Z154" s="50">
        <f>SUMIFS('Portfolio Allocation'!W$10:W$109,'Portfolio Allocation'!$A$10:$A$109,'Graph Tables'!$D154)</f>
        <v>0</v>
      </c>
      <c r="AA154" s="50">
        <f>SUMIFS('Portfolio Allocation'!X$10:X$109,'Portfolio Allocation'!$A$10:$A$109,'Graph Tables'!$D154)</f>
        <v>0</v>
      </c>
      <c r="AB154" s="50">
        <f>SUMIFS('Portfolio Allocation'!Y$10:Y$109,'Portfolio Allocation'!$A$10:$A$109,'Graph Tables'!$D154)</f>
        <v>0</v>
      </c>
      <c r="AC154" s="50">
        <f>SUMIFS('Portfolio Allocation'!Z$10:Z$109,'Portfolio Allocation'!$A$10:$A$109,'Graph Tables'!$D154)</f>
        <v>0</v>
      </c>
      <c r="AD154" s="50"/>
      <c r="AH154" s="50"/>
      <c r="AI154" s="303">
        <f t="shared" si="265"/>
        <v>1</v>
      </c>
      <c r="AJ154" s="303">
        <f>AI154+COUNTIF(AI$2:$AI154,AI154)-1</f>
        <v>153</v>
      </c>
      <c r="AK154" s="305" t="str">
        <f t="shared" si="213"/>
        <v>New Caledonia</v>
      </c>
      <c r="AL154" s="81">
        <f t="shared" si="266"/>
        <v>0</v>
      </c>
      <c r="AM154" s="48">
        <f t="shared" si="214"/>
        <v>0</v>
      </c>
      <c r="AN154" s="48">
        <f t="shared" si="215"/>
        <v>0</v>
      </c>
      <c r="AO154" s="48">
        <f t="shared" si="216"/>
        <v>0</v>
      </c>
      <c r="AP154" s="48">
        <f t="shared" si="217"/>
        <v>0</v>
      </c>
      <c r="AQ154" s="48">
        <f t="shared" si="218"/>
        <v>0</v>
      </c>
      <c r="AR154" s="48">
        <f t="shared" si="219"/>
        <v>0</v>
      </c>
      <c r="AS154" s="48">
        <f t="shared" si="220"/>
        <v>0</v>
      </c>
      <c r="AT154" s="48">
        <f t="shared" si="221"/>
        <v>0</v>
      </c>
      <c r="AU154" s="48">
        <f t="shared" si="222"/>
        <v>0</v>
      </c>
      <c r="AV154" s="48">
        <f t="shared" si="223"/>
        <v>0</v>
      </c>
      <c r="AW154" s="48">
        <f t="shared" si="224"/>
        <v>0</v>
      </c>
      <c r="AX154" s="48">
        <f t="shared" si="225"/>
        <v>0</v>
      </c>
      <c r="AY154" s="48">
        <f t="shared" si="226"/>
        <v>0</v>
      </c>
      <c r="AZ154" s="48">
        <f t="shared" si="227"/>
        <v>0</v>
      </c>
      <c r="BA154" s="48">
        <f t="shared" si="228"/>
        <v>0</v>
      </c>
      <c r="BB154" s="48">
        <f t="shared" si="229"/>
        <v>0</v>
      </c>
      <c r="BC154" s="48">
        <f t="shared" si="230"/>
        <v>0</v>
      </c>
      <c r="BD154" s="48">
        <f t="shared" si="231"/>
        <v>0</v>
      </c>
      <c r="BE154" s="48">
        <f t="shared" si="232"/>
        <v>0</v>
      </c>
      <c r="BF154" s="48">
        <f t="shared" si="233"/>
        <v>0</v>
      </c>
      <c r="BG154" s="48">
        <f t="shared" si="234"/>
        <v>0</v>
      </c>
      <c r="BH154" s="48">
        <f t="shared" si="235"/>
        <v>0</v>
      </c>
      <c r="BI154" s="48">
        <f t="shared" si="236"/>
        <v>0</v>
      </c>
      <c r="BJ154" s="48">
        <f t="shared" si="237"/>
        <v>0</v>
      </c>
      <c r="BK154" s="48"/>
      <c r="CN154" s="310">
        <f t="shared" si="267"/>
        <v>0</v>
      </c>
      <c r="CO154" s="310">
        <v>153</v>
      </c>
      <c r="CP154" s="303">
        <f t="shared" si="268"/>
        <v>1</v>
      </c>
      <c r="CQ154" s="303">
        <f>CP154+COUNTIF($CP$2:CP154,CP154)-1</f>
        <v>153</v>
      </c>
      <c r="CR154" s="305" t="str">
        <f t="shared" si="238"/>
        <v>New Caledonia</v>
      </c>
      <c r="CS154" s="81">
        <f t="shared" si="269"/>
        <v>0</v>
      </c>
      <c r="CT154" s="48">
        <f t="shared" si="239"/>
        <v>0</v>
      </c>
      <c r="CU154" s="48">
        <f t="shared" si="240"/>
        <v>0</v>
      </c>
      <c r="CV154" s="48">
        <f t="shared" si="241"/>
        <v>0</v>
      </c>
      <c r="CW154" s="48">
        <f t="shared" si="242"/>
        <v>0</v>
      </c>
      <c r="CX154" s="48">
        <f t="shared" si="243"/>
        <v>0</v>
      </c>
      <c r="CY154" s="48">
        <f t="shared" si="244"/>
        <v>0</v>
      </c>
      <c r="CZ154" s="48">
        <f t="shared" si="245"/>
        <v>0</v>
      </c>
      <c r="DA154" s="48">
        <f t="shared" si="246"/>
        <v>0</v>
      </c>
      <c r="DB154" s="48">
        <f t="shared" si="247"/>
        <v>0</v>
      </c>
      <c r="DC154" s="48">
        <f t="shared" si="248"/>
        <v>0</v>
      </c>
      <c r="DD154" s="48">
        <f t="shared" si="249"/>
        <v>0</v>
      </c>
      <c r="DE154" s="48">
        <f t="shared" si="250"/>
        <v>0</v>
      </c>
      <c r="DF154" s="48">
        <f t="shared" si="251"/>
        <v>0</v>
      </c>
      <c r="DG154" s="48">
        <f t="shared" si="252"/>
        <v>0</v>
      </c>
      <c r="DH154" s="48">
        <f t="shared" si="253"/>
        <v>0</v>
      </c>
      <c r="DI154" s="48">
        <f t="shared" si="254"/>
        <v>0</v>
      </c>
      <c r="DJ154" s="48">
        <f t="shared" si="255"/>
        <v>0</v>
      </c>
      <c r="DK154" s="48">
        <f t="shared" si="256"/>
        <v>0</v>
      </c>
      <c r="DL154" s="48">
        <f t="shared" si="257"/>
        <v>0</v>
      </c>
      <c r="DM154" s="48">
        <f t="shared" si="258"/>
        <v>0</v>
      </c>
      <c r="DN154" s="48">
        <f t="shared" si="259"/>
        <v>0</v>
      </c>
      <c r="DO154" s="48">
        <f t="shared" si="260"/>
        <v>0</v>
      </c>
      <c r="DP154" s="48">
        <f t="shared" si="261"/>
        <v>0</v>
      </c>
      <c r="DQ154" s="48">
        <f t="shared" si="262"/>
        <v>0</v>
      </c>
    </row>
    <row r="155" spans="1:121" ht="15">
      <c r="A155" s="303">
        <v>154</v>
      </c>
      <c r="B155" s="445">
        <f t="shared" si="263"/>
        <v>1</v>
      </c>
      <c r="C155" s="446">
        <f>B155+COUNTIF(B$2:$B155,B155)-1</f>
        <v>154</v>
      </c>
      <c r="D155" s="447" t="str">
        <f>Tables!AI155</f>
        <v>New Zealand</v>
      </c>
      <c r="E155" s="448">
        <f t="shared" si="264"/>
        <v>0</v>
      </c>
      <c r="F155" s="50">
        <f>SUMIFS('Portfolio Allocation'!C$10:C$109,'Portfolio Allocation'!$A$10:$A$109,'Graph Tables'!$D155)</f>
        <v>0</v>
      </c>
      <c r="G155" s="50">
        <f>SUMIFS('Portfolio Allocation'!D$10:D$109,'Portfolio Allocation'!$A$10:$A$109,'Graph Tables'!$D155)</f>
        <v>0</v>
      </c>
      <c r="H155" s="50">
        <f>SUMIFS('Portfolio Allocation'!E$10:E$109,'Portfolio Allocation'!$A$10:$A$109,'Graph Tables'!$D155)</f>
        <v>0</v>
      </c>
      <c r="I155" s="50">
        <f>SUMIFS('Portfolio Allocation'!F$10:F$109,'Portfolio Allocation'!$A$10:$A$109,'Graph Tables'!$D155)</f>
        <v>0</v>
      </c>
      <c r="J155" s="50">
        <f>SUMIFS('Portfolio Allocation'!G$10:G$109,'Portfolio Allocation'!$A$10:$A$109,'Graph Tables'!$D155)</f>
        <v>0</v>
      </c>
      <c r="K155" s="50">
        <f>SUMIFS('Portfolio Allocation'!H$10:H$109,'Portfolio Allocation'!$A$10:$A$109,'Graph Tables'!$D155)</f>
        <v>0</v>
      </c>
      <c r="L155" s="50">
        <f>SUMIFS('Portfolio Allocation'!I$10:I$109,'Portfolio Allocation'!$A$10:$A$109,'Graph Tables'!$D155)</f>
        <v>0</v>
      </c>
      <c r="M155" s="50">
        <f>SUMIFS('Portfolio Allocation'!J$10:J$109,'Portfolio Allocation'!$A$10:$A$109,'Graph Tables'!$D155)</f>
        <v>0</v>
      </c>
      <c r="N155" s="50">
        <f>SUMIFS('Portfolio Allocation'!K$10:K$109,'Portfolio Allocation'!$A$10:$A$109,'Graph Tables'!$D155)</f>
        <v>0</v>
      </c>
      <c r="O155" s="50">
        <f>SUMIFS('Portfolio Allocation'!L$10:L$109,'Portfolio Allocation'!$A$10:$A$109,'Graph Tables'!$D155)</f>
        <v>0</v>
      </c>
      <c r="P155" s="50">
        <f>SUMIFS('Portfolio Allocation'!M$10:M$109,'Portfolio Allocation'!$A$10:$A$109,'Graph Tables'!$D155)</f>
        <v>0</v>
      </c>
      <c r="Q155" s="50">
        <f>SUMIFS('Portfolio Allocation'!N$10:N$109,'Portfolio Allocation'!$A$10:$A$109,'Graph Tables'!$D155)</f>
        <v>0</v>
      </c>
      <c r="R155" s="50">
        <f>SUMIFS('Portfolio Allocation'!O$10:O$109,'Portfolio Allocation'!$A$10:$A$109,'Graph Tables'!$D155)</f>
        <v>0</v>
      </c>
      <c r="S155" s="50">
        <f>SUMIFS('Portfolio Allocation'!P$10:P$109,'Portfolio Allocation'!$A$10:$A$109,'Graph Tables'!$D155)</f>
        <v>0</v>
      </c>
      <c r="T155" s="50">
        <f>SUMIFS('Portfolio Allocation'!Q$10:Q$109,'Portfolio Allocation'!$A$10:$A$109,'Graph Tables'!$D155)</f>
        <v>0</v>
      </c>
      <c r="U155" s="50">
        <f>SUMIFS('Portfolio Allocation'!R$10:R$109,'Portfolio Allocation'!$A$10:$A$109,'Graph Tables'!$D155)</f>
        <v>0</v>
      </c>
      <c r="V155" s="50">
        <f>SUMIFS('Portfolio Allocation'!S$10:S$109,'Portfolio Allocation'!$A$10:$A$109,'Graph Tables'!$D155)</f>
        <v>0</v>
      </c>
      <c r="W155" s="50">
        <f>SUMIFS('Portfolio Allocation'!T$10:T$109,'Portfolio Allocation'!$A$10:$A$109,'Graph Tables'!$D155)</f>
        <v>0</v>
      </c>
      <c r="X155" s="50">
        <f>SUMIFS('Portfolio Allocation'!U$10:U$109,'Portfolio Allocation'!$A$10:$A$109,'Graph Tables'!$D155)</f>
        <v>0</v>
      </c>
      <c r="Y155" s="50">
        <f>SUMIFS('Portfolio Allocation'!V$10:V$109,'Portfolio Allocation'!$A$10:$A$109,'Graph Tables'!$D155)</f>
        <v>0</v>
      </c>
      <c r="Z155" s="50">
        <f>SUMIFS('Portfolio Allocation'!W$10:W$109,'Portfolio Allocation'!$A$10:$A$109,'Graph Tables'!$D155)</f>
        <v>0</v>
      </c>
      <c r="AA155" s="50">
        <f>SUMIFS('Portfolio Allocation'!X$10:X$109,'Portfolio Allocation'!$A$10:$A$109,'Graph Tables'!$D155)</f>
        <v>0</v>
      </c>
      <c r="AB155" s="50">
        <f>SUMIFS('Portfolio Allocation'!Y$10:Y$109,'Portfolio Allocation'!$A$10:$A$109,'Graph Tables'!$D155)</f>
        <v>0</v>
      </c>
      <c r="AC155" s="50">
        <f>SUMIFS('Portfolio Allocation'!Z$10:Z$109,'Portfolio Allocation'!$A$10:$A$109,'Graph Tables'!$D155)</f>
        <v>0</v>
      </c>
      <c r="AD155" s="50"/>
      <c r="AH155" s="50"/>
      <c r="AI155" s="303">
        <f t="shared" si="265"/>
        <v>1</v>
      </c>
      <c r="AJ155" s="303">
        <f>AI155+COUNTIF(AI$2:$AI155,AI155)-1</f>
        <v>154</v>
      </c>
      <c r="AK155" s="305" t="str">
        <f t="shared" si="213"/>
        <v>New Zealand</v>
      </c>
      <c r="AL155" s="81">
        <f t="shared" si="266"/>
        <v>0</v>
      </c>
      <c r="AM155" s="48">
        <f t="shared" si="214"/>
        <v>0</v>
      </c>
      <c r="AN155" s="48">
        <f t="shared" si="215"/>
        <v>0</v>
      </c>
      <c r="AO155" s="48">
        <f t="shared" si="216"/>
        <v>0</v>
      </c>
      <c r="AP155" s="48">
        <f t="shared" si="217"/>
        <v>0</v>
      </c>
      <c r="AQ155" s="48">
        <f t="shared" si="218"/>
        <v>0</v>
      </c>
      <c r="AR155" s="48">
        <f t="shared" si="219"/>
        <v>0</v>
      </c>
      <c r="AS155" s="48">
        <f t="shared" si="220"/>
        <v>0</v>
      </c>
      <c r="AT155" s="48">
        <f t="shared" si="221"/>
        <v>0</v>
      </c>
      <c r="AU155" s="48">
        <f t="shared" si="222"/>
        <v>0</v>
      </c>
      <c r="AV155" s="48">
        <f t="shared" si="223"/>
        <v>0</v>
      </c>
      <c r="AW155" s="48">
        <f t="shared" si="224"/>
        <v>0</v>
      </c>
      <c r="AX155" s="48">
        <f t="shared" si="225"/>
        <v>0</v>
      </c>
      <c r="AY155" s="48">
        <f t="shared" si="226"/>
        <v>0</v>
      </c>
      <c r="AZ155" s="48">
        <f t="shared" si="227"/>
        <v>0</v>
      </c>
      <c r="BA155" s="48">
        <f t="shared" si="228"/>
        <v>0</v>
      </c>
      <c r="BB155" s="48">
        <f t="shared" si="229"/>
        <v>0</v>
      </c>
      <c r="BC155" s="48">
        <f t="shared" si="230"/>
        <v>0</v>
      </c>
      <c r="BD155" s="48">
        <f t="shared" si="231"/>
        <v>0</v>
      </c>
      <c r="BE155" s="48">
        <f t="shared" si="232"/>
        <v>0</v>
      </c>
      <c r="BF155" s="48">
        <f t="shared" si="233"/>
        <v>0</v>
      </c>
      <c r="BG155" s="48">
        <f t="shared" si="234"/>
        <v>0</v>
      </c>
      <c r="BH155" s="48">
        <f t="shared" si="235"/>
        <v>0</v>
      </c>
      <c r="BI155" s="48">
        <f t="shared" si="236"/>
        <v>0</v>
      </c>
      <c r="BJ155" s="48">
        <f t="shared" si="237"/>
        <v>0</v>
      </c>
      <c r="BK155" s="48"/>
      <c r="CN155" s="310">
        <f t="shared" si="267"/>
        <v>0</v>
      </c>
      <c r="CO155" s="310">
        <v>154</v>
      </c>
      <c r="CP155" s="303">
        <f t="shared" si="268"/>
        <v>1</v>
      </c>
      <c r="CQ155" s="303">
        <f>CP155+COUNTIF($CP$2:CP155,CP155)-1</f>
        <v>154</v>
      </c>
      <c r="CR155" s="305" t="str">
        <f t="shared" si="238"/>
        <v>New Zealand</v>
      </c>
      <c r="CS155" s="81">
        <f t="shared" si="269"/>
        <v>0</v>
      </c>
      <c r="CT155" s="48">
        <f t="shared" si="239"/>
        <v>0</v>
      </c>
      <c r="CU155" s="48">
        <f t="shared" si="240"/>
        <v>0</v>
      </c>
      <c r="CV155" s="48">
        <f t="shared" si="241"/>
        <v>0</v>
      </c>
      <c r="CW155" s="48">
        <f t="shared" si="242"/>
        <v>0</v>
      </c>
      <c r="CX155" s="48">
        <f t="shared" si="243"/>
        <v>0</v>
      </c>
      <c r="CY155" s="48">
        <f t="shared" si="244"/>
        <v>0</v>
      </c>
      <c r="CZ155" s="48">
        <f t="shared" si="245"/>
        <v>0</v>
      </c>
      <c r="DA155" s="48">
        <f t="shared" si="246"/>
        <v>0</v>
      </c>
      <c r="DB155" s="48">
        <f t="shared" si="247"/>
        <v>0</v>
      </c>
      <c r="DC155" s="48">
        <f t="shared" si="248"/>
        <v>0</v>
      </c>
      <c r="DD155" s="48">
        <f t="shared" si="249"/>
        <v>0</v>
      </c>
      <c r="DE155" s="48">
        <f t="shared" si="250"/>
        <v>0</v>
      </c>
      <c r="DF155" s="48">
        <f t="shared" si="251"/>
        <v>0</v>
      </c>
      <c r="DG155" s="48">
        <f t="shared" si="252"/>
        <v>0</v>
      </c>
      <c r="DH155" s="48">
        <f t="shared" si="253"/>
        <v>0</v>
      </c>
      <c r="DI155" s="48">
        <f t="shared" si="254"/>
        <v>0</v>
      </c>
      <c r="DJ155" s="48">
        <f t="shared" si="255"/>
        <v>0</v>
      </c>
      <c r="DK155" s="48">
        <f t="shared" si="256"/>
        <v>0</v>
      </c>
      <c r="DL155" s="48">
        <f t="shared" si="257"/>
        <v>0</v>
      </c>
      <c r="DM155" s="48">
        <f t="shared" si="258"/>
        <v>0</v>
      </c>
      <c r="DN155" s="48">
        <f t="shared" si="259"/>
        <v>0</v>
      </c>
      <c r="DO155" s="48">
        <f t="shared" si="260"/>
        <v>0</v>
      </c>
      <c r="DP155" s="48">
        <f t="shared" si="261"/>
        <v>0</v>
      </c>
      <c r="DQ155" s="48">
        <f t="shared" si="262"/>
        <v>0</v>
      </c>
    </row>
    <row r="156" spans="1:121" ht="15">
      <c r="A156" s="303">
        <v>155</v>
      </c>
      <c r="B156" s="445">
        <f t="shared" si="263"/>
        <v>1</v>
      </c>
      <c r="C156" s="446">
        <f>B156+COUNTIF(B$2:$B156,B156)-1</f>
        <v>155</v>
      </c>
      <c r="D156" s="447" t="str">
        <f>Tables!AI156</f>
        <v>Nicaragua</v>
      </c>
      <c r="E156" s="448">
        <f t="shared" si="264"/>
        <v>0</v>
      </c>
      <c r="F156" s="50">
        <f>SUMIFS('Portfolio Allocation'!C$10:C$109,'Portfolio Allocation'!$A$10:$A$109,'Graph Tables'!$D156)</f>
        <v>0</v>
      </c>
      <c r="G156" s="50">
        <f>SUMIFS('Portfolio Allocation'!D$10:D$109,'Portfolio Allocation'!$A$10:$A$109,'Graph Tables'!$D156)</f>
        <v>0</v>
      </c>
      <c r="H156" s="50">
        <f>SUMIFS('Portfolio Allocation'!E$10:E$109,'Portfolio Allocation'!$A$10:$A$109,'Graph Tables'!$D156)</f>
        <v>0</v>
      </c>
      <c r="I156" s="50">
        <f>SUMIFS('Portfolio Allocation'!F$10:F$109,'Portfolio Allocation'!$A$10:$A$109,'Graph Tables'!$D156)</f>
        <v>0</v>
      </c>
      <c r="J156" s="50">
        <f>SUMIFS('Portfolio Allocation'!G$10:G$109,'Portfolio Allocation'!$A$10:$A$109,'Graph Tables'!$D156)</f>
        <v>0</v>
      </c>
      <c r="K156" s="50">
        <f>SUMIFS('Portfolio Allocation'!H$10:H$109,'Portfolio Allocation'!$A$10:$A$109,'Graph Tables'!$D156)</f>
        <v>0</v>
      </c>
      <c r="L156" s="50">
        <f>SUMIFS('Portfolio Allocation'!I$10:I$109,'Portfolio Allocation'!$A$10:$A$109,'Graph Tables'!$D156)</f>
        <v>0</v>
      </c>
      <c r="M156" s="50">
        <f>SUMIFS('Portfolio Allocation'!J$10:J$109,'Portfolio Allocation'!$A$10:$A$109,'Graph Tables'!$D156)</f>
        <v>0</v>
      </c>
      <c r="N156" s="50">
        <f>SUMIFS('Portfolio Allocation'!K$10:K$109,'Portfolio Allocation'!$A$10:$A$109,'Graph Tables'!$D156)</f>
        <v>0</v>
      </c>
      <c r="O156" s="50">
        <f>SUMIFS('Portfolio Allocation'!L$10:L$109,'Portfolio Allocation'!$A$10:$A$109,'Graph Tables'!$D156)</f>
        <v>0</v>
      </c>
      <c r="P156" s="50">
        <f>SUMIFS('Portfolio Allocation'!M$10:M$109,'Portfolio Allocation'!$A$10:$A$109,'Graph Tables'!$D156)</f>
        <v>0</v>
      </c>
      <c r="Q156" s="50">
        <f>SUMIFS('Portfolio Allocation'!N$10:N$109,'Portfolio Allocation'!$A$10:$A$109,'Graph Tables'!$D156)</f>
        <v>0</v>
      </c>
      <c r="R156" s="50">
        <f>SUMIFS('Portfolio Allocation'!O$10:O$109,'Portfolio Allocation'!$A$10:$A$109,'Graph Tables'!$D156)</f>
        <v>0</v>
      </c>
      <c r="S156" s="50">
        <f>SUMIFS('Portfolio Allocation'!P$10:P$109,'Portfolio Allocation'!$A$10:$A$109,'Graph Tables'!$D156)</f>
        <v>0</v>
      </c>
      <c r="T156" s="50">
        <f>SUMIFS('Portfolio Allocation'!Q$10:Q$109,'Portfolio Allocation'!$A$10:$A$109,'Graph Tables'!$D156)</f>
        <v>0</v>
      </c>
      <c r="U156" s="50">
        <f>SUMIFS('Portfolio Allocation'!R$10:R$109,'Portfolio Allocation'!$A$10:$A$109,'Graph Tables'!$D156)</f>
        <v>0</v>
      </c>
      <c r="V156" s="50">
        <f>SUMIFS('Portfolio Allocation'!S$10:S$109,'Portfolio Allocation'!$A$10:$A$109,'Graph Tables'!$D156)</f>
        <v>0</v>
      </c>
      <c r="W156" s="50">
        <f>SUMIFS('Portfolio Allocation'!T$10:T$109,'Portfolio Allocation'!$A$10:$A$109,'Graph Tables'!$D156)</f>
        <v>0</v>
      </c>
      <c r="X156" s="50">
        <f>SUMIFS('Portfolio Allocation'!U$10:U$109,'Portfolio Allocation'!$A$10:$A$109,'Graph Tables'!$D156)</f>
        <v>0</v>
      </c>
      <c r="Y156" s="50">
        <f>SUMIFS('Portfolio Allocation'!V$10:V$109,'Portfolio Allocation'!$A$10:$A$109,'Graph Tables'!$D156)</f>
        <v>0</v>
      </c>
      <c r="Z156" s="50">
        <f>SUMIFS('Portfolio Allocation'!W$10:W$109,'Portfolio Allocation'!$A$10:$A$109,'Graph Tables'!$D156)</f>
        <v>0</v>
      </c>
      <c r="AA156" s="50">
        <f>SUMIFS('Portfolio Allocation'!X$10:X$109,'Portfolio Allocation'!$A$10:$A$109,'Graph Tables'!$D156)</f>
        <v>0</v>
      </c>
      <c r="AB156" s="50">
        <f>SUMIFS('Portfolio Allocation'!Y$10:Y$109,'Portfolio Allocation'!$A$10:$A$109,'Graph Tables'!$D156)</f>
        <v>0</v>
      </c>
      <c r="AC156" s="50">
        <f>SUMIFS('Portfolio Allocation'!Z$10:Z$109,'Portfolio Allocation'!$A$10:$A$109,'Graph Tables'!$D156)</f>
        <v>0</v>
      </c>
      <c r="AD156" s="50"/>
      <c r="AH156" s="50"/>
      <c r="AI156" s="303">
        <f t="shared" si="265"/>
        <v>1</v>
      </c>
      <c r="AJ156" s="303">
        <f>AI156+COUNTIF(AI$2:$AI156,AI156)-1</f>
        <v>155</v>
      </c>
      <c r="AK156" s="305" t="str">
        <f t="shared" si="213"/>
        <v>Nicaragua</v>
      </c>
      <c r="AL156" s="81">
        <f t="shared" si="266"/>
        <v>0</v>
      </c>
      <c r="AM156" s="48">
        <f t="shared" si="214"/>
        <v>0</v>
      </c>
      <c r="AN156" s="48">
        <f t="shared" si="215"/>
        <v>0</v>
      </c>
      <c r="AO156" s="48">
        <f t="shared" si="216"/>
        <v>0</v>
      </c>
      <c r="AP156" s="48">
        <f t="shared" si="217"/>
        <v>0</v>
      </c>
      <c r="AQ156" s="48">
        <f t="shared" si="218"/>
        <v>0</v>
      </c>
      <c r="AR156" s="48">
        <f t="shared" si="219"/>
        <v>0</v>
      </c>
      <c r="AS156" s="48">
        <f t="shared" si="220"/>
        <v>0</v>
      </c>
      <c r="AT156" s="48">
        <f t="shared" si="221"/>
        <v>0</v>
      </c>
      <c r="AU156" s="48">
        <f t="shared" si="222"/>
        <v>0</v>
      </c>
      <c r="AV156" s="48">
        <f t="shared" si="223"/>
        <v>0</v>
      </c>
      <c r="AW156" s="48">
        <f t="shared" si="224"/>
        <v>0</v>
      </c>
      <c r="AX156" s="48">
        <f t="shared" si="225"/>
        <v>0</v>
      </c>
      <c r="AY156" s="48">
        <f t="shared" si="226"/>
        <v>0</v>
      </c>
      <c r="AZ156" s="48">
        <f t="shared" si="227"/>
        <v>0</v>
      </c>
      <c r="BA156" s="48">
        <f t="shared" si="228"/>
        <v>0</v>
      </c>
      <c r="BB156" s="48">
        <f t="shared" si="229"/>
        <v>0</v>
      </c>
      <c r="BC156" s="48">
        <f t="shared" si="230"/>
        <v>0</v>
      </c>
      <c r="BD156" s="48">
        <f t="shared" si="231"/>
        <v>0</v>
      </c>
      <c r="BE156" s="48">
        <f t="shared" si="232"/>
        <v>0</v>
      </c>
      <c r="BF156" s="48">
        <f t="shared" si="233"/>
        <v>0</v>
      </c>
      <c r="BG156" s="48">
        <f t="shared" si="234"/>
        <v>0</v>
      </c>
      <c r="BH156" s="48">
        <f t="shared" si="235"/>
        <v>0</v>
      </c>
      <c r="BI156" s="48">
        <f t="shared" si="236"/>
        <v>0</v>
      </c>
      <c r="BJ156" s="48">
        <f t="shared" si="237"/>
        <v>0</v>
      </c>
      <c r="BK156" s="48"/>
      <c r="CN156" s="310">
        <f t="shared" si="267"/>
        <v>0</v>
      </c>
      <c r="CO156" s="310">
        <v>155</v>
      </c>
      <c r="CP156" s="303">
        <f t="shared" si="268"/>
        <v>1</v>
      </c>
      <c r="CQ156" s="303">
        <f>CP156+COUNTIF($CP$2:CP156,CP156)-1</f>
        <v>155</v>
      </c>
      <c r="CR156" s="305" t="str">
        <f t="shared" si="238"/>
        <v>Nicaragua</v>
      </c>
      <c r="CS156" s="81">
        <f t="shared" si="269"/>
        <v>0</v>
      </c>
      <c r="CT156" s="48">
        <f t="shared" si="239"/>
        <v>0</v>
      </c>
      <c r="CU156" s="48">
        <f t="shared" si="240"/>
        <v>0</v>
      </c>
      <c r="CV156" s="48">
        <f t="shared" si="241"/>
        <v>0</v>
      </c>
      <c r="CW156" s="48">
        <f t="shared" si="242"/>
        <v>0</v>
      </c>
      <c r="CX156" s="48">
        <f t="shared" si="243"/>
        <v>0</v>
      </c>
      <c r="CY156" s="48">
        <f t="shared" si="244"/>
        <v>0</v>
      </c>
      <c r="CZ156" s="48">
        <f t="shared" si="245"/>
        <v>0</v>
      </c>
      <c r="DA156" s="48">
        <f t="shared" si="246"/>
        <v>0</v>
      </c>
      <c r="DB156" s="48">
        <f t="shared" si="247"/>
        <v>0</v>
      </c>
      <c r="DC156" s="48">
        <f t="shared" si="248"/>
        <v>0</v>
      </c>
      <c r="DD156" s="48">
        <f t="shared" si="249"/>
        <v>0</v>
      </c>
      <c r="DE156" s="48">
        <f t="shared" si="250"/>
        <v>0</v>
      </c>
      <c r="DF156" s="48">
        <f t="shared" si="251"/>
        <v>0</v>
      </c>
      <c r="DG156" s="48">
        <f t="shared" si="252"/>
        <v>0</v>
      </c>
      <c r="DH156" s="48">
        <f t="shared" si="253"/>
        <v>0</v>
      </c>
      <c r="DI156" s="48">
        <f t="shared" si="254"/>
        <v>0</v>
      </c>
      <c r="DJ156" s="48">
        <f t="shared" si="255"/>
        <v>0</v>
      </c>
      <c r="DK156" s="48">
        <f t="shared" si="256"/>
        <v>0</v>
      </c>
      <c r="DL156" s="48">
        <f t="shared" si="257"/>
        <v>0</v>
      </c>
      <c r="DM156" s="48">
        <f t="shared" si="258"/>
        <v>0</v>
      </c>
      <c r="DN156" s="48">
        <f t="shared" si="259"/>
        <v>0</v>
      </c>
      <c r="DO156" s="48">
        <f t="shared" si="260"/>
        <v>0</v>
      </c>
      <c r="DP156" s="48">
        <f t="shared" si="261"/>
        <v>0</v>
      </c>
      <c r="DQ156" s="48">
        <f t="shared" si="262"/>
        <v>0</v>
      </c>
    </row>
    <row r="157" spans="1:121" ht="15">
      <c r="A157" s="303">
        <v>156</v>
      </c>
      <c r="B157" s="445">
        <f t="shared" si="263"/>
        <v>1</v>
      </c>
      <c r="C157" s="446">
        <f>B157+COUNTIF(B$2:$B157,B157)-1</f>
        <v>156</v>
      </c>
      <c r="D157" s="447" t="str">
        <f>Tables!AI157</f>
        <v>Niger the</v>
      </c>
      <c r="E157" s="448">
        <f t="shared" si="264"/>
        <v>0</v>
      </c>
      <c r="F157" s="50">
        <f>SUMIFS('Portfolio Allocation'!C$10:C$109,'Portfolio Allocation'!$A$10:$A$109,'Graph Tables'!$D157)</f>
        <v>0</v>
      </c>
      <c r="G157" s="50">
        <f>SUMIFS('Portfolio Allocation'!D$10:D$109,'Portfolio Allocation'!$A$10:$A$109,'Graph Tables'!$D157)</f>
        <v>0</v>
      </c>
      <c r="H157" s="50">
        <f>SUMIFS('Portfolio Allocation'!E$10:E$109,'Portfolio Allocation'!$A$10:$A$109,'Graph Tables'!$D157)</f>
        <v>0</v>
      </c>
      <c r="I157" s="50">
        <f>SUMIFS('Portfolio Allocation'!F$10:F$109,'Portfolio Allocation'!$A$10:$A$109,'Graph Tables'!$D157)</f>
        <v>0</v>
      </c>
      <c r="J157" s="50">
        <f>SUMIFS('Portfolio Allocation'!G$10:G$109,'Portfolio Allocation'!$A$10:$A$109,'Graph Tables'!$D157)</f>
        <v>0</v>
      </c>
      <c r="K157" s="50">
        <f>SUMIFS('Portfolio Allocation'!H$10:H$109,'Portfolio Allocation'!$A$10:$A$109,'Graph Tables'!$D157)</f>
        <v>0</v>
      </c>
      <c r="L157" s="50">
        <f>SUMIFS('Portfolio Allocation'!I$10:I$109,'Portfolio Allocation'!$A$10:$A$109,'Graph Tables'!$D157)</f>
        <v>0</v>
      </c>
      <c r="M157" s="50">
        <f>SUMIFS('Portfolio Allocation'!J$10:J$109,'Portfolio Allocation'!$A$10:$A$109,'Graph Tables'!$D157)</f>
        <v>0</v>
      </c>
      <c r="N157" s="50">
        <f>SUMIFS('Portfolio Allocation'!K$10:K$109,'Portfolio Allocation'!$A$10:$A$109,'Graph Tables'!$D157)</f>
        <v>0</v>
      </c>
      <c r="O157" s="50">
        <f>SUMIFS('Portfolio Allocation'!L$10:L$109,'Portfolio Allocation'!$A$10:$A$109,'Graph Tables'!$D157)</f>
        <v>0</v>
      </c>
      <c r="P157" s="50">
        <f>SUMIFS('Portfolio Allocation'!M$10:M$109,'Portfolio Allocation'!$A$10:$A$109,'Graph Tables'!$D157)</f>
        <v>0</v>
      </c>
      <c r="Q157" s="50">
        <f>SUMIFS('Portfolio Allocation'!N$10:N$109,'Portfolio Allocation'!$A$10:$A$109,'Graph Tables'!$D157)</f>
        <v>0</v>
      </c>
      <c r="R157" s="50">
        <f>SUMIFS('Portfolio Allocation'!O$10:O$109,'Portfolio Allocation'!$A$10:$A$109,'Graph Tables'!$D157)</f>
        <v>0</v>
      </c>
      <c r="S157" s="50">
        <f>SUMIFS('Portfolio Allocation'!P$10:P$109,'Portfolio Allocation'!$A$10:$A$109,'Graph Tables'!$D157)</f>
        <v>0</v>
      </c>
      <c r="T157" s="50">
        <f>SUMIFS('Portfolio Allocation'!Q$10:Q$109,'Portfolio Allocation'!$A$10:$A$109,'Graph Tables'!$D157)</f>
        <v>0</v>
      </c>
      <c r="U157" s="50">
        <f>SUMIFS('Portfolio Allocation'!R$10:R$109,'Portfolio Allocation'!$A$10:$A$109,'Graph Tables'!$D157)</f>
        <v>0</v>
      </c>
      <c r="V157" s="50">
        <f>SUMIFS('Portfolio Allocation'!S$10:S$109,'Portfolio Allocation'!$A$10:$A$109,'Graph Tables'!$D157)</f>
        <v>0</v>
      </c>
      <c r="W157" s="50">
        <f>SUMIFS('Portfolio Allocation'!T$10:T$109,'Portfolio Allocation'!$A$10:$A$109,'Graph Tables'!$D157)</f>
        <v>0</v>
      </c>
      <c r="X157" s="50">
        <f>SUMIFS('Portfolio Allocation'!U$10:U$109,'Portfolio Allocation'!$A$10:$A$109,'Graph Tables'!$D157)</f>
        <v>0</v>
      </c>
      <c r="Y157" s="50">
        <f>SUMIFS('Portfolio Allocation'!V$10:V$109,'Portfolio Allocation'!$A$10:$A$109,'Graph Tables'!$D157)</f>
        <v>0</v>
      </c>
      <c r="Z157" s="50">
        <f>SUMIFS('Portfolio Allocation'!W$10:W$109,'Portfolio Allocation'!$A$10:$A$109,'Graph Tables'!$D157)</f>
        <v>0</v>
      </c>
      <c r="AA157" s="50">
        <f>SUMIFS('Portfolio Allocation'!X$10:X$109,'Portfolio Allocation'!$A$10:$A$109,'Graph Tables'!$D157)</f>
        <v>0</v>
      </c>
      <c r="AB157" s="50">
        <f>SUMIFS('Portfolio Allocation'!Y$10:Y$109,'Portfolio Allocation'!$A$10:$A$109,'Graph Tables'!$D157)</f>
        <v>0</v>
      </c>
      <c r="AC157" s="50">
        <f>SUMIFS('Portfolio Allocation'!Z$10:Z$109,'Portfolio Allocation'!$A$10:$A$109,'Graph Tables'!$D157)</f>
        <v>0</v>
      </c>
      <c r="AD157" s="50"/>
      <c r="AH157" s="50"/>
      <c r="AI157" s="303">
        <f t="shared" si="265"/>
        <v>1</v>
      </c>
      <c r="AJ157" s="303">
        <f>AI157+COUNTIF(AI$2:$AI157,AI157)-1</f>
        <v>156</v>
      </c>
      <c r="AK157" s="305" t="str">
        <f t="shared" si="213"/>
        <v>Niger the</v>
      </c>
      <c r="AL157" s="81">
        <f t="shared" si="266"/>
        <v>0</v>
      </c>
      <c r="AM157" s="48">
        <f t="shared" si="214"/>
        <v>0</v>
      </c>
      <c r="AN157" s="48">
        <f t="shared" si="215"/>
        <v>0</v>
      </c>
      <c r="AO157" s="48">
        <f t="shared" si="216"/>
        <v>0</v>
      </c>
      <c r="AP157" s="48">
        <f t="shared" si="217"/>
        <v>0</v>
      </c>
      <c r="AQ157" s="48">
        <f t="shared" si="218"/>
        <v>0</v>
      </c>
      <c r="AR157" s="48">
        <f t="shared" si="219"/>
        <v>0</v>
      </c>
      <c r="AS157" s="48">
        <f t="shared" si="220"/>
        <v>0</v>
      </c>
      <c r="AT157" s="48">
        <f t="shared" si="221"/>
        <v>0</v>
      </c>
      <c r="AU157" s="48">
        <f t="shared" si="222"/>
        <v>0</v>
      </c>
      <c r="AV157" s="48">
        <f t="shared" si="223"/>
        <v>0</v>
      </c>
      <c r="AW157" s="48">
        <f t="shared" si="224"/>
        <v>0</v>
      </c>
      <c r="AX157" s="48">
        <f t="shared" si="225"/>
        <v>0</v>
      </c>
      <c r="AY157" s="48">
        <f t="shared" si="226"/>
        <v>0</v>
      </c>
      <c r="AZ157" s="48">
        <f t="shared" si="227"/>
        <v>0</v>
      </c>
      <c r="BA157" s="48">
        <f t="shared" si="228"/>
        <v>0</v>
      </c>
      <c r="BB157" s="48">
        <f t="shared" si="229"/>
        <v>0</v>
      </c>
      <c r="BC157" s="48">
        <f t="shared" si="230"/>
        <v>0</v>
      </c>
      <c r="BD157" s="48">
        <f t="shared" si="231"/>
        <v>0</v>
      </c>
      <c r="BE157" s="48">
        <f t="shared" si="232"/>
        <v>0</v>
      </c>
      <c r="BF157" s="48">
        <f t="shared" si="233"/>
        <v>0</v>
      </c>
      <c r="BG157" s="48">
        <f t="shared" si="234"/>
        <v>0</v>
      </c>
      <c r="BH157" s="48">
        <f t="shared" si="235"/>
        <v>0</v>
      </c>
      <c r="BI157" s="48">
        <f t="shared" si="236"/>
        <v>0</v>
      </c>
      <c r="BJ157" s="48">
        <f t="shared" si="237"/>
        <v>0</v>
      </c>
      <c r="BK157" s="48"/>
      <c r="CN157" s="310">
        <f t="shared" si="267"/>
        <v>0</v>
      </c>
      <c r="CO157" s="310">
        <v>156</v>
      </c>
      <c r="CP157" s="303">
        <f t="shared" si="268"/>
        <v>1</v>
      </c>
      <c r="CQ157" s="303">
        <f>CP157+COUNTIF($CP$2:CP157,CP157)-1</f>
        <v>156</v>
      </c>
      <c r="CR157" s="305" t="str">
        <f t="shared" si="238"/>
        <v>Niger the</v>
      </c>
      <c r="CS157" s="81">
        <f t="shared" si="269"/>
        <v>0</v>
      </c>
      <c r="CT157" s="48">
        <f t="shared" si="239"/>
        <v>0</v>
      </c>
      <c r="CU157" s="48">
        <f t="shared" si="240"/>
        <v>0</v>
      </c>
      <c r="CV157" s="48">
        <f t="shared" si="241"/>
        <v>0</v>
      </c>
      <c r="CW157" s="48">
        <f t="shared" si="242"/>
        <v>0</v>
      </c>
      <c r="CX157" s="48">
        <f t="shared" si="243"/>
        <v>0</v>
      </c>
      <c r="CY157" s="48">
        <f t="shared" si="244"/>
        <v>0</v>
      </c>
      <c r="CZ157" s="48">
        <f t="shared" si="245"/>
        <v>0</v>
      </c>
      <c r="DA157" s="48">
        <f t="shared" si="246"/>
        <v>0</v>
      </c>
      <c r="DB157" s="48">
        <f t="shared" si="247"/>
        <v>0</v>
      </c>
      <c r="DC157" s="48">
        <f t="shared" si="248"/>
        <v>0</v>
      </c>
      <c r="DD157" s="48">
        <f t="shared" si="249"/>
        <v>0</v>
      </c>
      <c r="DE157" s="48">
        <f t="shared" si="250"/>
        <v>0</v>
      </c>
      <c r="DF157" s="48">
        <f t="shared" si="251"/>
        <v>0</v>
      </c>
      <c r="DG157" s="48">
        <f t="shared" si="252"/>
        <v>0</v>
      </c>
      <c r="DH157" s="48">
        <f t="shared" si="253"/>
        <v>0</v>
      </c>
      <c r="DI157" s="48">
        <f t="shared" si="254"/>
        <v>0</v>
      </c>
      <c r="DJ157" s="48">
        <f t="shared" si="255"/>
        <v>0</v>
      </c>
      <c r="DK157" s="48">
        <f t="shared" si="256"/>
        <v>0</v>
      </c>
      <c r="DL157" s="48">
        <f t="shared" si="257"/>
        <v>0</v>
      </c>
      <c r="DM157" s="48">
        <f t="shared" si="258"/>
        <v>0</v>
      </c>
      <c r="DN157" s="48">
        <f t="shared" si="259"/>
        <v>0</v>
      </c>
      <c r="DO157" s="48">
        <f t="shared" si="260"/>
        <v>0</v>
      </c>
      <c r="DP157" s="48">
        <f t="shared" si="261"/>
        <v>0</v>
      </c>
      <c r="DQ157" s="48">
        <f t="shared" si="262"/>
        <v>0</v>
      </c>
    </row>
    <row r="158" spans="1:121" ht="15">
      <c r="A158" s="303">
        <v>157</v>
      </c>
      <c r="B158" s="445">
        <f t="shared" si="263"/>
        <v>1</v>
      </c>
      <c r="C158" s="446">
        <f>B158+COUNTIF(B$2:$B158,B158)-1</f>
        <v>157</v>
      </c>
      <c r="D158" s="447" t="str">
        <f>Tables!AI158</f>
        <v>Nigeria</v>
      </c>
      <c r="E158" s="448">
        <f t="shared" si="264"/>
        <v>0</v>
      </c>
      <c r="F158" s="50">
        <f>SUMIFS('Portfolio Allocation'!C$10:C$109,'Portfolio Allocation'!$A$10:$A$109,'Graph Tables'!$D158)</f>
        <v>0</v>
      </c>
      <c r="G158" s="50">
        <f>SUMIFS('Portfolio Allocation'!D$10:D$109,'Portfolio Allocation'!$A$10:$A$109,'Graph Tables'!$D158)</f>
        <v>0</v>
      </c>
      <c r="H158" s="50">
        <f>SUMIFS('Portfolio Allocation'!E$10:E$109,'Portfolio Allocation'!$A$10:$A$109,'Graph Tables'!$D158)</f>
        <v>0</v>
      </c>
      <c r="I158" s="50">
        <f>SUMIFS('Portfolio Allocation'!F$10:F$109,'Portfolio Allocation'!$A$10:$A$109,'Graph Tables'!$D158)</f>
        <v>0</v>
      </c>
      <c r="J158" s="50">
        <f>SUMIFS('Portfolio Allocation'!G$10:G$109,'Portfolio Allocation'!$A$10:$A$109,'Graph Tables'!$D158)</f>
        <v>0</v>
      </c>
      <c r="K158" s="50">
        <f>SUMIFS('Portfolio Allocation'!H$10:H$109,'Portfolio Allocation'!$A$10:$A$109,'Graph Tables'!$D158)</f>
        <v>0</v>
      </c>
      <c r="L158" s="50">
        <f>SUMIFS('Portfolio Allocation'!I$10:I$109,'Portfolio Allocation'!$A$10:$A$109,'Graph Tables'!$D158)</f>
        <v>0</v>
      </c>
      <c r="M158" s="50">
        <f>SUMIFS('Portfolio Allocation'!J$10:J$109,'Portfolio Allocation'!$A$10:$A$109,'Graph Tables'!$D158)</f>
        <v>0</v>
      </c>
      <c r="N158" s="50">
        <f>SUMIFS('Portfolio Allocation'!K$10:K$109,'Portfolio Allocation'!$A$10:$A$109,'Graph Tables'!$D158)</f>
        <v>0</v>
      </c>
      <c r="O158" s="50">
        <f>SUMIFS('Portfolio Allocation'!L$10:L$109,'Portfolio Allocation'!$A$10:$A$109,'Graph Tables'!$D158)</f>
        <v>0</v>
      </c>
      <c r="P158" s="50">
        <f>SUMIFS('Portfolio Allocation'!M$10:M$109,'Portfolio Allocation'!$A$10:$A$109,'Graph Tables'!$D158)</f>
        <v>0</v>
      </c>
      <c r="Q158" s="50">
        <f>SUMIFS('Portfolio Allocation'!N$10:N$109,'Portfolio Allocation'!$A$10:$A$109,'Graph Tables'!$D158)</f>
        <v>0</v>
      </c>
      <c r="R158" s="50">
        <f>SUMIFS('Portfolio Allocation'!O$10:O$109,'Portfolio Allocation'!$A$10:$A$109,'Graph Tables'!$D158)</f>
        <v>0</v>
      </c>
      <c r="S158" s="50">
        <f>SUMIFS('Portfolio Allocation'!P$10:P$109,'Portfolio Allocation'!$A$10:$A$109,'Graph Tables'!$D158)</f>
        <v>0</v>
      </c>
      <c r="T158" s="50">
        <f>SUMIFS('Portfolio Allocation'!Q$10:Q$109,'Portfolio Allocation'!$A$10:$A$109,'Graph Tables'!$D158)</f>
        <v>0</v>
      </c>
      <c r="U158" s="50">
        <f>SUMIFS('Portfolio Allocation'!R$10:R$109,'Portfolio Allocation'!$A$10:$A$109,'Graph Tables'!$D158)</f>
        <v>0</v>
      </c>
      <c r="V158" s="50">
        <f>SUMIFS('Portfolio Allocation'!S$10:S$109,'Portfolio Allocation'!$A$10:$A$109,'Graph Tables'!$D158)</f>
        <v>0</v>
      </c>
      <c r="W158" s="50">
        <f>SUMIFS('Portfolio Allocation'!T$10:T$109,'Portfolio Allocation'!$A$10:$A$109,'Graph Tables'!$D158)</f>
        <v>0</v>
      </c>
      <c r="X158" s="50">
        <f>SUMIFS('Portfolio Allocation'!U$10:U$109,'Portfolio Allocation'!$A$10:$A$109,'Graph Tables'!$D158)</f>
        <v>0</v>
      </c>
      <c r="Y158" s="50">
        <f>SUMIFS('Portfolio Allocation'!V$10:V$109,'Portfolio Allocation'!$A$10:$A$109,'Graph Tables'!$D158)</f>
        <v>0</v>
      </c>
      <c r="Z158" s="50">
        <f>SUMIFS('Portfolio Allocation'!W$10:W$109,'Portfolio Allocation'!$A$10:$A$109,'Graph Tables'!$D158)</f>
        <v>0</v>
      </c>
      <c r="AA158" s="50">
        <f>SUMIFS('Portfolio Allocation'!X$10:X$109,'Portfolio Allocation'!$A$10:$A$109,'Graph Tables'!$D158)</f>
        <v>0</v>
      </c>
      <c r="AB158" s="50">
        <f>SUMIFS('Portfolio Allocation'!Y$10:Y$109,'Portfolio Allocation'!$A$10:$A$109,'Graph Tables'!$D158)</f>
        <v>0</v>
      </c>
      <c r="AC158" s="50">
        <f>SUMIFS('Portfolio Allocation'!Z$10:Z$109,'Portfolio Allocation'!$A$10:$A$109,'Graph Tables'!$D158)</f>
        <v>0</v>
      </c>
      <c r="AD158" s="50"/>
      <c r="AH158" s="50"/>
      <c r="AI158" s="303">
        <f t="shared" si="265"/>
        <v>1</v>
      </c>
      <c r="AJ158" s="303">
        <f>AI158+COUNTIF(AI$2:$AI158,AI158)-1</f>
        <v>157</v>
      </c>
      <c r="AK158" s="305" t="str">
        <f t="shared" si="213"/>
        <v>Nigeria</v>
      </c>
      <c r="AL158" s="81">
        <f t="shared" si="266"/>
        <v>0</v>
      </c>
      <c r="AM158" s="48">
        <f t="shared" si="214"/>
        <v>0</v>
      </c>
      <c r="AN158" s="48">
        <f t="shared" si="215"/>
        <v>0</v>
      </c>
      <c r="AO158" s="48">
        <f t="shared" si="216"/>
        <v>0</v>
      </c>
      <c r="AP158" s="48">
        <f t="shared" si="217"/>
        <v>0</v>
      </c>
      <c r="AQ158" s="48">
        <f t="shared" si="218"/>
        <v>0</v>
      </c>
      <c r="AR158" s="48">
        <f t="shared" si="219"/>
        <v>0</v>
      </c>
      <c r="AS158" s="48">
        <f t="shared" si="220"/>
        <v>0</v>
      </c>
      <c r="AT158" s="48">
        <f t="shared" si="221"/>
        <v>0</v>
      </c>
      <c r="AU158" s="48">
        <f t="shared" si="222"/>
        <v>0</v>
      </c>
      <c r="AV158" s="48">
        <f t="shared" si="223"/>
        <v>0</v>
      </c>
      <c r="AW158" s="48">
        <f t="shared" si="224"/>
        <v>0</v>
      </c>
      <c r="AX158" s="48">
        <f t="shared" si="225"/>
        <v>0</v>
      </c>
      <c r="AY158" s="48">
        <f t="shared" si="226"/>
        <v>0</v>
      </c>
      <c r="AZ158" s="48">
        <f t="shared" si="227"/>
        <v>0</v>
      </c>
      <c r="BA158" s="48">
        <f t="shared" si="228"/>
        <v>0</v>
      </c>
      <c r="BB158" s="48">
        <f t="shared" si="229"/>
        <v>0</v>
      </c>
      <c r="BC158" s="48">
        <f t="shared" si="230"/>
        <v>0</v>
      </c>
      <c r="BD158" s="48">
        <f t="shared" si="231"/>
        <v>0</v>
      </c>
      <c r="BE158" s="48">
        <f t="shared" si="232"/>
        <v>0</v>
      </c>
      <c r="BF158" s="48">
        <f t="shared" si="233"/>
        <v>0</v>
      </c>
      <c r="BG158" s="48">
        <f t="shared" si="234"/>
        <v>0</v>
      </c>
      <c r="BH158" s="48">
        <f t="shared" si="235"/>
        <v>0</v>
      </c>
      <c r="BI158" s="48">
        <f t="shared" si="236"/>
        <v>0</v>
      </c>
      <c r="BJ158" s="48">
        <f t="shared" si="237"/>
        <v>0</v>
      </c>
      <c r="BK158" s="48"/>
      <c r="CN158" s="310">
        <f t="shared" si="267"/>
        <v>0</v>
      </c>
      <c r="CO158" s="310">
        <v>157</v>
      </c>
      <c r="CP158" s="303">
        <f t="shared" si="268"/>
        <v>1</v>
      </c>
      <c r="CQ158" s="303">
        <f>CP158+COUNTIF($CP$2:CP158,CP158)-1</f>
        <v>157</v>
      </c>
      <c r="CR158" s="305" t="str">
        <f t="shared" si="238"/>
        <v>Nigeria</v>
      </c>
      <c r="CS158" s="81">
        <f t="shared" si="269"/>
        <v>0</v>
      </c>
      <c r="CT158" s="48">
        <f t="shared" si="239"/>
        <v>0</v>
      </c>
      <c r="CU158" s="48">
        <f t="shared" si="240"/>
        <v>0</v>
      </c>
      <c r="CV158" s="48">
        <f t="shared" si="241"/>
        <v>0</v>
      </c>
      <c r="CW158" s="48">
        <f t="shared" si="242"/>
        <v>0</v>
      </c>
      <c r="CX158" s="48">
        <f t="shared" si="243"/>
        <v>0</v>
      </c>
      <c r="CY158" s="48">
        <f t="shared" si="244"/>
        <v>0</v>
      </c>
      <c r="CZ158" s="48">
        <f t="shared" si="245"/>
        <v>0</v>
      </c>
      <c r="DA158" s="48">
        <f t="shared" si="246"/>
        <v>0</v>
      </c>
      <c r="DB158" s="48">
        <f t="shared" si="247"/>
        <v>0</v>
      </c>
      <c r="DC158" s="48">
        <f t="shared" si="248"/>
        <v>0</v>
      </c>
      <c r="DD158" s="48">
        <f t="shared" si="249"/>
        <v>0</v>
      </c>
      <c r="DE158" s="48">
        <f t="shared" si="250"/>
        <v>0</v>
      </c>
      <c r="DF158" s="48">
        <f t="shared" si="251"/>
        <v>0</v>
      </c>
      <c r="DG158" s="48">
        <f t="shared" si="252"/>
        <v>0</v>
      </c>
      <c r="DH158" s="48">
        <f t="shared" si="253"/>
        <v>0</v>
      </c>
      <c r="DI158" s="48">
        <f t="shared" si="254"/>
        <v>0</v>
      </c>
      <c r="DJ158" s="48">
        <f t="shared" si="255"/>
        <v>0</v>
      </c>
      <c r="DK158" s="48">
        <f t="shared" si="256"/>
        <v>0</v>
      </c>
      <c r="DL158" s="48">
        <f t="shared" si="257"/>
        <v>0</v>
      </c>
      <c r="DM158" s="48">
        <f t="shared" si="258"/>
        <v>0</v>
      </c>
      <c r="DN158" s="48">
        <f t="shared" si="259"/>
        <v>0</v>
      </c>
      <c r="DO158" s="48">
        <f t="shared" si="260"/>
        <v>0</v>
      </c>
      <c r="DP158" s="48">
        <f t="shared" si="261"/>
        <v>0</v>
      </c>
      <c r="DQ158" s="48">
        <f t="shared" si="262"/>
        <v>0</v>
      </c>
    </row>
    <row r="159" spans="1:121" ht="15">
      <c r="A159" s="303">
        <v>158</v>
      </c>
      <c r="B159" s="445">
        <f t="shared" si="263"/>
        <v>1</v>
      </c>
      <c r="C159" s="446">
        <f>B159+COUNTIF(B$2:$B159,B159)-1</f>
        <v>158</v>
      </c>
      <c r="D159" s="447" t="str">
        <f>Tables!AI159</f>
        <v>Niue</v>
      </c>
      <c r="E159" s="448">
        <f t="shared" si="264"/>
        <v>0</v>
      </c>
      <c r="F159" s="50">
        <f>SUMIFS('Portfolio Allocation'!C$10:C$109,'Portfolio Allocation'!$A$10:$A$109,'Graph Tables'!$D159)</f>
        <v>0</v>
      </c>
      <c r="G159" s="50">
        <f>SUMIFS('Portfolio Allocation'!D$10:D$109,'Portfolio Allocation'!$A$10:$A$109,'Graph Tables'!$D159)</f>
        <v>0</v>
      </c>
      <c r="H159" s="50">
        <f>SUMIFS('Portfolio Allocation'!E$10:E$109,'Portfolio Allocation'!$A$10:$A$109,'Graph Tables'!$D159)</f>
        <v>0</v>
      </c>
      <c r="I159" s="50">
        <f>SUMIFS('Portfolio Allocation'!F$10:F$109,'Portfolio Allocation'!$A$10:$A$109,'Graph Tables'!$D159)</f>
        <v>0</v>
      </c>
      <c r="J159" s="50">
        <f>SUMIFS('Portfolio Allocation'!G$10:G$109,'Portfolio Allocation'!$A$10:$A$109,'Graph Tables'!$D159)</f>
        <v>0</v>
      </c>
      <c r="K159" s="50">
        <f>SUMIFS('Portfolio Allocation'!H$10:H$109,'Portfolio Allocation'!$A$10:$A$109,'Graph Tables'!$D159)</f>
        <v>0</v>
      </c>
      <c r="L159" s="50">
        <f>SUMIFS('Portfolio Allocation'!I$10:I$109,'Portfolio Allocation'!$A$10:$A$109,'Graph Tables'!$D159)</f>
        <v>0</v>
      </c>
      <c r="M159" s="50">
        <f>SUMIFS('Portfolio Allocation'!J$10:J$109,'Portfolio Allocation'!$A$10:$A$109,'Graph Tables'!$D159)</f>
        <v>0</v>
      </c>
      <c r="N159" s="50">
        <f>SUMIFS('Portfolio Allocation'!K$10:K$109,'Portfolio Allocation'!$A$10:$A$109,'Graph Tables'!$D159)</f>
        <v>0</v>
      </c>
      <c r="O159" s="50">
        <f>SUMIFS('Portfolio Allocation'!L$10:L$109,'Portfolio Allocation'!$A$10:$A$109,'Graph Tables'!$D159)</f>
        <v>0</v>
      </c>
      <c r="P159" s="50">
        <f>SUMIFS('Portfolio Allocation'!M$10:M$109,'Portfolio Allocation'!$A$10:$A$109,'Graph Tables'!$D159)</f>
        <v>0</v>
      </c>
      <c r="Q159" s="50">
        <f>SUMIFS('Portfolio Allocation'!N$10:N$109,'Portfolio Allocation'!$A$10:$A$109,'Graph Tables'!$D159)</f>
        <v>0</v>
      </c>
      <c r="R159" s="50">
        <f>SUMIFS('Portfolio Allocation'!O$10:O$109,'Portfolio Allocation'!$A$10:$A$109,'Graph Tables'!$D159)</f>
        <v>0</v>
      </c>
      <c r="S159" s="50">
        <f>SUMIFS('Portfolio Allocation'!P$10:P$109,'Portfolio Allocation'!$A$10:$A$109,'Graph Tables'!$D159)</f>
        <v>0</v>
      </c>
      <c r="T159" s="50">
        <f>SUMIFS('Portfolio Allocation'!Q$10:Q$109,'Portfolio Allocation'!$A$10:$A$109,'Graph Tables'!$D159)</f>
        <v>0</v>
      </c>
      <c r="U159" s="50">
        <f>SUMIFS('Portfolio Allocation'!R$10:R$109,'Portfolio Allocation'!$A$10:$A$109,'Graph Tables'!$D159)</f>
        <v>0</v>
      </c>
      <c r="V159" s="50">
        <f>SUMIFS('Portfolio Allocation'!S$10:S$109,'Portfolio Allocation'!$A$10:$A$109,'Graph Tables'!$D159)</f>
        <v>0</v>
      </c>
      <c r="W159" s="50">
        <f>SUMIFS('Portfolio Allocation'!T$10:T$109,'Portfolio Allocation'!$A$10:$A$109,'Graph Tables'!$D159)</f>
        <v>0</v>
      </c>
      <c r="X159" s="50">
        <f>SUMIFS('Portfolio Allocation'!U$10:U$109,'Portfolio Allocation'!$A$10:$A$109,'Graph Tables'!$D159)</f>
        <v>0</v>
      </c>
      <c r="Y159" s="50">
        <f>SUMIFS('Portfolio Allocation'!V$10:V$109,'Portfolio Allocation'!$A$10:$A$109,'Graph Tables'!$D159)</f>
        <v>0</v>
      </c>
      <c r="Z159" s="50">
        <f>SUMIFS('Portfolio Allocation'!W$10:W$109,'Portfolio Allocation'!$A$10:$A$109,'Graph Tables'!$D159)</f>
        <v>0</v>
      </c>
      <c r="AA159" s="50">
        <f>SUMIFS('Portfolio Allocation'!X$10:X$109,'Portfolio Allocation'!$A$10:$A$109,'Graph Tables'!$D159)</f>
        <v>0</v>
      </c>
      <c r="AB159" s="50">
        <f>SUMIFS('Portfolio Allocation'!Y$10:Y$109,'Portfolio Allocation'!$A$10:$A$109,'Graph Tables'!$D159)</f>
        <v>0</v>
      </c>
      <c r="AC159" s="50">
        <f>SUMIFS('Portfolio Allocation'!Z$10:Z$109,'Portfolio Allocation'!$A$10:$A$109,'Graph Tables'!$D159)</f>
        <v>0</v>
      </c>
      <c r="AD159" s="50"/>
      <c r="AH159" s="50"/>
      <c r="AI159" s="303">
        <f t="shared" si="265"/>
        <v>1</v>
      </c>
      <c r="AJ159" s="303">
        <f>AI159+COUNTIF(AI$2:$AI159,AI159)-1</f>
        <v>158</v>
      </c>
      <c r="AK159" s="305" t="str">
        <f t="shared" si="213"/>
        <v>Niue</v>
      </c>
      <c r="AL159" s="81">
        <f t="shared" si="266"/>
        <v>0</v>
      </c>
      <c r="AM159" s="48">
        <f t="shared" si="214"/>
        <v>0</v>
      </c>
      <c r="AN159" s="48">
        <f t="shared" si="215"/>
        <v>0</v>
      </c>
      <c r="AO159" s="48">
        <f t="shared" si="216"/>
        <v>0</v>
      </c>
      <c r="AP159" s="48">
        <f t="shared" si="217"/>
        <v>0</v>
      </c>
      <c r="AQ159" s="48">
        <f t="shared" si="218"/>
        <v>0</v>
      </c>
      <c r="AR159" s="48">
        <f t="shared" si="219"/>
        <v>0</v>
      </c>
      <c r="AS159" s="48">
        <f t="shared" si="220"/>
        <v>0</v>
      </c>
      <c r="AT159" s="48">
        <f t="shared" si="221"/>
        <v>0</v>
      </c>
      <c r="AU159" s="48">
        <f t="shared" si="222"/>
        <v>0</v>
      </c>
      <c r="AV159" s="48">
        <f t="shared" si="223"/>
        <v>0</v>
      </c>
      <c r="AW159" s="48">
        <f t="shared" si="224"/>
        <v>0</v>
      </c>
      <c r="AX159" s="48">
        <f t="shared" si="225"/>
        <v>0</v>
      </c>
      <c r="AY159" s="48">
        <f t="shared" si="226"/>
        <v>0</v>
      </c>
      <c r="AZ159" s="48">
        <f t="shared" si="227"/>
        <v>0</v>
      </c>
      <c r="BA159" s="48">
        <f t="shared" si="228"/>
        <v>0</v>
      </c>
      <c r="BB159" s="48">
        <f t="shared" si="229"/>
        <v>0</v>
      </c>
      <c r="BC159" s="48">
        <f t="shared" si="230"/>
        <v>0</v>
      </c>
      <c r="BD159" s="48">
        <f t="shared" si="231"/>
        <v>0</v>
      </c>
      <c r="BE159" s="48">
        <f t="shared" si="232"/>
        <v>0</v>
      </c>
      <c r="BF159" s="48">
        <f t="shared" si="233"/>
        <v>0</v>
      </c>
      <c r="BG159" s="48">
        <f t="shared" si="234"/>
        <v>0</v>
      </c>
      <c r="BH159" s="48">
        <f t="shared" si="235"/>
        <v>0</v>
      </c>
      <c r="BI159" s="48">
        <f t="shared" si="236"/>
        <v>0</v>
      </c>
      <c r="BJ159" s="48">
        <f t="shared" si="237"/>
        <v>0</v>
      </c>
      <c r="BK159" s="48"/>
      <c r="CN159" s="310">
        <f t="shared" si="267"/>
        <v>0</v>
      </c>
      <c r="CO159" s="310">
        <v>158</v>
      </c>
      <c r="CP159" s="303">
        <f t="shared" si="268"/>
        <v>1</v>
      </c>
      <c r="CQ159" s="303">
        <f>CP159+COUNTIF($CP$2:CP159,CP159)-1</f>
        <v>158</v>
      </c>
      <c r="CR159" s="305" t="str">
        <f t="shared" si="238"/>
        <v>Niue</v>
      </c>
      <c r="CS159" s="81">
        <f t="shared" si="269"/>
        <v>0</v>
      </c>
      <c r="CT159" s="48">
        <f t="shared" si="239"/>
        <v>0</v>
      </c>
      <c r="CU159" s="48">
        <f t="shared" si="240"/>
        <v>0</v>
      </c>
      <c r="CV159" s="48">
        <f t="shared" si="241"/>
        <v>0</v>
      </c>
      <c r="CW159" s="48">
        <f t="shared" si="242"/>
        <v>0</v>
      </c>
      <c r="CX159" s="48">
        <f t="shared" si="243"/>
        <v>0</v>
      </c>
      <c r="CY159" s="48">
        <f t="shared" si="244"/>
        <v>0</v>
      </c>
      <c r="CZ159" s="48">
        <f t="shared" si="245"/>
        <v>0</v>
      </c>
      <c r="DA159" s="48">
        <f t="shared" si="246"/>
        <v>0</v>
      </c>
      <c r="DB159" s="48">
        <f t="shared" si="247"/>
        <v>0</v>
      </c>
      <c r="DC159" s="48">
        <f t="shared" si="248"/>
        <v>0</v>
      </c>
      <c r="DD159" s="48">
        <f t="shared" si="249"/>
        <v>0</v>
      </c>
      <c r="DE159" s="48">
        <f t="shared" si="250"/>
        <v>0</v>
      </c>
      <c r="DF159" s="48">
        <f t="shared" si="251"/>
        <v>0</v>
      </c>
      <c r="DG159" s="48">
        <f t="shared" si="252"/>
        <v>0</v>
      </c>
      <c r="DH159" s="48">
        <f t="shared" si="253"/>
        <v>0</v>
      </c>
      <c r="DI159" s="48">
        <f t="shared" si="254"/>
        <v>0</v>
      </c>
      <c r="DJ159" s="48">
        <f t="shared" si="255"/>
        <v>0</v>
      </c>
      <c r="DK159" s="48">
        <f t="shared" si="256"/>
        <v>0</v>
      </c>
      <c r="DL159" s="48">
        <f t="shared" si="257"/>
        <v>0</v>
      </c>
      <c r="DM159" s="48">
        <f t="shared" si="258"/>
        <v>0</v>
      </c>
      <c r="DN159" s="48">
        <f t="shared" si="259"/>
        <v>0</v>
      </c>
      <c r="DO159" s="48">
        <f t="shared" si="260"/>
        <v>0</v>
      </c>
      <c r="DP159" s="48">
        <f t="shared" si="261"/>
        <v>0</v>
      </c>
      <c r="DQ159" s="48">
        <f t="shared" si="262"/>
        <v>0</v>
      </c>
    </row>
    <row r="160" spans="1:121" ht="15">
      <c r="A160" s="303">
        <v>159</v>
      </c>
      <c r="B160" s="445">
        <f t="shared" si="263"/>
        <v>1</v>
      </c>
      <c r="C160" s="446">
        <f>B160+COUNTIF(B$2:$B160,B160)-1</f>
        <v>159</v>
      </c>
      <c r="D160" s="447" t="str">
        <f>Tables!AI160</f>
        <v>Norfolk Island</v>
      </c>
      <c r="E160" s="448">
        <f t="shared" si="264"/>
        <v>0</v>
      </c>
      <c r="F160" s="50">
        <f>SUMIFS('Portfolio Allocation'!C$10:C$109,'Portfolio Allocation'!$A$10:$A$109,'Graph Tables'!$D160)</f>
        <v>0</v>
      </c>
      <c r="G160" s="50">
        <f>SUMIFS('Portfolio Allocation'!D$10:D$109,'Portfolio Allocation'!$A$10:$A$109,'Graph Tables'!$D160)</f>
        <v>0</v>
      </c>
      <c r="H160" s="50">
        <f>SUMIFS('Portfolio Allocation'!E$10:E$109,'Portfolio Allocation'!$A$10:$A$109,'Graph Tables'!$D160)</f>
        <v>0</v>
      </c>
      <c r="I160" s="50">
        <f>SUMIFS('Portfolio Allocation'!F$10:F$109,'Portfolio Allocation'!$A$10:$A$109,'Graph Tables'!$D160)</f>
        <v>0</v>
      </c>
      <c r="J160" s="50">
        <f>SUMIFS('Portfolio Allocation'!G$10:G$109,'Portfolio Allocation'!$A$10:$A$109,'Graph Tables'!$D160)</f>
        <v>0</v>
      </c>
      <c r="K160" s="50">
        <f>SUMIFS('Portfolio Allocation'!H$10:H$109,'Portfolio Allocation'!$A$10:$A$109,'Graph Tables'!$D160)</f>
        <v>0</v>
      </c>
      <c r="L160" s="50">
        <f>SUMIFS('Portfolio Allocation'!I$10:I$109,'Portfolio Allocation'!$A$10:$A$109,'Graph Tables'!$D160)</f>
        <v>0</v>
      </c>
      <c r="M160" s="50">
        <f>SUMIFS('Portfolio Allocation'!J$10:J$109,'Portfolio Allocation'!$A$10:$A$109,'Graph Tables'!$D160)</f>
        <v>0</v>
      </c>
      <c r="N160" s="50">
        <f>SUMIFS('Portfolio Allocation'!K$10:K$109,'Portfolio Allocation'!$A$10:$A$109,'Graph Tables'!$D160)</f>
        <v>0</v>
      </c>
      <c r="O160" s="50">
        <f>SUMIFS('Portfolio Allocation'!L$10:L$109,'Portfolio Allocation'!$A$10:$A$109,'Graph Tables'!$D160)</f>
        <v>0</v>
      </c>
      <c r="P160" s="50">
        <f>SUMIFS('Portfolio Allocation'!M$10:M$109,'Portfolio Allocation'!$A$10:$A$109,'Graph Tables'!$D160)</f>
        <v>0</v>
      </c>
      <c r="Q160" s="50">
        <f>SUMIFS('Portfolio Allocation'!N$10:N$109,'Portfolio Allocation'!$A$10:$A$109,'Graph Tables'!$D160)</f>
        <v>0</v>
      </c>
      <c r="R160" s="50">
        <f>SUMIFS('Portfolio Allocation'!O$10:O$109,'Portfolio Allocation'!$A$10:$A$109,'Graph Tables'!$D160)</f>
        <v>0</v>
      </c>
      <c r="S160" s="50">
        <f>SUMIFS('Portfolio Allocation'!P$10:P$109,'Portfolio Allocation'!$A$10:$A$109,'Graph Tables'!$D160)</f>
        <v>0</v>
      </c>
      <c r="T160" s="50">
        <f>SUMIFS('Portfolio Allocation'!Q$10:Q$109,'Portfolio Allocation'!$A$10:$A$109,'Graph Tables'!$D160)</f>
        <v>0</v>
      </c>
      <c r="U160" s="50">
        <f>SUMIFS('Portfolio Allocation'!R$10:R$109,'Portfolio Allocation'!$A$10:$A$109,'Graph Tables'!$D160)</f>
        <v>0</v>
      </c>
      <c r="V160" s="50">
        <f>SUMIFS('Portfolio Allocation'!S$10:S$109,'Portfolio Allocation'!$A$10:$A$109,'Graph Tables'!$D160)</f>
        <v>0</v>
      </c>
      <c r="W160" s="50">
        <f>SUMIFS('Portfolio Allocation'!T$10:T$109,'Portfolio Allocation'!$A$10:$A$109,'Graph Tables'!$D160)</f>
        <v>0</v>
      </c>
      <c r="X160" s="50">
        <f>SUMIFS('Portfolio Allocation'!U$10:U$109,'Portfolio Allocation'!$A$10:$A$109,'Graph Tables'!$D160)</f>
        <v>0</v>
      </c>
      <c r="Y160" s="50">
        <f>SUMIFS('Portfolio Allocation'!V$10:V$109,'Portfolio Allocation'!$A$10:$A$109,'Graph Tables'!$D160)</f>
        <v>0</v>
      </c>
      <c r="Z160" s="50">
        <f>SUMIFS('Portfolio Allocation'!W$10:W$109,'Portfolio Allocation'!$A$10:$A$109,'Graph Tables'!$D160)</f>
        <v>0</v>
      </c>
      <c r="AA160" s="50">
        <f>SUMIFS('Portfolio Allocation'!X$10:X$109,'Portfolio Allocation'!$A$10:$A$109,'Graph Tables'!$D160)</f>
        <v>0</v>
      </c>
      <c r="AB160" s="50">
        <f>SUMIFS('Portfolio Allocation'!Y$10:Y$109,'Portfolio Allocation'!$A$10:$A$109,'Graph Tables'!$D160)</f>
        <v>0</v>
      </c>
      <c r="AC160" s="50">
        <f>SUMIFS('Portfolio Allocation'!Z$10:Z$109,'Portfolio Allocation'!$A$10:$A$109,'Graph Tables'!$D160)</f>
        <v>0</v>
      </c>
      <c r="AD160" s="50"/>
      <c r="AH160" s="50"/>
      <c r="AI160" s="303">
        <f t="shared" si="265"/>
        <v>1</v>
      </c>
      <c r="AJ160" s="303">
        <f>AI160+COUNTIF(AI$2:$AI160,AI160)-1</f>
        <v>159</v>
      </c>
      <c r="AK160" s="305" t="str">
        <f t="shared" si="213"/>
        <v>Norfolk Island</v>
      </c>
      <c r="AL160" s="81">
        <f t="shared" si="266"/>
        <v>0</v>
      </c>
      <c r="AM160" s="48">
        <f t="shared" si="214"/>
        <v>0</v>
      </c>
      <c r="AN160" s="48">
        <f t="shared" si="215"/>
        <v>0</v>
      </c>
      <c r="AO160" s="48">
        <f t="shared" si="216"/>
        <v>0</v>
      </c>
      <c r="AP160" s="48">
        <f t="shared" si="217"/>
        <v>0</v>
      </c>
      <c r="AQ160" s="48">
        <f t="shared" si="218"/>
        <v>0</v>
      </c>
      <c r="AR160" s="48">
        <f t="shared" si="219"/>
        <v>0</v>
      </c>
      <c r="AS160" s="48">
        <f t="shared" si="220"/>
        <v>0</v>
      </c>
      <c r="AT160" s="48">
        <f t="shared" si="221"/>
        <v>0</v>
      </c>
      <c r="AU160" s="48">
        <f t="shared" si="222"/>
        <v>0</v>
      </c>
      <c r="AV160" s="48">
        <f t="shared" si="223"/>
        <v>0</v>
      </c>
      <c r="AW160" s="48">
        <f t="shared" si="224"/>
        <v>0</v>
      </c>
      <c r="AX160" s="48">
        <f t="shared" si="225"/>
        <v>0</v>
      </c>
      <c r="AY160" s="48">
        <f t="shared" si="226"/>
        <v>0</v>
      </c>
      <c r="AZ160" s="48">
        <f t="shared" si="227"/>
        <v>0</v>
      </c>
      <c r="BA160" s="48">
        <f t="shared" si="228"/>
        <v>0</v>
      </c>
      <c r="BB160" s="48">
        <f t="shared" si="229"/>
        <v>0</v>
      </c>
      <c r="BC160" s="48">
        <f t="shared" si="230"/>
        <v>0</v>
      </c>
      <c r="BD160" s="48">
        <f t="shared" si="231"/>
        <v>0</v>
      </c>
      <c r="BE160" s="48">
        <f t="shared" si="232"/>
        <v>0</v>
      </c>
      <c r="BF160" s="48">
        <f t="shared" si="233"/>
        <v>0</v>
      </c>
      <c r="BG160" s="48">
        <f t="shared" si="234"/>
        <v>0</v>
      </c>
      <c r="BH160" s="48">
        <f t="shared" si="235"/>
        <v>0</v>
      </c>
      <c r="BI160" s="48">
        <f t="shared" si="236"/>
        <v>0</v>
      </c>
      <c r="BJ160" s="48">
        <f t="shared" si="237"/>
        <v>0</v>
      </c>
      <c r="BK160" s="48"/>
      <c r="CN160" s="310">
        <f t="shared" si="267"/>
        <v>0</v>
      </c>
      <c r="CO160" s="310">
        <v>159</v>
      </c>
      <c r="CP160" s="303">
        <f t="shared" si="268"/>
        <v>1</v>
      </c>
      <c r="CQ160" s="303">
        <f>CP160+COUNTIF($CP$2:CP160,CP160)-1</f>
        <v>159</v>
      </c>
      <c r="CR160" s="305" t="str">
        <f t="shared" si="238"/>
        <v>Norfolk Island</v>
      </c>
      <c r="CS160" s="81">
        <f t="shared" si="269"/>
        <v>0</v>
      </c>
      <c r="CT160" s="48">
        <f t="shared" si="239"/>
        <v>0</v>
      </c>
      <c r="CU160" s="48">
        <f t="shared" si="240"/>
        <v>0</v>
      </c>
      <c r="CV160" s="48">
        <f t="shared" si="241"/>
        <v>0</v>
      </c>
      <c r="CW160" s="48">
        <f t="shared" si="242"/>
        <v>0</v>
      </c>
      <c r="CX160" s="48">
        <f t="shared" si="243"/>
        <v>0</v>
      </c>
      <c r="CY160" s="48">
        <f t="shared" si="244"/>
        <v>0</v>
      </c>
      <c r="CZ160" s="48">
        <f t="shared" si="245"/>
        <v>0</v>
      </c>
      <c r="DA160" s="48">
        <f t="shared" si="246"/>
        <v>0</v>
      </c>
      <c r="DB160" s="48">
        <f t="shared" si="247"/>
        <v>0</v>
      </c>
      <c r="DC160" s="48">
        <f t="shared" si="248"/>
        <v>0</v>
      </c>
      <c r="DD160" s="48">
        <f t="shared" si="249"/>
        <v>0</v>
      </c>
      <c r="DE160" s="48">
        <f t="shared" si="250"/>
        <v>0</v>
      </c>
      <c r="DF160" s="48">
        <f t="shared" si="251"/>
        <v>0</v>
      </c>
      <c r="DG160" s="48">
        <f t="shared" si="252"/>
        <v>0</v>
      </c>
      <c r="DH160" s="48">
        <f t="shared" si="253"/>
        <v>0</v>
      </c>
      <c r="DI160" s="48">
        <f t="shared" si="254"/>
        <v>0</v>
      </c>
      <c r="DJ160" s="48">
        <f t="shared" si="255"/>
        <v>0</v>
      </c>
      <c r="DK160" s="48">
        <f t="shared" si="256"/>
        <v>0</v>
      </c>
      <c r="DL160" s="48">
        <f t="shared" si="257"/>
        <v>0</v>
      </c>
      <c r="DM160" s="48">
        <f t="shared" si="258"/>
        <v>0</v>
      </c>
      <c r="DN160" s="48">
        <f t="shared" si="259"/>
        <v>0</v>
      </c>
      <c r="DO160" s="48">
        <f t="shared" si="260"/>
        <v>0</v>
      </c>
      <c r="DP160" s="48">
        <f t="shared" si="261"/>
        <v>0</v>
      </c>
      <c r="DQ160" s="48">
        <f t="shared" si="262"/>
        <v>0</v>
      </c>
    </row>
    <row r="161" spans="1:121" ht="15">
      <c r="A161" s="303">
        <v>160</v>
      </c>
      <c r="B161" s="445">
        <f t="shared" si="263"/>
        <v>1</v>
      </c>
      <c r="C161" s="446">
        <f>B161+COUNTIF(B$2:$B161,B161)-1</f>
        <v>160</v>
      </c>
      <c r="D161" s="447" t="str">
        <f>Tables!AI161</f>
        <v>North Korea</v>
      </c>
      <c r="E161" s="448">
        <f t="shared" si="264"/>
        <v>0</v>
      </c>
      <c r="F161" s="50">
        <f>SUMIFS('Portfolio Allocation'!C$10:C$109,'Portfolio Allocation'!$A$10:$A$109,'Graph Tables'!$D161)</f>
        <v>0</v>
      </c>
      <c r="G161" s="50">
        <f>SUMIFS('Portfolio Allocation'!D$10:D$109,'Portfolio Allocation'!$A$10:$A$109,'Graph Tables'!$D161)</f>
        <v>0</v>
      </c>
      <c r="H161" s="50">
        <f>SUMIFS('Portfolio Allocation'!E$10:E$109,'Portfolio Allocation'!$A$10:$A$109,'Graph Tables'!$D161)</f>
        <v>0</v>
      </c>
      <c r="I161" s="50">
        <f>SUMIFS('Portfolio Allocation'!F$10:F$109,'Portfolio Allocation'!$A$10:$A$109,'Graph Tables'!$D161)</f>
        <v>0</v>
      </c>
      <c r="J161" s="50">
        <f>SUMIFS('Portfolio Allocation'!G$10:G$109,'Portfolio Allocation'!$A$10:$A$109,'Graph Tables'!$D161)</f>
        <v>0</v>
      </c>
      <c r="K161" s="50">
        <f>SUMIFS('Portfolio Allocation'!H$10:H$109,'Portfolio Allocation'!$A$10:$A$109,'Graph Tables'!$D161)</f>
        <v>0</v>
      </c>
      <c r="L161" s="50">
        <f>SUMIFS('Portfolio Allocation'!I$10:I$109,'Portfolio Allocation'!$A$10:$A$109,'Graph Tables'!$D161)</f>
        <v>0</v>
      </c>
      <c r="M161" s="50">
        <f>SUMIFS('Portfolio Allocation'!J$10:J$109,'Portfolio Allocation'!$A$10:$A$109,'Graph Tables'!$D161)</f>
        <v>0</v>
      </c>
      <c r="N161" s="50">
        <f>SUMIFS('Portfolio Allocation'!K$10:K$109,'Portfolio Allocation'!$A$10:$A$109,'Graph Tables'!$D161)</f>
        <v>0</v>
      </c>
      <c r="O161" s="50">
        <f>SUMIFS('Portfolio Allocation'!L$10:L$109,'Portfolio Allocation'!$A$10:$A$109,'Graph Tables'!$D161)</f>
        <v>0</v>
      </c>
      <c r="P161" s="50">
        <f>SUMIFS('Portfolio Allocation'!M$10:M$109,'Portfolio Allocation'!$A$10:$A$109,'Graph Tables'!$D161)</f>
        <v>0</v>
      </c>
      <c r="Q161" s="50">
        <f>SUMIFS('Portfolio Allocation'!N$10:N$109,'Portfolio Allocation'!$A$10:$A$109,'Graph Tables'!$D161)</f>
        <v>0</v>
      </c>
      <c r="R161" s="50">
        <f>SUMIFS('Portfolio Allocation'!O$10:O$109,'Portfolio Allocation'!$A$10:$A$109,'Graph Tables'!$D161)</f>
        <v>0</v>
      </c>
      <c r="S161" s="50">
        <f>SUMIFS('Portfolio Allocation'!P$10:P$109,'Portfolio Allocation'!$A$10:$A$109,'Graph Tables'!$D161)</f>
        <v>0</v>
      </c>
      <c r="T161" s="50">
        <f>SUMIFS('Portfolio Allocation'!Q$10:Q$109,'Portfolio Allocation'!$A$10:$A$109,'Graph Tables'!$D161)</f>
        <v>0</v>
      </c>
      <c r="U161" s="50">
        <f>SUMIFS('Portfolio Allocation'!R$10:R$109,'Portfolio Allocation'!$A$10:$A$109,'Graph Tables'!$D161)</f>
        <v>0</v>
      </c>
      <c r="V161" s="50">
        <f>SUMIFS('Portfolio Allocation'!S$10:S$109,'Portfolio Allocation'!$A$10:$A$109,'Graph Tables'!$D161)</f>
        <v>0</v>
      </c>
      <c r="W161" s="50">
        <f>SUMIFS('Portfolio Allocation'!T$10:T$109,'Portfolio Allocation'!$A$10:$A$109,'Graph Tables'!$D161)</f>
        <v>0</v>
      </c>
      <c r="X161" s="50">
        <f>SUMIFS('Portfolio Allocation'!U$10:U$109,'Portfolio Allocation'!$A$10:$A$109,'Graph Tables'!$D161)</f>
        <v>0</v>
      </c>
      <c r="Y161" s="50">
        <f>SUMIFS('Portfolio Allocation'!V$10:V$109,'Portfolio Allocation'!$A$10:$A$109,'Graph Tables'!$D161)</f>
        <v>0</v>
      </c>
      <c r="Z161" s="50">
        <f>SUMIFS('Portfolio Allocation'!W$10:W$109,'Portfolio Allocation'!$A$10:$A$109,'Graph Tables'!$D161)</f>
        <v>0</v>
      </c>
      <c r="AA161" s="50">
        <f>SUMIFS('Portfolio Allocation'!X$10:X$109,'Portfolio Allocation'!$A$10:$A$109,'Graph Tables'!$D161)</f>
        <v>0</v>
      </c>
      <c r="AB161" s="50">
        <f>SUMIFS('Portfolio Allocation'!Y$10:Y$109,'Portfolio Allocation'!$A$10:$A$109,'Graph Tables'!$D161)</f>
        <v>0</v>
      </c>
      <c r="AC161" s="50">
        <f>SUMIFS('Portfolio Allocation'!Z$10:Z$109,'Portfolio Allocation'!$A$10:$A$109,'Graph Tables'!$D161)</f>
        <v>0</v>
      </c>
      <c r="AD161" s="50"/>
      <c r="AH161" s="50"/>
      <c r="AI161" s="303">
        <f t="shared" si="265"/>
        <v>1</v>
      </c>
      <c r="AJ161" s="303">
        <f>AI161+COUNTIF(AI$2:$AI161,AI161)-1</f>
        <v>160</v>
      </c>
      <c r="AK161" s="305" t="str">
        <f t="shared" si="213"/>
        <v>North Korea</v>
      </c>
      <c r="AL161" s="81">
        <f t="shared" si="266"/>
        <v>0</v>
      </c>
      <c r="AM161" s="48">
        <f t="shared" si="214"/>
        <v>0</v>
      </c>
      <c r="AN161" s="48">
        <f t="shared" si="215"/>
        <v>0</v>
      </c>
      <c r="AO161" s="48">
        <f t="shared" si="216"/>
        <v>0</v>
      </c>
      <c r="AP161" s="48">
        <f t="shared" si="217"/>
        <v>0</v>
      </c>
      <c r="AQ161" s="48">
        <f t="shared" si="218"/>
        <v>0</v>
      </c>
      <c r="AR161" s="48">
        <f t="shared" si="219"/>
        <v>0</v>
      </c>
      <c r="AS161" s="48">
        <f t="shared" si="220"/>
        <v>0</v>
      </c>
      <c r="AT161" s="48">
        <f t="shared" si="221"/>
        <v>0</v>
      </c>
      <c r="AU161" s="48">
        <f t="shared" si="222"/>
        <v>0</v>
      </c>
      <c r="AV161" s="48">
        <f t="shared" si="223"/>
        <v>0</v>
      </c>
      <c r="AW161" s="48">
        <f t="shared" si="224"/>
        <v>0</v>
      </c>
      <c r="AX161" s="48">
        <f t="shared" si="225"/>
        <v>0</v>
      </c>
      <c r="AY161" s="48">
        <f t="shared" si="226"/>
        <v>0</v>
      </c>
      <c r="AZ161" s="48">
        <f t="shared" si="227"/>
        <v>0</v>
      </c>
      <c r="BA161" s="48">
        <f t="shared" si="228"/>
        <v>0</v>
      </c>
      <c r="BB161" s="48">
        <f t="shared" si="229"/>
        <v>0</v>
      </c>
      <c r="BC161" s="48">
        <f t="shared" si="230"/>
        <v>0</v>
      </c>
      <c r="BD161" s="48">
        <f t="shared" si="231"/>
        <v>0</v>
      </c>
      <c r="BE161" s="48">
        <f t="shared" si="232"/>
        <v>0</v>
      </c>
      <c r="BF161" s="48">
        <f t="shared" si="233"/>
        <v>0</v>
      </c>
      <c r="BG161" s="48">
        <f t="shared" si="234"/>
        <v>0</v>
      </c>
      <c r="BH161" s="48">
        <f t="shared" si="235"/>
        <v>0</v>
      </c>
      <c r="BI161" s="48">
        <f t="shared" si="236"/>
        <v>0</v>
      </c>
      <c r="BJ161" s="48">
        <f t="shared" si="237"/>
        <v>0</v>
      </c>
      <c r="BK161" s="48"/>
      <c r="CN161" s="310">
        <f t="shared" si="267"/>
        <v>0</v>
      </c>
      <c r="CO161" s="310">
        <v>160</v>
      </c>
      <c r="CP161" s="303">
        <f t="shared" si="268"/>
        <v>1</v>
      </c>
      <c r="CQ161" s="303">
        <f>CP161+COUNTIF($CP$2:CP161,CP161)-1</f>
        <v>160</v>
      </c>
      <c r="CR161" s="305" t="str">
        <f t="shared" si="238"/>
        <v>North Korea</v>
      </c>
      <c r="CS161" s="81">
        <f t="shared" si="269"/>
        <v>0</v>
      </c>
      <c r="CT161" s="48">
        <f t="shared" si="239"/>
        <v>0</v>
      </c>
      <c r="CU161" s="48">
        <f t="shared" si="240"/>
        <v>0</v>
      </c>
      <c r="CV161" s="48">
        <f t="shared" si="241"/>
        <v>0</v>
      </c>
      <c r="CW161" s="48">
        <f t="shared" si="242"/>
        <v>0</v>
      </c>
      <c r="CX161" s="48">
        <f t="shared" si="243"/>
        <v>0</v>
      </c>
      <c r="CY161" s="48">
        <f t="shared" si="244"/>
        <v>0</v>
      </c>
      <c r="CZ161" s="48">
        <f t="shared" si="245"/>
        <v>0</v>
      </c>
      <c r="DA161" s="48">
        <f t="shared" si="246"/>
        <v>0</v>
      </c>
      <c r="DB161" s="48">
        <f t="shared" si="247"/>
        <v>0</v>
      </c>
      <c r="DC161" s="48">
        <f t="shared" si="248"/>
        <v>0</v>
      </c>
      <c r="DD161" s="48">
        <f t="shared" si="249"/>
        <v>0</v>
      </c>
      <c r="DE161" s="48">
        <f t="shared" si="250"/>
        <v>0</v>
      </c>
      <c r="DF161" s="48">
        <f t="shared" si="251"/>
        <v>0</v>
      </c>
      <c r="DG161" s="48">
        <f t="shared" si="252"/>
        <v>0</v>
      </c>
      <c r="DH161" s="48">
        <f t="shared" si="253"/>
        <v>0</v>
      </c>
      <c r="DI161" s="48">
        <f t="shared" si="254"/>
        <v>0</v>
      </c>
      <c r="DJ161" s="48">
        <f t="shared" si="255"/>
        <v>0</v>
      </c>
      <c r="DK161" s="48">
        <f t="shared" si="256"/>
        <v>0</v>
      </c>
      <c r="DL161" s="48">
        <f t="shared" si="257"/>
        <v>0</v>
      </c>
      <c r="DM161" s="48">
        <f t="shared" si="258"/>
        <v>0</v>
      </c>
      <c r="DN161" s="48">
        <f t="shared" si="259"/>
        <v>0</v>
      </c>
      <c r="DO161" s="48">
        <f t="shared" si="260"/>
        <v>0</v>
      </c>
      <c r="DP161" s="48">
        <f t="shared" si="261"/>
        <v>0</v>
      </c>
      <c r="DQ161" s="48">
        <f t="shared" si="262"/>
        <v>0</v>
      </c>
    </row>
    <row r="162" spans="1:121" ht="15">
      <c r="A162" s="303">
        <v>161</v>
      </c>
      <c r="B162" s="445">
        <f t="shared" si="263"/>
        <v>1</v>
      </c>
      <c r="C162" s="446">
        <f>B162+COUNTIF(B$2:$B162,B162)-1</f>
        <v>161</v>
      </c>
      <c r="D162" s="447" t="str">
        <f>Tables!AI162</f>
        <v>Northern Mariana Islands</v>
      </c>
      <c r="E162" s="448">
        <f t="shared" si="264"/>
        <v>0</v>
      </c>
      <c r="F162" s="50">
        <f>SUMIFS('Portfolio Allocation'!C$10:C$109,'Portfolio Allocation'!$A$10:$A$109,'Graph Tables'!$D162)</f>
        <v>0</v>
      </c>
      <c r="G162" s="50">
        <f>SUMIFS('Portfolio Allocation'!D$10:D$109,'Portfolio Allocation'!$A$10:$A$109,'Graph Tables'!$D162)</f>
        <v>0</v>
      </c>
      <c r="H162" s="50">
        <f>SUMIFS('Portfolio Allocation'!E$10:E$109,'Portfolio Allocation'!$A$10:$A$109,'Graph Tables'!$D162)</f>
        <v>0</v>
      </c>
      <c r="I162" s="50">
        <f>SUMIFS('Portfolio Allocation'!F$10:F$109,'Portfolio Allocation'!$A$10:$A$109,'Graph Tables'!$D162)</f>
        <v>0</v>
      </c>
      <c r="J162" s="50">
        <f>SUMIFS('Portfolio Allocation'!G$10:G$109,'Portfolio Allocation'!$A$10:$A$109,'Graph Tables'!$D162)</f>
        <v>0</v>
      </c>
      <c r="K162" s="50">
        <f>SUMIFS('Portfolio Allocation'!H$10:H$109,'Portfolio Allocation'!$A$10:$A$109,'Graph Tables'!$D162)</f>
        <v>0</v>
      </c>
      <c r="L162" s="50">
        <f>SUMIFS('Portfolio Allocation'!I$10:I$109,'Portfolio Allocation'!$A$10:$A$109,'Graph Tables'!$D162)</f>
        <v>0</v>
      </c>
      <c r="M162" s="50">
        <f>SUMIFS('Portfolio Allocation'!J$10:J$109,'Portfolio Allocation'!$A$10:$A$109,'Graph Tables'!$D162)</f>
        <v>0</v>
      </c>
      <c r="N162" s="50">
        <f>SUMIFS('Portfolio Allocation'!K$10:K$109,'Portfolio Allocation'!$A$10:$A$109,'Graph Tables'!$D162)</f>
        <v>0</v>
      </c>
      <c r="O162" s="50">
        <f>SUMIFS('Portfolio Allocation'!L$10:L$109,'Portfolio Allocation'!$A$10:$A$109,'Graph Tables'!$D162)</f>
        <v>0</v>
      </c>
      <c r="P162" s="50">
        <f>SUMIFS('Portfolio Allocation'!M$10:M$109,'Portfolio Allocation'!$A$10:$A$109,'Graph Tables'!$D162)</f>
        <v>0</v>
      </c>
      <c r="Q162" s="50">
        <f>SUMIFS('Portfolio Allocation'!N$10:N$109,'Portfolio Allocation'!$A$10:$A$109,'Graph Tables'!$D162)</f>
        <v>0</v>
      </c>
      <c r="R162" s="50">
        <f>SUMIFS('Portfolio Allocation'!O$10:O$109,'Portfolio Allocation'!$A$10:$A$109,'Graph Tables'!$D162)</f>
        <v>0</v>
      </c>
      <c r="S162" s="50">
        <f>SUMIFS('Portfolio Allocation'!P$10:P$109,'Portfolio Allocation'!$A$10:$A$109,'Graph Tables'!$D162)</f>
        <v>0</v>
      </c>
      <c r="T162" s="50">
        <f>SUMIFS('Portfolio Allocation'!Q$10:Q$109,'Portfolio Allocation'!$A$10:$A$109,'Graph Tables'!$D162)</f>
        <v>0</v>
      </c>
      <c r="U162" s="50">
        <f>SUMIFS('Portfolio Allocation'!R$10:R$109,'Portfolio Allocation'!$A$10:$A$109,'Graph Tables'!$D162)</f>
        <v>0</v>
      </c>
      <c r="V162" s="50">
        <f>SUMIFS('Portfolio Allocation'!S$10:S$109,'Portfolio Allocation'!$A$10:$A$109,'Graph Tables'!$D162)</f>
        <v>0</v>
      </c>
      <c r="W162" s="50">
        <f>SUMIFS('Portfolio Allocation'!T$10:T$109,'Portfolio Allocation'!$A$10:$A$109,'Graph Tables'!$D162)</f>
        <v>0</v>
      </c>
      <c r="X162" s="50">
        <f>SUMIFS('Portfolio Allocation'!U$10:U$109,'Portfolio Allocation'!$A$10:$A$109,'Graph Tables'!$D162)</f>
        <v>0</v>
      </c>
      <c r="Y162" s="50">
        <f>SUMIFS('Portfolio Allocation'!V$10:V$109,'Portfolio Allocation'!$A$10:$A$109,'Graph Tables'!$D162)</f>
        <v>0</v>
      </c>
      <c r="Z162" s="50">
        <f>SUMIFS('Portfolio Allocation'!W$10:W$109,'Portfolio Allocation'!$A$10:$A$109,'Graph Tables'!$D162)</f>
        <v>0</v>
      </c>
      <c r="AA162" s="50">
        <f>SUMIFS('Portfolio Allocation'!X$10:X$109,'Portfolio Allocation'!$A$10:$A$109,'Graph Tables'!$D162)</f>
        <v>0</v>
      </c>
      <c r="AB162" s="50">
        <f>SUMIFS('Portfolio Allocation'!Y$10:Y$109,'Portfolio Allocation'!$A$10:$A$109,'Graph Tables'!$D162)</f>
        <v>0</v>
      </c>
      <c r="AC162" s="50">
        <f>SUMIFS('Portfolio Allocation'!Z$10:Z$109,'Portfolio Allocation'!$A$10:$A$109,'Graph Tables'!$D162)</f>
        <v>0</v>
      </c>
      <c r="AD162" s="50"/>
      <c r="AH162" s="50"/>
      <c r="AI162" s="303">
        <f t="shared" si="265"/>
        <v>1</v>
      </c>
      <c r="AJ162" s="303">
        <f>AI162+COUNTIF(AI$2:$AI162,AI162)-1</f>
        <v>161</v>
      </c>
      <c r="AK162" s="305" t="str">
        <f t="shared" si="213"/>
        <v>Northern Mariana Islands</v>
      </c>
      <c r="AL162" s="81">
        <f t="shared" si="266"/>
        <v>0</v>
      </c>
      <c r="AM162" s="48">
        <f t="shared" si="214"/>
        <v>0</v>
      </c>
      <c r="AN162" s="48">
        <f t="shared" si="215"/>
        <v>0</v>
      </c>
      <c r="AO162" s="48">
        <f t="shared" si="216"/>
        <v>0</v>
      </c>
      <c r="AP162" s="48">
        <f t="shared" si="217"/>
        <v>0</v>
      </c>
      <c r="AQ162" s="48">
        <f t="shared" si="218"/>
        <v>0</v>
      </c>
      <c r="AR162" s="48">
        <f t="shared" si="219"/>
        <v>0</v>
      </c>
      <c r="AS162" s="48">
        <f t="shared" si="220"/>
        <v>0</v>
      </c>
      <c r="AT162" s="48">
        <f t="shared" si="221"/>
        <v>0</v>
      </c>
      <c r="AU162" s="48">
        <f t="shared" si="222"/>
        <v>0</v>
      </c>
      <c r="AV162" s="48">
        <f t="shared" si="223"/>
        <v>0</v>
      </c>
      <c r="AW162" s="48">
        <f t="shared" si="224"/>
        <v>0</v>
      </c>
      <c r="AX162" s="48">
        <f t="shared" si="225"/>
        <v>0</v>
      </c>
      <c r="AY162" s="48">
        <f t="shared" si="226"/>
        <v>0</v>
      </c>
      <c r="AZ162" s="48">
        <f t="shared" si="227"/>
        <v>0</v>
      </c>
      <c r="BA162" s="48">
        <f t="shared" si="228"/>
        <v>0</v>
      </c>
      <c r="BB162" s="48">
        <f t="shared" si="229"/>
        <v>0</v>
      </c>
      <c r="BC162" s="48">
        <f t="shared" si="230"/>
        <v>0</v>
      </c>
      <c r="BD162" s="48">
        <f t="shared" si="231"/>
        <v>0</v>
      </c>
      <c r="BE162" s="48">
        <f t="shared" si="232"/>
        <v>0</v>
      </c>
      <c r="BF162" s="48">
        <f t="shared" si="233"/>
        <v>0</v>
      </c>
      <c r="BG162" s="48">
        <f t="shared" si="234"/>
        <v>0</v>
      </c>
      <c r="BH162" s="48">
        <f t="shared" si="235"/>
        <v>0</v>
      </c>
      <c r="BI162" s="48">
        <f t="shared" si="236"/>
        <v>0</v>
      </c>
      <c r="BJ162" s="48">
        <f t="shared" si="237"/>
        <v>0</v>
      </c>
      <c r="BK162" s="48"/>
      <c r="CN162" s="310">
        <f t="shared" si="267"/>
        <v>0</v>
      </c>
      <c r="CO162" s="310">
        <v>161</v>
      </c>
      <c r="CP162" s="303">
        <f t="shared" si="268"/>
        <v>1</v>
      </c>
      <c r="CQ162" s="303">
        <f>CP162+COUNTIF($CP$2:CP162,CP162)-1</f>
        <v>161</v>
      </c>
      <c r="CR162" s="305" t="str">
        <f t="shared" si="238"/>
        <v>Northern Mariana Islands</v>
      </c>
      <c r="CS162" s="81">
        <f t="shared" si="269"/>
        <v>0</v>
      </c>
      <c r="CT162" s="48">
        <f t="shared" si="239"/>
        <v>0</v>
      </c>
      <c r="CU162" s="48">
        <f t="shared" si="240"/>
        <v>0</v>
      </c>
      <c r="CV162" s="48">
        <f t="shared" si="241"/>
        <v>0</v>
      </c>
      <c r="CW162" s="48">
        <f t="shared" si="242"/>
        <v>0</v>
      </c>
      <c r="CX162" s="48">
        <f t="shared" si="243"/>
        <v>0</v>
      </c>
      <c r="CY162" s="48">
        <f t="shared" si="244"/>
        <v>0</v>
      </c>
      <c r="CZ162" s="48">
        <f t="shared" si="245"/>
        <v>0</v>
      </c>
      <c r="DA162" s="48">
        <f t="shared" si="246"/>
        <v>0</v>
      </c>
      <c r="DB162" s="48">
        <f t="shared" si="247"/>
        <v>0</v>
      </c>
      <c r="DC162" s="48">
        <f t="shared" si="248"/>
        <v>0</v>
      </c>
      <c r="DD162" s="48">
        <f t="shared" si="249"/>
        <v>0</v>
      </c>
      <c r="DE162" s="48">
        <f t="shared" si="250"/>
        <v>0</v>
      </c>
      <c r="DF162" s="48">
        <f t="shared" si="251"/>
        <v>0</v>
      </c>
      <c r="DG162" s="48">
        <f t="shared" si="252"/>
        <v>0</v>
      </c>
      <c r="DH162" s="48">
        <f t="shared" si="253"/>
        <v>0</v>
      </c>
      <c r="DI162" s="48">
        <f t="shared" si="254"/>
        <v>0</v>
      </c>
      <c r="DJ162" s="48">
        <f t="shared" si="255"/>
        <v>0</v>
      </c>
      <c r="DK162" s="48">
        <f t="shared" si="256"/>
        <v>0</v>
      </c>
      <c r="DL162" s="48">
        <f t="shared" si="257"/>
        <v>0</v>
      </c>
      <c r="DM162" s="48">
        <f t="shared" si="258"/>
        <v>0</v>
      </c>
      <c r="DN162" s="48">
        <f t="shared" si="259"/>
        <v>0</v>
      </c>
      <c r="DO162" s="48">
        <f t="shared" si="260"/>
        <v>0</v>
      </c>
      <c r="DP162" s="48">
        <f t="shared" si="261"/>
        <v>0</v>
      </c>
      <c r="DQ162" s="48">
        <f t="shared" si="262"/>
        <v>0</v>
      </c>
    </row>
    <row r="163" spans="1:121" ht="15">
      <c r="A163" s="303">
        <v>162</v>
      </c>
      <c r="B163" s="445">
        <f t="shared" si="263"/>
        <v>1</v>
      </c>
      <c r="C163" s="446">
        <f>B163+COUNTIF(B$2:$B163,B163)-1</f>
        <v>162</v>
      </c>
      <c r="D163" s="447" t="str">
        <f>Tables!AI163</f>
        <v>Norway</v>
      </c>
      <c r="E163" s="448">
        <f t="shared" si="264"/>
        <v>0</v>
      </c>
      <c r="F163" s="50">
        <f>SUMIFS('Portfolio Allocation'!C$10:C$109,'Portfolio Allocation'!$A$10:$A$109,'Graph Tables'!$D163)</f>
        <v>0</v>
      </c>
      <c r="G163" s="50">
        <f>SUMIFS('Portfolio Allocation'!D$10:D$109,'Portfolio Allocation'!$A$10:$A$109,'Graph Tables'!$D163)</f>
        <v>0</v>
      </c>
      <c r="H163" s="50">
        <f>SUMIFS('Portfolio Allocation'!E$10:E$109,'Portfolio Allocation'!$A$10:$A$109,'Graph Tables'!$D163)</f>
        <v>0</v>
      </c>
      <c r="I163" s="50">
        <f>SUMIFS('Portfolio Allocation'!F$10:F$109,'Portfolio Allocation'!$A$10:$A$109,'Graph Tables'!$D163)</f>
        <v>0</v>
      </c>
      <c r="J163" s="50">
        <f>SUMIFS('Portfolio Allocation'!G$10:G$109,'Portfolio Allocation'!$A$10:$A$109,'Graph Tables'!$D163)</f>
        <v>0</v>
      </c>
      <c r="K163" s="50">
        <f>SUMIFS('Portfolio Allocation'!H$10:H$109,'Portfolio Allocation'!$A$10:$A$109,'Graph Tables'!$D163)</f>
        <v>0</v>
      </c>
      <c r="L163" s="50">
        <f>SUMIFS('Portfolio Allocation'!I$10:I$109,'Portfolio Allocation'!$A$10:$A$109,'Graph Tables'!$D163)</f>
        <v>0</v>
      </c>
      <c r="M163" s="50">
        <f>SUMIFS('Portfolio Allocation'!J$10:J$109,'Portfolio Allocation'!$A$10:$A$109,'Graph Tables'!$D163)</f>
        <v>0</v>
      </c>
      <c r="N163" s="50">
        <f>SUMIFS('Portfolio Allocation'!K$10:K$109,'Portfolio Allocation'!$A$10:$A$109,'Graph Tables'!$D163)</f>
        <v>0</v>
      </c>
      <c r="O163" s="50">
        <f>SUMIFS('Portfolio Allocation'!L$10:L$109,'Portfolio Allocation'!$A$10:$A$109,'Graph Tables'!$D163)</f>
        <v>0</v>
      </c>
      <c r="P163" s="50">
        <f>SUMIFS('Portfolio Allocation'!M$10:M$109,'Portfolio Allocation'!$A$10:$A$109,'Graph Tables'!$D163)</f>
        <v>0</v>
      </c>
      <c r="Q163" s="50">
        <f>SUMIFS('Portfolio Allocation'!N$10:N$109,'Portfolio Allocation'!$A$10:$A$109,'Graph Tables'!$D163)</f>
        <v>0</v>
      </c>
      <c r="R163" s="50">
        <f>SUMIFS('Portfolio Allocation'!O$10:O$109,'Portfolio Allocation'!$A$10:$A$109,'Graph Tables'!$D163)</f>
        <v>0</v>
      </c>
      <c r="S163" s="50">
        <f>SUMIFS('Portfolio Allocation'!P$10:P$109,'Portfolio Allocation'!$A$10:$A$109,'Graph Tables'!$D163)</f>
        <v>0</v>
      </c>
      <c r="T163" s="50">
        <f>SUMIFS('Portfolio Allocation'!Q$10:Q$109,'Portfolio Allocation'!$A$10:$A$109,'Graph Tables'!$D163)</f>
        <v>0</v>
      </c>
      <c r="U163" s="50">
        <f>SUMIFS('Portfolio Allocation'!R$10:R$109,'Portfolio Allocation'!$A$10:$A$109,'Graph Tables'!$D163)</f>
        <v>0</v>
      </c>
      <c r="V163" s="50">
        <f>SUMIFS('Portfolio Allocation'!S$10:S$109,'Portfolio Allocation'!$A$10:$A$109,'Graph Tables'!$D163)</f>
        <v>0</v>
      </c>
      <c r="W163" s="50">
        <f>SUMIFS('Portfolio Allocation'!T$10:T$109,'Portfolio Allocation'!$A$10:$A$109,'Graph Tables'!$D163)</f>
        <v>0</v>
      </c>
      <c r="X163" s="50">
        <f>SUMIFS('Portfolio Allocation'!U$10:U$109,'Portfolio Allocation'!$A$10:$A$109,'Graph Tables'!$D163)</f>
        <v>0</v>
      </c>
      <c r="Y163" s="50">
        <f>SUMIFS('Portfolio Allocation'!V$10:V$109,'Portfolio Allocation'!$A$10:$A$109,'Graph Tables'!$D163)</f>
        <v>0</v>
      </c>
      <c r="Z163" s="50">
        <f>SUMIFS('Portfolio Allocation'!W$10:W$109,'Portfolio Allocation'!$A$10:$A$109,'Graph Tables'!$D163)</f>
        <v>0</v>
      </c>
      <c r="AA163" s="50">
        <f>SUMIFS('Portfolio Allocation'!X$10:X$109,'Portfolio Allocation'!$A$10:$A$109,'Graph Tables'!$D163)</f>
        <v>0</v>
      </c>
      <c r="AB163" s="50">
        <f>SUMIFS('Portfolio Allocation'!Y$10:Y$109,'Portfolio Allocation'!$A$10:$A$109,'Graph Tables'!$D163)</f>
        <v>0</v>
      </c>
      <c r="AC163" s="50">
        <f>SUMIFS('Portfolio Allocation'!Z$10:Z$109,'Portfolio Allocation'!$A$10:$A$109,'Graph Tables'!$D163)</f>
        <v>0</v>
      </c>
      <c r="AD163" s="50"/>
      <c r="AH163" s="50"/>
      <c r="AI163" s="303">
        <f t="shared" si="265"/>
        <v>1</v>
      </c>
      <c r="AJ163" s="303">
        <f>AI163+COUNTIF(AI$2:$AI163,AI163)-1</f>
        <v>162</v>
      </c>
      <c r="AK163" s="305" t="str">
        <f t="shared" si="213"/>
        <v>Norway</v>
      </c>
      <c r="AL163" s="81">
        <f t="shared" si="266"/>
        <v>0</v>
      </c>
      <c r="AM163" s="48">
        <f t="shared" si="214"/>
        <v>0</v>
      </c>
      <c r="AN163" s="48">
        <f t="shared" si="215"/>
        <v>0</v>
      </c>
      <c r="AO163" s="48">
        <f t="shared" si="216"/>
        <v>0</v>
      </c>
      <c r="AP163" s="48">
        <f t="shared" si="217"/>
        <v>0</v>
      </c>
      <c r="AQ163" s="48">
        <f t="shared" si="218"/>
        <v>0</v>
      </c>
      <c r="AR163" s="48">
        <f t="shared" si="219"/>
        <v>0</v>
      </c>
      <c r="AS163" s="48">
        <f t="shared" si="220"/>
        <v>0</v>
      </c>
      <c r="AT163" s="48">
        <f t="shared" si="221"/>
        <v>0</v>
      </c>
      <c r="AU163" s="48">
        <f t="shared" si="222"/>
        <v>0</v>
      </c>
      <c r="AV163" s="48">
        <f t="shared" si="223"/>
        <v>0</v>
      </c>
      <c r="AW163" s="48">
        <f t="shared" si="224"/>
        <v>0</v>
      </c>
      <c r="AX163" s="48">
        <f t="shared" si="225"/>
        <v>0</v>
      </c>
      <c r="AY163" s="48">
        <f t="shared" si="226"/>
        <v>0</v>
      </c>
      <c r="AZ163" s="48">
        <f t="shared" si="227"/>
        <v>0</v>
      </c>
      <c r="BA163" s="48">
        <f t="shared" si="228"/>
        <v>0</v>
      </c>
      <c r="BB163" s="48">
        <f t="shared" si="229"/>
        <v>0</v>
      </c>
      <c r="BC163" s="48">
        <f t="shared" si="230"/>
        <v>0</v>
      </c>
      <c r="BD163" s="48">
        <f t="shared" si="231"/>
        <v>0</v>
      </c>
      <c r="BE163" s="48">
        <f t="shared" si="232"/>
        <v>0</v>
      </c>
      <c r="BF163" s="48">
        <f t="shared" si="233"/>
        <v>0</v>
      </c>
      <c r="BG163" s="48">
        <f t="shared" si="234"/>
        <v>0</v>
      </c>
      <c r="BH163" s="48">
        <f t="shared" si="235"/>
        <v>0</v>
      </c>
      <c r="BI163" s="48">
        <f t="shared" si="236"/>
        <v>0</v>
      </c>
      <c r="BJ163" s="48">
        <f t="shared" si="237"/>
        <v>0</v>
      </c>
      <c r="BK163" s="48"/>
      <c r="CN163" s="310">
        <f t="shared" si="267"/>
        <v>0</v>
      </c>
      <c r="CO163" s="310">
        <v>162</v>
      </c>
      <c r="CP163" s="303">
        <f t="shared" si="268"/>
        <v>1</v>
      </c>
      <c r="CQ163" s="303">
        <f>CP163+COUNTIF($CP$2:CP163,CP163)-1</f>
        <v>162</v>
      </c>
      <c r="CR163" s="305" t="str">
        <f t="shared" si="238"/>
        <v>Norway</v>
      </c>
      <c r="CS163" s="81">
        <f t="shared" si="269"/>
        <v>0</v>
      </c>
      <c r="CT163" s="48">
        <f t="shared" si="239"/>
        <v>0</v>
      </c>
      <c r="CU163" s="48">
        <f t="shared" si="240"/>
        <v>0</v>
      </c>
      <c r="CV163" s="48">
        <f t="shared" si="241"/>
        <v>0</v>
      </c>
      <c r="CW163" s="48">
        <f t="shared" si="242"/>
        <v>0</v>
      </c>
      <c r="CX163" s="48">
        <f t="shared" si="243"/>
        <v>0</v>
      </c>
      <c r="CY163" s="48">
        <f t="shared" si="244"/>
        <v>0</v>
      </c>
      <c r="CZ163" s="48">
        <f t="shared" si="245"/>
        <v>0</v>
      </c>
      <c r="DA163" s="48">
        <f t="shared" si="246"/>
        <v>0</v>
      </c>
      <c r="DB163" s="48">
        <f t="shared" si="247"/>
        <v>0</v>
      </c>
      <c r="DC163" s="48">
        <f t="shared" si="248"/>
        <v>0</v>
      </c>
      <c r="DD163" s="48">
        <f t="shared" si="249"/>
        <v>0</v>
      </c>
      <c r="DE163" s="48">
        <f t="shared" si="250"/>
        <v>0</v>
      </c>
      <c r="DF163" s="48">
        <f t="shared" si="251"/>
        <v>0</v>
      </c>
      <c r="DG163" s="48">
        <f t="shared" si="252"/>
        <v>0</v>
      </c>
      <c r="DH163" s="48">
        <f t="shared" si="253"/>
        <v>0</v>
      </c>
      <c r="DI163" s="48">
        <f t="shared" si="254"/>
        <v>0</v>
      </c>
      <c r="DJ163" s="48">
        <f t="shared" si="255"/>
        <v>0</v>
      </c>
      <c r="DK163" s="48">
        <f t="shared" si="256"/>
        <v>0</v>
      </c>
      <c r="DL163" s="48">
        <f t="shared" si="257"/>
        <v>0</v>
      </c>
      <c r="DM163" s="48">
        <f t="shared" si="258"/>
        <v>0</v>
      </c>
      <c r="DN163" s="48">
        <f t="shared" si="259"/>
        <v>0</v>
      </c>
      <c r="DO163" s="48">
        <f t="shared" si="260"/>
        <v>0</v>
      </c>
      <c r="DP163" s="48">
        <f t="shared" si="261"/>
        <v>0</v>
      </c>
      <c r="DQ163" s="48">
        <f t="shared" si="262"/>
        <v>0</v>
      </c>
    </row>
    <row r="164" spans="1:121" ht="15">
      <c r="A164" s="303">
        <v>163</v>
      </c>
      <c r="B164" s="445">
        <f t="shared" si="263"/>
        <v>1</v>
      </c>
      <c r="C164" s="446">
        <f>B164+COUNTIF(B$2:$B164,B164)-1</f>
        <v>163</v>
      </c>
      <c r="D164" s="447" t="str">
        <f>Tables!AI164</f>
        <v>Oman</v>
      </c>
      <c r="E164" s="448">
        <f t="shared" si="264"/>
        <v>0</v>
      </c>
      <c r="F164" s="50">
        <f>SUMIFS('Portfolio Allocation'!C$10:C$109,'Portfolio Allocation'!$A$10:$A$109,'Graph Tables'!$D164)</f>
        <v>0</v>
      </c>
      <c r="G164" s="50">
        <f>SUMIFS('Portfolio Allocation'!D$10:D$109,'Portfolio Allocation'!$A$10:$A$109,'Graph Tables'!$D164)</f>
        <v>0</v>
      </c>
      <c r="H164" s="50">
        <f>SUMIFS('Portfolio Allocation'!E$10:E$109,'Portfolio Allocation'!$A$10:$A$109,'Graph Tables'!$D164)</f>
        <v>0</v>
      </c>
      <c r="I164" s="50">
        <f>SUMIFS('Portfolio Allocation'!F$10:F$109,'Portfolio Allocation'!$A$10:$A$109,'Graph Tables'!$D164)</f>
        <v>0</v>
      </c>
      <c r="J164" s="50">
        <f>SUMIFS('Portfolio Allocation'!G$10:G$109,'Portfolio Allocation'!$A$10:$A$109,'Graph Tables'!$D164)</f>
        <v>0</v>
      </c>
      <c r="K164" s="50">
        <f>SUMIFS('Portfolio Allocation'!H$10:H$109,'Portfolio Allocation'!$A$10:$A$109,'Graph Tables'!$D164)</f>
        <v>0</v>
      </c>
      <c r="L164" s="50">
        <f>SUMIFS('Portfolio Allocation'!I$10:I$109,'Portfolio Allocation'!$A$10:$A$109,'Graph Tables'!$D164)</f>
        <v>0</v>
      </c>
      <c r="M164" s="50">
        <f>SUMIFS('Portfolio Allocation'!J$10:J$109,'Portfolio Allocation'!$A$10:$A$109,'Graph Tables'!$D164)</f>
        <v>0</v>
      </c>
      <c r="N164" s="50">
        <f>SUMIFS('Portfolio Allocation'!K$10:K$109,'Portfolio Allocation'!$A$10:$A$109,'Graph Tables'!$D164)</f>
        <v>0</v>
      </c>
      <c r="O164" s="50">
        <f>SUMIFS('Portfolio Allocation'!L$10:L$109,'Portfolio Allocation'!$A$10:$A$109,'Graph Tables'!$D164)</f>
        <v>0</v>
      </c>
      <c r="P164" s="50">
        <f>SUMIFS('Portfolio Allocation'!M$10:M$109,'Portfolio Allocation'!$A$10:$A$109,'Graph Tables'!$D164)</f>
        <v>0</v>
      </c>
      <c r="Q164" s="50">
        <f>SUMIFS('Portfolio Allocation'!N$10:N$109,'Portfolio Allocation'!$A$10:$A$109,'Graph Tables'!$D164)</f>
        <v>0</v>
      </c>
      <c r="R164" s="50">
        <f>SUMIFS('Portfolio Allocation'!O$10:O$109,'Portfolio Allocation'!$A$10:$A$109,'Graph Tables'!$D164)</f>
        <v>0</v>
      </c>
      <c r="S164" s="50">
        <f>SUMIFS('Portfolio Allocation'!P$10:P$109,'Portfolio Allocation'!$A$10:$A$109,'Graph Tables'!$D164)</f>
        <v>0</v>
      </c>
      <c r="T164" s="50">
        <f>SUMIFS('Portfolio Allocation'!Q$10:Q$109,'Portfolio Allocation'!$A$10:$A$109,'Graph Tables'!$D164)</f>
        <v>0</v>
      </c>
      <c r="U164" s="50">
        <f>SUMIFS('Portfolio Allocation'!R$10:R$109,'Portfolio Allocation'!$A$10:$A$109,'Graph Tables'!$D164)</f>
        <v>0</v>
      </c>
      <c r="V164" s="50">
        <f>SUMIFS('Portfolio Allocation'!S$10:S$109,'Portfolio Allocation'!$A$10:$A$109,'Graph Tables'!$D164)</f>
        <v>0</v>
      </c>
      <c r="W164" s="50">
        <f>SUMIFS('Portfolio Allocation'!T$10:T$109,'Portfolio Allocation'!$A$10:$A$109,'Graph Tables'!$D164)</f>
        <v>0</v>
      </c>
      <c r="X164" s="50">
        <f>SUMIFS('Portfolio Allocation'!U$10:U$109,'Portfolio Allocation'!$A$10:$A$109,'Graph Tables'!$D164)</f>
        <v>0</v>
      </c>
      <c r="Y164" s="50">
        <f>SUMIFS('Portfolio Allocation'!V$10:V$109,'Portfolio Allocation'!$A$10:$A$109,'Graph Tables'!$D164)</f>
        <v>0</v>
      </c>
      <c r="Z164" s="50">
        <f>SUMIFS('Portfolio Allocation'!W$10:W$109,'Portfolio Allocation'!$A$10:$A$109,'Graph Tables'!$D164)</f>
        <v>0</v>
      </c>
      <c r="AA164" s="50">
        <f>SUMIFS('Portfolio Allocation'!X$10:X$109,'Portfolio Allocation'!$A$10:$A$109,'Graph Tables'!$D164)</f>
        <v>0</v>
      </c>
      <c r="AB164" s="50">
        <f>SUMIFS('Portfolio Allocation'!Y$10:Y$109,'Portfolio Allocation'!$A$10:$A$109,'Graph Tables'!$D164)</f>
        <v>0</v>
      </c>
      <c r="AC164" s="50">
        <f>SUMIFS('Portfolio Allocation'!Z$10:Z$109,'Portfolio Allocation'!$A$10:$A$109,'Graph Tables'!$D164)</f>
        <v>0</v>
      </c>
      <c r="AD164" s="50"/>
      <c r="AH164" s="50"/>
      <c r="AI164" s="303">
        <f t="shared" si="265"/>
        <v>1</v>
      </c>
      <c r="AJ164" s="303">
        <f>AI164+COUNTIF(AI$2:$AI164,AI164)-1</f>
        <v>163</v>
      </c>
      <c r="AK164" s="305" t="str">
        <f t="shared" si="213"/>
        <v>Oman</v>
      </c>
      <c r="AL164" s="81">
        <f t="shared" si="266"/>
        <v>0</v>
      </c>
      <c r="AM164" s="48">
        <f t="shared" si="214"/>
        <v>0</v>
      </c>
      <c r="AN164" s="48">
        <f t="shared" si="215"/>
        <v>0</v>
      </c>
      <c r="AO164" s="48">
        <f t="shared" si="216"/>
        <v>0</v>
      </c>
      <c r="AP164" s="48">
        <f t="shared" si="217"/>
        <v>0</v>
      </c>
      <c r="AQ164" s="48">
        <f t="shared" si="218"/>
        <v>0</v>
      </c>
      <c r="AR164" s="48">
        <f t="shared" si="219"/>
        <v>0</v>
      </c>
      <c r="AS164" s="48">
        <f t="shared" si="220"/>
        <v>0</v>
      </c>
      <c r="AT164" s="48">
        <f t="shared" si="221"/>
        <v>0</v>
      </c>
      <c r="AU164" s="48">
        <f t="shared" si="222"/>
        <v>0</v>
      </c>
      <c r="AV164" s="48">
        <f t="shared" si="223"/>
        <v>0</v>
      </c>
      <c r="AW164" s="48">
        <f t="shared" si="224"/>
        <v>0</v>
      </c>
      <c r="AX164" s="48">
        <f t="shared" si="225"/>
        <v>0</v>
      </c>
      <c r="AY164" s="48">
        <f t="shared" si="226"/>
        <v>0</v>
      </c>
      <c r="AZ164" s="48">
        <f t="shared" si="227"/>
        <v>0</v>
      </c>
      <c r="BA164" s="48">
        <f t="shared" si="228"/>
        <v>0</v>
      </c>
      <c r="BB164" s="48">
        <f t="shared" si="229"/>
        <v>0</v>
      </c>
      <c r="BC164" s="48">
        <f t="shared" si="230"/>
        <v>0</v>
      </c>
      <c r="BD164" s="48">
        <f t="shared" si="231"/>
        <v>0</v>
      </c>
      <c r="BE164" s="48">
        <f t="shared" si="232"/>
        <v>0</v>
      </c>
      <c r="BF164" s="48">
        <f t="shared" si="233"/>
        <v>0</v>
      </c>
      <c r="BG164" s="48">
        <f t="shared" si="234"/>
        <v>0</v>
      </c>
      <c r="BH164" s="48">
        <f t="shared" si="235"/>
        <v>0</v>
      </c>
      <c r="BI164" s="48">
        <f t="shared" si="236"/>
        <v>0</v>
      </c>
      <c r="BJ164" s="48">
        <f t="shared" si="237"/>
        <v>0</v>
      </c>
      <c r="BK164" s="48"/>
      <c r="CN164" s="310">
        <f t="shared" si="267"/>
        <v>0</v>
      </c>
      <c r="CO164" s="310">
        <v>163</v>
      </c>
      <c r="CP164" s="303">
        <f t="shared" si="268"/>
        <v>1</v>
      </c>
      <c r="CQ164" s="303">
        <f>CP164+COUNTIF($CP$2:CP164,CP164)-1</f>
        <v>163</v>
      </c>
      <c r="CR164" s="305" t="str">
        <f t="shared" si="238"/>
        <v>Oman</v>
      </c>
      <c r="CS164" s="81">
        <f t="shared" si="269"/>
        <v>0</v>
      </c>
      <c r="CT164" s="48">
        <f t="shared" si="239"/>
        <v>0</v>
      </c>
      <c r="CU164" s="48">
        <f t="shared" si="240"/>
        <v>0</v>
      </c>
      <c r="CV164" s="48">
        <f t="shared" si="241"/>
        <v>0</v>
      </c>
      <c r="CW164" s="48">
        <f t="shared" si="242"/>
        <v>0</v>
      </c>
      <c r="CX164" s="48">
        <f t="shared" si="243"/>
        <v>0</v>
      </c>
      <c r="CY164" s="48">
        <f t="shared" si="244"/>
        <v>0</v>
      </c>
      <c r="CZ164" s="48">
        <f t="shared" si="245"/>
        <v>0</v>
      </c>
      <c r="DA164" s="48">
        <f t="shared" si="246"/>
        <v>0</v>
      </c>
      <c r="DB164" s="48">
        <f t="shared" si="247"/>
        <v>0</v>
      </c>
      <c r="DC164" s="48">
        <f t="shared" si="248"/>
        <v>0</v>
      </c>
      <c r="DD164" s="48">
        <f t="shared" si="249"/>
        <v>0</v>
      </c>
      <c r="DE164" s="48">
        <f t="shared" si="250"/>
        <v>0</v>
      </c>
      <c r="DF164" s="48">
        <f t="shared" si="251"/>
        <v>0</v>
      </c>
      <c r="DG164" s="48">
        <f t="shared" si="252"/>
        <v>0</v>
      </c>
      <c r="DH164" s="48">
        <f t="shared" si="253"/>
        <v>0</v>
      </c>
      <c r="DI164" s="48">
        <f t="shared" si="254"/>
        <v>0</v>
      </c>
      <c r="DJ164" s="48">
        <f t="shared" si="255"/>
        <v>0</v>
      </c>
      <c r="DK164" s="48">
        <f t="shared" si="256"/>
        <v>0</v>
      </c>
      <c r="DL164" s="48">
        <f t="shared" si="257"/>
        <v>0</v>
      </c>
      <c r="DM164" s="48">
        <f t="shared" si="258"/>
        <v>0</v>
      </c>
      <c r="DN164" s="48">
        <f t="shared" si="259"/>
        <v>0</v>
      </c>
      <c r="DO164" s="48">
        <f t="shared" si="260"/>
        <v>0</v>
      </c>
      <c r="DP164" s="48">
        <f t="shared" si="261"/>
        <v>0</v>
      </c>
      <c r="DQ164" s="48">
        <f t="shared" si="262"/>
        <v>0</v>
      </c>
    </row>
    <row r="165" spans="1:121" ht="15">
      <c r="A165" s="303">
        <v>164</v>
      </c>
      <c r="B165" s="445">
        <f t="shared" si="263"/>
        <v>1</v>
      </c>
      <c r="C165" s="446">
        <f>B165+COUNTIF(B$2:$B165,B165)-1</f>
        <v>164</v>
      </c>
      <c r="D165" s="447" t="str">
        <f>Tables!AI165</f>
        <v>Pakistan</v>
      </c>
      <c r="E165" s="448">
        <f t="shared" si="264"/>
        <v>0</v>
      </c>
      <c r="F165" s="50">
        <f>SUMIFS('Portfolio Allocation'!C$10:C$109,'Portfolio Allocation'!$A$10:$A$109,'Graph Tables'!$D165)</f>
        <v>0</v>
      </c>
      <c r="G165" s="50">
        <f>SUMIFS('Portfolio Allocation'!D$10:D$109,'Portfolio Allocation'!$A$10:$A$109,'Graph Tables'!$D165)</f>
        <v>0</v>
      </c>
      <c r="H165" s="50">
        <f>SUMIFS('Portfolio Allocation'!E$10:E$109,'Portfolio Allocation'!$A$10:$A$109,'Graph Tables'!$D165)</f>
        <v>0</v>
      </c>
      <c r="I165" s="50">
        <f>SUMIFS('Portfolio Allocation'!F$10:F$109,'Portfolio Allocation'!$A$10:$A$109,'Graph Tables'!$D165)</f>
        <v>0</v>
      </c>
      <c r="J165" s="50">
        <f>SUMIFS('Portfolio Allocation'!G$10:G$109,'Portfolio Allocation'!$A$10:$A$109,'Graph Tables'!$D165)</f>
        <v>0</v>
      </c>
      <c r="K165" s="50">
        <f>SUMIFS('Portfolio Allocation'!H$10:H$109,'Portfolio Allocation'!$A$10:$A$109,'Graph Tables'!$D165)</f>
        <v>0</v>
      </c>
      <c r="L165" s="50">
        <f>SUMIFS('Portfolio Allocation'!I$10:I$109,'Portfolio Allocation'!$A$10:$A$109,'Graph Tables'!$D165)</f>
        <v>0</v>
      </c>
      <c r="M165" s="50">
        <f>SUMIFS('Portfolio Allocation'!J$10:J$109,'Portfolio Allocation'!$A$10:$A$109,'Graph Tables'!$D165)</f>
        <v>0</v>
      </c>
      <c r="N165" s="50">
        <f>SUMIFS('Portfolio Allocation'!K$10:K$109,'Portfolio Allocation'!$A$10:$A$109,'Graph Tables'!$D165)</f>
        <v>0</v>
      </c>
      <c r="O165" s="50">
        <f>SUMIFS('Portfolio Allocation'!L$10:L$109,'Portfolio Allocation'!$A$10:$A$109,'Graph Tables'!$D165)</f>
        <v>0</v>
      </c>
      <c r="P165" s="50">
        <f>SUMIFS('Portfolio Allocation'!M$10:M$109,'Portfolio Allocation'!$A$10:$A$109,'Graph Tables'!$D165)</f>
        <v>0</v>
      </c>
      <c r="Q165" s="50">
        <f>SUMIFS('Portfolio Allocation'!N$10:N$109,'Portfolio Allocation'!$A$10:$A$109,'Graph Tables'!$D165)</f>
        <v>0</v>
      </c>
      <c r="R165" s="50">
        <f>SUMIFS('Portfolio Allocation'!O$10:O$109,'Portfolio Allocation'!$A$10:$A$109,'Graph Tables'!$D165)</f>
        <v>0</v>
      </c>
      <c r="S165" s="50">
        <f>SUMIFS('Portfolio Allocation'!P$10:P$109,'Portfolio Allocation'!$A$10:$A$109,'Graph Tables'!$D165)</f>
        <v>0</v>
      </c>
      <c r="T165" s="50">
        <f>SUMIFS('Portfolio Allocation'!Q$10:Q$109,'Portfolio Allocation'!$A$10:$A$109,'Graph Tables'!$D165)</f>
        <v>0</v>
      </c>
      <c r="U165" s="50">
        <f>SUMIFS('Portfolio Allocation'!R$10:R$109,'Portfolio Allocation'!$A$10:$A$109,'Graph Tables'!$D165)</f>
        <v>0</v>
      </c>
      <c r="V165" s="50">
        <f>SUMIFS('Portfolio Allocation'!S$10:S$109,'Portfolio Allocation'!$A$10:$A$109,'Graph Tables'!$D165)</f>
        <v>0</v>
      </c>
      <c r="W165" s="50">
        <f>SUMIFS('Portfolio Allocation'!T$10:T$109,'Portfolio Allocation'!$A$10:$A$109,'Graph Tables'!$D165)</f>
        <v>0</v>
      </c>
      <c r="X165" s="50">
        <f>SUMIFS('Portfolio Allocation'!U$10:U$109,'Portfolio Allocation'!$A$10:$A$109,'Graph Tables'!$D165)</f>
        <v>0</v>
      </c>
      <c r="Y165" s="50">
        <f>SUMIFS('Portfolio Allocation'!V$10:V$109,'Portfolio Allocation'!$A$10:$A$109,'Graph Tables'!$D165)</f>
        <v>0</v>
      </c>
      <c r="Z165" s="50">
        <f>SUMIFS('Portfolio Allocation'!W$10:W$109,'Portfolio Allocation'!$A$10:$A$109,'Graph Tables'!$D165)</f>
        <v>0</v>
      </c>
      <c r="AA165" s="50">
        <f>SUMIFS('Portfolio Allocation'!X$10:X$109,'Portfolio Allocation'!$A$10:$A$109,'Graph Tables'!$D165)</f>
        <v>0</v>
      </c>
      <c r="AB165" s="50">
        <f>SUMIFS('Portfolio Allocation'!Y$10:Y$109,'Portfolio Allocation'!$A$10:$A$109,'Graph Tables'!$D165)</f>
        <v>0</v>
      </c>
      <c r="AC165" s="50">
        <f>SUMIFS('Portfolio Allocation'!Z$10:Z$109,'Portfolio Allocation'!$A$10:$A$109,'Graph Tables'!$D165)</f>
        <v>0</v>
      </c>
      <c r="AD165" s="50"/>
      <c r="AH165" s="50"/>
      <c r="AI165" s="303">
        <f t="shared" si="265"/>
        <v>1</v>
      </c>
      <c r="AJ165" s="303">
        <f>AI165+COUNTIF(AI$2:$AI165,AI165)-1</f>
        <v>164</v>
      </c>
      <c r="AK165" s="305" t="str">
        <f t="shared" si="213"/>
        <v>Pakistan</v>
      </c>
      <c r="AL165" s="81">
        <f t="shared" si="266"/>
        <v>0</v>
      </c>
      <c r="AM165" s="48">
        <f t="shared" si="214"/>
        <v>0</v>
      </c>
      <c r="AN165" s="48">
        <f t="shared" si="215"/>
        <v>0</v>
      </c>
      <c r="AO165" s="48">
        <f t="shared" si="216"/>
        <v>0</v>
      </c>
      <c r="AP165" s="48">
        <f t="shared" si="217"/>
        <v>0</v>
      </c>
      <c r="AQ165" s="48">
        <f t="shared" si="218"/>
        <v>0</v>
      </c>
      <c r="AR165" s="48">
        <f t="shared" si="219"/>
        <v>0</v>
      </c>
      <c r="AS165" s="48">
        <f t="shared" si="220"/>
        <v>0</v>
      </c>
      <c r="AT165" s="48">
        <f t="shared" si="221"/>
        <v>0</v>
      </c>
      <c r="AU165" s="48">
        <f t="shared" si="222"/>
        <v>0</v>
      </c>
      <c r="AV165" s="48">
        <f t="shared" si="223"/>
        <v>0</v>
      </c>
      <c r="AW165" s="48">
        <f t="shared" si="224"/>
        <v>0</v>
      </c>
      <c r="AX165" s="48">
        <f t="shared" si="225"/>
        <v>0</v>
      </c>
      <c r="AY165" s="48">
        <f t="shared" si="226"/>
        <v>0</v>
      </c>
      <c r="AZ165" s="48">
        <f t="shared" si="227"/>
        <v>0</v>
      </c>
      <c r="BA165" s="48">
        <f t="shared" si="228"/>
        <v>0</v>
      </c>
      <c r="BB165" s="48">
        <f t="shared" si="229"/>
        <v>0</v>
      </c>
      <c r="BC165" s="48">
        <f t="shared" si="230"/>
        <v>0</v>
      </c>
      <c r="BD165" s="48">
        <f t="shared" si="231"/>
        <v>0</v>
      </c>
      <c r="BE165" s="48">
        <f t="shared" si="232"/>
        <v>0</v>
      </c>
      <c r="BF165" s="48">
        <f t="shared" si="233"/>
        <v>0</v>
      </c>
      <c r="BG165" s="48">
        <f t="shared" si="234"/>
        <v>0</v>
      </c>
      <c r="BH165" s="48">
        <f t="shared" si="235"/>
        <v>0</v>
      </c>
      <c r="BI165" s="48">
        <f t="shared" si="236"/>
        <v>0</v>
      </c>
      <c r="BJ165" s="48">
        <f t="shared" si="237"/>
        <v>0</v>
      </c>
      <c r="BK165" s="48"/>
      <c r="CN165" s="310">
        <f t="shared" si="267"/>
        <v>0</v>
      </c>
      <c r="CO165" s="310">
        <v>164</v>
      </c>
      <c r="CP165" s="303">
        <f t="shared" si="268"/>
        <v>1</v>
      </c>
      <c r="CQ165" s="303">
        <f>CP165+COUNTIF($CP$2:CP165,CP165)-1</f>
        <v>164</v>
      </c>
      <c r="CR165" s="305" t="str">
        <f t="shared" si="238"/>
        <v>Pakistan</v>
      </c>
      <c r="CS165" s="81">
        <f t="shared" si="269"/>
        <v>0</v>
      </c>
      <c r="CT165" s="48">
        <f t="shared" si="239"/>
        <v>0</v>
      </c>
      <c r="CU165" s="48">
        <f t="shared" si="240"/>
        <v>0</v>
      </c>
      <c r="CV165" s="48">
        <f t="shared" si="241"/>
        <v>0</v>
      </c>
      <c r="CW165" s="48">
        <f t="shared" si="242"/>
        <v>0</v>
      </c>
      <c r="CX165" s="48">
        <f t="shared" si="243"/>
        <v>0</v>
      </c>
      <c r="CY165" s="48">
        <f t="shared" si="244"/>
        <v>0</v>
      </c>
      <c r="CZ165" s="48">
        <f t="shared" si="245"/>
        <v>0</v>
      </c>
      <c r="DA165" s="48">
        <f t="shared" si="246"/>
        <v>0</v>
      </c>
      <c r="DB165" s="48">
        <f t="shared" si="247"/>
        <v>0</v>
      </c>
      <c r="DC165" s="48">
        <f t="shared" si="248"/>
        <v>0</v>
      </c>
      <c r="DD165" s="48">
        <f t="shared" si="249"/>
        <v>0</v>
      </c>
      <c r="DE165" s="48">
        <f t="shared" si="250"/>
        <v>0</v>
      </c>
      <c r="DF165" s="48">
        <f t="shared" si="251"/>
        <v>0</v>
      </c>
      <c r="DG165" s="48">
        <f t="shared" si="252"/>
        <v>0</v>
      </c>
      <c r="DH165" s="48">
        <f t="shared" si="253"/>
        <v>0</v>
      </c>
      <c r="DI165" s="48">
        <f t="shared" si="254"/>
        <v>0</v>
      </c>
      <c r="DJ165" s="48">
        <f t="shared" si="255"/>
        <v>0</v>
      </c>
      <c r="DK165" s="48">
        <f t="shared" si="256"/>
        <v>0</v>
      </c>
      <c r="DL165" s="48">
        <f t="shared" si="257"/>
        <v>0</v>
      </c>
      <c r="DM165" s="48">
        <f t="shared" si="258"/>
        <v>0</v>
      </c>
      <c r="DN165" s="48">
        <f t="shared" si="259"/>
        <v>0</v>
      </c>
      <c r="DO165" s="48">
        <f t="shared" si="260"/>
        <v>0</v>
      </c>
      <c r="DP165" s="48">
        <f t="shared" si="261"/>
        <v>0</v>
      </c>
      <c r="DQ165" s="48">
        <f t="shared" si="262"/>
        <v>0</v>
      </c>
    </row>
    <row r="166" spans="1:121" ht="15">
      <c r="A166" s="303">
        <v>165</v>
      </c>
      <c r="B166" s="445">
        <f t="shared" si="263"/>
        <v>1</v>
      </c>
      <c r="C166" s="446">
        <f>B166+COUNTIF(B$2:$B166,B166)-1</f>
        <v>165</v>
      </c>
      <c r="D166" s="447" t="str">
        <f>Tables!AI166</f>
        <v>Palau</v>
      </c>
      <c r="E166" s="448">
        <f t="shared" si="264"/>
        <v>0</v>
      </c>
      <c r="F166" s="50">
        <f>SUMIFS('Portfolio Allocation'!C$10:C$109,'Portfolio Allocation'!$A$10:$A$109,'Graph Tables'!$D166)</f>
        <v>0</v>
      </c>
      <c r="G166" s="50">
        <f>SUMIFS('Portfolio Allocation'!D$10:D$109,'Portfolio Allocation'!$A$10:$A$109,'Graph Tables'!$D166)</f>
        <v>0</v>
      </c>
      <c r="H166" s="50">
        <f>SUMIFS('Portfolio Allocation'!E$10:E$109,'Portfolio Allocation'!$A$10:$A$109,'Graph Tables'!$D166)</f>
        <v>0</v>
      </c>
      <c r="I166" s="50">
        <f>SUMIFS('Portfolio Allocation'!F$10:F$109,'Portfolio Allocation'!$A$10:$A$109,'Graph Tables'!$D166)</f>
        <v>0</v>
      </c>
      <c r="J166" s="50">
        <f>SUMIFS('Portfolio Allocation'!G$10:G$109,'Portfolio Allocation'!$A$10:$A$109,'Graph Tables'!$D166)</f>
        <v>0</v>
      </c>
      <c r="K166" s="50">
        <f>SUMIFS('Portfolio Allocation'!H$10:H$109,'Portfolio Allocation'!$A$10:$A$109,'Graph Tables'!$D166)</f>
        <v>0</v>
      </c>
      <c r="L166" s="50">
        <f>SUMIFS('Portfolio Allocation'!I$10:I$109,'Portfolio Allocation'!$A$10:$A$109,'Graph Tables'!$D166)</f>
        <v>0</v>
      </c>
      <c r="M166" s="50">
        <f>SUMIFS('Portfolio Allocation'!J$10:J$109,'Portfolio Allocation'!$A$10:$A$109,'Graph Tables'!$D166)</f>
        <v>0</v>
      </c>
      <c r="N166" s="50">
        <f>SUMIFS('Portfolio Allocation'!K$10:K$109,'Portfolio Allocation'!$A$10:$A$109,'Graph Tables'!$D166)</f>
        <v>0</v>
      </c>
      <c r="O166" s="50">
        <f>SUMIFS('Portfolio Allocation'!L$10:L$109,'Portfolio Allocation'!$A$10:$A$109,'Graph Tables'!$D166)</f>
        <v>0</v>
      </c>
      <c r="P166" s="50">
        <f>SUMIFS('Portfolio Allocation'!M$10:M$109,'Portfolio Allocation'!$A$10:$A$109,'Graph Tables'!$D166)</f>
        <v>0</v>
      </c>
      <c r="Q166" s="50">
        <f>SUMIFS('Portfolio Allocation'!N$10:N$109,'Portfolio Allocation'!$A$10:$A$109,'Graph Tables'!$D166)</f>
        <v>0</v>
      </c>
      <c r="R166" s="50">
        <f>SUMIFS('Portfolio Allocation'!O$10:O$109,'Portfolio Allocation'!$A$10:$A$109,'Graph Tables'!$D166)</f>
        <v>0</v>
      </c>
      <c r="S166" s="50">
        <f>SUMIFS('Portfolio Allocation'!P$10:P$109,'Portfolio Allocation'!$A$10:$A$109,'Graph Tables'!$D166)</f>
        <v>0</v>
      </c>
      <c r="T166" s="50">
        <f>SUMIFS('Portfolio Allocation'!Q$10:Q$109,'Portfolio Allocation'!$A$10:$A$109,'Graph Tables'!$D166)</f>
        <v>0</v>
      </c>
      <c r="U166" s="50">
        <f>SUMIFS('Portfolio Allocation'!R$10:R$109,'Portfolio Allocation'!$A$10:$A$109,'Graph Tables'!$D166)</f>
        <v>0</v>
      </c>
      <c r="V166" s="50">
        <f>SUMIFS('Portfolio Allocation'!S$10:S$109,'Portfolio Allocation'!$A$10:$A$109,'Graph Tables'!$D166)</f>
        <v>0</v>
      </c>
      <c r="W166" s="50">
        <f>SUMIFS('Portfolio Allocation'!T$10:T$109,'Portfolio Allocation'!$A$10:$A$109,'Graph Tables'!$D166)</f>
        <v>0</v>
      </c>
      <c r="X166" s="50">
        <f>SUMIFS('Portfolio Allocation'!U$10:U$109,'Portfolio Allocation'!$A$10:$A$109,'Graph Tables'!$D166)</f>
        <v>0</v>
      </c>
      <c r="Y166" s="50">
        <f>SUMIFS('Portfolio Allocation'!V$10:V$109,'Portfolio Allocation'!$A$10:$A$109,'Graph Tables'!$D166)</f>
        <v>0</v>
      </c>
      <c r="Z166" s="50">
        <f>SUMIFS('Portfolio Allocation'!W$10:W$109,'Portfolio Allocation'!$A$10:$A$109,'Graph Tables'!$D166)</f>
        <v>0</v>
      </c>
      <c r="AA166" s="50">
        <f>SUMIFS('Portfolio Allocation'!X$10:X$109,'Portfolio Allocation'!$A$10:$A$109,'Graph Tables'!$D166)</f>
        <v>0</v>
      </c>
      <c r="AB166" s="50">
        <f>SUMIFS('Portfolio Allocation'!Y$10:Y$109,'Portfolio Allocation'!$A$10:$A$109,'Graph Tables'!$D166)</f>
        <v>0</v>
      </c>
      <c r="AC166" s="50">
        <f>SUMIFS('Portfolio Allocation'!Z$10:Z$109,'Portfolio Allocation'!$A$10:$A$109,'Graph Tables'!$D166)</f>
        <v>0</v>
      </c>
      <c r="AD166" s="50"/>
      <c r="AH166" s="50"/>
      <c r="AI166" s="303">
        <f t="shared" si="265"/>
        <v>1</v>
      </c>
      <c r="AJ166" s="303">
        <f>AI166+COUNTIF(AI$2:$AI166,AI166)-1</f>
        <v>165</v>
      </c>
      <c r="AK166" s="305" t="str">
        <f t="shared" si="213"/>
        <v>Palau</v>
      </c>
      <c r="AL166" s="81">
        <f t="shared" si="266"/>
        <v>0</v>
      </c>
      <c r="AM166" s="48">
        <f t="shared" si="214"/>
        <v>0</v>
      </c>
      <c r="AN166" s="48">
        <f t="shared" si="215"/>
        <v>0</v>
      </c>
      <c r="AO166" s="48">
        <f t="shared" si="216"/>
        <v>0</v>
      </c>
      <c r="AP166" s="48">
        <f t="shared" si="217"/>
        <v>0</v>
      </c>
      <c r="AQ166" s="48">
        <f t="shared" si="218"/>
        <v>0</v>
      </c>
      <c r="AR166" s="48">
        <f t="shared" si="219"/>
        <v>0</v>
      </c>
      <c r="AS166" s="48">
        <f t="shared" si="220"/>
        <v>0</v>
      </c>
      <c r="AT166" s="48">
        <f t="shared" si="221"/>
        <v>0</v>
      </c>
      <c r="AU166" s="48">
        <f t="shared" si="222"/>
        <v>0</v>
      </c>
      <c r="AV166" s="48">
        <f t="shared" si="223"/>
        <v>0</v>
      </c>
      <c r="AW166" s="48">
        <f t="shared" si="224"/>
        <v>0</v>
      </c>
      <c r="AX166" s="48">
        <f t="shared" si="225"/>
        <v>0</v>
      </c>
      <c r="AY166" s="48">
        <f t="shared" si="226"/>
        <v>0</v>
      </c>
      <c r="AZ166" s="48">
        <f t="shared" si="227"/>
        <v>0</v>
      </c>
      <c r="BA166" s="48">
        <f t="shared" si="228"/>
        <v>0</v>
      </c>
      <c r="BB166" s="48">
        <f t="shared" si="229"/>
        <v>0</v>
      </c>
      <c r="BC166" s="48">
        <f t="shared" si="230"/>
        <v>0</v>
      </c>
      <c r="BD166" s="48">
        <f t="shared" si="231"/>
        <v>0</v>
      </c>
      <c r="BE166" s="48">
        <f t="shared" si="232"/>
        <v>0</v>
      </c>
      <c r="BF166" s="48">
        <f t="shared" si="233"/>
        <v>0</v>
      </c>
      <c r="BG166" s="48">
        <f t="shared" si="234"/>
        <v>0</v>
      </c>
      <c r="BH166" s="48">
        <f t="shared" si="235"/>
        <v>0</v>
      </c>
      <c r="BI166" s="48">
        <f t="shared" si="236"/>
        <v>0</v>
      </c>
      <c r="BJ166" s="48">
        <f t="shared" si="237"/>
        <v>0</v>
      </c>
      <c r="BK166" s="48"/>
      <c r="CN166" s="310">
        <f t="shared" si="267"/>
        <v>0</v>
      </c>
      <c r="CO166" s="310">
        <v>165</v>
      </c>
      <c r="CP166" s="303">
        <f t="shared" si="268"/>
        <v>1</v>
      </c>
      <c r="CQ166" s="303">
        <f>CP166+COUNTIF($CP$2:CP166,CP166)-1</f>
        <v>165</v>
      </c>
      <c r="CR166" s="305" t="str">
        <f t="shared" si="238"/>
        <v>Palau</v>
      </c>
      <c r="CS166" s="81">
        <f t="shared" si="269"/>
        <v>0</v>
      </c>
      <c r="CT166" s="48">
        <f t="shared" si="239"/>
        <v>0</v>
      </c>
      <c r="CU166" s="48">
        <f t="shared" si="240"/>
        <v>0</v>
      </c>
      <c r="CV166" s="48">
        <f t="shared" si="241"/>
        <v>0</v>
      </c>
      <c r="CW166" s="48">
        <f t="shared" si="242"/>
        <v>0</v>
      </c>
      <c r="CX166" s="48">
        <f t="shared" si="243"/>
        <v>0</v>
      </c>
      <c r="CY166" s="48">
        <f t="shared" si="244"/>
        <v>0</v>
      </c>
      <c r="CZ166" s="48">
        <f t="shared" si="245"/>
        <v>0</v>
      </c>
      <c r="DA166" s="48">
        <f t="shared" si="246"/>
        <v>0</v>
      </c>
      <c r="DB166" s="48">
        <f t="shared" si="247"/>
        <v>0</v>
      </c>
      <c r="DC166" s="48">
        <f t="shared" si="248"/>
        <v>0</v>
      </c>
      <c r="DD166" s="48">
        <f t="shared" si="249"/>
        <v>0</v>
      </c>
      <c r="DE166" s="48">
        <f t="shared" si="250"/>
        <v>0</v>
      </c>
      <c r="DF166" s="48">
        <f t="shared" si="251"/>
        <v>0</v>
      </c>
      <c r="DG166" s="48">
        <f t="shared" si="252"/>
        <v>0</v>
      </c>
      <c r="DH166" s="48">
        <f t="shared" si="253"/>
        <v>0</v>
      </c>
      <c r="DI166" s="48">
        <f t="shared" si="254"/>
        <v>0</v>
      </c>
      <c r="DJ166" s="48">
        <f t="shared" si="255"/>
        <v>0</v>
      </c>
      <c r="DK166" s="48">
        <f t="shared" si="256"/>
        <v>0</v>
      </c>
      <c r="DL166" s="48">
        <f t="shared" si="257"/>
        <v>0</v>
      </c>
      <c r="DM166" s="48">
        <f t="shared" si="258"/>
        <v>0</v>
      </c>
      <c r="DN166" s="48">
        <f t="shared" si="259"/>
        <v>0</v>
      </c>
      <c r="DO166" s="48">
        <f t="shared" si="260"/>
        <v>0</v>
      </c>
      <c r="DP166" s="48">
        <f t="shared" si="261"/>
        <v>0</v>
      </c>
      <c r="DQ166" s="48">
        <f t="shared" si="262"/>
        <v>0</v>
      </c>
    </row>
    <row r="167" spans="1:121" ht="15">
      <c r="A167" s="303">
        <v>166</v>
      </c>
      <c r="B167" s="445">
        <f t="shared" si="263"/>
        <v>1</v>
      </c>
      <c r="C167" s="446">
        <f>B167+COUNTIF(B$2:$B167,B167)-1</f>
        <v>166</v>
      </c>
      <c r="D167" s="447" t="str">
        <f>Tables!AI167</f>
        <v>Palestinian Territory</v>
      </c>
      <c r="E167" s="448">
        <f t="shared" si="264"/>
        <v>0</v>
      </c>
      <c r="F167" s="50">
        <f>SUMIFS('Portfolio Allocation'!C$10:C$109,'Portfolio Allocation'!$A$10:$A$109,'Graph Tables'!$D167)</f>
        <v>0</v>
      </c>
      <c r="G167" s="50">
        <f>SUMIFS('Portfolio Allocation'!D$10:D$109,'Portfolio Allocation'!$A$10:$A$109,'Graph Tables'!$D167)</f>
        <v>0</v>
      </c>
      <c r="H167" s="50">
        <f>SUMIFS('Portfolio Allocation'!E$10:E$109,'Portfolio Allocation'!$A$10:$A$109,'Graph Tables'!$D167)</f>
        <v>0</v>
      </c>
      <c r="I167" s="50">
        <f>SUMIFS('Portfolio Allocation'!F$10:F$109,'Portfolio Allocation'!$A$10:$A$109,'Graph Tables'!$D167)</f>
        <v>0</v>
      </c>
      <c r="J167" s="50">
        <f>SUMIFS('Portfolio Allocation'!G$10:G$109,'Portfolio Allocation'!$A$10:$A$109,'Graph Tables'!$D167)</f>
        <v>0</v>
      </c>
      <c r="K167" s="50">
        <f>SUMIFS('Portfolio Allocation'!H$10:H$109,'Portfolio Allocation'!$A$10:$A$109,'Graph Tables'!$D167)</f>
        <v>0</v>
      </c>
      <c r="L167" s="50">
        <f>SUMIFS('Portfolio Allocation'!I$10:I$109,'Portfolio Allocation'!$A$10:$A$109,'Graph Tables'!$D167)</f>
        <v>0</v>
      </c>
      <c r="M167" s="50">
        <f>SUMIFS('Portfolio Allocation'!J$10:J$109,'Portfolio Allocation'!$A$10:$A$109,'Graph Tables'!$D167)</f>
        <v>0</v>
      </c>
      <c r="N167" s="50">
        <f>SUMIFS('Portfolio Allocation'!K$10:K$109,'Portfolio Allocation'!$A$10:$A$109,'Graph Tables'!$D167)</f>
        <v>0</v>
      </c>
      <c r="O167" s="50">
        <f>SUMIFS('Portfolio Allocation'!L$10:L$109,'Portfolio Allocation'!$A$10:$A$109,'Graph Tables'!$D167)</f>
        <v>0</v>
      </c>
      <c r="P167" s="50">
        <f>SUMIFS('Portfolio Allocation'!M$10:M$109,'Portfolio Allocation'!$A$10:$A$109,'Graph Tables'!$D167)</f>
        <v>0</v>
      </c>
      <c r="Q167" s="50">
        <f>SUMIFS('Portfolio Allocation'!N$10:N$109,'Portfolio Allocation'!$A$10:$A$109,'Graph Tables'!$D167)</f>
        <v>0</v>
      </c>
      <c r="R167" s="50">
        <f>SUMIFS('Portfolio Allocation'!O$10:O$109,'Portfolio Allocation'!$A$10:$A$109,'Graph Tables'!$D167)</f>
        <v>0</v>
      </c>
      <c r="S167" s="50">
        <f>SUMIFS('Portfolio Allocation'!P$10:P$109,'Portfolio Allocation'!$A$10:$A$109,'Graph Tables'!$D167)</f>
        <v>0</v>
      </c>
      <c r="T167" s="50">
        <f>SUMIFS('Portfolio Allocation'!Q$10:Q$109,'Portfolio Allocation'!$A$10:$A$109,'Graph Tables'!$D167)</f>
        <v>0</v>
      </c>
      <c r="U167" s="50">
        <f>SUMIFS('Portfolio Allocation'!R$10:R$109,'Portfolio Allocation'!$A$10:$A$109,'Graph Tables'!$D167)</f>
        <v>0</v>
      </c>
      <c r="V167" s="50">
        <f>SUMIFS('Portfolio Allocation'!S$10:S$109,'Portfolio Allocation'!$A$10:$A$109,'Graph Tables'!$D167)</f>
        <v>0</v>
      </c>
      <c r="W167" s="50">
        <f>SUMIFS('Portfolio Allocation'!T$10:T$109,'Portfolio Allocation'!$A$10:$A$109,'Graph Tables'!$D167)</f>
        <v>0</v>
      </c>
      <c r="X167" s="50">
        <f>SUMIFS('Portfolio Allocation'!U$10:U$109,'Portfolio Allocation'!$A$10:$A$109,'Graph Tables'!$D167)</f>
        <v>0</v>
      </c>
      <c r="Y167" s="50">
        <f>SUMIFS('Portfolio Allocation'!V$10:V$109,'Portfolio Allocation'!$A$10:$A$109,'Graph Tables'!$D167)</f>
        <v>0</v>
      </c>
      <c r="Z167" s="50">
        <f>SUMIFS('Portfolio Allocation'!W$10:W$109,'Portfolio Allocation'!$A$10:$A$109,'Graph Tables'!$D167)</f>
        <v>0</v>
      </c>
      <c r="AA167" s="50">
        <f>SUMIFS('Portfolio Allocation'!X$10:X$109,'Portfolio Allocation'!$A$10:$A$109,'Graph Tables'!$D167)</f>
        <v>0</v>
      </c>
      <c r="AB167" s="50">
        <f>SUMIFS('Portfolio Allocation'!Y$10:Y$109,'Portfolio Allocation'!$A$10:$A$109,'Graph Tables'!$D167)</f>
        <v>0</v>
      </c>
      <c r="AC167" s="50">
        <f>SUMIFS('Portfolio Allocation'!Z$10:Z$109,'Portfolio Allocation'!$A$10:$A$109,'Graph Tables'!$D167)</f>
        <v>0</v>
      </c>
      <c r="AD167" s="50"/>
      <c r="AH167" s="50"/>
      <c r="AI167" s="303">
        <f t="shared" si="265"/>
        <v>1</v>
      </c>
      <c r="AJ167" s="303">
        <f>AI167+COUNTIF(AI$2:$AI167,AI167)-1</f>
        <v>166</v>
      </c>
      <c r="AK167" s="305" t="str">
        <f t="shared" si="213"/>
        <v>Palestinian Territory</v>
      </c>
      <c r="AL167" s="81">
        <f t="shared" si="266"/>
        <v>0</v>
      </c>
      <c r="AM167" s="48">
        <f t="shared" si="214"/>
        <v>0</v>
      </c>
      <c r="AN167" s="48">
        <f t="shared" si="215"/>
        <v>0</v>
      </c>
      <c r="AO167" s="48">
        <f t="shared" si="216"/>
        <v>0</v>
      </c>
      <c r="AP167" s="48">
        <f t="shared" si="217"/>
        <v>0</v>
      </c>
      <c r="AQ167" s="48">
        <f t="shared" si="218"/>
        <v>0</v>
      </c>
      <c r="AR167" s="48">
        <f t="shared" si="219"/>
        <v>0</v>
      </c>
      <c r="AS167" s="48">
        <f t="shared" si="220"/>
        <v>0</v>
      </c>
      <c r="AT167" s="48">
        <f t="shared" si="221"/>
        <v>0</v>
      </c>
      <c r="AU167" s="48">
        <f t="shared" si="222"/>
        <v>0</v>
      </c>
      <c r="AV167" s="48">
        <f t="shared" si="223"/>
        <v>0</v>
      </c>
      <c r="AW167" s="48">
        <f t="shared" si="224"/>
        <v>0</v>
      </c>
      <c r="AX167" s="48">
        <f t="shared" si="225"/>
        <v>0</v>
      </c>
      <c r="AY167" s="48">
        <f t="shared" si="226"/>
        <v>0</v>
      </c>
      <c r="AZ167" s="48">
        <f t="shared" si="227"/>
        <v>0</v>
      </c>
      <c r="BA167" s="48">
        <f t="shared" si="228"/>
        <v>0</v>
      </c>
      <c r="BB167" s="48">
        <f t="shared" si="229"/>
        <v>0</v>
      </c>
      <c r="BC167" s="48">
        <f t="shared" si="230"/>
        <v>0</v>
      </c>
      <c r="BD167" s="48">
        <f t="shared" si="231"/>
        <v>0</v>
      </c>
      <c r="BE167" s="48">
        <f t="shared" si="232"/>
        <v>0</v>
      </c>
      <c r="BF167" s="48">
        <f t="shared" si="233"/>
        <v>0</v>
      </c>
      <c r="BG167" s="48">
        <f t="shared" si="234"/>
        <v>0</v>
      </c>
      <c r="BH167" s="48">
        <f t="shared" si="235"/>
        <v>0</v>
      </c>
      <c r="BI167" s="48">
        <f t="shared" si="236"/>
        <v>0</v>
      </c>
      <c r="BJ167" s="48">
        <f t="shared" si="237"/>
        <v>0</v>
      </c>
      <c r="BK167" s="48"/>
      <c r="CN167" s="310">
        <f t="shared" si="267"/>
        <v>0</v>
      </c>
      <c r="CO167" s="310">
        <v>166</v>
      </c>
      <c r="CP167" s="303">
        <f t="shared" si="268"/>
        <v>1</v>
      </c>
      <c r="CQ167" s="303">
        <f>CP167+COUNTIF($CP$2:CP167,CP167)-1</f>
        <v>166</v>
      </c>
      <c r="CR167" s="305" t="str">
        <f t="shared" si="238"/>
        <v>Palestinian Territory</v>
      </c>
      <c r="CS167" s="81">
        <f t="shared" si="269"/>
        <v>0</v>
      </c>
      <c r="CT167" s="48">
        <f t="shared" si="239"/>
        <v>0</v>
      </c>
      <c r="CU167" s="48">
        <f t="shared" si="240"/>
        <v>0</v>
      </c>
      <c r="CV167" s="48">
        <f t="shared" si="241"/>
        <v>0</v>
      </c>
      <c r="CW167" s="48">
        <f t="shared" si="242"/>
        <v>0</v>
      </c>
      <c r="CX167" s="48">
        <f t="shared" si="243"/>
        <v>0</v>
      </c>
      <c r="CY167" s="48">
        <f t="shared" si="244"/>
        <v>0</v>
      </c>
      <c r="CZ167" s="48">
        <f t="shared" si="245"/>
        <v>0</v>
      </c>
      <c r="DA167" s="48">
        <f t="shared" si="246"/>
        <v>0</v>
      </c>
      <c r="DB167" s="48">
        <f t="shared" si="247"/>
        <v>0</v>
      </c>
      <c r="DC167" s="48">
        <f t="shared" si="248"/>
        <v>0</v>
      </c>
      <c r="DD167" s="48">
        <f t="shared" si="249"/>
        <v>0</v>
      </c>
      <c r="DE167" s="48">
        <f t="shared" si="250"/>
        <v>0</v>
      </c>
      <c r="DF167" s="48">
        <f t="shared" si="251"/>
        <v>0</v>
      </c>
      <c r="DG167" s="48">
        <f t="shared" si="252"/>
        <v>0</v>
      </c>
      <c r="DH167" s="48">
        <f t="shared" si="253"/>
        <v>0</v>
      </c>
      <c r="DI167" s="48">
        <f t="shared" si="254"/>
        <v>0</v>
      </c>
      <c r="DJ167" s="48">
        <f t="shared" si="255"/>
        <v>0</v>
      </c>
      <c r="DK167" s="48">
        <f t="shared" si="256"/>
        <v>0</v>
      </c>
      <c r="DL167" s="48">
        <f t="shared" si="257"/>
        <v>0</v>
      </c>
      <c r="DM167" s="48">
        <f t="shared" si="258"/>
        <v>0</v>
      </c>
      <c r="DN167" s="48">
        <f t="shared" si="259"/>
        <v>0</v>
      </c>
      <c r="DO167" s="48">
        <f t="shared" si="260"/>
        <v>0</v>
      </c>
      <c r="DP167" s="48">
        <f t="shared" si="261"/>
        <v>0</v>
      </c>
      <c r="DQ167" s="48">
        <f t="shared" si="262"/>
        <v>0</v>
      </c>
    </row>
    <row r="168" spans="1:121" ht="15">
      <c r="A168" s="303">
        <v>167</v>
      </c>
      <c r="B168" s="445">
        <f t="shared" si="263"/>
        <v>1</v>
      </c>
      <c r="C168" s="446">
        <f>B168+COUNTIF(B$2:$B168,B168)-1</f>
        <v>167</v>
      </c>
      <c r="D168" s="447" t="str">
        <f>Tables!AI168</f>
        <v>Panama</v>
      </c>
      <c r="E168" s="448">
        <f t="shared" si="264"/>
        <v>0</v>
      </c>
      <c r="F168" s="50">
        <f>SUMIFS('Portfolio Allocation'!C$10:C$109,'Portfolio Allocation'!$A$10:$A$109,'Graph Tables'!$D168)</f>
        <v>0</v>
      </c>
      <c r="G168" s="50">
        <f>SUMIFS('Portfolio Allocation'!D$10:D$109,'Portfolio Allocation'!$A$10:$A$109,'Graph Tables'!$D168)</f>
        <v>0</v>
      </c>
      <c r="H168" s="50">
        <f>SUMIFS('Portfolio Allocation'!E$10:E$109,'Portfolio Allocation'!$A$10:$A$109,'Graph Tables'!$D168)</f>
        <v>0</v>
      </c>
      <c r="I168" s="50">
        <f>SUMIFS('Portfolio Allocation'!F$10:F$109,'Portfolio Allocation'!$A$10:$A$109,'Graph Tables'!$D168)</f>
        <v>0</v>
      </c>
      <c r="J168" s="50">
        <f>SUMIFS('Portfolio Allocation'!G$10:G$109,'Portfolio Allocation'!$A$10:$A$109,'Graph Tables'!$D168)</f>
        <v>0</v>
      </c>
      <c r="K168" s="50">
        <f>SUMIFS('Portfolio Allocation'!H$10:H$109,'Portfolio Allocation'!$A$10:$A$109,'Graph Tables'!$D168)</f>
        <v>0</v>
      </c>
      <c r="L168" s="50">
        <f>SUMIFS('Portfolio Allocation'!I$10:I$109,'Portfolio Allocation'!$A$10:$A$109,'Graph Tables'!$D168)</f>
        <v>0</v>
      </c>
      <c r="M168" s="50">
        <f>SUMIFS('Portfolio Allocation'!J$10:J$109,'Portfolio Allocation'!$A$10:$A$109,'Graph Tables'!$D168)</f>
        <v>0</v>
      </c>
      <c r="N168" s="50">
        <f>SUMIFS('Portfolio Allocation'!K$10:K$109,'Portfolio Allocation'!$A$10:$A$109,'Graph Tables'!$D168)</f>
        <v>0</v>
      </c>
      <c r="O168" s="50">
        <f>SUMIFS('Portfolio Allocation'!L$10:L$109,'Portfolio Allocation'!$A$10:$A$109,'Graph Tables'!$D168)</f>
        <v>0</v>
      </c>
      <c r="P168" s="50">
        <f>SUMIFS('Portfolio Allocation'!M$10:M$109,'Portfolio Allocation'!$A$10:$A$109,'Graph Tables'!$D168)</f>
        <v>0</v>
      </c>
      <c r="Q168" s="50">
        <f>SUMIFS('Portfolio Allocation'!N$10:N$109,'Portfolio Allocation'!$A$10:$A$109,'Graph Tables'!$D168)</f>
        <v>0</v>
      </c>
      <c r="R168" s="50">
        <f>SUMIFS('Portfolio Allocation'!O$10:O$109,'Portfolio Allocation'!$A$10:$A$109,'Graph Tables'!$D168)</f>
        <v>0</v>
      </c>
      <c r="S168" s="50">
        <f>SUMIFS('Portfolio Allocation'!P$10:P$109,'Portfolio Allocation'!$A$10:$A$109,'Graph Tables'!$D168)</f>
        <v>0</v>
      </c>
      <c r="T168" s="50">
        <f>SUMIFS('Portfolio Allocation'!Q$10:Q$109,'Portfolio Allocation'!$A$10:$A$109,'Graph Tables'!$D168)</f>
        <v>0</v>
      </c>
      <c r="U168" s="50">
        <f>SUMIFS('Portfolio Allocation'!R$10:R$109,'Portfolio Allocation'!$A$10:$A$109,'Graph Tables'!$D168)</f>
        <v>0</v>
      </c>
      <c r="V168" s="50">
        <f>SUMIFS('Portfolio Allocation'!S$10:S$109,'Portfolio Allocation'!$A$10:$A$109,'Graph Tables'!$D168)</f>
        <v>0</v>
      </c>
      <c r="W168" s="50">
        <f>SUMIFS('Portfolio Allocation'!T$10:T$109,'Portfolio Allocation'!$A$10:$A$109,'Graph Tables'!$D168)</f>
        <v>0</v>
      </c>
      <c r="X168" s="50">
        <f>SUMIFS('Portfolio Allocation'!U$10:U$109,'Portfolio Allocation'!$A$10:$A$109,'Graph Tables'!$D168)</f>
        <v>0</v>
      </c>
      <c r="Y168" s="50">
        <f>SUMIFS('Portfolio Allocation'!V$10:V$109,'Portfolio Allocation'!$A$10:$A$109,'Graph Tables'!$D168)</f>
        <v>0</v>
      </c>
      <c r="Z168" s="50">
        <f>SUMIFS('Portfolio Allocation'!W$10:W$109,'Portfolio Allocation'!$A$10:$A$109,'Graph Tables'!$D168)</f>
        <v>0</v>
      </c>
      <c r="AA168" s="50">
        <f>SUMIFS('Portfolio Allocation'!X$10:X$109,'Portfolio Allocation'!$A$10:$A$109,'Graph Tables'!$D168)</f>
        <v>0</v>
      </c>
      <c r="AB168" s="50">
        <f>SUMIFS('Portfolio Allocation'!Y$10:Y$109,'Portfolio Allocation'!$A$10:$A$109,'Graph Tables'!$D168)</f>
        <v>0</v>
      </c>
      <c r="AC168" s="50">
        <f>SUMIFS('Portfolio Allocation'!Z$10:Z$109,'Portfolio Allocation'!$A$10:$A$109,'Graph Tables'!$D168)</f>
        <v>0</v>
      </c>
      <c r="AD168" s="50"/>
      <c r="AH168" s="50"/>
      <c r="AI168" s="303">
        <f t="shared" si="265"/>
        <v>1</v>
      </c>
      <c r="AJ168" s="303">
        <f>AI168+COUNTIF(AI$2:$AI168,AI168)-1</f>
        <v>167</v>
      </c>
      <c r="AK168" s="305" t="str">
        <f t="shared" si="213"/>
        <v>Panama</v>
      </c>
      <c r="AL168" s="81">
        <f t="shared" si="266"/>
        <v>0</v>
      </c>
      <c r="AM168" s="48">
        <f t="shared" si="214"/>
        <v>0</v>
      </c>
      <c r="AN168" s="48">
        <f t="shared" si="215"/>
        <v>0</v>
      </c>
      <c r="AO168" s="48">
        <f t="shared" si="216"/>
        <v>0</v>
      </c>
      <c r="AP168" s="48">
        <f t="shared" si="217"/>
        <v>0</v>
      </c>
      <c r="AQ168" s="48">
        <f t="shared" si="218"/>
        <v>0</v>
      </c>
      <c r="AR168" s="48">
        <f t="shared" si="219"/>
        <v>0</v>
      </c>
      <c r="AS168" s="48">
        <f t="shared" si="220"/>
        <v>0</v>
      </c>
      <c r="AT168" s="48">
        <f t="shared" si="221"/>
        <v>0</v>
      </c>
      <c r="AU168" s="48">
        <f t="shared" si="222"/>
        <v>0</v>
      </c>
      <c r="AV168" s="48">
        <f t="shared" si="223"/>
        <v>0</v>
      </c>
      <c r="AW168" s="48">
        <f t="shared" si="224"/>
        <v>0</v>
      </c>
      <c r="AX168" s="48">
        <f t="shared" si="225"/>
        <v>0</v>
      </c>
      <c r="AY168" s="48">
        <f t="shared" si="226"/>
        <v>0</v>
      </c>
      <c r="AZ168" s="48">
        <f t="shared" si="227"/>
        <v>0</v>
      </c>
      <c r="BA168" s="48">
        <f t="shared" si="228"/>
        <v>0</v>
      </c>
      <c r="BB168" s="48">
        <f t="shared" si="229"/>
        <v>0</v>
      </c>
      <c r="BC168" s="48">
        <f t="shared" si="230"/>
        <v>0</v>
      </c>
      <c r="BD168" s="48">
        <f t="shared" si="231"/>
        <v>0</v>
      </c>
      <c r="BE168" s="48">
        <f t="shared" si="232"/>
        <v>0</v>
      </c>
      <c r="BF168" s="48">
        <f t="shared" si="233"/>
        <v>0</v>
      </c>
      <c r="BG168" s="48">
        <f t="shared" si="234"/>
        <v>0</v>
      </c>
      <c r="BH168" s="48">
        <f t="shared" si="235"/>
        <v>0</v>
      </c>
      <c r="BI168" s="48">
        <f t="shared" si="236"/>
        <v>0</v>
      </c>
      <c r="BJ168" s="48">
        <f t="shared" si="237"/>
        <v>0</v>
      </c>
      <c r="BK168" s="48"/>
      <c r="CN168" s="310">
        <f t="shared" si="267"/>
        <v>0</v>
      </c>
      <c r="CO168" s="310">
        <v>167</v>
      </c>
      <c r="CP168" s="303">
        <f t="shared" si="268"/>
        <v>1</v>
      </c>
      <c r="CQ168" s="303">
        <f>CP168+COUNTIF($CP$2:CP168,CP168)-1</f>
        <v>167</v>
      </c>
      <c r="CR168" s="305" t="str">
        <f t="shared" si="238"/>
        <v>Panama</v>
      </c>
      <c r="CS168" s="81">
        <f t="shared" si="269"/>
        <v>0</v>
      </c>
      <c r="CT168" s="48">
        <f t="shared" si="239"/>
        <v>0</v>
      </c>
      <c r="CU168" s="48">
        <f t="shared" si="240"/>
        <v>0</v>
      </c>
      <c r="CV168" s="48">
        <f t="shared" si="241"/>
        <v>0</v>
      </c>
      <c r="CW168" s="48">
        <f t="shared" si="242"/>
        <v>0</v>
      </c>
      <c r="CX168" s="48">
        <f t="shared" si="243"/>
        <v>0</v>
      </c>
      <c r="CY168" s="48">
        <f t="shared" si="244"/>
        <v>0</v>
      </c>
      <c r="CZ168" s="48">
        <f t="shared" si="245"/>
        <v>0</v>
      </c>
      <c r="DA168" s="48">
        <f t="shared" si="246"/>
        <v>0</v>
      </c>
      <c r="DB168" s="48">
        <f t="shared" si="247"/>
        <v>0</v>
      </c>
      <c r="DC168" s="48">
        <f t="shared" si="248"/>
        <v>0</v>
      </c>
      <c r="DD168" s="48">
        <f t="shared" si="249"/>
        <v>0</v>
      </c>
      <c r="DE168" s="48">
        <f t="shared" si="250"/>
        <v>0</v>
      </c>
      <c r="DF168" s="48">
        <f t="shared" si="251"/>
        <v>0</v>
      </c>
      <c r="DG168" s="48">
        <f t="shared" si="252"/>
        <v>0</v>
      </c>
      <c r="DH168" s="48">
        <f t="shared" si="253"/>
        <v>0</v>
      </c>
      <c r="DI168" s="48">
        <f t="shared" si="254"/>
        <v>0</v>
      </c>
      <c r="DJ168" s="48">
        <f t="shared" si="255"/>
        <v>0</v>
      </c>
      <c r="DK168" s="48">
        <f t="shared" si="256"/>
        <v>0</v>
      </c>
      <c r="DL168" s="48">
        <f t="shared" si="257"/>
        <v>0</v>
      </c>
      <c r="DM168" s="48">
        <f t="shared" si="258"/>
        <v>0</v>
      </c>
      <c r="DN168" s="48">
        <f t="shared" si="259"/>
        <v>0</v>
      </c>
      <c r="DO168" s="48">
        <f t="shared" si="260"/>
        <v>0</v>
      </c>
      <c r="DP168" s="48">
        <f t="shared" si="261"/>
        <v>0</v>
      </c>
      <c r="DQ168" s="48">
        <f t="shared" si="262"/>
        <v>0</v>
      </c>
    </row>
    <row r="169" spans="1:121" ht="15">
      <c r="A169" s="303">
        <v>168</v>
      </c>
      <c r="B169" s="445">
        <f t="shared" si="263"/>
        <v>1</v>
      </c>
      <c r="C169" s="446">
        <f>B169+COUNTIF(B$2:$B169,B169)-1</f>
        <v>168</v>
      </c>
      <c r="D169" s="447" t="str">
        <f>Tables!AI169</f>
        <v>Papua New Guinea</v>
      </c>
      <c r="E169" s="448">
        <f t="shared" si="264"/>
        <v>0</v>
      </c>
      <c r="F169" s="50">
        <f>SUMIFS('Portfolio Allocation'!C$10:C$109,'Portfolio Allocation'!$A$10:$A$109,'Graph Tables'!$D169)</f>
        <v>0</v>
      </c>
      <c r="G169" s="50">
        <f>SUMIFS('Portfolio Allocation'!D$10:D$109,'Portfolio Allocation'!$A$10:$A$109,'Graph Tables'!$D169)</f>
        <v>0</v>
      </c>
      <c r="H169" s="50">
        <f>SUMIFS('Portfolio Allocation'!E$10:E$109,'Portfolio Allocation'!$A$10:$A$109,'Graph Tables'!$D169)</f>
        <v>0</v>
      </c>
      <c r="I169" s="50">
        <f>SUMIFS('Portfolio Allocation'!F$10:F$109,'Portfolio Allocation'!$A$10:$A$109,'Graph Tables'!$D169)</f>
        <v>0</v>
      </c>
      <c r="J169" s="50">
        <f>SUMIFS('Portfolio Allocation'!G$10:G$109,'Portfolio Allocation'!$A$10:$A$109,'Graph Tables'!$D169)</f>
        <v>0</v>
      </c>
      <c r="K169" s="50">
        <f>SUMIFS('Portfolio Allocation'!H$10:H$109,'Portfolio Allocation'!$A$10:$A$109,'Graph Tables'!$D169)</f>
        <v>0</v>
      </c>
      <c r="L169" s="50">
        <f>SUMIFS('Portfolio Allocation'!I$10:I$109,'Portfolio Allocation'!$A$10:$A$109,'Graph Tables'!$D169)</f>
        <v>0</v>
      </c>
      <c r="M169" s="50">
        <f>SUMIFS('Portfolio Allocation'!J$10:J$109,'Portfolio Allocation'!$A$10:$A$109,'Graph Tables'!$D169)</f>
        <v>0</v>
      </c>
      <c r="N169" s="50">
        <f>SUMIFS('Portfolio Allocation'!K$10:K$109,'Portfolio Allocation'!$A$10:$A$109,'Graph Tables'!$D169)</f>
        <v>0</v>
      </c>
      <c r="O169" s="50">
        <f>SUMIFS('Portfolio Allocation'!L$10:L$109,'Portfolio Allocation'!$A$10:$A$109,'Graph Tables'!$D169)</f>
        <v>0</v>
      </c>
      <c r="P169" s="50">
        <f>SUMIFS('Portfolio Allocation'!M$10:M$109,'Portfolio Allocation'!$A$10:$A$109,'Graph Tables'!$D169)</f>
        <v>0</v>
      </c>
      <c r="Q169" s="50">
        <f>SUMIFS('Portfolio Allocation'!N$10:N$109,'Portfolio Allocation'!$A$10:$A$109,'Graph Tables'!$D169)</f>
        <v>0</v>
      </c>
      <c r="R169" s="50">
        <f>SUMIFS('Portfolio Allocation'!O$10:O$109,'Portfolio Allocation'!$A$10:$A$109,'Graph Tables'!$D169)</f>
        <v>0</v>
      </c>
      <c r="S169" s="50">
        <f>SUMIFS('Portfolio Allocation'!P$10:P$109,'Portfolio Allocation'!$A$10:$A$109,'Graph Tables'!$D169)</f>
        <v>0</v>
      </c>
      <c r="T169" s="50">
        <f>SUMIFS('Portfolio Allocation'!Q$10:Q$109,'Portfolio Allocation'!$A$10:$A$109,'Graph Tables'!$D169)</f>
        <v>0</v>
      </c>
      <c r="U169" s="50">
        <f>SUMIFS('Portfolio Allocation'!R$10:R$109,'Portfolio Allocation'!$A$10:$A$109,'Graph Tables'!$D169)</f>
        <v>0</v>
      </c>
      <c r="V169" s="50">
        <f>SUMIFS('Portfolio Allocation'!S$10:S$109,'Portfolio Allocation'!$A$10:$A$109,'Graph Tables'!$D169)</f>
        <v>0</v>
      </c>
      <c r="W169" s="50">
        <f>SUMIFS('Portfolio Allocation'!T$10:T$109,'Portfolio Allocation'!$A$10:$A$109,'Graph Tables'!$D169)</f>
        <v>0</v>
      </c>
      <c r="X169" s="50">
        <f>SUMIFS('Portfolio Allocation'!U$10:U$109,'Portfolio Allocation'!$A$10:$A$109,'Graph Tables'!$D169)</f>
        <v>0</v>
      </c>
      <c r="Y169" s="50">
        <f>SUMIFS('Portfolio Allocation'!V$10:V$109,'Portfolio Allocation'!$A$10:$A$109,'Graph Tables'!$D169)</f>
        <v>0</v>
      </c>
      <c r="Z169" s="50">
        <f>SUMIFS('Portfolio Allocation'!W$10:W$109,'Portfolio Allocation'!$A$10:$A$109,'Graph Tables'!$D169)</f>
        <v>0</v>
      </c>
      <c r="AA169" s="50">
        <f>SUMIFS('Portfolio Allocation'!X$10:X$109,'Portfolio Allocation'!$A$10:$A$109,'Graph Tables'!$D169)</f>
        <v>0</v>
      </c>
      <c r="AB169" s="50">
        <f>SUMIFS('Portfolio Allocation'!Y$10:Y$109,'Portfolio Allocation'!$A$10:$A$109,'Graph Tables'!$D169)</f>
        <v>0</v>
      </c>
      <c r="AC169" s="50">
        <f>SUMIFS('Portfolio Allocation'!Z$10:Z$109,'Portfolio Allocation'!$A$10:$A$109,'Graph Tables'!$D169)</f>
        <v>0</v>
      </c>
      <c r="AD169" s="50"/>
      <c r="AH169" s="50"/>
      <c r="AI169" s="303">
        <f t="shared" si="265"/>
        <v>1</v>
      </c>
      <c r="AJ169" s="303">
        <f>AI169+COUNTIF(AI$2:$AI169,AI169)-1</f>
        <v>168</v>
      </c>
      <c r="AK169" s="305" t="str">
        <f t="shared" si="213"/>
        <v>Papua New Guinea</v>
      </c>
      <c r="AL169" s="81">
        <f t="shared" si="266"/>
        <v>0</v>
      </c>
      <c r="AM169" s="48">
        <f t="shared" si="214"/>
        <v>0</v>
      </c>
      <c r="AN169" s="48">
        <f t="shared" si="215"/>
        <v>0</v>
      </c>
      <c r="AO169" s="48">
        <f t="shared" si="216"/>
        <v>0</v>
      </c>
      <c r="AP169" s="48">
        <f t="shared" si="217"/>
        <v>0</v>
      </c>
      <c r="AQ169" s="48">
        <f t="shared" si="218"/>
        <v>0</v>
      </c>
      <c r="AR169" s="48">
        <f t="shared" si="219"/>
        <v>0</v>
      </c>
      <c r="AS169" s="48">
        <f t="shared" si="220"/>
        <v>0</v>
      </c>
      <c r="AT169" s="48">
        <f t="shared" si="221"/>
        <v>0</v>
      </c>
      <c r="AU169" s="48">
        <f t="shared" si="222"/>
        <v>0</v>
      </c>
      <c r="AV169" s="48">
        <f t="shared" si="223"/>
        <v>0</v>
      </c>
      <c r="AW169" s="48">
        <f t="shared" si="224"/>
        <v>0</v>
      </c>
      <c r="AX169" s="48">
        <f t="shared" si="225"/>
        <v>0</v>
      </c>
      <c r="AY169" s="48">
        <f t="shared" si="226"/>
        <v>0</v>
      </c>
      <c r="AZ169" s="48">
        <f t="shared" si="227"/>
        <v>0</v>
      </c>
      <c r="BA169" s="48">
        <f t="shared" si="228"/>
        <v>0</v>
      </c>
      <c r="BB169" s="48">
        <f t="shared" si="229"/>
        <v>0</v>
      </c>
      <c r="BC169" s="48">
        <f t="shared" si="230"/>
        <v>0</v>
      </c>
      <c r="BD169" s="48">
        <f t="shared" si="231"/>
        <v>0</v>
      </c>
      <c r="BE169" s="48">
        <f t="shared" si="232"/>
        <v>0</v>
      </c>
      <c r="BF169" s="48">
        <f t="shared" si="233"/>
        <v>0</v>
      </c>
      <c r="BG169" s="48">
        <f t="shared" si="234"/>
        <v>0</v>
      </c>
      <c r="BH169" s="48">
        <f t="shared" si="235"/>
        <v>0</v>
      </c>
      <c r="BI169" s="48">
        <f t="shared" si="236"/>
        <v>0</v>
      </c>
      <c r="BJ169" s="48">
        <f t="shared" si="237"/>
        <v>0</v>
      </c>
      <c r="BK169" s="48"/>
      <c r="CN169" s="310">
        <f t="shared" si="267"/>
        <v>0</v>
      </c>
      <c r="CO169" s="310">
        <v>168</v>
      </c>
      <c r="CP169" s="303">
        <f t="shared" si="268"/>
        <v>1</v>
      </c>
      <c r="CQ169" s="303">
        <f>CP169+COUNTIF($CP$2:CP169,CP169)-1</f>
        <v>168</v>
      </c>
      <c r="CR169" s="305" t="str">
        <f t="shared" si="238"/>
        <v>Papua New Guinea</v>
      </c>
      <c r="CS169" s="81">
        <f t="shared" si="269"/>
        <v>0</v>
      </c>
      <c r="CT169" s="48">
        <f t="shared" si="239"/>
        <v>0</v>
      </c>
      <c r="CU169" s="48">
        <f t="shared" si="240"/>
        <v>0</v>
      </c>
      <c r="CV169" s="48">
        <f t="shared" si="241"/>
        <v>0</v>
      </c>
      <c r="CW169" s="48">
        <f t="shared" si="242"/>
        <v>0</v>
      </c>
      <c r="CX169" s="48">
        <f t="shared" si="243"/>
        <v>0</v>
      </c>
      <c r="CY169" s="48">
        <f t="shared" si="244"/>
        <v>0</v>
      </c>
      <c r="CZ169" s="48">
        <f t="shared" si="245"/>
        <v>0</v>
      </c>
      <c r="DA169" s="48">
        <f t="shared" si="246"/>
        <v>0</v>
      </c>
      <c r="DB169" s="48">
        <f t="shared" si="247"/>
        <v>0</v>
      </c>
      <c r="DC169" s="48">
        <f t="shared" si="248"/>
        <v>0</v>
      </c>
      <c r="DD169" s="48">
        <f t="shared" si="249"/>
        <v>0</v>
      </c>
      <c r="DE169" s="48">
        <f t="shared" si="250"/>
        <v>0</v>
      </c>
      <c r="DF169" s="48">
        <f t="shared" si="251"/>
        <v>0</v>
      </c>
      <c r="DG169" s="48">
        <f t="shared" si="252"/>
        <v>0</v>
      </c>
      <c r="DH169" s="48">
        <f t="shared" si="253"/>
        <v>0</v>
      </c>
      <c r="DI169" s="48">
        <f t="shared" si="254"/>
        <v>0</v>
      </c>
      <c r="DJ169" s="48">
        <f t="shared" si="255"/>
        <v>0</v>
      </c>
      <c r="DK169" s="48">
        <f t="shared" si="256"/>
        <v>0</v>
      </c>
      <c r="DL169" s="48">
        <f t="shared" si="257"/>
        <v>0</v>
      </c>
      <c r="DM169" s="48">
        <f t="shared" si="258"/>
        <v>0</v>
      </c>
      <c r="DN169" s="48">
        <f t="shared" si="259"/>
        <v>0</v>
      </c>
      <c r="DO169" s="48">
        <f t="shared" si="260"/>
        <v>0</v>
      </c>
      <c r="DP169" s="48">
        <f t="shared" si="261"/>
        <v>0</v>
      </c>
      <c r="DQ169" s="48">
        <f t="shared" si="262"/>
        <v>0</v>
      </c>
    </row>
    <row r="170" spans="1:121" ht="15">
      <c r="A170" s="303">
        <v>169</v>
      </c>
      <c r="B170" s="445">
        <f t="shared" si="263"/>
        <v>1</v>
      </c>
      <c r="C170" s="446">
        <f>B170+COUNTIF(B$2:$B170,B170)-1</f>
        <v>169</v>
      </c>
      <c r="D170" s="447" t="str">
        <f>Tables!AI170</f>
        <v>Paraguay</v>
      </c>
      <c r="E170" s="448">
        <f t="shared" si="264"/>
        <v>0</v>
      </c>
      <c r="F170" s="50">
        <f>SUMIFS('Portfolio Allocation'!C$10:C$109,'Portfolio Allocation'!$A$10:$A$109,'Graph Tables'!$D170)</f>
        <v>0</v>
      </c>
      <c r="G170" s="50">
        <f>SUMIFS('Portfolio Allocation'!D$10:D$109,'Portfolio Allocation'!$A$10:$A$109,'Graph Tables'!$D170)</f>
        <v>0</v>
      </c>
      <c r="H170" s="50">
        <f>SUMIFS('Portfolio Allocation'!E$10:E$109,'Portfolio Allocation'!$A$10:$A$109,'Graph Tables'!$D170)</f>
        <v>0</v>
      </c>
      <c r="I170" s="50">
        <f>SUMIFS('Portfolio Allocation'!F$10:F$109,'Portfolio Allocation'!$A$10:$A$109,'Graph Tables'!$D170)</f>
        <v>0</v>
      </c>
      <c r="J170" s="50">
        <f>SUMIFS('Portfolio Allocation'!G$10:G$109,'Portfolio Allocation'!$A$10:$A$109,'Graph Tables'!$D170)</f>
        <v>0</v>
      </c>
      <c r="K170" s="50">
        <f>SUMIFS('Portfolio Allocation'!H$10:H$109,'Portfolio Allocation'!$A$10:$A$109,'Graph Tables'!$D170)</f>
        <v>0</v>
      </c>
      <c r="L170" s="50">
        <f>SUMIFS('Portfolio Allocation'!I$10:I$109,'Portfolio Allocation'!$A$10:$A$109,'Graph Tables'!$D170)</f>
        <v>0</v>
      </c>
      <c r="M170" s="50">
        <f>SUMIFS('Portfolio Allocation'!J$10:J$109,'Portfolio Allocation'!$A$10:$A$109,'Graph Tables'!$D170)</f>
        <v>0</v>
      </c>
      <c r="N170" s="50">
        <f>SUMIFS('Portfolio Allocation'!K$10:K$109,'Portfolio Allocation'!$A$10:$A$109,'Graph Tables'!$D170)</f>
        <v>0</v>
      </c>
      <c r="O170" s="50">
        <f>SUMIFS('Portfolio Allocation'!L$10:L$109,'Portfolio Allocation'!$A$10:$A$109,'Graph Tables'!$D170)</f>
        <v>0</v>
      </c>
      <c r="P170" s="50">
        <f>SUMIFS('Portfolio Allocation'!M$10:M$109,'Portfolio Allocation'!$A$10:$A$109,'Graph Tables'!$D170)</f>
        <v>0</v>
      </c>
      <c r="Q170" s="50">
        <f>SUMIFS('Portfolio Allocation'!N$10:N$109,'Portfolio Allocation'!$A$10:$A$109,'Graph Tables'!$D170)</f>
        <v>0</v>
      </c>
      <c r="R170" s="50">
        <f>SUMIFS('Portfolio Allocation'!O$10:O$109,'Portfolio Allocation'!$A$10:$A$109,'Graph Tables'!$D170)</f>
        <v>0</v>
      </c>
      <c r="S170" s="50">
        <f>SUMIFS('Portfolio Allocation'!P$10:P$109,'Portfolio Allocation'!$A$10:$A$109,'Graph Tables'!$D170)</f>
        <v>0</v>
      </c>
      <c r="T170" s="50">
        <f>SUMIFS('Portfolio Allocation'!Q$10:Q$109,'Portfolio Allocation'!$A$10:$A$109,'Graph Tables'!$D170)</f>
        <v>0</v>
      </c>
      <c r="U170" s="50">
        <f>SUMIFS('Portfolio Allocation'!R$10:R$109,'Portfolio Allocation'!$A$10:$A$109,'Graph Tables'!$D170)</f>
        <v>0</v>
      </c>
      <c r="V170" s="50">
        <f>SUMIFS('Portfolio Allocation'!S$10:S$109,'Portfolio Allocation'!$A$10:$A$109,'Graph Tables'!$D170)</f>
        <v>0</v>
      </c>
      <c r="W170" s="50">
        <f>SUMIFS('Portfolio Allocation'!T$10:T$109,'Portfolio Allocation'!$A$10:$A$109,'Graph Tables'!$D170)</f>
        <v>0</v>
      </c>
      <c r="X170" s="50">
        <f>SUMIFS('Portfolio Allocation'!U$10:U$109,'Portfolio Allocation'!$A$10:$A$109,'Graph Tables'!$D170)</f>
        <v>0</v>
      </c>
      <c r="Y170" s="50">
        <f>SUMIFS('Portfolio Allocation'!V$10:V$109,'Portfolio Allocation'!$A$10:$A$109,'Graph Tables'!$D170)</f>
        <v>0</v>
      </c>
      <c r="Z170" s="50">
        <f>SUMIFS('Portfolio Allocation'!W$10:W$109,'Portfolio Allocation'!$A$10:$A$109,'Graph Tables'!$D170)</f>
        <v>0</v>
      </c>
      <c r="AA170" s="50">
        <f>SUMIFS('Portfolio Allocation'!X$10:X$109,'Portfolio Allocation'!$A$10:$A$109,'Graph Tables'!$D170)</f>
        <v>0</v>
      </c>
      <c r="AB170" s="50">
        <f>SUMIFS('Portfolio Allocation'!Y$10:Y$109,'Portfolio Allocation'!$A$10:$A$109,'Graph Tables'!$D170)</f>
        <v>0</v>
      </c>
      <c r="AC170" s="50">
        <f>SUMIFS('Portfolio Allocation'!Z$10:Z$109,'Portfolio Allocation'!$A$10:$A$109,'Graph Tables'!$D170)</f>
        <v>0</v>
      </c>
      <c r="AD170" s="50"/>
      <c r="AH170" s="50"/>
      <c r="AI170" s="303">
        <f t="shared" si="265"/>
        <v>1</v>
      </c>
      <c r="AJ170" s="303">
        <f>AI170+COUNTIF(AI$2:$AI170,AI170)-1</f>
        <v>169</v>
      </c>
      <c r="AK170" s="305" t="str">
        <f t="shared" si="213"/>
        <v>Paraguay</v>
      </c>
      <c r="AL170" s="81">
        <f t="shared" si="266"/>
        <v>0</v>
      </c>
      <c r="AM170" s="48">
        <f t="shared" si="214"/>
        <v>0</v>
      </c>
      <c r="AN170" s="48">
        <f t="shared" si="215"/>
        <v>0</v>
      </c>
      <c r="AO170" s="48">
        <f t="shared" si="216"/>
        <v>0</v>
      </c>
      <c r="AP170" s="48">
        <f t="shared" si="217"/>
        <v>0</v>
      </c>
      <c r="AQ170" s="48">
        <f t="shared" si="218"/>
        <v>0</v>
      </c>
      <c r="AR170" s="48">
        <f t="shared" si="219"/>
        <v>0</v>
      </c>
      <c r="AS170" s="48">
        <f t="shared" si="220"/>
        <v>0</v>
      </c>
      <c r="AT170" s="48">
        <f t="shared" si="221"/>
        <v>0</v>
      </c>
      <c r="AU170" s="48">
        <f t="shared" si="222"/>
        <v>0</v>
      </c>
      <c r="AV170" s="48">
        <f t="shared" si="223"/>
        <v>0</v>
      </c>
      <c r="AW170" s="48">
        <f t="shared" si="224"/>
        <v>0</v>
      </c>
      <c r="AX170" s="48">
        <f t="shared" si="225"/>
        <v>0</v>
      </c>
      <c r="AY170" s="48">
        <f t="shared" si="226"/>
        <v>0</v>
      </c>
      <c r="AZ170" s="48">
        <f t="shared" si="227"/>
        <v>0</v>
      </c>
      <c r="BA170" s="48">
        <f t="shared" si="228"/>
        <v>0</v>
      </c>
      <c r="BB170" s="48">
        <f t="shared" si="229"/>
        <v>0</v>
      </c>
      <c r="BC170" s="48">
        <f t="shared" si="230"/>
        <v>0</v>
      </c>
      <c r="BD170" s="48">
        <f t="shared" si="231"/>
        <v>0</v>
      </c>
      <c r="BE170" s="48">
        <f t="shared" si="232"/>
        <v>0</v>
      </c>
      <c r="BF170" s="48">
        <f t="shared" si="233"/>
        <v>0</v>
      </c>
      <c r="BG170" s="48">
        <f t="shared" si="234"/>
        <v>0</v>
      </c>
      <c r="BH170" s="48">
        <f t="shared" si="235"/>
        <v>0</v>
      </c>
      <c r="BI170" s="48">
        <f t="shared" si="236"/>
        <v>0</v>
      </c>
      <c r="BJ170" s="48">
        <f t="shared" si="237"/>
        <v>0</v>
      </c>
      <c r="BK170" s="48"/>
      <c r="CN170" s="310">
        <f t="shared" si="267"/>
        <v>0</v>
      </c>
      <c r="CO170" s="310">
        <v>169</v>
      </c>
      <c r="CP170" s="303">
        <f t="shared" si="268"/>
        <v>1</v>
      </c>
      <c r="CQ170" s="303">
        <f>CP170+COUNTIF($CP$2:CP170,CP170)-1</f>
        <v>169</v>
      </c>
      <c r="CR170" s="305" t="str">
        <f t="shared" si="238"/>
        <v>Paraguay</v>
      </c>
      <c r="CS170" s="81">
        <f t="shared" si="269"/>
        <v>0</v>
      </c>
      <c r="CT170" s="48">
        <f t="shared" si="239"/>
        <v>0</v>
      </c>
      <c r="CU170" s="48">
        <f t="shared" si="240"/>
        <v>0</v>
      </c>
      <c r="CV170" s="48">
        <f t="shared" si="241"/>
        <v>0</v>
      </c>
      <c r="CW170" s="48">
        <f t="shared" si="242"/>
        <v>0</v>
      </c>
      <c r="CX170" s="48">
        <f t="shared" si="243"/>
        <v>0</v>
      </c>
      <c r="CY170" s="48">
        <f t="shared" si="244"/>
        <v>0</v>
      </c>
      <c r="CZ170" s="48">
        <f t="shared" si="245"/>
        <v>0</v>
      </c>
      <c r="DA170" s="48">
        <f t="shared" si="246"/>
        <v>0</v>
      </c>
      <c r="DB170" s="48">
        <f t="shared" si="247"/>
        <v>0</v>
      </c>
      <c r="DC170" s="48">
        <f t="shared" si="248"/>
        <v>0</v>
      </c>
      <c r="DD170" s="48">
        <f t="shared" si="249"/>
        <v>0</v>
      </c>
      <c r="DE170" s="48">
        <f t="shared" si="250"/>
        <v>0</v>
      </c>
      <c r="DF170" s="48">
        <f t="shared" si="251"/>
        <v>0</v>
      </c>
      <c r="DG170" s="48">
        <f t="shared" si="252"/>
        <v>0</v>
      </c>
      <c r="DH170" s="48">
        <f t="shared" si="253"/>
        <v>0</v>
      </c>
      <c r="DI170" s="48">
        <f t="shared" si="254"/>
        <v>0</v>
      </c>
      <c r="DJ170" s="48">
        <f t="shared" si="255"/>
        <v>0</v>
      </c>
      <c r="DK170" s="48">
        <f t="shared" si="256"/>
        <v>0</v>
      </c>
      <c r="DL170" s="48">
        <f t="shared" si="257"/>
        <v>0</v>
      </c>
      <c r="DM170" s="48">
        <f t="shared" si="258"/>
        <v>0</v>
      </c>
      <c r="DN170" s="48">
        <f t="shared" si="259"/>
        <v>0</v>
      </c>
      <c r="DO170" s="48">
        <f t="shared" si="260"/>
        <v>0</v>
      </c>
      <c r="DP170" s="48">
        <f t="shared" si="261"/>
        <v>0</v>
      </c>
      <c r="DQ170" s="48">
        <f t="shared" si="262"/>
        <v>0</v>
      </c>
    </row>
    <row r="171" spans="1:121" ht="15">
      <c r="A171" s="303">
        <v>170</v>
      </c>
      <c r="B171" s="445">
        <f t="shared" si="263"/>
        <v>1</v>
      </c>
      <c r="C171" s="446">
        <f>B171+COUNTIF(B$2:$B171,B171)-1</f>
        <v>170</v>
      </c>
      <c r="D171" s="447" t="str">
        <f>Tables!AI171</f>
        <v>Peru</v>
      </c>
      <c r="E171" s="448">
        <f t="shared" si="264"/>
        <v>0</v>
      </c>
      <c r="F171" s="50">
        <f>SUMIFS('Portfolio Allocation'!C$10:C$109,'Portfolio Allocation'!$A$10:$A$109,'Graph Tables'!$D171)</f>
        <v>0</v>
      </c>
      <c r="G171" s="50">
        <f>SUMIFS('Portfolio Allocation'!D$10:D$109,'Portfolio Allocation'!$A$10:$A$109,'Graph Tables'!$D171)</f>
        <v>0</v>
      </c>
      <c r="H171" s="50">
        <f>SUMIFS('Portfolio Allocation'!E$10:E$109,'Portfolio Allocation'!$A$10:$A$109,'Graph Tables'!$D171)</f>
        <v>0</v>
      </c>
      <c r="I171" s="50">
        <f>SUMIFS('Portfolio Allocation'!F$10:F$109,'Portfolio Allocation'!$A$10:$A$109,'Graph Tables'!$D171)</f>
        <v>0</v>
      </c>
      <c r="J171" s="50">
        <f>SUMIFS('Portfolio Allocation'!G$10:G$109,'Portfolio Allocation'!$A$10:$A$109,'Graph Tables'!$D171)</f>
        <v>0</v>
      </c>
      <c r="K171" s="50">
        <f>SUMIFS('Portfolio Allocation'!H$10:H$109,'Portfolio Allocation'!$A$10:$A$109,'Graph Tables'!$D171)</f>
        <v>0</v>
      </c>
      <c r="L171" s="50">
        <f>SUMIFS('Portfolio Allocation'!I$10:I$109,'Portfolio Allocation'!$A$10:$A$109,'Graph Tables'!$D171)</f>
        <v>0</v>
      </c>
      <c r="M171" s="50">
        <f>SUMIFS('Portfolio Allocation'!J$10:J$109,'Portfolio Allocation'!$A$10:$A$109,'Graph Tables'!$D171)</f>
        <v>0</v>
      </c>
      <c r="N171" s="50">
        <f>SUMIFS('Portfolio Allocation'!K$10:K$109,'Portfolio Allocation'!$A$10:$A$109,'Graph Tables'!$D171)</f>
        <v>0</v>
      </c>
      <c r="O171" s="50">
        <f>SUMIFS('Portfolio Allocation'!L$10:L$109,'Portfolio Allocation'!$A$10:$A$109,'Graph Tables'!$D171)</f>
        <v>0</v>
      </c>
      <c r="P171" s="50">
        <f>SUMIFS('Portfolio Allocation'!M$10:M$109,'Portfolio Allocation'!$A$10:$A$109,'Graph Tables'!$D171)</f>
        <v>0</v>
      </c>
      <c r="Q171" s="50">
        <f>SUMIFS('Portfolio Allocation'!N$10:N$109,'Portfolio Allocation'!$A$10:$A$109,'Graph Tables'!$D171)</f>
        <v>0</v>
      </c>
      <c r="R171" s="50">
        <f>SUMIFS('Portfolio Allocation'!O$10:O$109,'Portfolio Allocation'!$A$10:$A$109,'Graph Tables'!$D171)</f>
        <v>0</v>
      </c>
      <c r="S171" s="50">
        <f>SUMIFS('Portfolio Allocation'!P$10:P$109,'Portfolio Allocation'!$A$10:$A$109,'Graph Tables'!$D171)</f>
        <v>0</v>
      </c>
      <c r="T171" s="50">
        <f>SUMIFS('Portfolio Allocation'!Q$10:Q$109,'Portfolio Allocation'!$A$10:$A$109,'Graph Tables'!$D171)</f>
        <v>0</v>
      </c>
      <c r="U171" s="50">
        <f>SUMIFS('Portfolio Allocation'!R$10:R$109,'Portfolio Allocation'!$A$10:$A$109,'Graph Tables'!$D171)</f>
        <v>0</v>
      </c>
      <c r="V171" s="50">
        <f>SUMIFS('Portfolio Allocation'!S$10:S$109,'Portfolio Allocation'!$A$10:$A$109,'Graph Tables'!$D171)</f>
        <v>0</v>
      </c>
      <c r="W171" s="50">
        <f>SUMIFS('Portfolio Allocation'!T$10:T$109,'Portfolio Allocation'!$A$10:$A$109,'Graph Tables'!$D171)</f>
        <v>0</v>
      </c>
      <c r="X171" s="50">
        <f>SUMIFS('Portfolio Allocation'!U$10:U$109,'Portfolio Allocation'!$A$10:$A$109,'Graph Tables'!$D171)</f>
        <v>0</v>
      </c>
      <c r="Y171" s="50">
        <f>SUMIFS('Portfolio Allocation'!V$10:V$109,'Portfolio Allocation'!$A$10:$A$109,'Graph Tables'!$D171)</f>
        <v>0</v>
      </c>
      <c r="Z171" s="50">
        <f>SUMIFS('Portfolio Allocation'!W$10:W$109,'Portfolio Allocation'!$A$10:$A$109,'Graph Tables'!$D171)</f>
        <v>0</v>
      </c>
      <c r="AA171" s="50">
        <f>SUMIFS('Portfolio Allocation'!X$10:X$109,'Portfolio Allocation'!$A$10:$A$109,'Graph Tables'!$D171)</f>
        <v>0</v>
      </c>
      <c r="AB171" s="50">
        <f>SUMIFS('Portfolio Allocation'!Y$10:Y$109,'Portfolio Allocation'!$A$10:$A$109,'Graph Tables'!$D171)</f>
        <v>0</v>
      </c>
      <c r="AC171" s="50">
        <f>SUMIFS('Portfolio Allocation'!Z$10:Z$109,'Portfolio Allocation'!$A$10:$A$109,'Graph Tables'!$D171)</f>
        <v>0</v>
      </c>
      <c r="AD171" s="50"/>
      <c r="AH171" s="50"/>
      <c r="AI171" s="303">
        <f t="shared" si="265"/>
        <v>1</v>
      </c>
      <c r="AJ171" s="303">
        <f>AI171+COUNTIF(AI$2:$AI171,AI171)-1</f>
        <v>170</v>
      </c>
      <c r="AK171" s="305" t="str">
        <f t="shared" si="213"/>
        <v>Peru</v>
      </c>
      <c r="AL171" s="81">
        <f t="shared" si="266"/>
        <v>0</v>
      </c>
      <c r="AM171" s="48">
        <f t="shared" si="214"/>
        <v>0</v>
      </c>
      <c r="AN171" s="48">
        <f t="shared" si="215"/>
        <v>0</v>
      </c>
      <c r="AO171" s="48">
        <f t="shared" si="216"/>
        <v>0</v>
      </c>
      <c r="AP171" s="48">
        <f t="shared" si="217"/>
        <v>0</v>
      </c>
      <c r="AQ171" s="48">
        <f t="shared" si="218"/>
        <v>0</v>
      </c>
      <c r="AR171" s="48">
        <f t="shared" si="219"/>
        <v>0</v>
      </c>
      <c r="AS171" s="48">
        <f t="shared" si="220"/>
        <v>0</v>
      </c>
      <c r="AT171" s="48">
        <f t="shared" si="221"/>
        <v>0</v>
      </c>
      <c r="AU171" s="48">
        <f t="shared" si="222"/>
        <v>0</v>
      </c>
      <c r="AV171" s="48">
        <f t="shared" si="223"/>
        <v>0</v>
      </c>
      <c r="AW171" s="48">
        <f t="shared" si="224"/>
        <v>0</v>
      </c>
      <c r="AX171" s="48">
        <f t="shared" si="225"/>
        <v>0</v>
      </c>
      <c r="AY171" s="48">
        <f t="shared" si="226"/>
        <v>0</v>
      </c>
      <c r="AZ171" s="48">
        <f t="shared" si="227"/>
        <v>0</v>
      </c>
      <c r="BA171" s="48">
        <f t="shared" si="228"/>
        <v>0</v>
      </c>
      <c r="BB171" s="48">
        <f t="shared" si="229"/>
        <v>0</v>
      </c>
      <c r="BC171" s="48">
        <f t="shared" si="230"/>
        <v>0</v>
      </c>
      <c r="BD171" s="48">
        <f t="shared" si="231"/>
        <v>0</v>
      </c>
      <c r="BE171" s="48">
        <f t="shared" si="232"/>
        <v>0</v>
      </c>
      <c r="BF171" s="48">
        <f t="shared" si="233"/>
        <v>0</v>
      </c>
      <c r="BG171" s="48">
        <f t="shared" si="234"/>
        <v>0</v>
      </c>
      <c r="BH171" s="48">
        <f t="shared" si="235"/>
        <v>0</v>
      </c>
      <c r="BI171" s="48">
        <f t="shared" si="236"/>
        <v>0</v>
      </c>
      <c r="BJ171" s="48">
        <f t="shared" si="237"/>
        <v>0</v>
      </c>
      <c r="BK171" s="48"/>
      <c r="CN171" s="310">
        <f t="shared" si="267"/>
        <v>0</v>
      </c>
      <c r="CO171" s="310">
        <v>170</v>
      </c>
      <c r="CP171" s="303">
        <f t="shared" si="268"/>
        <v>1</v>
      </c>
      <c r="CQ171" s="303">
        <f>CP171+COUNTIF($CP$2:CP171,CP171)-1</f>
        <v>170</v>
      </c>
      <c r="CR171" s="305" t="str">
        <f t="shared" si="238"/>
        <v>Peru</v>
      </c>
      <c r="CS171" s="81">
        <f t="shared" si="269"/>
        <v>0</v>
      </c>
      <c r="CT171" s="48">
        <f t="shared" si="239"/>
        <v>0</v>
      </c>
      <c r="CU171" s="48">
        <f t="shared" si="240"/>
        <v>0</v>
      </c>
      <c r="CV171" s="48">
        <f t="shared" si="241"/>
        <v>0</v>
      </c>
      <c r="CW171" s="48">
        <f t="shared" si="242"/>
        <v>0</v>
      </c>
      <c r="CX171" s="48">
        <f t="shared" si="243"/>
        <v>0</v>
      </c>
      <c r="CY171" s="48">
        <f t="shared" si="244"/>
        <v>0</v>
      </c>
      <c r="CZ171" s="48">
        <f t="shared" si="245"/>
        <v>0</v>
      </c>
      <c r="DA171" s="48">
        <f t="shared" si="246"/>
        <v>0</v>
      </c>
      <c r="DB171" s="48">
        <f t="shared" si="247"/>
        <v>0</v>
      </c>
      <c r="DC171" s="48">
        <f t="shared" si="248"/>
        <v>0</v>
      </c>
      <c r="DD171" s="48">
        <f t="shared" si="249"/>
        <v>0</v>
      </c>
      <c r="DE171" s="48">
        <f t="shared" si="250"/>
        <v>0</v>
      </c>
      <c r="DF171" s="48">
        <f t="shared" si="251"/>
        <v>0</v>
      </c>
      <c r="DG171" s="48">
        <f t="shared" si="252"/>
        <v>0</v>
      </c>
      <c r="DH171" s="48">
        <f t="shared" si="253"/>
        <v>0</v>
      </c>
      <c r="DI171" s="48">
        <f t="shared" si="254"/>
        <v>0</v>
      </c>
      <c r="DJ171" s="48">
        <f t="shared" si="255"/>
        <v>0</v>
      </c>
      <c r="DK171" s="48">
        <f t="shared" si="256"/>
        <v>0</v>
      </c>
      <c r="DL171" s="48">
        <f t="shared" si="257"/>
        <v>0</v>
      </c>
      <c r="DM171" s="48">
        <f t="shared" si="258"/>
        <v>0</v>
      </c>
      <c r="DN171" s="48">
        <f t="shared" si="259"/>
        <v>0</v>
      </c>
      <c r="DO171" s="48">
        <f t="shared" si="260"/>
        <v>0</v>
      </c>
      <c r="DP171" s="48">
        <f t="shared" si="261"/>
        <v>0</v>
      </c>
      <c r="DQ171" s="48">
        <f t="shared" si="262"/>
        <v>0</v>
      </c>
    </row>
    <row r="172" spans="1:121" ht="15">
      <c r="A172" s="303">
        <v>171</v>
      </c>
      <c r="B172" s="445">
        <f t="shared" si="263"/>
        <v>1</v>
      </c>
      <c r="C172" s="446">
        <f>B172+COUNTIF(B$2:$B172,B172)-1</f>
        <v>171</v>
      </c>
      <c r="D172" s="447" t="str">
        <f>Tables!AI172</f>
        <v>Philippines the</v>
      </c>
      <c r="E172" s="448">
        <f t="shared" si="264"/>
        <v>0</v>
      </c>
      <c r="F172" s="50">
        <f>SUMIFS('Portfolio Allocation'!C$10:C$109,'Portfolio Allocation'!$A$10:$A$109,'Graph Tables'!$D172)</f>
        <v>0</v>
      </c>
      <c r="G172" s="50">
        <f>SUMIFS('Portfolio Allocation'!D$10:D$109,'Portfolio Allocation'!$A$10:$A$109,'Graph Tables'!$D172)</f>
        <v>0</v>
      </c>
      <c r="H172" s="50">
        <f>SUMIFS('Portfolio Allocation'!E$10:E$109,'Portfolio Allocation'!$A$10:$A$109,'Graph Tables'!$D172)</f>
        <v>0</v>
      </c>
      <c r="I172" s="50">
        <f>SUMIFS('Portfolio Allocation'!F$10:F$109,'Portfolio Allocation'!$A$10:$A$109,'Graph Tables'!$D172)</f>
        <v>0</v>
      </c>
      <c r="J172" s="50">
        <f>SUMIFS('Portfolio Allocation'!G$10:G$109,'Portfolio Allocation'!$A$10:$A$109,'Graph Tables'!$D172)</f>
        <v>0</v>
      </c>
      <c r="K172" s="50">
        <f>SUMIFS('Portfolio Allocation'!H$10:H$109,'Portfolio Allocation'!$A$10:$A$109,'Graph Tables'!$D172)</f>
        <v>0</v>
      </c>
      <c r="L172" s="50">
        <f>SUMIFS('Portfolio Allocation'!I$10:I$109,'Portfolio Allocation'!$A$10:$A$109,'Graph Tables'!$D172)</f>
        <v>0</v>
      </c>
      <c r="M172" s="50">
        <f>SUMIFS('Portfolio Allocation'!J$10:J$109,'Portfolio Allocation'!$A$10:$A$109,'Graph Tables'!$D172)</f>
        <v>0</v>
      </c>
      <c r="N172" s="50">
        <f>SUMIFS('Portfolio Allocation'!K$10:K$109,'Portfolio Allocation'!$A$10:$A$109,'Graph Tables'!$D172)</f>
        <v>0</v>
      </c>
      <c r="O172" s="50">
        <f>SUMIFS('Portfolio Allocation'!L$10:L$109,'Portfolio Allocation'!$A$10:$A$109,'Graph Tables'!$D172)</f>
        <v>0</v>
      </c>
      <c r="P172" s="50">
        <f>SUMIFS('Portfolio Allocation'!M$10:M$109,'Portfolio Allocation'!$A$10:$A$109,'Graph Tables'!$D172)</f>
        <v>0</v>
      </c>
      <c r="Q172" s="50">
        <f>SUMIFS('Portfolio Allocation'!N$10:N$109,'Portfolio Allocation'!$A$10:$A$109,'Graph Tables'!$D172)</f>
        <v>0</v>
      </c>
      <c r="R172" s="50">
        <f>SUMIFS('Portfolio Allocation'!O$10:O$109,'Portfolio Allocation'!$A$10:$A$109,'Graph Tables'!$D172)</f>
        <v>0</v>
      </c>
      <c r="S172" s="50">
        <f>SUMIFS('Portfolio Allocation'!P$10:P$109,'Portfolio Allocation'!$A$10:$A$109,'Graph Tables'!$D172)</f>
        <v>0</v>
      </c>
      <c r="T172" s="50">
        <f>SUMIFS('Portfolio Allocation'!Q$10:Q$109,'Portfolio Allocation'!$A$10:$A$109,'Graph Tables'!$D172)</f>
        <v>0</v>
      </c>
      <c r="U172" s="50">
        <f>SUMIFS('Portfolio Allocation'!R$10:R$109,'Portfolio Allocation'!$A$10:$A$109,'Graph Tables'!$D172)</f>
        <v>0</v>
      </c>
      <c r="V172" s="50">
        <f>SUMIFS('Portfolio Allocation'!S$10:S$109,'Portfolio Allocation'!$A$10:$A$109,'Graph Tables'!$D172)</f>
        <v>0</v>
      </c>
      <c r="W172" s="50">
        <f>SUMIFS('Portfolio Allocation'!T$10:T$109,'Portfolio Allocation'!$A$10:$A$109,'Graph Tables'!$D172)</f>
        <v>0</v>
      </c>
      <c r="X172" s="50">
        <f>SUMIFS('Portfolio Allocation'!U$10:U$109,'Portfolio Allocation'!$A$10:$A$109,'Graph Tables'!$D172)</f>
        <v>0</v>
      </c>
      <c r="Y172" s="50">
        <f>SUMIFS('Portfolio Allocation'!V$10:V$109,'Portfolio Allocation'!$A$10:$A$109,'Graph Tables'!$D172)</f>
        <v>0</v>
      </c>
      <c r="Z172" s="50">
        <f>SUMIFS('Portfolio Allocation'!W$10:W$109,'Portfolio Allocation'!$A$10:$A$109,'Graph Tables'!$D172)</f>
        <v>0</v>
      </c>
      <c r="AA172" s="50">
        <f>SUMIFS('Portfolio Allocation'!X$10:X$109,'Portfolio Allocation'!$A$10:$A$109,'Graph Tables'!$D172)</f>
        <v>0</v>
      </c>
      <c r="AB172" s="50">
        <f>SUMIFS('Portfolio Allocation'!Y$10:Y$109,'Portfolio Allocation'!$A$10:$A$109,'Graph Tables'!$D172)</f>
        <v>0</v>
      </c>
      <c r="AC172" s="50">
        <f>SUMIFS('Portfolio Allocation'!Z$10:Z$109,'Portfolio Allocation'!$A$10:$A$109,'Graph Tables'!$D172)</f>
        <v>0</v>
      </c>
      <c r="AD172" s="50"/>
      <c r="AH172" s="50"/>
      <c r="AI172" s="303">
        <f t="shared" si="265"/>
        <v>1</v>
      </c>
      <c r="AJ172" s="303">
        <f>AI172+COUNTIF(AI$2:$AI172,AI172)-1</f>
        <v>171</v>
      </c>
      <c r="AK172" s="305" t="str">
        <f t="shared" si="213"/>
        <v>Philippines the</v>
      </c>
      <c r="AL172" s="81">
        <f t="shared" si="266"/>
        <v>0</v>
      </c>
      <c r="AM172" s="48">
        <f t="shared" si="214"/>
        <v>0</v>
      </c>
      <c r="AN172" s="48">
        <f t="shared" si="215"/>
        <v>0</v>
      </c>
      <c r="AO172" s="48">
        <f t="shared" si="216"/>
        <v>0</v>
      </c>
      <c r="AP172" s="48">
        <f t="shared" si="217"/>
        <v>0</v>
      </c>
      <c r="AQ172" s="48">
        <f t="shared" si="218"/>
        <v>0</v>
      </c>
      <c r="AR172" s="48">
        <f t="shared" si="219"/>
        <v>0</v>
      </c>
      <c r="AS172" s="48">
        <f t="shared" si="220"/>
        <v>0</v>
      </c>
      <c r="AT172" s="48">
        <f t="shared" si="221"/>
        <v>0</v>
      </c>
      <c r="AU172" s="48">
        <f t="shared" si="222"/>
        <v>0</v>
      </c>
      <c r="AV172" s="48">
        <f t="shared" si="223"/>
        <v>0</v>
      </c>
      <c r="AW172" s="48">
        <f t="shared" si="224"/>
        <v>0</v>
      </c>
      <c r="AX172" s="48">
        <f t="shared" si="225"/>
        <v>0</v>
      </c>
      <c r="AY172" s="48">
        <f t="shared" si="226"/>
        <v>0</v>
      </c>
      <c r="AZ172" s="48">
        <f t="shared" si="227"/>
        <v>0</v>
      </c>
      <c r="BA172" s="48">
        <f t="shared" si="228"/>
        <v>0</v>
      </c>
      <c r="BB172" s="48">
        <f t="shared" si="229"/>
        <v>0</v>
      </c>
      <c r="BC172" s="48">
        <f t="shared" si="230"/>
        <v>0</v>
      </c>
      <c r="BD172" s="48">
        <f t="shared" si="231"/>
        <v>0</v>
      </c>
      <c r="BE172" s="48">
        <f t="shared" si="232"/>
        <v>0</v>
      </c>
      <c r="BF172" s="48">
        <f t="shared" si="233"/>
        <v>0</v>
      </c>
      <c r="BG172" s="48">
        <f t="shared" si="234"/>
        <v>0</v>
      </c>
      <c r="BH172" s="48">
        <f t="shared" si="235"/>
        <v>0</v>
      </c>
      <c r="BI172" s="48">
        <f t="shared" si="236"/>
        <v>0</v>
      </c>
      <c r="BJ172" s="48">
        <f t="shared" si="237"/>
        <v>0</v>
      </c>
      <c r="BK172" s="48"/>
      <c r="CN172" s="310">
        <f t="shared" si="267"/>
        <v>0</v>
      </c>
      <c r="CO172" s="310">
        <v>171</v>
      </c>
      <c r="CP172" s="303">
        <f t="shared" si="268"/>
        <v>1</v>
      </c>
      <c r="CQ172" s="303">
        <f>CP172+COUNTIF($CP$2:CP172,CP172)-1</f>
        <v>171</v>
      </c>
      <c r="CR172" s="305" t="str">
        <f t="shared" si="238"/>
        <v>Philippines the</v>
      </c>
      <c r="CS172" s="81">
        <f t="shared" si="269"/>
        <v>0</v>
      </c>
      <c r="CT172" s="48">
        <f t="shared" si="239"/>
        <v>0</v>
      </c>
      <c r="CU172" s="48">
        <f t="shared" si="240"/>
        <v>0</v>
      </c>
      <c r="CV172" s="48">
        <f t="shared" si="241"/>
        <v>0</v>
      </c>
      <c r="CW172" s="48">
        <f t="shared" si="242"/>
        <v>0</v>
      </c>
      <c r="CX172" s="48">
        <f t="shared" si="243"/>
        <v>0</v>
      </c>
      <c r="CY172" s="48">
        <f t="shared" si="244"/>
        <v>0</v>
      </c>
      <c r="CZ172" s="48">
        <f t="shared" si="245"/>
        <v>0</v>
      </c>
      <c r="DA172" s="48">
        <f t="shared" si="246"/>
        <v>0</v>
      </c>
      <c r="DB172" s="48">
        <f t="shared" si="247"/>
        <v>0</v>
      </c>
      <c r="DC172" s="48">
        <f t="shared" si="248"/>
        <v>0</v>
      </c>
      <c r="DD172" s="48">
        <f t="shared" si="249"/>
        <v>0</v>
      </c>
      <c r="DE172" s="48">
        <f t="shared" si="250"/>
        <v>0</v>
      </c>
      <c r="DF172" s="48">
        <f t="shared" si="251"/>
        <v>0</v>
      </c>
      <c r="DG172" s="48">
        <f t="shared" si="252"/>
        <v>0</v>
      </c>
      <c r="DH172" s="48">
        <f t="shared" si="253"/>
        <v>0</v>
      </c>
      <c r="DI172" s="48">
        <f t="shared" si="254"/>
        <v>0</v>
      </c>
      <c r="DJ172" s="48">
        <f t="shared" si="255"/>
        <v>0</v>
      </c>
      <c r="DK172" s="48">
        <f t="shared" si="256"/>
        <v>0</v>
      </c>
      <c r="DL172" s="48">
        <f t="shared" si="257"/>
        <v>0</v>
      </c>
      <c r="DM172" s="48">
        <f t="shared" si="258"/>
        <v>0</v>
      </c>
      <c r="DN172" s="48">
        <f t="shared" si="259"/>
        <v>0</v>
      </c>
      <c r="DO172" s="48">
        <f t="shared" si="260"/>
        <v>0</v>
      </c>
      <c r="DP172" s="48">
        <f t="shared" si="261"/>
        <v>0</v>
      </c>
      <c r="DQ172" s="48">
        <f t="shared" si="262"/>
        <v>0</v>
      </c>
    </row>
    <row r="173" spans="1:121" ht="15">
      <c r="A173" s="303">
        <v>172</v>
      </c>
      <c r="B173" s="445">
        <f t="shared" si="263"/>
        <v>1</v>
      </c>
      <c r="C173" s="446">
        <f>B173+COUNTIF(B$2:$B173,B173)-1</f>
        <v>172</v>
      </c>
      <c r="D173" s="447" t="str">
        <f>Tables!AI173</f>
        <v>Pitcairn Island</v>
      </c>
      <c r="E173" s="448">
        <f t="shared" si="264"/>
        <v>0</v>
      </c>
      <c r="F173" s="50">
        <f>SUMIFS('Portfolio Allocation'!C$10:C$109,'Portfolio Allocation'!$A$10:$A$109,'Graph Tables'!$D173)</f>
        <v>0</v>
      </c>
      <c r="G173" s="50">
        <f>SUMIFS('Portfolio Allocation'!D$10:D$109,'Portfolio Allocation'!$A$10:$A$109,'Graph Tables'!$D173)</f>
        <v>0</v>
      </c>
      <c r="H173" s="50">
        <f>SUMIFS('Portfolio Allocation'!E$10:E$109,'Portfolio Allocation'!$A$10:$A$109,'Graph Tables'!$D173)</f>
        <v>0</v>
      </c>
      <c r="I173" s="50">
        <f>SUMIFS('Portfolio Allocation'!F$10:F$109,'Portfolio Allocation'!$A$10:$A$109,'Graph Tables'!$D173)</f>
        <v>0</v>
      </c>
      <c r="J173" s="50">
        <f>SUMIFS('Portfolio Allocation'!G$10:G$109,'Portfolio Allocation'!$A$10:$A$109,'Graph Tables'!$D173)</f>
        <v>0</v>
      </c>
      <c r="K173" s="50">
        <f>SUMIFS('Portfolio Allocation'!H$10:H$109,'Portfolio Allocation'!$A$10:$A$109,'Graph Tables'!$D173)</f>
        <v>0</v>
      </c>
      <c r="L173" s="50">
        <f>SUMIFS('Portfolio Allocation'!I$10:I$109,'Portfolio Allocation'!$A$10:$A$109,'Graph Tables'!$D173)</f>
        <v>0</v>
      </c>
      <c r="M173" s="50">
        <f>SUMIFS('Portfolio Allocation'!J$10:J$109,'Portfolio Allocation'!$A$10:$A$109,'Graph Tables'!$D173)</f>
        <v>0</v>
      </c>
      <c r="N173" s="50">
        <f>SUMIFS('Portfolio Allocation'!K$10:K$109,'Portfolio Allocation'!$A$10:$A$109,'Graph Tables'!$D173)</f>
        <v>0</v>
      </c>
      <c r="O173" s="50">
        <f>SUMIFS('Portfolio Allocation'!L$10:L$109,'Portfolio Allocation'!$A$10:$A$109,'Graph Tables'!$D173)</f>
        <v>0</v>
      </c>
      <c r="P173" s="50">
        <f>SUMIFS('Portfolio Allocation'!M$10:M$109,'Portfolio Allocation'!$A$10:$A$109,'Graph Tables'!$D173)</f>
        <v>0</v>
      </c>
      <c r="Q173" s="50">
        <f>SUMIFS('Portfolio Allocation'!N$10:N$109,'Portfolio Allocation'!$A$10:$A$109,'Graph Tables'!$D173)</f>
        <v>0</v>
      </c>
      <c r="R173" s="50">
        <f>SUMIFS('Portfolio Allocation'!O$10:O$109,'Portfolio Allocation'!$A$10:$A$109,'Graph Tables'!$D173)</f>
        <v>0</v>
      </c>
      <c r="S173" s="50">
        <f>SUMIFS('Portfolio Allocation'!P$10:P$109,'Portfolio Allocation'!$A$10:$A$109,'Graph Tables'!$D173)</f>
        <v>0</v>
      </c>
      <c r="T173" s="50">
        <f>SUMIFS('Portfolio Allocation'!Q$10:Q$109,'Portfolio Allocation'!$A$10:$A$109,'Graph Tables'!$D173)</f>
        <v>0</v>
      </c>
      <c r="U173" s="50">
        <f>SUMIFS('Portfolio Allocation'!R$10:R$109,'Portfolio Allocation'!$A$10:$A$109,'Graph Tables'!$D173)</f>
        <v>0</v>
      </c>
      <c r="V173" s="50">
        <f>SUMIFS('Portfolio Allocation'!S$10:S$109,'Portfolio Allocation'!$A$10:$A$109,'Graph Tables'!$D173)</f>
        <v>0</v>
      </c>
      <c r="W173" s="50">
        <f>SUMIFS('Portfolio Allocation'!T$10:T$109,'Portfolio Allocation'!$A$10:$A$109,'Graph Tables'!$D173)</f>
        <v>0</v>
      </c>
      <c r="X173" s="50">
        <f>SUMIFS('Portfolio Allocation'!U$10:U$109,'Portfolio Allocation'!$A$10:$A$109,'Graph Tables'!$D173)</f>
        <v>0</v>
      </c>
      <c r="Y173" s="50">
        <f>SUMIFS('Portfolio Allocation'!V$10:V$109,'Portfolio Allocation'!$A$10:$A$109,'Graph Tables'!$D173)</f>
        <v>0</v>
      </c>
      <c r="Z173" s="50">
        <f>SUMIFS('Portfolio Allocation'!W$10:W$109,'Portfolio Allocation'!$A$10:$A$109,'Graph Tables'!$D173)</f>
        <v>0</v>
      </c>
      <c r="AA173" s="50">
        <f>SUMIFS('Portfolio Allocation'!X$10:X$109,'Portfolio Allocation'!$A$10:$A$109,'Graph Tables'!$D173)</f>
        <v>0</v>
      </c>
      <c r="AB173" s="50">
        <f>SUMIFS('Portfolio Allocation'!Y$10:Y$109,'Portfolio Allocation'!$A$10:$A$109,'Graph Tables'!$D173)</f>
        <v>0</v>
      </c>
      <c r="AC173" s="50">
        <f>SUMIFS('Portfolio Allocation'!Z$10:Z$109,'Portfolio Allocation'!$A$10:$A$109,'Graph Tables'!$D173)</f>
        <v>0</v>
      </c>
      <c r="AD173" s="50"/>
      <c r="AH173" s="50"/>
      <c r="AI173" s="303">
        <f t="shared" si="265"/>
        <v>1</v>
      </c>
      <c r="AJ173" s="303">
        <f>AI173+COUNTIF(AI$2:$AI173,AI173)-1</f>
        <v>172</v>
      </c>
      <c r="AK173" s="305" t="str">
        <f t="shared" si="213"/>
        <v>Pitcairn Island</v>
      </c>
      <c r="AL173" s="81">
        <f t="shared" si="266"/>
        <v>0</v>
      </c>
      <c r="AM173" s="48">
        <f t="shared" si="214"/>
        <v>0</v>
      </c>
      <c r="AN173" s="48">
        <f t="shared" si="215"/>
        <v>0</v>
      </c>
      <c r="AO173" s="48">
        <f t="shared" si="216"/>
        <v>0</v>
      </c>
      <c r="AP173" s="48">
        <f t="shared" si="217"/>
        <v>0</v>
      </c>
      <c r="AQ173" s="48">
        <f t="shared" si="218"/>
        <v>0</v>
      </c>
      <c r="AR173" s="48">
        <f t="shared" si="219"/>
        <v>0</v>
      </c>
      <c r="AS173" s="48">
        <f t="shared" si="220"/>
        <v>0</v>
      </c>
      <c r="AT173" s="48">
        <f t="shared" si="221"/>
        <v>0</v>
      </c>
      <c r="AU173" s="48">
        <f t="shared" si="222"/>
        <v>0</v>
      </c>
      <c r="AV173" s="48">
        <f t="shared" si="223"/>
        <v>0</v>
      </c>
      <c r="AW173" s="48">
        <f t="shared" si="224"/>
        <v>0</v>
      </c>
      <c r="AX173" s="48">
        <f t="shared" si="225"/>
        <v>0</v>
      </c>
      <c r="AY173" s="48">
        <f t="shared" si="226"/>
        <v>0</v>
      </c>
      <c r="AZ173" s="48">
        <f t="shared" si="227"/>
        <v>0</v>
      </c>
      <c r="BA173" s="48">
        <f t="shared" si="228"/>
        <v>0</v>
      </c>
      <c r="BB173" s="48">
        <f t="shared" si="229"/>
        <v>0</v>
      </c>
      <c r="BC173" s="48">
        <f t="shared" si="230"/>
        <v>0</v>
      </c>
      <c r="BD173" s="48">
        <f t="shared" si="231"/>
        <v>0</v>
      </c>
      <c r="BE173" s="48">
        <f t="shared" si="232"/>
        <v>0</v>
      </c>
      <c r="BF173" s="48">
        <f t="shared" si="233"/>
        <v>0</v>
      </c>
      <c r="BG173" s="48">
        <f t="shared" si="234"/>
        <v>0</v>
      </c>
      <c r="BH173" s="48">
        <f t="shared" si="235"/>
        <v>0</v>
      </c>
      <c r="BI173" s="48">
        <f t="shared" si="236"/>
        <v>0</v>
      </c>
      <c r="BJ173" s="48">
        <f t="shared" si="237"/>
        <v>0</v>
      </c>
      <c r="BK173" s="48"/>
      <c r="CN173" s="310">
        <f t="shared" si="267"/>
        <v>0</v>
      </c>
      <c r="CO173" s="310">
        <v>172</v>
      </c>
      <c r="CP173" s="303">
        <f t="shared" si="268"/>
        <v>1</v>
      </c>
      <c r="CQ173" s="303">
        <f>CP173+COUNTIF($CP$2:CP173,CP173)-1</f>
        <v>172</v>
      </c>
      <c r="CR173" s="305" t="str">
        <f t="shared" si="238"/>
        <v>Pitcairn Island</v>
      </c>
      <c r="CS173" s="81">
        <f t="shared" si="269"/>
        <v>0</v>
      </c>
      <c r="CT173" s="48">
        <f t="shared" si="239"/>
        <v>0</v>
      </c>
      <c r="CU173" s="48">
        <f t="shared" si="240"/>
        <v>0</v>
      </c>
      <c r="CV173" s="48">
        <f t="shared" si="241"/>
        <v>0</v>
      </c>
      <c r="CW173" s="48">
        <f t="shared" si="242"/>
        <v>0</v>
      </c>
      <c r="CX173" s="48">
        <f t="shared" si="243"/>
        <v>0</v>
      </c>
      <c r="CY173" s="48">
        <f t="shared" si="244"/>
        <v>0</v>
      </c>
      <c r="CZ173" s="48">
        <f t="shared" si="245"/>
        <v>0</v>
      </c>
      <c r="DA173" s="48">
        <f t="shared" si="246"/>
        <v>0</v>
      </c>
      <c r="DB173" s="48">
        <f t="shared" si="247"/>
        <v>0</v>
      </c>
      <c r="DC173" s="48">
        <f t="shared" si="248"/>
        <v>0</v>
      </c>
      <c r="DD173" s="48">
        <f t="shared" si="249"/>
        <v>0</v>
      </c>
      <c r="DE173" s="48">
        <f t="shared" si="250"/>
        <v>0</v>
      </c>
      <c r="DF173" s="48">
        <f t="shared" si="251"/>
        <v>0</v>
      </c>
      <c r="DG173" s="48">
        <f t="shared" si="252"/>
        <v>0</v>
      </c>
      <c r="DH173" s="48">
        <f t="shared" si="253"/>
        <v>0</v>
      </c>
      <c r="DI173" s="48">
        <f t="shared" si="254"/>
        <v>0</v>
      </c>
      <c r="DJ173" s="48">
        <f t="shared" si="255"/>
        <v>0</v>
      </c>
      <c r="DK173" s="48">
        <f t="shared" si="256"/>
        <v>0</v>
      </c>
      <c r="DL173" s="48">
        <f t="shared" si="257"/>
        <v>0</v>
      </c>
      <c r="DM173" s="48">
        <f t="shared" si="258"/>
        <v>0</v>
      </c>
      <c r="DN173" s="48">
        <f t="shared" si="259"/>
        <v>0</v>
      </c>
      <c r="DO173" s="48">
        <f t="shared" si="260"/>
        <v>0</v>
      </c>
      <c r="DP173" s="48">
        <f t="shared" si="261"/>
        <v>0</v>
      </c>
      <c r="DQ173" s="48">
        <f t="shared" si="262"/>
        <v>0</v>
      </c>
    </row>
    <row r="174" spans="1:121" ht="15">
      <c r="A174" s="303">
        <v>173</v>
      </c>
      <c r="B174" s="445">
        <f t="shared" si="263"/>
        <v>1</v>
      </c>
      <c r="C174" s="446">
        <f>B174+COUNTIF(B$2:$B174,B174)-1</f>
        <v>173</v>
      </c>
      <c r="D174" s="447" t="str">
        <f>Tables!AI174</f>
        <v>Poland</v>
      </c>
      <c r="E174" s="448">
        <f t="shared" si="264"/>
        <v>0</v>
      </c>
      <c r="F174" s="50">
        <f>SUMIFS('Portfolio Allocation'!C$10:C$109,'Portfolio Allocation'!$A$10:$A$109,'Graph Tables'!$D174)</f>
        <v>0</v>
      </c>
      <c r="G174" s="50">
        <f>SUMIFS('Portfolio Allocation'!D$10:D$109,'Portfolio Allocation'!$A$10:$A$109,'Graph Tables'!$D174)</f>
        <v>0</v>
      </c>
      <c r="H174" s="50">
        <f>SUMIFS('Portfolio Allocation'!E$10:E$109,'Portfolio Allocation'!$A$10:$A$109,'Graph Tables'!$D174)</f>
        <v>0</v>
      </c>
      <c r="I174" s="50">
        <f>SUMIFS('Portfolio Allocation'!F$10:F$109,'Portfolio Allocation'!$A$10:$A$109,'Graph Tables'!$D174)</f>
        <v>0</v>
      </c>
      <c r="J174" s="50">
        <f>SUMIFS('Portfolio Allocation'!G$10:G$109,'Portfolio Allocation'!$A$10:$A$109,'Graph Tables'!$D174)</f>
        <v>0</v>
      </c>
      <c r="K174" s="50">
        <f>SUMIFS('Portfolio Allocation'!H$10:H$109,'Portfolio Allocation'!$A$10:$A$109,'Graph Tables'!$D174)</f>
        <v>0</v>
      </c>
      <c r="L174" s="50">
        <f>SUMIFS('Portfolio Allocation'!I$10:I$109,'Portfolio Allocation'!$A$10:$A$109,'Graph Tables'!$D174)</f>
        <v>0</v>
      </c>
      <c r="M174" s="50">
        <f>SUMIFS('Portfolio Allocation'!J$10:J$109,'Portfolio Allocation'!$A$10:$A$109,'Graph Tables'!$D174)</f>
        <v>0</v>
      </c>
      <c r="N174" s="50">
        <f>SUMIFS('Portfolio Allocation'!K$10:K$109,'Portfolio Allocation'!$A$10:$A$109,'Graph Tables'!$D174)</f>
        <v>0</v>
      </c>
      <c r="O174" s="50">
        <f>SUMIFS('Portfolio Allocation'!L$10:L$109,'Portfolio Allocation'!$A$10:$A$109,'Graph Tables'!$D174)</f>
        <v>0</v>
      </c>
      <c r="P174" s="50">
        <f>SUMIFS('Portfolio Allocation'!M$10:M$109,'Portfolio Allocation'!$A$10:$A$109,'Graph Tables'!$D174)</f>
        <v>0</v>
      </c>
      <c r="Q174" s="50">
        <f>SUMIFS('Portfolio Allocation'!N$10:N$109,'Portfolio Allocation'!$A$10:$A$109,'Graph Tables'!$D174)</f>
        <v>0</v>
      </c>
      <c r="R174" s="50">
        <f>SUMIFS('Portfolio Allocation'!O$10:O$109,'Portfolio Allocation'!$A$10:$A$109,'Graph Tables'!$D174)</f>
        <v>0</v>
      </c>
      <c r="S174" s="50">
        <f>SUMIFS('Portfolio Allocation'!P$10:P$109,'Portfolio Allocation'!$A$10:$A$109,'Graph Tables'!$D174)</f>
        <v>0</v>
      </c>
      <c r="T174" s="50">
        <f>SUMIFS('Portfolio Allocation'!Q$10:Q$109,'Portfolio Allocation'!$A$10:$A$109,'Graph Tables'!$D174)</f>
        <v>0</v>
      </c>
      <c r="U174" s="50">
        <f>SUMIFS('Portfolio Allocation'!R$10:R$109,'Portfolio Allocation'!$A$10:$A$109,'Graph Tables'!$D174)</f>
        <v>0</v>
      </c>
      <c r="V174" s="50">
        <f>SUMIFS('Portfolio Allocation'!S$10:S$109,'Portfolio Allocation'!$A$10:$A$109,'Graph Tables'!$D174)</f>
        <v>0</v>
      </c>
      <c r="W174" s="50">
        <f>SUMIFS('Portfolio Allocation'!T$10:T$109,'Portfolio Allocation'!$A$10:$A$109,'Graph Tables'!$D174)</f>
        <v>0</v>
      </c>
      <c r="X174" s="50">
        <f>SUMIFS('Portfolio Allocation'!U$10:U$109,'Portfolio Allocation'!$A$10:$A$109,'Graph Tables'!$D174)</f>
        <v>0</v>
      </c>
      <c r="Y174" s="50">
        <f>SUMIFS('Portfolio Allocation'!V$10:V$109,'Portfolio Allocation'!$A$10:$A$109,'Graph Tables'!$D174)</f>
        <v>0</v>
      </c>
      <c r="Z174" s="50">
        <f>SUMIFS('Portfolio Allocation'!W$10:W$109,'Portfolio Allocation'!$A$10:$A$109,'Graph Tables'!$D174)</f>
        <v>0</v>
      </c>
      <c r="AA174" s="50">
        <f>SUMIFS('Portfolio Allocation'!X$10:X$109,'Portfolio Allocation'!$A$10:$A$109,'Graph Tables'!$D174)</f>
        <v>0</v>
      </c>
      <c r="AB174" s="50">
        <f>SUMIFS('Portfolio Allocation'!Y$10:Y$109,'Portfolio Allocation'!$A$10:$A$109,'Graph Tables'!$D174)</f>
        <v>0</v>
      </c>
      <c r="AC174" s="50">
        <f>SUMIFS('Portfolio Allocation'!Z$10:Z$109,'Portfolio Allocation'!$A$10:$A$109,'Graph Tables'!$D174)</f>
        <v>0</v>
      </c>
      <c r="AD174" s="50"/>
      <c r="AH174" s="50"/>
      <c r="AI174" s="303">
        <f t="shared" si="265"/>
        <v>1</v>
      </c>
      <c r="AJ174" s="303">
        <f>AI174+COUNTIF(AI$2:$AI174,AI174)-1</f>
        <v>173</v>
      </c>
      <c r="AK174" s="305" t="str">
        <f t="shared" si="213"/>
        <v>Poland</v>
      </c>
      <c r="AL174" s="81">
        <f t="shared" si="266"/>
        <v>0</v>
      </c>
      <c r="AM174" s="48">
        <f t="shared" si="214"/>
        <v>0</v>
      </c>
      <c r="AN174" s="48">
        <f t="shared" si="215"/>
        <v>0</v>
      </c>
      <c r="AO174" s="48">
        <f t="shared" si="216"/>
        <v>0</v>
      </c>
      <c r="AP174" s="48">
        <f t="shared" si="217"/>
        <v>0</v>
      </c>
      <c r="AQ174" s="48">
        <f t="shared" si="218"/>
        <v>0</v>
      </c>
      <c r="AR174" s="48">
        <f t="shared" si="219"/>
        <v>0</v>
      </c>
      <c r="AS174" s="48">
        <f t="shared" si="220"/>
        <v>0</v>
      </c>
      <c r="AT174" s="48">
        <f t="shared" si="221"/>
        <v>0</v>
      </c>
      <c r="AU174" s="48">
        <f t="shared" si="222"/>
        <v>0</v>
      </c>
      <c r="AV174" s="48">
        <f t="shared" si="223"/>
        <v>0</v>
      </c>
      <c r="AW174" s="48">
        <f t="shared" si="224"/>
        <v>0</v>
      </c>
      <c r="AX174" s="48">
        <f t="shared" si="225"/>
        <v>0</v>
      </c>
      <c r="AY174" s="48">
        <f t="shared" si="226"/>
        <v>0</v>
      </c>
      <c r="AZ174" s="48">
        <f t="shared" si="227"/>
        <v>0</v>
      </c>
      <c r="BA174" s="48">
        <f t="shared" si="228"/>
        <v>0</v>
      </c>
      <c r="BB174" s="48">
        <f t="shared" si="229"/>
        <v>0</v>
      </c>
      <c r="BC174" s="48">
        <f t="shared" si="230"/>
        <v>0</v>
      </c>
      <c r="BD174" s="48">
        <f t="shared" si="231"/>
        <v>0</v>
      </c>
      <c r="BE174" s="48">
        <f t="shared" si="232"/>
        <v>0</v>
      </c>
      <c r="BF174" s="48">
        <f t="shared" si="233"/>
        <v>0</v>
      </c>
      <c r="BG174" s="48">
        <f t="shared" si="234"/>
        <v>0</v>
      </c>
      <c r="BH174" s="48">
        <f t="shared" si="235"/>
        <v>0</v>
      </c>
      <c r="BI174" s="48">
        <f t="shared" si="236"/>
        <v>0</v>
      </c>
      <c r="BJ174" s="48">
        <f t="shared" si="237"/>
        <v>0</v>
      </c>
      <c r="BK174" s="48"/>
      <c r="CN174" s="310">
        <f t="shared" si="267"/>
        <v>0</v>
      </c>
      <c r="CO174" s="310">
        <v>173</v>
      </c>
      <c r="CP174" s="303">
        <f t="shared" si="268"/>
        <v>1</v>
      </c>
      <c r="CQ174" s="303">
        <f>CP174+COUNTIF($CP$2:CP174,CP174)-1</f>
        <v>173</v>
      </c>
      <c r="CR174" s="305" t="str">
        <f t="shared" si="238"/>
        <v>Poland</v>
      </c>
      <c r="CS174" s="81">
        <f t="shared" si="269"/>
        <v>0</v>
      </c>
      <c r="CT174" s="48">
        <f t="shared" si="239"/>
        <v>0</v>
      </c>
      <c r="CU174" s="48">
        <f t="shared" si="240"/>
        <v>0</v>
      </c>
      <c r="CV174" s="48">
        <f t="shared" si="241"/>
        <v>0</v>
      </c>
      <c r="CW174" s="48">
        <f t="shared" si="242"/>
        <v>0</v>
      </c>
      <c r="CX174" s="48">
        <f t="shared" si="243"/>
        <v>0</v>
      </c>
      <c r="CY174" s="48">
        <f t="shared" si="244"/>
        <v>0</v>
      </c>
      <c r="CZ174" s="48">
        <f t="shared" si="245"/>
        <v>0</v>
      </c>
      <c r="DA174" s="48">
        <f t="shared" si="246"/>
        <v>0</v>
      </c>
      <c r="DB174" s="48">
        <f t="shared" si="247"/>
        <v>0</v>
      </c>
      <c r="DC174" s="48">
        <f t="shared" si="248"/>
        <v>0</v>
      </c>
      <c r="DD174" s="48">
        <f t="shared" si="249"/>
        <v>0</v>
      </c>
      <c r="DE174" s="48">
        <f t="shared" si="250"/>
        <v>0</v>
      </c>
      <c r="DF174" s="48">
        <f t="shared" si="251"/>
        <v>0</v>
      </c>
      <c r="DG174" s="48">
        <f t="shared" si="252"/>
        <v>0</v>
      </c>
      <c r="DH174" s="48">
        <f t="shared" si="253"/>
        <v>0</v>
      </c>
      <c r="DI174" s="48">
        <f t="shared" si="254"/>
        <v>0</v>
      </c>
      <c r="DJ174" s="48">
        <f t="shared" si="255"/>
        <v>0</v>
      </c>
      <c r="DK174" s="48">
        <f t="shared" si="256"/>
        <v>0</v>
      </c>
      <c r="DL174" s="48">
        <f t="shared" si="257"/>
        <v>0</v>
      </c>
      <c r="DM174" s="48">
        <f t="shared" si="258"/>
        <v>0</v>
      </c>
      <c r="DN174" s="48">
        <f t="shared" si="259"/>
        <v>0</v>
      </c>
      <c r="DO174" s="48">
        <f t="shared" si="260"/>
        <v>0</v>
      </c>
      <c r="DP174" s="48">
        <f t="shared" si="261"/>
        <v>0</v>
      </c>
      <c r="DQ174" s="48">
        <f t="shared" si="262"/>
        <v>0</v>
      </c>
    </row>
    <row r="175" spans="1:121" ht="15">
      <c r="A175" s="303">
        <v>174</v>
      </c>
      <c r="B175" s="445">
        <f t="shared" si="263"/>
        <v>1</v>
      </c>
      <c r="C175" s="446">
        <f>B175+COUNTIF(B$2:$B175,B175)-1</f>
        <v>174</v>
      </c>
      <c r="D175" s="447" t="str">
        <f>Tables!AI175</f>
        <v>Portugal</v>
      </c>
      <c r="E175" s="448">
        <f t="shared" si="264"/>
        <v>0</v>
      </c>
      <c r="F175" s="50">
        <f>SUMIFS('Portfolio Allocation'!C$10:C$109,'Portfolio Allocation'!$A$10:$A$109,'Graph Tables'!$D175)</f>
        <v>0</v>
      </c>
      <c r="G175" s="50">
        <f>SUMIFS('Portfolio Allocation'!D$10:D$109,'Portfolio Allocation'!$A$10:$A$109,'Graph Tables'!$D175)</f>
        <v>0</v>
      </c>
      <c r="H175" s="50">
        <f>SUMIFS('Portfolio Allocation'!E$10:E$109,'Portfolio Allocation'!$A$10:$A$109,'Graph Tables'!$D175)</f>
        <v>0</v>
      </c>
      <c r="I175" s="50">
        <f>SUMIFS('Portfolio Allocation'!F$10:F$109,'Portfolio Allocation'!$A$10:$A$109,'Graph Tables'!$D175)</f>
        <v>0</v>
      </c>
      <c r="J175" s="50">
        <f>SUMIFS('Portfolio Allocation'!G$10:G$109,'Portfolio Allocation'!$A$10:$A$109,'Graph Tables'!$D175)</f>
        <v>0</v>
      </c>
      <c r="K175" s="50">
        <f>SUMIFS('Portfolio Allocation'!H$10:H$109,'Portfolio Allocation'!$A$10:$A$109,'Graph Tables'!$D175)</f>
        <v>0</v>
      </c>
      <c r="L175" s="50">
        <f>SUMIFS('Portfolio Allocation'!I$10:I$109,'Portfolio Allocation'!$A$10:$A$109,'Graph Tables'!$D175)</f>
        <v>0</v>
      </c>
      <c r="M175" s="50">
        <f>SUMIFS('Portfolio Allocation'!J$10:J$109,'Portfolio Allocation'!$A$10:$A$109,'Graph Tables'!$D175)</f>
        <v>0</v>
      </c>
      <c r="N175" s="50">
        <f>SUMIFS('Portfolio Allocation'!K$10:K$109,'Portfolio Allocation'!$A$10:$A$109,'Graph Tables'!$D175)</f>
        <v>0</v>
      </c>
      <c r="O175" s="50">
        <f>SUMIFS('Portfolio Allocation'!L$10:L$109,'Portfolio Allocation'!$A$10:$A$109,'Graph Tables'!$D175)</f>
        <v>0</v>
      </c>
      <c r="P175" s="50">
        <f>SUMIFS('Portfolio Allocation'!M$10:M$109,'Portfolio Allocation'!$A$10:$A$109,'Graph Tables'!$D175)</f>
        <v>0</v>
      </c>
      <c r="Q175" s="50">
        <f>SUMIFS('Portfolio Allocation'!N$10:N$109,'Portfolio Allocation'!$A$10:$A$109,'Graph Tables'!$D175)</f>
        <v>0</v>
      </c>
      <c r="R175" s="50">
        <f>SUMIFS('Portfolio Allocation'!O$10:O$109,'Portfolio Allocation'!$A$10:$A$109,'Graph Tables'!$D175)</f>
        <v>0</v>
      </c>
      <c r="S175" s="50">
        <f>SUMIFS('Portfolio Allocation'!P$10:P$109,'Portfolio Allocation'!$A$10:$A$109,'Graph Tables'!$D175)</f>
        <v>0</v>
      </c>
      <c r="T175" s="50">
        <f>SUMIFS('Portfolio Allocation'!Q$10:Q$109,'Portfolio Allocation'!$A$10:$A$109,'Graph Tables'!$D175)</f>
        <v>0</v>
      </c>
      <c r="U175" s="50">
        <f>SUMIFS('Portfolio Allocation'!R$10:R$109,'Portfolio Allocation'!$A$10:$A$109,'Graph Tables'!$D175)</f>
        <v>0</v>
      </c>
      <c r="V175" s="50">
        <f>SUMIFS('Portfolio Allocation'!S$10:S$109,'Portfolio Allocation'!$A$10:$A$109,'Graph Tables'!$D175)</f>
        <v>0</v>
      </c>
      <c r="W175" s="50">
        <f>SUMIFS('Portfolio Allocation'!T$10:T$109,'Portfolio Allocation'!$A$10:$A$109,'Graph Tables'!$D175)</f>
        <v>0</v>
      </c>
      <c r="X175" s="50">
        <f>SUMIFS('Portfolio Allocation'!U$10:U$109,'Portfolio Allocation'!$A$10:$A$109,'Graph Tables'!$D175)</f>
        <v>0</v>
      </c>
      <c r="Y175" s="50">
        <f>SUMIFS('Portfolio Allocation'!V$10:V$109,'Portfolio Allocation'!$A$10:$A$109,'Graph Tables'!$D175)</f>
        <v>0</v>
      </c>
      <c r="Z175" s="50">
        <f>SUMIFS('Portfolio Allocation'!W$10:W$109,'Portfolio Allocation'!$A$10:$A$109,'Graph Tables'!$D175)</f>
        <v>0</v>
      </c>
      <c r="AA175" s="50">
        <f>SUMIFS('Portfolio Allocation'!X$10:X$109,'Portfolio Allocation'!$A$10:$A$109,'Graph Tables'!$D175)</f>
        <v>0</v>
      </c>
      <c r="AB175" s="50">
        <f>SUMIFS('Portfolio Allocation'!Y$10:Y$109,'Portfolio Allocation'!$A$10:$A$109,'Graph Tables'!$D175)</f>
        <v>0</v>
      </c>
      <c r="AC175" s="50">
        <f>SUMIFS('Portfolio Allocation'!Z$10:Z$109,'Portfolio Allocation'!$A$10:$A$109,'Graph Tables'!$D175)</f>
        <v>0</v>
      </c>
      <c r="AD175" s="50"/>
      <c r="AH175" s="50"/>
      <c r="AI175" s="303">
        <f t="shared" si="265"/>
        <v>1</v>
      </c>
      <c r="AJ175" s="303">
        <f>AI175+COUNTIF(AI$2:$AI175,AI175)-1</f>
        <v>174</v>
      </c>
      <c r="AK175" s="305" t="str">
        <f t="shared" si="213"/>
        <v>Portugal</v>
      </c>
      <c r="AL175" s="81">
        <f t="shared" si="266"/>
        <v>0</v>
      </c>
      <c r="AM175" s="48">
        <f t="shared" si="214"/>
        <v>0</v>
      </c>
      <c r="AN175" s="48">
        <f t="shared" si="215"/>
        <v>0</v>
      </c>
      <c r="AO175" s="48">
        <f t="shared" si="216"/>
        <v>0</v>
      </c>
      <c r="AP175" s="48">
        <f t="shared" si="217"/>
        <v>0</v>
      </c>
      <c r="AQ175" s="48">
        <f t="shared" si="218"/>
        <v>0</v>
      </c>
      <c r="AR175" s="48">
        <f t="shared" si="219"/>
        <v>0</v>
      </c>
      <c r="AS175" s="48">
        <f t="shared" si="220"/>
        <v>0</v>
      </c>
      <c r="AT175" s="48">
        <f t="shared" si="221"/>
        <v>0</v>
      </c>
      <c r="AU175" s="48">
        <f t="shared" si="222"/>
        <v>0</v>
      </c>
      <c r="AV175" s="48">
        <f t="shared" si="223"/>
        <v>0</v>
      </c>
      <c r="AW175" s="48">
        <f t="shared" si="224"/>
        <v>0</v>
      </c>
      <c r="AX175" s="48">
        <f t="shared" si="225"/>
        <v>0</v>
      </c>
      <c r="AY175" s="48">
        <f t="shared" si="226"/>
        <v>0</v>
      </c>
      <c r="AZ175" s="48">
        <f t="shared" si="227"/>
        <v>0</v>
      </c>
      <c r="BA175" s="48">
        <f t="shared" si="228"/>
        <v>0</v>
      </c>
      <c r="BB175" s="48">
        <f t="shared" si="229"/>
        <v>0</v>
      </c>
      <c r="BC175" s="48">
        <f t="shared" si="230"/>
        <v>0</v>
      </c>
      <c r="BD175" s="48">
        <f t="shared" si="231"/>
        <v>0</v>
      </c>
      <c r="BE175" s="48">
        <f t="shared" si="232"/>
        <v>0</v>
      </c>
      <c r="BF175" s="48">
        <f t="shared" si="233"/>
        <v>0</v>
      </c>
      <c r="BG175" s="48">
        <f t="shared" si="234"/>
        <v>0</v>
      </c>
      <c r="BH175" s="48">
        <f t="shared" si="235"/>
        <v>0</v>
      </c>
      <c r="BI175" s="48">
        <f t="shared" si="236"/>
        <v>0</v>
      </c>
      <c r="BJ175" s="48">
        <f t="shared" si="237"/>
        <v>0</v>
      </c>
      <c r="BK175" s="48"/>
      <c r="CN175" s="310">
        <f t="shared" si="267"/>
        <v>0</v>
      </c>
      <c r="CO175" s="310">
        <v>174</v>
      </c>
      <c r="CP175" s="303">
        <f t="shared" si="268"/>
        <v>1</v>
      </c>
      <c r="CQ175" s="303">
        <f>CP175+COUNTIF($CP$2:CP175,CP175)-1</f>
        <v>174</v>
      </c>
      <c r="CR175" s="305" t="str">
        <f t="shared" si="238"/>
        <v>Portugal</v>
      </c>
      <c r="CS175" s="81">
        <f t="shared" si="269"/>
        <v>0</v>
      </c>
      <c r="CT175" s="48">
        <f t="shared" si="239"/>
        <v>0</v>
      </c>
      <c r="CU175" s="48">
        <f t="shared" si="240"/>
        <v>0</v>
      </c>
      <c r="CV175" s="48">
        <f t="shared" si="241"/>
        <v>0</v>
      </c>
      <c r="CW175" s="48">
        <f t="shared" si="242"/>
        <v>0</v>
      </c>
      <c r="CX175" s="48">
        <f t="shared" si="243"/>
        <v>0</v>
      </c>
      <c r="CY175" s="48">
        <f t="shared" si="244"/>
        <v>0</v>
      </c>
      <c r="CZ175" s="48">
        <f t="shared" si="245"/>
        <v>0</v>
      </c>
      <c r="DA175" s="48">
        <f t="shared" si="246"/>
        <v>0</v>
      </c>
      <c r="DB175" s="48">
        <f t="shared" si="247"/>
        <v>0</v>
      </c>
      <c r="DC175" s="48">
        <f t="shared" si="248"/>
        <v>0</v>
      </c>
      <c r="DD175" s="48">
        <f t="shared" si="249"/>
        <v>0</v>
      </c>
      <c r="DE175" s="48">
        <f t="shared" si="250"/>
        <v>0</v>
      </c>
      <c r="DF175" s="48">
        <f t="shared" si="251"/>
        <v>0</v>
      </c>
      <c r="DG175" s="48">
        <f t="shared" si="252"/>
        <v>0</v>
      </c>
      <c r="DH175" s="48">
        <f t="shared" si="253"/>
        <v>0</v>
      </c>
      <c r="DI175" s="48">
        <f t="shared" si="254"/>
        <v>0</v>
      </c>
      <c r="DJ175" s="48">
        <f t="shared" si="255"/>
        <v>0</v>
      </c>
      <c r="DK175" s="48">
        <f t="shared" si="256"/>
        <v>0</v>
      </c>
      <c r="DL175" s="48">
        <f t="shared" si="257"/>
        <v>0</v>
      </c>
      <c r="DM175" s="48">
        <f t="shared" si="258"/>
        <v>0</v>
      </c>
      <c r="DN175" s="48">
        <f t="shared" si="259"/>
        <v>0</v>
      </c>
      <c r="DO175" s="48">
        <f t="shared" si="260"/>
        <v>0</v>
      </c>
      <c r="DP175" s="48">
        <f t="shared" si="261"/>
        <v>0</v>
      </c>
      <c r="DQ175" s="48">
        <f t="shared" si="262"/>
        <v>0</v>
      </c>
    </row>
    <row r="176" spans="1:121" ht="15">
      <c r="A176" s="303">
        <v>175</v>
      </c>
      <c r="B176" s="445">
        <f t="shared" si="263"/>
        <v>1</v>
      </c>
      <c r="C176" s="446">
        <f>B176+COUNTIF(B$2:$B176,B176)-1</f>
        <v>175</v>
      </c>
      <c r="D176" s="447" t="str">
        <f>Tables!AI176</f>
        <v>Puerto Rico</v>
      </c>
      <c r="E176" s="448">
        <f t="shared" si="264"/>
        <v>0</v>
      </c>
      <c r="F176" s="50">
        <f>SUMIFS('Portfolio Allocation'!C$10:C$109,'Portfolio Allocation'!$A$10:$A$109,'Graph Tables'!$D176)</f>
        <v>0</v>
      </c>
      <c r="G176" s="50">
        <f>SUMIFS('Portfolio Allocation'!D$10:D$109,'Portfolio Allocation'!$A$10:$A$109,'Graph Tables'!$D176)</f>
        <v>0</v>
      </c>
      <c r="H176" s="50">
        <f>SUMIFS('Portfolio Allocation'!E$10:E$109,'Portfolio Allocation'!$A$10:$A$109,'Graph Tables'!$D176)</f>
        <v>0</v>
      </c>
      <c r="I176" s="50">
        <f>SUMIFS('Portfolio Allocation'!F$10:F$109,'Portfolio Allocation'!$A$10:$A$109,'Graph Tables'!$D176)</f>
        <v>0</v>
      </c>
      <c r="J176" s="50">
        <f>SUMIFS('Portfolio Allocation'!G$10:G$109,'Portfolio Allocation'!$A$10:$A$109,'Graph Tables'!$D176)</f>
        <v>0</v>
      </c>
      <c r="K176" s="50">
        <f>SUMIFS('Portfolio Allocation'!H$10:H$109,'Portfolio Allocation'!$A$10:$A$109,'Graph Tables'!$D176)</f>
        <v>0</v>
      </c>
      <c r="L176" s="50">
        <f>SUMIFS('Portfolio Allocation'!I$10:I$109,'Portfolio Allocation'!$A$10:$A$109,'Graph Tables'!$D176)</f>
        <v>0</v>
      </c>
      <c r="M176" s="50">
        <f>SUMIFS('Portfolio Allocation'!J$10:J$109,'Portfolio Allocation'!$A$10:$A$109,'Graph Tables'!$D176)</f>
        <v>0</v>
      </c>
      <c r="N176" s="50">
        <f>SUMIFS('Portfolio Allocation'!K$10:K$109,'Portfolio Allocation'!$A$10:$A$109,'Graph Tables'!$D176)</f>
        <v>0</v>
      </c>
      <c r="O176" s="50">
        <f>SUMIFS('Portfolio Allocation'!L$10:L$109,'Portfolio Allocation'!$A$10:$A$109,'Graph Tables'!$D176)</f>
        <v>0</v>
      </c>
      <c r="P176" s="50">
        <f>SUMIFS('Portfolio Allocation'!M$10:M$109,'Portfolio Allocation'!$A$10:$A$109,'Graph Tables'!$D176)</f>
        <v>0</v>
      </c>
      <c r="Q176" s="50">
        <f>SUMIFS('Portfolio Allocation'!N$10:N$109,'Portfolio Allocation'!$A$10:$A$109,'Graph Tables'!$D176)</f>
        <v>0</v>
      </c>
      <c r="R176" s="50">
        <f>SUMIFS('Portfolio Allocation'!O$10:O$109,'Portfolio Allocation'!$A$10:$A$109,'Graph Tables'!$D176)</f>
        <v>0</v>
      </c>
      <c r="S176" s="50">
        <f>SUMIFS('Portfolio Allocation'!P$10:P$109,'Portfolio Allocation'!$A$10:$A$109,'Graph Tables'!$D176)</f>
        <v>0</v>
      </c>
      <c r="T176" s="50">
        <f>SUMIFS('Portfolio Allocation'!Q$10:Q$109,'Portfolio Allocation'!$A$10:$A$109,'Graph Tables'!$D176)</f>
        <v>0</v>
      </c>
      <c r="U176" s="50">
        <f>SUMIFS('Portfolio Allocation'!R$10:R$109,'Portfolio Allocation'!$A$10:$A$109,'Graph Tables'!$D176)</f>
        <v>0</v>
      </c>
      <c r="V176" s="50">
        <f>SUMIFS('Portfolio Allocation'!S$10:S$109,'Portfolio Allocation'!$A$10:$A$109,'Graph Tables'!$D176)</f>
        <v>0</v>
      </c>
      <c r="W176" s="50">
        <f>SUMIFS('Portfolio Allocation'!T$10:T$109,'Portfolio Allocation'!$A$10:$A$109,'Graph Tables'!$D176)</f>
        <v>0</v>
      </c>
      <c r="X176" s="50">
        <f>SUMIFS('Portfolio Allocation'!U$10:U$109,'Portfolio Allocation'!$A$10:$A$109,'Graph Tables'!$D176)</f>
        <v>0</v>
      </c>
      <c r="Y176" s="50">
        <f>SUMIFS('Portfolio Allocation'!V$10:V$109,'Portfolio Allocation'!$A$10:$A$109,'Graph Tables'!$D176)</f>
        <v>0</v>
      </c>
      <c r="Z176" s="50">
        <f>SUMIFS('Portfolio Allocation'!W$10:W$109,'Portfolio Allocation'!$A$10:$A$109,'Graph Tables'!$D176)</f>
        <v>0</v>
      </c>
      <c r="AA176" s="50">
        <f>SUMIFS('Portfolio Allocation'!X$10:X$109,'Portfolio Allocation'!$A$10:$A$109,'Graph Tables'!$D176)</f>
        <v>0</v>
      </c>
      <c r="AB176" s="50">
        <f>SUMIFS('Portfolio Allocation'!Y$10:Y$109,'Portfolio Allocation'!$A$10:$A$109,'Graph Tables'!$D176)</f>
        <v>0</v>
      </c>
      <c r="AC176" s="50">
        <f>SUMIFS('Portfolio Allocation'!Z$10:Z$109,'Portfolio Allocation'!$A$10:$A$109,'Graph Tables'!$D176)</f>
        <v>0</v>
      </c>
      <c r="AD176" s="50"/>
      <c r="AH176" s="50"/>
      <c r="AI176" s="303">
        <f t="shared" si="265"/>
        <v>1</v>
      </c>
      <c r="AJ176" s="303">
        <f>AI176+COUNTIF(AI$2:$AI176,AI176)-1</f>
        <v>175</v>
      </c>
      <c r="AK176" s="305" t="str">
        <f t="shared" si="213"/>
        <v>Puerto Rico</v>
      </c>
      <c r="AL176" s="81">
        <f t="shared" si="266"/>
        <v>0</v>
      </c>
      <c r="AM176" s="48">
        <f t="shared" si="214"/>
        <v>0</v>
      </c>
      <c r="AN176" s="48">
        <f t="shared" si="215"/>
        <v>0</v>
      </c>
      <c r="AO176" s="48">
        <f t="shared" si="216"/>
        <v>0</v>
      </c>
      <c r="AP176" s="48">
        <f t="shared" si="217"/>
        <v>0</v>
      </c>
      <c r="AQ176" s="48">
        <f t="shared" si="218"/>
        <v>0</v>
      </c>
      <c r="AR176" s="48">
        <f t="shared" si="219"/>
        <v>0</v>
      </c>
      <c r="AS176" s="48">
        <f t="shared" si="220"/>
        <v>0</v>
      </c>
      <c r="AT176" s="48">
        <f t="shared" si="221"/>
        <v>0</v>
      </c>
      <c r="AU176" s="48">
        <f t="shared" si="222"/>
        <v>0</v>
      </c>
      <c r="AV176" s="48">
        <f t="shared" si="223"/>
        <v>0</v>
      </c>
      <c r="AW176" s="48">
        <f t="shared" si="224"/>
        <v>0</v>
      </c>
      <c r="AX176" s="48">
        <f t="shared" si="225"/>
        <v>0</v>
      </c>
      <c r="AY176" s="48">
        <f t="shared" si="226"/>
        <v>0</v>
      </c>
      <c r="AZ176" s="48">
        <f t="shared" si="227"/>
        <v>0</v>
      </c>
      <c r="BA176" s="48">
        <f t="shared" si="228"/>
        <v>0</v>
      </c>
      <c r="BB176" s="48">
        <f t="shared" si="229"/>
        <v>0</v>
      </c>
      <c r="BC176" s="48">
        <f t="shared" si="230"/>
        <v>0</v>
      </c>
      <c r="BD176" s="48">
        <f t="shared" si="231"/>
        <v>0</v>
      </c>
      <c r="BE176" s="48">
        <f t="shared" si="232"/>
        <v>0</v>
      </c>
      <c r="BF176" s="48">
        <f t="shared" si="233"/>
        <v>0</v>
      </c>
      <c r="BG176" s="48">
        <f t="shared" si="234"/>
        <v>0</v>
      </c>
      <c r="BH176" s="48">
        <f t="shared" si="235"/>
        <v>0</v>
      </c>
      <c r="BI176" s="48">
        <f t="shared" si="236"/>
        <v>0</v>
      </c>
      <c r="BJ176" s="48">
        <f t="shared" si="237"/>
        <v>0</v>
      </c>
      <c r="BK176" s="48"/>
      <c r="CN176" s="310">
        <f t="shared" si="267"/>
        <v>0</v>
      </c>
      <c r="CO176" s="310">
        <v>175</v>
      </c>
      <c r="CP176" s="303">
        <f t="shared" si="268"/>
        <v>1</v>
      </c>
      <c r="CQ176" s="303">
        <f>CP176+COUNTIF($CP$2:CP176,CP176)-1</f>
        <v>175</v>
      </c>
      <c r="CR176" s="305" t="str">
        <f t="shared" si="238"/>
        <v>Puerto Rico</v>
      </c>
      <c r="CS176" s="81">
        <f t="shared" si="269"/>
        <v>0</v>
      </c>
      <c r="CT176" s="48">
        <f t="shared" si="239"/>
        <v>0</v>
      </c>
      <c r="CU176" s="48">
        <f t="shared" si="240"/>
        <v>0</v>
      </c>
      <c r="CV176" s="48">
        <f t="shared" si="241"/>
        <v>0</v>
      </c>
      <c r="CW176" s="48">
        <f t="shared" si="242"/>
        <v>0</v>
      </c>
      <c r="CX176" s="48">
        <f t="shared" si="243"/>
        <v>0</v>
      </c>
      <c r="CY176" s="48">
        <f t="shared" si="244"/>
        <v>0</v>
      </c>
      <c r="CZ176" s="48">
        <f t="shared" si="245"/>
        <v>0</v>
      </c>
      <c r="DA176" s="48">
        <f t="shared" si="246"/>
        <v>0</v>
      </c>
      <c r="DB176" s="48">
        <f t="shared" si="247"/>
        <v>0</v>
      </c>
      <c r="DC176" s="48">
        <f t="shared" si="248"/>
        <v>0</v>
      </c>
      <c r="DD176" s="48">
        <f t="shared" si="249"/>
        <v>0</v>
      </c>
      <c r="DE176" s="48">
        <f t="shared" si="250"/>
        <v>0</v>
      </c>
      <c r="DF176" s="48">
        <f t="shared" si="251"/>
        <v>0</v>
      </c>
      <c r="DG176" s="48">
        <f t="shared" si="252"/>
        <v>0</v>
      </c>
      <c r="DH176" s="48">
        <f t="shared" si="253"/>
        <v>0</v>
      </c>
      <c r="DI176" s="48">
        <f t="shared" si="254"/>
        <v>0</v>
      </c>
      <c r="DJ176" s="48">
        <f t="shared" si="255"/>
        <v>0</v>
      </c>
      <c r="DK176" s="48">
        <f t="shared" si="256"/>
        <v>0</v>
      </c>
      <c r="DL176" s="48">
        <f t="shared" si="257"/>
        <v>0</v>
      </c>
      <c r="DM176" s="48">
        <f t="shared" si="258"/>
        <v>0</v>
      </c>
      <c r="DN176" s="48">
        <f t="shared" si="259"/>
        <v>0</v>
      </c>
      <c r="DO176" s="48">
        <f t="shared" si="260"/>
        <v>0</v>
      </c>
      <c r="DP176" s="48">
        <f t="shared" si="261"/>
        <v>0</v>
      </c>
      <c r="DQ176" s="48">
        <f t="shared" si="262"/>
        <v>0</v>
      </c>
    </row>
    <row r="177" spans="1:121" ht="15">
      <c r="A177" s="303">
        <v>176</v>
      </c>
      <c r="B177" s="445">
        <f t="shared" si="263"/>
        <v>1</v>
      </c>
      <c r="C177" s="446">
        <f>B177+COUNTIF(B$2:$B177,B177)-1</f>
        <v>176</v>
      </c>
      <c r="D177" s="447" t="str">
        <f>Tables!AI177</f>
        <v>Qatar</v>
      </c>
      <c r="E177" s="448">
        <f t="shared" si="264"/>
        <v>0</v>
      </c>
      <c r="F177" s="50">
        <f>SUMIFS('Portfolio Allocation'!C$10:C$109,'Portfolio Allocation'!$A$10:$A$109,'Graph Tables'!$D177)</f>
        <v>0</v>
      </c>
      <c r="G177" s="50">
        <f>SUMIFS('Portfolio Allocation'!D$10:D$109,'Portfolio Allocation'!$A$10:$A$109,'Graph Tables'!$D177)</f>
        <v>0</v>
      </c>
      <c r="H177" s="50">
        <f>SUMIFS('Portfolio Allocation'!E$10:E$109,'Portfolio Allocation'!$A$10:$A$109,'Graph Tables'!$D177)</f>
        <v>0</v>
      </c>
      <c r="I177" s="50">
        <f>SUMIFS('Portfolio Allocation'!F$10:F$109,'Portfolio Allocation'!$A$10:$A$109,'Graph Tables'!$D177)</f>
        <v>0</v>
      </c>
      <c r="J177" s="50">
        <f>SUMIFS('Portfolio Allocation'!G$10:G$109,'Portfolio Allocation'!$A$10:$A$109,'Graph Tables'!$D177)</f>
        <v>0</v>
      </c>
      <c r="K177" s="50">
        <f>SUMIFS('Portfolio Allocation'!H$10:H$109,'Portfolio Allocation'!$A$10:$A$109,'Graph Tables'!$D177)</f>
        <v>0</v>
      </c>
      <c r="L177" s="50">
        <f>SUMIFS('Portfolio Allocation'!I$10:I$109,'Portfolio Allocation'!$A$10:$A$109,'Graph Tables'!$D177)</f>
        <v>0</v>
      </c>
      <c r="M177" s="50">
        <f>SUMIFS('Portfolio Allocation'!J$10:J$109,'Portfolio Allocation'!$A$10:$A$109,'Graph Tables'!$D177)</f>
        <v>0</v>
      </c>
      <c r="N177" s="50">
        <f>SUMIFS('Portfolio Allocation'!K$10:K$109,'Portfolio Allocation'!$A$10:$A$109,'Graph Tables'!$D177)</f>
        <v>0</v>
      </c>
      <c r="O177" s="50">
        <f>SUMIFS('Portfolio Allocation'!L$10:L$109,'Portfolio Allocation'!$A$10:$A$109,'Graph Tables'!$D177)</f>
        <v>0</v>
      </c>
      <c r="P177" s="50">
        <f>SUMIFS('Portfolio Allocation'!M$10:M$109,'Portfolio Allocation'!$A$10:$A$109,'Graph Tables'!$D177)</f>
        <v>0</v>
      </c>
      <c r="Q177" s="50">
        <f>SUMIFS('Portfolio Allocation'!N$10:N$109,'Portfolio Allocation'!$A$10:$A$109,'Graph Tables'!$D177)</f>
        <v>0</v>
      </c>
      <c r="R177" s="50">
        <f>SUMIFS('Portfolio Allocation'!O$10:O$109,'Portfolio Allocation'!$A$10:$A$109,'Graph Tables'!$D177)</f>
        <v>0</v>
      </c>
      <c r="S177" s="50">
        <f>SUMIFS('Portfolio Allocation'!P$10:P$109,'Portfolio Allocation'!$A$10:$A$109,'Graph Tables'!$D177)</f>
        <v>0</v>
      </c>
      <c r="T177" s="50">
        <f>SUMIFS('Portfolio Allocation'!Q$10:Q$109,'Portfolio Allocation'!$A$10:$A$109,'Graph Tables'!$D177)</f>
        <v>0</v>
      </c>
      <c r="U177" s="50">
        <f>SUMIFS('Portfolio Allocation'!R$10:R$109,'Portfolio Allocation'!$A$10:$A$109,'Graph Tables'!$D177)</f>
        <v>0</v>
      </c>
      <c r="V177" s="50">
        <f>SUMIFS('Portfolio Allocation'!S$10:S$109,'Portfolio Allocation'!$A$10:$A$109,'Graph Tables'!$D177)</f>
        <v>0</v>
      </c>
      <c r="W177" s="50">
        <f>SUMIFS('Portfolio Allocation'!T$10:T$109,'Portfolio Allocation'!$A$10:$A$109,'Graph Tables'!$D177)</f>
        <v>0</v>
      </c>
      <c r="X177" s="50">
        <f>SUMIFS('Portfolio Allocation'!U$10:U$109,'Portfolio Allocation'!$A$10:$A$109,'Graph Tables'!$D177)</f>
        <v>0</v>
      </c>
      <c r="Y177" s="50">
        <f>SUMIFS('Portfolio Allocation'!V$10:V$109,'Portfolio Allocation'!$A$10:$A$109,'Graph Tables'!$D177)</f>
        <v>0</v>
      </c>
      <c r="Z177" s="50">
        <f>SUMIFS('Portfolio Allocation'!W$10:W$109,'Portfolio Allocation'!$A$10:$A$109,'Graph Tables'!$D177)</f>
        <v>0</v>
      </c>
      <c r="AA177" s="50">
        <f>SUMIFS('Portfolio Allocation'!X$10:X$109,'Portfolio Allocation'!$A$10:$A$109,'Graph Tables'!$D177)</f>
        <v>0</v>
      </c>
      <c r="AB177" s="50">
        <f>SUMIFS('Portfolio Allocation'!Y$10:Y$109,'Portfolio Allocation'!$A$10:$A$109,'Graph Tables'!$D177)</f>
        <v>0</v>
      </c>
      <c r="AC177" s="50">
        <f>SUMIFS('Portfolio Allocation'!Z$10:Z$109,'Portfolio Allocation'!$A$10:$A$109,'Graph Tables'!$D177)</f>
        <v>0</v>
      </c>
      <c r="AD177" s="50"/>
      <c r="AH177" s="50"/>
      <c r="AI177" s="303">
        <f t="shared" si="265"/>
        <v>1</v>
      </c>
      <c r="AJ177" s="303">
        <f>AI177+COUNTIF(AI$2:$AI177,AI177)-1</f>
        <v>176</v>
      </c>
      <c r="AK177" s="305" t="str">
        <f t="shared" si="213"/>
        <v>Qatar</v>
      </c>
      <c r="AL177" s="81">
        <f t="shared" si="266"/>
        <v>0</v>
      </c>
      <c r="AM177" s="48">
        <f t="shared" si="214"/>
        <v>0</v>
      </c>
      <c r="AN177" s="48">
        <f t="shared" si="215"/>
        <v>0</v>
      </c>
      <c r="AO177" s="48">
        <f t="shared" si="216"/>
        <v>0</v>
      </c>
      <c r="AP177" s="48">
        <f t="shared" si="217"/>
        <v>0</v>
      </c>
      <c r="AQ177" s="48">
        <f t="shared" si="218"/>
        <v>0</v>
      </c>
      <c r="AR177" s="48">
        <f t="shared" si="219"/>
        <v>0</v>
      </c>
      <c r="AS177" s="48">
        <f t="shared" si="220"/>
        <v>0</v>
      </c>
      <c r="AT177" s="48">
        <f t="shared" si="221"/>
        <v>0</v>
      </c>
      <c r="AU177" s="48">
        <f t="shared" si="222"/>
        <v>0</v>
      </c>
      <c r="AV177" s="48">
        <f t="shared" si="223"/>
        <v>0</v>
      </c>
      <c r="AW177" s="48">
        <f t="shared" si="224"/>
        <v>0</v>
      </c>
      <c r="AX177" s="48">
        <f t="shared" si="225"/>
        <v>0</v>
      </c>
      <c r="AY177" s="48">
        <f t="shared" si="226"/>
        <v>0</v>
      </c>
      <c r="AZ177" s="48">
        <f t="shared" si="227"/>
        <v>0</v>
      </c>
      <c r="BA177" s="48">
        <f t="shared" si="228"/>
        <v>0</v>
      </c>
      <c r="BB177" s="48">
        <f t="shared" si="229"/>
        <v>0</v>
      </c>
      <c r="BC177" s="48">
        <f t="shared" si="230"/>
        <v>0</v>
      </c>
      <c r="BD177" s="48">
        <f t="shared" si="231"/>
        <v>0</v>
      </c>
      <c r="BE177" s="48">
        <f t="shared" si="232"/>
        <v>0</v>
      </c>
      <c r="BF177" s="48">
        <f t="shared" si="233"/>
        <v>0</v>
      </c>
      <c r="BG177" s="48">
        <f t="shared" si="234"/>
        <v>0</v>
      </c>
      <c r="BH177" s="48">
        <f t="shared" si="235"/>
        <v>0</v>
      </c>
      <c r="BI177" s="48">
        <f t="shared" si="236"/>
        <v>0</v>
      </c>
      <c r="BJ177" s="48">
        <f t="shared" si="237"/>
        <v>0</v>
      </c>
      <c r="BK177" s="48"/>
      <c r="CN177" s="310">
        <f t="shared" si="267"/>
        <v>0</v>
      </c>
      <c r="CO177" s="310">
        <v>176</v>
      </c>
      <c r="CP177" s="303">
        <f t="shared" si="268"/>
        <v>1</v>
      </c>
      <c r="CQ177" s="303">
        <f>CP177+COUNTIF($CP$2:CP177,CP177)-1</f>
        <v>176</v>
      </c>
      <c r="CR177" s="305" t="str">
        <f t="shared" si="238"/>
        <v>Qatar</v>
      </c>
      <c r="CS177" s="81">
        <f t="shared" si="269"/>
        <v>0</v>
      </c>
      <c r="CT177" s="48">
        <f t="shared" si="239"/>
        <v>0</v>
      </c>
      <c r="CU177" s="48">
        <f t="shared" si="240"/>
        <v>0</v>
      </c>
      <c r="CV177" s="48">
        <f t="shared" si="241"/>
        <v>0</v>
      </c>
      <c r="CW177" s="48">
        <f t="shared" si="242"/>
        <v>0</v>
      </c>
      <c r="CX177" s="48">
        <f t="shared" si="243"/>
        <v>0</v>
      </c>
      <c r="CY177" s="48">
        <f t="shared" si="244"/>
        <v>0</v>
      </c>
      <c r="CZ177" s="48">
        <f t="shared" si="245"/>
        <v>0</v>
      </c>
      <c r="DA177" s="48">
        <f t="shared" si="246"/>
        <v>0</v>
      </c>
      <c r="DB177" s="48">
        <f t="shared" si="247"/>
        <v>0</v>
      </c>
      <c r="DC177" s="48">
        <f t="shared" si="248"/>
        <v>0</v>
      </c>
      <c r="DD177" s="48">
        <f t="shared" si="249"/>
        <v>0</v>
      </c>
      <c r="DE177" s="48">
        <f t="shared" si="250"/>
        <v>0</v>
      </c>
      <c r="DF177" s="48">
        <f t="shared" si="251"/>
        <v>0</v>
      </c>
      <c r="DG177" s="48">
        <f t="shared" si="252"/>
        <v>0</v>
      </c>
      <c r="DH177" s="48">
        <f t="shared" si="253"/>
        <v>0</v>
      </c>
      <c r="DI177" s="48">
        <f t="shared" si="254"/>
        <v>0</v>
      </c>
      <c r="DJ177" s="48">
        <f t="shared" si="255"/>
        <v>0</v>
      </c>
      <c r="DK177" s="48">
        <f t="shared" si="256"/>
        <v>0</v>
      </c>
      <c r="DL177" s="48">
        <f t="shared" si="257"/>
        <v>0</v>
      </c>
      <c r="DM177" s="48">
        <f t="shared" si="258"/>
        <v>0</v>
      </c>
      <c r="DN177" s="48">
        <f t="shared" si="259"/>
        <v>0</v>
      </c>
      <c r="DO177" s="48">
        <f t="shared" si="260"/>
        <v>0</v>
      </c>
      <c r="DP177" s="48">
        <f t="shared" si="261"/>
        <v>0</v>
      </c>
      <c r="DQ177" s="48">
        <f t="shared" si="262"/>
        <v>0</v>
      </c>
    </row>
    <row r="178" spans="1:121" ht="15">
      <c r="A178" s="303">
        <v>177</v>
      </c>
      <c r="B178" s="445">
        <f t="shared" si="263"/>
        <v>1</v>
      </c>
      <c r="C178" s="446">
        <f>B178+COUNTIF(B$2:$B178,B178)-1</f>
        <v>177</v>
      </c>
      <c r="D178" s="447" t="str">
        <f>Tables!AI178</f>
        <v>Reunion</v>
      </c>
      <c r="E178" s="448">
        <f t="shared" si="264"/>
        <v>0</v>
      </c>
      <c r="F178" s="50">
        <f>SUMIFS('Portfolio Allocation'!C$10:C$109,'Portfolio Allocation'!$A$10:$A$109,'Graph Tables'!$D178)</f>
        <v>0</v>
      </c>
      <c r="G178" s="50">
        <f>SUMIFS('Portfolio Allocation'!D$10:D$109,'Portfolio Allocation'!$A$10:$A$109,'Graph Tables'!$D178)</f>
        <v>0</v>
      </c>
      <c r="H178" s="50">
        <f>SUMIFS('Portfolio Allocation'!E$10:E$109,'Portfolio Allocation'!$A$10:$A$109,'Graph Tables'!$D178)</f>
        <v>0</v>
      </c>
      <c r="I178" s="50">
        <f>SUMIFS('Portfolio Allocation'!F$10:F$109,'Portfolio Allocation'!$A$10:$A$109,'Graph Tables'!$D178)</f>
        <v>0</v>
      </c>
      <c r="J178" s="50">
        <f>SUMIFS('Portfolio Allocation'!G$10:G$109,'Portfolio Allocation'!$A$10:$A$109,'Graph Tables'!$D178)</f>
        <v>0</v>
      </c>
      <c r="K178" s="50">
        <f>SUMIFS('Portfolio Allocation'!H$10:H$109,'Portfolio Allocation'!$A$10:$A$109,'Graph Tables'!$D178)</f>
        <v>0</v>
      </c>
      <c r="L178" s="50">
        <f>SUMIFS('Portfolio Allocation'!I$10:I$109,'Portfolio Allocation'!$A$10:$A$109,'Graph Tables'!$D178)</f>
        <v>0</v>
      </c>
      <c r="M178" s="50">
        <f>SUMIFS('Portfolio Allocation'!J$10:J$109,'Portfolio Allocation'!$A$10:$A$109,'Graph Tables'!$D178)</f>
        <v>0</v>
      </c>
      <c r="N178" s="50">
        <f>SUMIFS('Portfolio Allocation'!K$10:K$109,'Portfolio Allocation'!$A$10:$A$109,'Graph Tables'!$D178)</f>
        <v>0</v>
      </c>
      <c r="O178" s="50">
        <f>SUMIFS('Portfolio Allocation'!L$10:L$109,'Portfolio Allocation'!$A$10:$A$109,'Graph Tables'!$D178)</f>
        <v>0</v>
      </c>
      <c r="P178" s="50">
        <f>SUMIFS('Portfolio Allocation'!M$10:M$109,'Portfolio Allocation'!$A$10:$A$109,'Graph Tables'!$D178)</f>
        <v>0</v>
      </c>
      <c r="Q178" s="50">
        <f>SUMIFS('Portfolio Allocation'!N$10:N$109,'Portfolio Allocation'!$A$10:$A$109,'Graph Tables'!$D178)</f>
        <v>0</v>
      </c>
      <c r="R178" s="50">
        <f>SUMIFS('Portfolio Allocation'!O$10:O$109,'Portfolio Allocation'!$A$10:$A$109,'Graph Tables'!$D178)</f>
        <v>0</v>
      </c>
      <c r="S178" s="50">
        <f>SUMIFS('Portfolio Allocation'!P$10:P$109,'Portfolio Allocation'!$A$10:$A$109,'Graph Tables'!$D178)</f>
        <v>0</v>
      </c>
      <c r="T178" s="50">
        <f>SUMIFS('Portfolio Allocation'!Q$10:Q$109,'Portfolio Allocation'!$A$10:$A$109,'Graph Tables'!$D178)</f>
        <v>0</v>
      </c>
      <c r="U178" s="50">
        <f>SUMIFS('Portfolio Allocation'!R$10:R$109,'Portfolio Allocation'!$A$10:$A$109,'Graph Tables'!$D178)</f>
        <v>0</v>
      </c>
      <c r="V178" s="50">
        <f>SUMIFS('Portfolio Allocation'!S$10:S$109,'Portfolio Allocation'!$A$10:$A$109,'Graph Tables'!$D178)</f>
        <v>0</v>
      </c>
      <c r="W178" s="50">
        <f>SUMIFS('Portfolio Allocation'!T$10:T$109,'Portfolio Allocation'!$A$10:$A$109,'Graph Tables'!$D178)</f>
        <v>0</v>
      </c>
      <c r="X178" s="50">
        <f>SUMIFS('Portfolio Allocation'!U$10:U$109,'Portfolio Allocation'!$A$10:$A$109,'Graph Tables'!$D178)</f>
        <v>0</v>
      </c>
      <c r="Y178" s="50">
        <f>SUMIFS('Portfolio Allocation'!V$10:V$109,'Portfolio Allocation'!$A$10:$A$109,'Graph Tables'!$D178)</f>
        <v>0</v>
      </c>
      <c r="Z178" s="50">
        <f>SUMIFS('Portfolio Allocation'!W$10:W$109,'Portfolio Allocation'!$A$10:$A$109,'Graph Tables'!$D178)</f>
        <v>0</v>
      </c>
      <c r="AA178" s="50">
        <f>SUMIFS('Portfolio Allocation'!X$10:X$109,'Portfolio Allocation'!$A$10:$A$109,'Graph Tables'!$D178)</f>
        <v>0</v>
      </c>
      <c r="AB178" s="50">
        <f>SUMIFS('Portfolio Allocation'!Y$10:Y$109,'Portfolio Allocation'!$A$10:$A$109,'Graph Tables'!$D178)</f>
        <v>0</v>
      </c>
      <c r="AC178" s="50">
        <f>SUMIFS('Portfolio Allocation'!Z$10:Z$109,'Portfolio Allocation'!$A$10:$A$109,'Graph Tables'!$D178)</f>
        <v>0</v>
      </c>
      <c r="AD178" s="50"/>
      <c r="AH178" s="50"/>
      <c r="AI178" s="303">
        <f t="shared" si="265"/>
        <v>1</v>
      </c>
      <c r="AJ178" s="303">
        <f>AI178+COUNTIF(AI$2:$AI178,AI178)-1</f>
        <v>177</v>
      </c>
      <c r="AK178" s="305" t="str">
        <f t="shared" si="213"/>
        <v>Reunion</v>
      </c>
      <c r="AL178" s="81">
        <f t="shared" si="266"/>
        <v>0</v>
      </c>
      <c r="AM178" s="48">
        <f t="shared" si="214"/>
        <v>0</v>
      </c>
      <c r="AN178" s="48">
        <f t="shared" si="215"/>
        <v>0</v>
      </c>
      <c r="AO178" s="48">
        <f t="shared" si="216"/>
        <v>0</v>
      </c>
      <c r="AP178" s="48">
        <f t="shared" si="217"/>
        <v>0</v>
      </c>
      <c r="AQ178" s="48">
        <f t="shared" si="218"/>
        <v>0</v>
      </c>
      <c r="AR178" s="48">
        <f t="shared" si="219"/>
        <v>0</v>
      </c>
      <c r="AS178" s="48">
        <f t="shared" si="220"/>
        <v>0</v>
      </c>
      <c r="AT178" s="48">
        <f t="shared" si="221"/>
        <v>0</v>
      </c>
      <c r="AU178" s="48">
        <f t="shared" si="222"/>
        <v>0</v>
      </c>
      <c r="AV178" s="48">
        <f t="shared" si="223"/>
        <v>0</v>
      </c>
      <c r="AW178" s="48">
        <f t="shared" si="224"/>
        <v>0</v>
      </c>
      <c r="AX178" s="48">
        <f t="shared" si="225"/>
        <v>0</v>
      </c>
      <c r="AY178" s="48">
        <f t="shared" si="226"/>
        <v>0</v>
      </c>
      <c r="AZ178" s="48">
        <f t="shared" si="227"/>
        <v>0</v>
      </c>
      <c r="BA178" s="48">
        <f t="shared" si="228"/>
        <v>0</v>
      </c>
      <c r="BB178" s="48">
        <f t="shared" si="229"/>
        <v>0</v>
      </c>
      <c r="BC178" s="48">
        <f t="shared" si="230"/>
        <v>0</v>
      </c>
      <c r="BD178" s="48">
        <f t="shared" si="231"/>
        <v>0</v>
      </c>
      <c r="BE178" s="48">
        <f t="shared" si="232"/>
        <v>0</v>
      </c>
      <c r="BF178" s="48">
        <f t="shared" si="233"/>
        <v>0</v>
      </c>
      <c r="BG178" s="48">
        <f t="shared" si="234"/>
        <v>0</v>
      </c>
      <c r="BH178" s="48">
        <f t="shared" si="235"/>
        <v>0</v>
      </c>
      <c r="BI178" s="48">
        <f t="shared" si="236"/>
        <v>0</v>
      </c>
      <c r="BJ178" s="48">
        <f t="shared" si="237"/>
        <v>0</v>
      </c>
      <c r="BK178" s="48"/>
      <c r="CN178" s="310">
        <f t="shared" si="267"/>
        <v>0</v>
      </c>
      <c r="CO178" s="310">
        <v>177</v>
      </c>
      <c r="CP178" s="303">
        <f t="shared" si="268"/>
        <v>1</v>
      </c>
      <c r="CQ178" s="303">
        <f>CP178+COUNTIF($CP$2:CP178,CP178)-1</f>
        <v>177</v>
      </c>
      <c r="CR178" s="305" t="str">
        <f t="shared" si="238"/>
        <v>Reunion</v>
      </c>
      <c r="CS178" s="81">
        <f t="shared" si="269"/>
        <v>0</v>
      </c>
      <c r="CT178" s="48">
        <f t="shared" si="239"/>
        <v>0</v>
      </c>
      <c r="CU178" s="48">
        <f t="shared" si="240"/>
        <v>0</v>
      </c>
      <c r="CV178" s="48">
        <f t="shared" si="241"/>
        <v>0</v>
      </c>
      <c r="CW178" s="48">
        <f t="shared" si="242"/>
        <v>0</v>
      </c>
      <c r="CX178" s="48">
        <f t="shared" si="243"/>
        <v>0</v>
      </c>
      <c r="CY178" s="48">
        <f t="shared" si="244"/>
        <v>0</v>
      </c>
      <c r="CZ178" s="48">
        <f t="shared" si="245"/>
        <v>0</v>
      </c>
      <c r="DA178" s="48">
        <f t="shared" si="246"/>
        <v>0</v>
      </c>
      <c r="DB178" s="48">
        <f t="shared" si="247"/>
        <v>0</v>
      </c>
      <c r="DC178" s="48">
        <f t="shared" si="248"/>
        <v>0</v>
      </c>
      <c r="DD178" s="48">
        <f t="shared" si="249"/>
        <v>0</v>
      </c>
      <c r="DE178" s="48">
        <f t="shared" si="250"/>
        <v>0</v>
      </c>
      <c r="DF178" s="48">
        <f t="shared" si="251"/>
        <v>0</v>
      </c>
      <c r="DG178" s="48">
        <f t="shared" si="252"/>
        <v>0</v>
      </c>
      <c r="DH178" s="48">
        <f t="shared" si="253"/>
        <v>0</v>
      </c>
      <c r="DI178" s="48">
        <f t="shared" si="254"/>
        <v>0</v>
      </c>
      <c r="DJ178" s="48">
        <f t="shared" si="255"/>
        <v>0</v>
      </c>
      <c r="DK178" s="48">
        <f t="shared" si="256"/>
        <v>0</v>
      </c>
      <c r="DL178" s="48">
        <f t="shared" si="257"/>
        <v>0</v>
      </c>
      <c r="DM178" s="48">
        <f t="shared" si="258"/>
        <v>0</v>
      </c>
      <c r="DN178" s="48">
        <f t="shared" si="259"/>
        <v>0</v>
      </c>
      <c r="DO178" s="48">
        <f t="shared" si="260"/>
        <v>0</v>
      </c>
      <c r="DP178" s="48">
        <f t="shared" si="261"/>
        <v>0</v>
      </c>
      <c r="DQ178" s="48">
        <f t="shared" si="262"/>
        <v>0</v>
      </c>
    </row>
    <row r="179" spans="1:121" ht="15">
      <c r="A179" s="303">
        <v>178</v>
      </c>
      <c r="B179" s="445">
        <f t="shared" si="263"/>
        <v>1</v>
      </c>
      <c r="C179" s="446">
        <f>B179+COUNTIF(B$2:$B179,B179)-1</f>
        <v>178</v>
      </c>
      <c r="D179" s="447" t="str">
        <f>Tables!AI179</f>
        <v>Romania</v>
      </c>
      <c r="E179" s="448">
        <f t="shared" si="264"/>
        <v>0</v>
      </c>
      <c r="F179" s="50">
        <f>SUMIFS('Portfolio Allocation'!C$10:C$109,'Portfolio Allocation'!$A$10:$A$109,'Graph Tables'!$D179)</f>
        <v>0</v>
      </c>
      <c r="G179" s="50">
        <f>SUMIFS('Portfolio Allocation'!D$10:D$109,'Portfolio Allocation'!$A$10:$A$109,'Graph Tables'!$D179)</f>
        <v>0</v>
      </c>
      <c r="H179" s="50">
        <f>SUMIFS('Portfolio Allocation'!E$10:E$109,'Portfolio Allocation'!$A$10:$A$109,'Graph Tables'!$D179)</f>
        <v>0</v>
      </c>
      <c r="I179" s="50">
        <f>SUMIFS('Portfolio Allocation'!F$10:F$109,'Portfolio Allocation'!$A$10:$A$109,'Graph Tables'!$D179)</f>
        <v>0</v>
      </c>
      <c r="J179" s="50">
        <f>SUMIFS('Portfolio Allocation'!G$10:G$109,'Portfolio Allocation'!$A$10:$A$109,'Graph Tables'!$D179)</f>
        <v>0</v>
      </c>
      <c r="K179" s="50">
        <f>SUMIFS('Portfolio Allocation'!H$10:H$109,'Portfolio Allocation'!$A$10:$A$109,'Graph Tables'!$D179)</f>
        <v>0</v>
      </c>
      <c r="L179" s="50">
        <f>SUMIFS('Portfolio Allocation'!I$10:I$109,'Portfolio Allocation'!$A$10:$A$109,'Graph Tables'!$D179)</f>
        <v>0</v>
      </c>
      <c r="M179" s="50">
        <f>SUMIFS('Portfolio Allocation'!J$10:J$109,'Portfolio Allocation'!$A$10:$A$109,'Graph Tables'!$D179)</f>
        <v>0</v>
      </c>
      <c r="N179" s="50">
        <f>SUMIFS('Portfolio Allocation'!K$10:K$109,'Portfolio Allocation'!$A$10:$A$109,'Graph Tables'!$D179)</f>
        <v>0</v>
      </c>
      <c r="O179" s="50">
        <f>SUMIFS('Portfolio Allocation'!L$10:L$109,'Portfolio Allocation'!$A$10:$A$109,'Graph Tables'!$D179)</f>
        <v>0</v>
      </c>
      <c r="P179" s="50">
        <f>SUMIFS('Portfolio Allocation'!M$10:M$109,'Portfolio Allocation'!$A$10:$A$109,'Graph Tables'!$D179)</f>
        <v>0</v>
      </c>
      <c r="Q179" s="50">
        <f>SUMIFS('Portfolio Allocation'!N$10:N$109,'Portfolio Allocation'!$A$10:$A$109,'Graph Tables'!$D179)</f>
        <v>0</v>
      </c>
      <c r="R179" s="50">
        <f>SUMIFS('Portfolio Allocation'!O$10:O$109,'Portfolio Allocation'!$A$10:$A$109,'Graph Tables'!$D179)</f>
        <v>0</v>
      </c>
      <c r="S179" s="50">
        <f>SUMIFS('Portfolio Allocation'!P$10:P$109,'Portfolio Allocation'!$A$10:$A$109,'Graph Tables'!$D179)</f>
        <v>0</v>
      </c>
      <c r="T179" s="50">
        <f>SUMIFS('Portfolio Allocation'!Q$10:Q$109,'Portfolio Allocation'!$A$10:$A$109,'Graph Tables'!$D179)</f>
        <v>0</v>
      </c>
      <c r="U179" s="50">
        <f>SUMIFS('Portfolio Allocation'!R$10:R$109,'Portfolio Allocation'!$A$10:$A$109,'Graph Tables'!$D179)</f>
        <v>0</v>
      </c>
      <c r="V179" s="50">
        <f>SUMIFS('Portfolio Allocation'!S$10:S$109,'Portfolio Allocation'!$A$10:$A$109,'Graph Tables'!$D179)</f>
        <v>0</v>
      </c>
      <c r="W179" s="50">
        <f>SUMIFS('Portfolio Allocation'!T$10:T$109,'Portfolio Allocation'!$A$10:$A$109,'Graph Tables'!$D179)</f>
        <v>0</v>
      </c>
      <c r="X179" s="50">
        <f>SUMIFS('Portfolio Allocation'!U$10:U$109,'Portfolio Allocation'!$A$10:$A$109,'Graph Tables'!$D179)</f>
        <v>0</v>
      </c>
      <c r="Y179" s="50">
        <f>SUMIFS('Portfolio Allocation'!V$10:V$109,'Portfolio Allocation'!$A$10:$A$109,'Graph Tables'!$D179)</f>
        <v>0</v>
      </c>
      <c r="Z179" s="50">
        <f>SUMIFS('Portfolio Allocation'!W$10:W$109,'Portfolio Allocation'!$A$10:$A$109,'Graph Tables'!$D179)</f>
        <v>0</v>
      </c>
      <c r="AA179" s="50">
        <f>SUMIFS('Portfolio Allocation'!X$10:X$109,'Portfolio Allocation'!$A$10:$A$109,'Graph Tables'!$D179)</f>
        <v>0</v>
      </c>
      <c r="AB179" s="50">
        <f>SUMIFS('Portfolio Allocation'!Y$10:Y$109,'Portfolio Allocation'!$A$10:$A$109,'Graph Tables'!$D179)</f>
        <v>0</v>
      </c>
      <c r="AC179" s="50">
        <f>SUMIFS('Portfolio Allocation'!Z$10:Z$109,'Portfolio Allocation'!$A$10:$A$109,'Graph Tables'!$D179)</f>
        <v>0</v>
      </c>
      <c r="AD179" s="50"/>
      <c r="AH179" s="50"/>
      <c r="AI179" s="303">
        <f t="shared" si="265"/>
        <v>1</v>
      </c>
      <c r="AJ179" s="303">
        <f>AI179+COUNTIF(AI$2:$AI179,AI179)-1</f>
        <v>178</v>
      </c>
      <c r="AK179" s="305" t="str">
        <f t="shared" si="213"/>
        <v>Romania</v>
      </c>
      <c r="AL179" s="81">
        <f t="shared" si="266"/>
        <v>0</v>
      </c>
      <c r="AM179" s="48">
        <f t="shared" si="214"/>
        <v>0</v>
      </c>
      <c r="AN179" s="48">
        <f t="shared" si="215"/>
        <v>0</v>
      </c>
      <c r="AO179" s="48">
        <f t="shared" si="216"/>
        <v>0</v>
      </c>
      <c r="AP179" s="48">
        <f t="shared" si="217"/>
        <v>0</v>
      </c>
      <c r="AQ179" s="48">
        <f t="shared" si="218"/>
        <v>0</v>
      </c>
      <c r="AR179" s="48">
        <f t="shared" si="219"/>
        <v>0</v>
      </c>
      <c r="AS179" s="48">
        <f t="shared" si="220"/>
        <v>0</v>
      </c>
      <c r="AT179" s="48">
        <f t="shared" si="221"/>
        <v>0</v>
      </c>
      <c r="AU179" s="48">
        <f t="shared" si="222"/>
        <v>0</v>
      </c>
      <c r="AV179" s="48">
        <f t="shared" si="223"/>
        <v>0</v>
      </c>
      <c r="AW179" s="48">
        <f t="shared" si="224"/>
        <v>0</v>
      </c>
      <c r="AX179" s="48">
        <f t="shared" si="225"/>
        <v>0</v>
      </c>
      <c r="AY179" s="48">
        <f t="shared" si="226"/>
        <v>0</v>
      </c>
      <c r="AZ179" s="48">
        <f t="shared" si="227"/>
        <v>0</v>
      </c>
      <c r="BA179" s="48">
        <f t="shared" si="228"/>
        <v>0</v>
      </c>
      <c r="BB179" s="48">
        <f t="shared" si="229"/>
        <v>0</v>
      </c>
      <c r="BC179" s="48">
        <f t="shared" si="230"/>
        <v>0</v>
      </c>
      <c r="BD179" s="48">
        <f t="shared" si="231"/>
        <v>0</v>
      </c>
      <c r="BE179" s="48">
        <f t="shared" si="232"/>
        <v>0</v>
      </c>
      <c r="BF179" s="48">
        <f t="shared" si="233"/>
        <v>0</v>
      </c>
      <c r="BG179" s="48">
        <f t="shared" si="234"/>
        <v>0</v>
      </c>
      <c r="BH179" s="48">
        <f t="shared" si="235"/>
        <v>0</v>
      </c>
      <c r="BI179" s="48">
        <f t="shared" si="236"/>
        <v>0</v>
      </c>
      <c r="BJ179" s="48">
        <f t="shared" si="237"/>
        <v>0</v>
      </c>
      <c r="BK179" s="48"/>
      <c r="CN179" s="310">
        <f t="shared" si="267"/>
        <v>0</v>
      </c>
      <c r="CO179" s="310">
        <v>178</v>
      </c>
      <c r="CP179" s="303">
        <f t="shared" si="268"/>
        <v>1</v>
      </c>
      <c r="CQ179" s="303">
        <f>CP179+COUNTIF($CP$2:CP179,CP179)-1</f>
        <v>178</v>
      </c>
      <c r="CR179" s="305" t="str">
        <f t="shared" si="238"/>
        <v>Romania</v>
      </c>
      <c r="CS179" s="81">
        <f t="shared" si="269"/>
        <v>0</v>
      </c>
      <c r="CT179" s="48">
        <f t="shared" si="239"/>
        <v>0</v>
      </c>
      <c r="CU179" s="48">
        <f t="shared" si="240"/>
        <v>0</v>
      </c>
      <c r="CV179" s="48">
        <f t="shared" si="241"/>
        <v>0</v>
      </c>
      <c r="CW179" s="48">
        <f t="shared" si="242"/>
        <v>0</v>
      </c>
      <c r="CX179" s="48">
        <f t="shared" si="243"/>
        <v>0</v>
      </c>
      <c r="CY179" s="48">
        <f t="shared" si="244"/>
        <v>0</v>
      </c>
      <c r="CZ179" s="48">
        <f t="shared" si="245"/>
        <v>0</v>
      </c>
      <c r="DA179" s="48">
        <f t="shared" si="246"/>
        <v>0</v>
      </c>
      <c r="DB179" s="48">
        <f t="shared" si="247"/>
        <v>0</v>
      </c>
      <c r="DC179" s="48">
        <f t="shared" si="248"/>
        <v>0</v>
      </c>
      <c r="DD179" s="48">
        <f t="shared" si="249"/>
        <v>0</v>
      </c>
      <c r="DE179" s="48">
        <f t="shared" si="250"/>
        <v>0</v>
      </c>
      <c r="DF179" s="48">
        <f t="shared" si="251"/>
        <v>0</v>
      </c>
      <c r="DG179" s="48">
        <f t="shared" si="252"/>
        <v>0</v>
      </c>
      <c r="DH179" s="48">
        <f t="shared" si="253"/>
        <v>0</v>
      </c>
      <c r="DI179" s="48">
        <f t="shared" si="254"/>
        <v>0</v>
      </c>
      <c r="DJ179" s="48">
        <f t="shared" si="255"/>
        <v>0</v>
      </c>
      <c r="DK179" s="48">
        <f t="shared" si="256"/>
        <v>0</v>
      </c>
      <c r="DL179" s="48">
        <f t="shared" si="257"/>
        <v>0</v>
      </c>
      <c r="DM179" s="48">
        <f t="shared" si="258"/>
        <v>0</v>
      </c>
      <c r="DN179" s="48">
        <f t="shared" si="259"/>
        <v>0</v>
      </c>
      <c r="DO179" s="48">
        <f t="shared" si="260"/>
        <v>0</v>
      </c>
      <c r="DP179" s="48">
        <f t="shared" si="261"/>
        <v>0</v>
      </c>
      <c r="DQ179" s="48">
        <f t="shared" si="262"/>
        <v>0</v>
      </c>
    </row>
    <row r="180" spans="1:121" ht="15">
      <c r="A180" s="303">
        <v>179</v>
      </c>
      <c r="B180" s="445">
        <f t="shared" si="263"/>
        <v>1</v>
      </c>
      <c r="C180" s="446">
        <f>B180+COUNTIF(B$2:$B180,B180)-1</f>
        <v>179</v>
      </c>
      <c r="D180" s="447" t="str">
        <f>Tables!AI180</f>
        <v>Russia</v>
      </c>
      <c r="E180" s="448">
        <f t="shared" si="264"/>
        <v>0</v>
      </c>
      <c r="F180" s="50">
        <f>SUMIFS('Portfolio Allocation'!C$10:C$109,'Portfolio Allocation'!$A$10:$A$109,'Graph Tables'!$D180)</f>
        <v>0</v>
      </c>
      <c r="G180" s="50">
        <f>SUMIFS('Portfolio Allocation'!D$10:D$109,'Portfolio Allocation'!$A$10:$A$109,'Graph Tables'!$D180)</f>
        <v>0</v>
      </c>
      <c r="H180" s="50">
        <f>SUMIFS('Portfolio Allocation'!E$10:E$109,'Portfolio Allocation'!$A$10:$A$109,'Graph Tables'!$D180)</f>
        <v>0</v>
      </c>
      <c r="I180" s="50">
        <f>SUMIFS('Portfolio Allocation'!F$10:F$109,'Portfolio Allocation'!$A$10:$A$109,'Graph Tables'!$D180)</f>
        <v>0</v>
      </c>
      <c r="J180" s="50">
        <f>SUMIFS('Portfolio Allocation'!G$10:G$109,'Portfolio Allocation'!$A$10:$A$109,'Graph Tables'!$D180)</f>
        <v>0</v>
      </c>
      <c r="K180" s="50">
        <f>SUMIFS('Portfolio Allocation'!H$10:H$109,'Portfolio Allocation'!$A$10:$A$109,'Graph Tables'!$D180)</f>
        <v>0</v>
      </c>
      <c r="L180" s="50">
        <f>SUMIFS('Portfolio Allocation'!I$10:I$109,'Portfolio Allocation'!$A$10:$A$109,'Graph Tables'!$D180)</f>
        <v>0</v>
      </c>
      <c r="M180" s="50">
        <f>SUMIFS('Portfolio Allocation'!J$10:J$109,'Portfolio Allocation'!$A$10:$A$109,'Graph Tables'!$D180)</f>
        <v>0</v>
      </c>
      <c r="N180" s="50">
        <f>SUMIFS('Portfolio Allocation'!K$10:K$109,'Portfolio Allocation'!$A$10:$A$109,'Graph Tables'!$D180)</f>
        <v>0</v>
      </c>
      <c r="O180" s="50">
        <f>SUMIFS('Portfolio Allocation'!L$10:L$109,'Portfolio Allocation'!$A$10:$A$109,'Graph Tables'!$D180)</f>
        <v>0</v>
      </c>
      <c r="P180" s="50">
        <f>SUMIFS('Portfolio Allocation'!M$10:M$109,'Portfolio Allocation'!$A$10:$A$109,'Graph Tables'!$D180)</f>
        <v>0</v>
      </c>
      <c r="Q180" s="50">
        <f>SUMIFS('Portfolio Allocation'!N$10:N$109,'Portfolio Allocation'!$A$10:$A$109,'Graph Tables'!$D180)</f>
        <v>0</v>
      </c>
      <c r="R180" s="50">
        <f>SUMIFS('Portfolio Allocation'!O$10:O$109,'Portfolio Allocation'!$A$10:$A$109,'Graph Tables'!$D180)</f>
        <v>0</v>
      </c>
      <c r="S180" s="50">
        <f>SUMIFS('Portfolio Allocation'!P$10:P$109,'Portfolio Allocation'!$A$10:$A$109,'Graph Tables'!$D180)</f>
        <v>0</v>
      </c>
      <c r="T180" s="50">
        <f>SUMIFS('Portfolio Allocation'!Q$10:Q$109,'Portfolio Allocation'!$A$10:$A$109,'Graph Tables'!$D180)</f>
        <v>0</v>
      </c>
      <c r="U180" s="50">
        <f>SUMIFS('Portfolio Allocation'!R$10:R$109,'Portfolio Allocation'!$A$10:$A$109,'Graph Tables'!$D180)</f>
        <v>0</v>
      </c>
      <c r="V180" s="50">
        <f>SUMIFS('Portfolio Allocation'!S$10:S$109,'Portfolio Allocation'!$A$10:$A$109,'Graph Tables'!$D180)</f>
        <v>0</v>
      </c>
      <c r="W180" s="50">
        <f>SUMIFS('Portfolio Allocation'!T$10:T$109,'Portfolio Allocation'!$A$10:$A$109,'Graph Tables'!$D180)</f>
        <v>0</v>
      </c>
      <c r="X180" s="50">
        <f>SUMIFS('Portfolio Allocation'!U$10:U$109,'Portfolio Allocation'!$A$10:$A$109,'Graph Tables'!$D180)</f>
        <v>0</v>
      </c>
      <c r="Y180" s="50">
        <f>SUMIFS('Portfolio Allocation'!V$10:V$109,'Portfolio Allocation'!$A$10:$A$109,'Graph Tables'!$D180)</f>
        <v>0</v>
      </c>
      <c r="Z180" s="50">
        <f>SUMIFS('Portfolio Allocation'!W$10:W$109,'Portfolio Allocation'!$A$10:$A$109,'Graph Tables'!$D180)</f>
        <v>0</v>
      </c>
      <c r="AA180" s="50">
        <f>SUMIFS('Portfolio Allocation'!X$10:X$109,'Portfolio Allocation'!$A$10:$A$109,'Graph Tables'!$D180)</f>
        <v>0</v>
      </c>
      <c r="AB180" s="50">
        <f>SUMIFS('Portfolio Allocation'!Y$10:Y$109,'Portfolio Allocation'!$A$10:$A$109,'Graph Tables'!$D180)</f>
        <v>0</v>
      </c>
      <c r="AC180" s="50">
        <f>SUMIFS('Portfolio Allocation'!Z$10:Z$109,'Portfolio Allocation'!$A$10:$A$109,'Graph Tables'!$D180)</f>
        <v>0</v>
      </c>
      <c r="AD180" s="50"/>
      <c r="AH180" s="50"/>
      <c r="AI180" s="303">
        <f t="shared" si="265"/>
        <v>1</v>
      </c>
      <c r="AJ180" s="303">
        <f>AI180+COUNTIF(AI$2:$AI180,AI180)-1</f>
        <v>179</v>
      </c>
      <c r="AK180" s="305" t="str">
        <f t="shared" si="213"/>
        <v>Russia</v>
      </c>
      <c r="AL180" s="81">
        <f t="shared" si="266"/>
        <v>0</v>
      </c>
      <c r="AM180" s="48">
        <f t="shared" si="214"/>
        <v>0</v>
      </c>
      <c r="AN180" s="48">
        <f t="shared" si="215"/>
        <v>0</v>
      </c>
      <c r="AO180" s="48">
        <f t="shared" si="216"/>
        <v>0</v>
      </c>
      <c r="AP180" s="48">
        <f t="shared" si="217"/>
        <v>0</v>
      </c>
      <c r="AQ180" s="48">
        <f t="shared" si="218"/>
        <v>0</v>
      </c>
      <c r="AR180" s="48">
        <f t="shared" si="219"/>
        <v>0</v>
      </c>
      <c r="AS180" s="48">
        <f t="shared" si="220"/>
        <v>0</v>
      </c>
      <c r="AT180" s="48">
        <f t="shared" si="221"/>
        <v>0</v>
      </c>
      <c r="AU180" s="48">
        <f t="shared" si="222"/>
        <v>0</v>
      </c>
      <c r="AV180" s="48">
        <f t="shared" si="223"/>
        <v>0</v>
      </c>
      <c r="AW180" s="48">
        <f t="shared" si="224"/>
        <v>0</v>
      </c>
      <c r="AX180" s="48">
        <f t="shared" si="225"/>
        <v>0</v>
      </c>
      <c r="AY180" s="48">
        <f t="shared" si="226"/>
        <v>0</v>
      </c>
      <c r="AZ180" s="48">
        <f t="shared" si="227"/>
        <v>0</v>
      </c>
      <c r="BA180" s="48">
        <f t="shared" si="228"/>
        <v>0</v>
      </c>
      <c r="BB180" s="48">
        <f t="shared" si="229"/>
        <v>0</v>
      </c>
      <c r="BC180" s="48">
        <f t="shared" si="230"/>
        <v>0</v>
      </c>
      <c r="BD180" s="48">
        <f t="shared" si="231"/>
        <v>0</v>
      </c>
      <c r="BE180" s="48">
        <f t="shared" si="232"/>
        <v>0</v>
      </c>
      <c r="BF180" s="48">
        <f t="shared" si="233"/>
        <v>0</v>
      </c>
      <c r="BG180" s="48">
        <f t="shared" si="234"/>
        <v>0</v>
      </c>
      <c r="BH180" s="48">
        <f t="shared" si="235"/>
        <v>0</v>
      </c>
      <c r="BI180" s="48">
        <f t="shared" si="236"/>
        <v>0</v>
      </c>
      <c r="BJ180" s="48">
        <f t="shared" si="237"/>
        <v>0</v>
      </c>
      <c r="BK180" s="48"/>
      <c r="CN180" s="310">
        <f t="shared" si="267"/>
        <v>0</v>
      </c>
      <c r="CO180" s="310">
        <v>179</v>
      </c>
      <c r="CP180" s="303">
        <f t="shared" si="268"/>
        <v>1</v>
      </c>
      <c r="CQ180" s="303">
        <f>CP180+COUNTIF($CP$2:CP180,CP180)-1</f>
        <v>179</v>
      </c>
      <c r="CR180" s="305" t="str">
        <f t="shared" si="238"/>
        <v>Russia</v>
      </c>
      <c r="CS180" s="81">
        <f t="shared" si="269"/>
        <v>0</v>
      </c>
      <c r="CT180" s="48">
        <f t="shared" si="239"/>
        <v>0</v>
      </c>
      <c r="CU180" s="48">
        <f t="shared" si="240"/>
        <v>0</v>
      </c>
      <c r="CV180" s="48">
        <f t="shared" si="241"/>
        <v>0</v>
      </c>
      <c r="CW180" s="48">
        <f t="shared" si="242"/>
        <v>0</v>
      </c>
      <c r="CX180" s="48">
        <f t="shared" si="243"/>
        <v>0</v>
      </c>
      <c r="CY180" s="48">
        <f t="shared" si="244"/>
        <v>0</v>
      </c>
      <c r="CZ180" s="48">
        <f t="shared" si="245"/>
        <v>0</v>
      </c>
      <c r="DA180" s="48">
        <f t="shared" si="246"/>
        <v>0</v>
      </c>
      <c r="DB180" s="48">
        <f t="shared" si="247"/>
        <v>0</v>
      </c>
      <c r="DC180" s="48">
        <f t="shared" si="248"/>
        <v>0</v>
      </c>
      <c r="DD180" s="48">
        <f t="shared" si="249"/>
        <v>0</v>
      </c>
      <c r="DE180" s="48">
        <f t="shared" si="250"/>
        <v>0</v>
      </c>
      <c r="DF180" s="48">
        <f t="shared" si="251"/>
        <v>0</v>
      </c>
      <c r="DG180" s="48">
        <f t="shared" si="252"/>
        <v>0</v>
      </c>
      <c r="DH180" s="48">
        <f t="shared" si="253"/>
        <v>0</v>
      </c>
      <c r="DI180" s="48">
        <f t="shared" si="254"/>
        <v>0</v>
      </c>
      <c r="DJ180" s="48">
        <f t="shared" si="255"/>
        <v>0</v>
      </c>
      <c r="DK180" s="48">
        <f t="shared" si="256"/>
        <v>0</v>
      </c>
      <c r="DL180" s="48">
        <f t="shared" si="257"/>
        <v>0</v>
      </c>
      <c r="DM180" s="48">
        <f t="shared" si="258"/>
        <v>0</v>
      </c>
      <c r="DN180" s="48">
        <f t="shared" si="259"/>
        <v>0</v>
      </c>
      <c r="DO180" s="48">
        <f t="shared" si="260"/>
        <v>0</v>
      </c>
      <c r="DP180" s="48">
        <f t="shared" si="261"/>
        <v>0</v>
      </c>
      <c r="DQ180" s="48">
        <f t="shared" si="262"/>
        <v>0</v>
      </c>
    </row>
    <row r="181" spans="1:121" ht="15">
      <c r="A181" s="303">
        <v>180</v>
      </c>
      <c r="B181" s="445">
        <f t="shared" si="263"/>
        <v>1</v>
      </c>
      <c r="C181" s="446">
        <f>B181+COUNTIF(B$2:$B181,B181)-1</f>
        <v>180</v>
      </c>
      <c r="D181" s="447" t="str">
        <f>Tables!AI181</f>
        <v>Rwanda</v>
      </c>
      <c r="E181" s="448">
        <f t="shared" si="264"/>
        <v>0</v>
      </c>
      <c r="F181" s="50">
        <f>SUMIFS('Portfolio Allocation'!C$10:C$109,'Portfolio Allocation'!$A$10:$A$109,'Graph Tables'!$D181)</f>
        <v>0</v>
      </c>
      <c r="G181" s="50">
        <f>SUMIFS('Portfolio Allocation'!D$10:D$109,'Portfolio Allocation'!$A$10:$A$109,'Graph Tables'!$D181)</f>
        <v>0</v>
      </c>
      <c r="H181" s="50">
        <f>SUMIFS('Portfolio Allocation'!E$10:E$109,'Portfolio Allocation'!$A$10:$A$109,'Graph Tables'!$D181)</f>
        <v>0</v>
      </c>
      <c r="I181" s="50">
        <f>SUMIFS('Portfolio Allocation'!F$10:F$109,'Portfolio Allocation'!$A$10:$A$109,'Graph Tables'!$D181)</f>
        <v>0</v>
      </c>
      <c r="J181" s="50">
        <f>SUMIFS('Portfolio Allocation'!G$10:G$109,'Portfolio Allocation'!$A$10:$A$109,'Graph Tables'!$D181)</f>
        <v>0</v>
      </c>
      <c r="K181" s="50">
        <f>SUMIFS('Portfolio Allocation'!H$10:H$109,'Portfolio Allocation'!$A$10:$A$109,'Graph Tables'!$D181)</f>
        <v>0</v>
      </c>
      <c r="L181" s="50">
        <f>SUMIFS('Portfolio Allocation'!I$10:I$109,'Portfolio Allocation'!$A$10:$A$109,'Graph Tables'!$D181)</f>
        <v>0</v>
      </c>
      <c r="M181" s="50">
        <f>SUMIFS('Portfolio Allocation'!J$10:J$109,'Portfolio Allocation'!$A$10:$A$109,'Graph Tables'!$D181)</f>
        <v>0</v>
      </c>
      <c r="N181" s="50">
        <f>SUMIFS('Portfolio Allocation'!K$10:K$109,'Portfolio Allocation'!$A$10:$A$109,'Graph Tables'!$D181)</f>
        <v>0</v>
      </c>
      <c r="O181" s="50">
        <f>SUMIFS('Portfolio Allocation'!L$10:L$109,'Portfolio Allocation'!$A$10:$A$109,'Graph Tables'!$D181)</f>
        <v>0</v>
      </c>
      <c r="P181" s="50">
        <f>SUMIFS('Portfolio Allocation'!M$10:M$109,'Portfolio Allocation'!$A$10:$A$109,'Graph Tables'!$D181)</f>
        <v>0</v>
      </c>
      <c r="Q181" s="50">
        <f>SUMIFS('Portfolio Allocation'!N$10:N$109,'Portfolio Allocation'!$A$10:$A$109,'Graph Tables'!$D181)</f>
        <v>0</v>
      </c>
      <c r="R181" s="50">
        <f>SUMIFS('Portfolio Allocation'!O$10:O$109,'Portfolio Allocation'!$A$10:$A$109,'Graph Tables'!$D181)</f>
        <v>0</v>
      </c>
      <c r="S181" s="50">
        <f>SUMIFS('Portfolio Allocation'!P$10:P$109,'Portfolio Allocation'!$A$10:$A$109,'Graph Tables'!$D181)</f>
        <v>0</v>
      </c>
      <c r="T181" s="50">
        <f>SUMIFS('Portfolio Allocation'!Q$10:Q$109,'Portfolio Allocation'!$A$10:$A$109,'Graph Tables'!$D181)</f>
        <v>0</v>
      </c>
      <c r="U181" s="50">
        <f>SUMIFS('Portfolio Allocation'!R$10:R$109,'Portfolio Allocation'!$A$10:$A$109,'Graph Tables'!$D181)</f>
        <v>0</v>
      </c>
      <c r="V181" s="50">
        <f>SUMIFS('Portfolio Allocation'!S$10:S$109,'Portfolio Allocation'!$A$10:$A$109,'Graph Tables'!$D181)</f>
        <v>0</v>
      </c>
      <c r="W181" s="50">
        <f>SUMIFS('Portfolio Allocation'!T$10:T$109,'Portfolio Allocation'!$A$10:$A$109,'Graph Tables'!$D181)</f>
        <v>0</v>
      </c>
      <c r="X181" s="50">
        <f>SUMIFS('Portfolio Allocation'!U$10:U$109,'Portfolio Allocation'!$A$10:$A$109,'Graph Tables'!$D181)</f>
        <v>0</v>
      </c>
      <c r="Y181" s="50">
        <f>SUMIFS('Portfolio Allocation'!V$10:V$109,'Portfolio Allocation'!$A$10:$A$109,'Graph Tables'!$D181)</f>
        <v>0</v>
      </c>
      <c r="Z181" s="50">
        <f>SUMIFS('Portfolio Allocation'!W$10:W$109,'Portfolio Allocation'!$A$10:$A$109,'Graph Tables'!$D181)</f>
        <v>0</v>
      </c>
      <c r="AA181" s="50">
        <f>SUMIFS('Portfolio Allocation'!X$10:X$109,'Portfolio Allocation'!$A$10:$A$109,'Graph Tables'!$D181)</f>
        <v>0</v>
      </c>
      <c r="AB181" s="50">
        <f>SUMIFS('Portfolio Allocation'!Y$10:Y$109,'Portfolio Allocation'!$A$10:$A$109,'Graph Tables'!$D181)</f>
        <v>0</v>
      </c>
      <c r="AC181" s="50">
        <f>SUMIFS('Portfolio Allocation'!Z$10:Z$109,'Portfolio Allocation'!$A$10:$A$109,'Graph Tables'!$D181)</f>
        <v>0</v>
      </c>
      <c r="AD181" s="50"/>
      <c r="AH181" s="50"/>
      <c r="AI181" s="303">
        <f t="shared" si="265"/>
        <v>1</v>
      </c>
      <c r="AJ181" s="303">
        <f>AI181+COUNTIF(AI$2:$AI181,AI181)-1</f>
        <v>180</v>
      </c>
      <c r="AK181" s="305" t="str">
        <f t="shared" si="213"/>
        <v>Rwanda</v>
      </c>
      <c r="AL181" s="81">
        <f t="shared" si="266"/>
        <v>0</v>
      </c>
      <c r="AM181" s="48">
        <f t="shared" si="214"/>
        <v>0</v>
      </c>
      <c r="AN181" s="48">
        <f t="shared" si="215"/>
        <v>0</v>
      </c>
      <c r="AO181" s="48">
        <f t="shared" si="216"/>
        <v>0</v>
      </c>
      <c r="AP181" s="48">
        <f t="shared" si="217"/>
        <v>0</v>
      </c>
      <c r="AQ181" s="48">
        <f t="shared" si="218"/>
        <v>0</v>
      </c>
      <c r="AR181" s="48">
        <f t="shared" si="219"/>
        <v>0</v>
      </c>
      <c r="AS181" s="48">
        <f t="shared" si="220"/>
        <v>0</v>
      </c>
      <c r="AT181" s="48">
        <f t="shared" si="221"/>
        <v>0</v>
      </c>
      <c r="AU181" s="48">
        <f t="shared" si="222"/>
        <v>0</v>
      </c>
      <c r="AV181" s="48">
        <f t="shared" si="223"/>
        <v>0</v>
      </c>
      <c r="AW181" s="48">
        <f t="shared" si="224"/>
        <v>0</v>
      </c>
      <c r="AX181" s="48">
        <f t="shared" si="225"/>
        <v>0</v>
      </c>
      <c r="AY181" s="48">
        <f t="shared" si="226"/>
        <v>0</v>
      </c>
      <c r="AZ181" s="48">
        <f t="shared" si="227"/>
        <v>0</v>
      </c>
      <c r="BA181" s="48">
        <f t="shared" si="228"/>
        <v>0</v>
      </c>
      <c r="BB181" s="48">
        <f t="shared" si="229"/>
        <v>0</v>
      </c>
      <c r="BC181" s="48">
        <f t="shared" si="230"/>
        <v>0</v>
      </c>
      <c r="BD181" s="48">
        <f t="shared" si="231"/>
        <v>0</v>
      </c>
      <c r="BE181" s="48">
        <f t="shared" si="232"/>
        <v>0</v>
      </c>
      <c r="BF181" s="48">
        <f t="shared" si="233"/>
        <v>0</v>
      </c>
      <c r="BG181" s="48">
        <f t="shared" si="234"/>
        <v>0</v>
      </c>
      <c r="BH181" s="48">
        <f t="shared" si="235"/>
        <v>0</v>
      </c>
      <c r="BI181" s="48">
        <f t="shared" si="236"/>
        <v>0</v>
      </c>
      <c r="BJ181" s="48">
        <f t="shared" si="237"/>
        <v>0</v>
      </c>
      <c r="BK181" s="48"/>
      <c r="CN181" s="310">
        <f t="shared" si="267"/>
        <v>0</v>
      </c>
      <c r="CO181" s="310">
        <v>180</v>
      </c>
      <c r="CP181" s="303">
        <f t="shared" si="268"/>
        <v>1</v>
      </c>
      <c r="CQ181" s="303">
        <f>CP181+COUNTIF($CP$2:CP181,CP181)-1</f>
        <v>180</v>
      </c>
      <c r="CR181" s="305" t="str">
        <f t="shared" si="238"/>
        <v>Rwanda</v>
      </c>
      <c r="CS181" s="81">
        <f t="shared" si="269"/>
        <v>0</v>
      </c>
      <c r="CT181" s="48">
        <f t="shared" si="239"/>
        <v>0</v>
      </c>
      <c r="CU181" s="48">
        <f t="shared" si="240"/>
        <v>0</v>
      </c>
      <c r="CV181" s="48">
        <f t="shared" si="241"/>
        <v>0</v>
      </c>
      <c r="CW181" s="48">
        <f t="shared" si="242"/>
        <v>0</v>
      </c>
      <c r="CX181" s="48">
        <f t="shared" si="243"/>
        <v>0</v>
      </c>
      <c r="CY181" s="48">
        <f t="shared" si="244"/>
        <v>0</v>
      </c>
      <c r="CZ181" s="48">
        <f t="shared" si="245"/>
        <v>0</v>
      </c>
      <c r="DA181" s="48">
        <f t="shared" si="246"/>
        <v>0</v>
      </c>
      <c r="DB181" s="48">
        <f t="shared" si="247"/>
        <v>0</v>
      </c>
      <c r="DC181" s="48">
        <f t="shared" si="248"/>
        <v>0</v>
      </c>
      <c r="DD181" s="48">
        <f t="shared" si="249"/>
        <v>0</v>
      </c>
      <c r="DE181" s="48">
        <f t="shared" si="250"/>
        <v>0</v>
      </c>
      <c r="DF181" s="48">
        <f t="shared" si="251"/>
        <v>0</v>
      </c>
      <c r="DG181" s="48">
        <f t="shared" si="252"/>
        <v>0</v>
      </c>
      <c r="DH181" s="48">
        <f t="shared" si="253"/>
        <v>0</v>
      </c>
      <c r="DI181" s="48">
        <f t="shared" si="254"/>
        <v>0</v>
      </c>
      <c r="DJ181" s="48">
        <f t="shared" si="255"/>
        <v>0</v>
      </c>
      <c r="DK181" s="48">
        <f t="shared" si="256"/>
        <v>0</v>
      </c>
      <c r="DL181" s="48">
        <f t="shared" si="257"/>
        <v>0</v>
      </c>
      <c r="DM181" s="48">
        <f t="shared" si="258"/>
        <v>0</v>
      </c>
      <c r="DN181" s="48">
        <f t="shared" si="259"/>
        <v>0</v>
      </c>
      <c r="DO181" s="48">
        <f t="shared" si="260"/>
        <v>0</v>
      </c>
      <c r="DP181" s="48">
        <f t="shared" si="261"/>
        <v>0</v>
      </c>
      <c r="DQ181" s="48">
        <f t="shared" si="262"/>
        <v>0</v>
      </c>
    </row>
    <row r="182" spans="1:121" ht="15">
      <c r="A182" s="303">
        <v>181</v>
      </c>
      <c r="B182" s="445">
        <f t="shared" si="263"/>
        <v>1</v>
      </c>
      <c r="C182" s="446">
        <f>B182+COUNTIF(B$2:$B182,B182)-1</f>
        <v>181</v>
      </c>
      <c r="D182" s="447" t="str">
        <f>Tables!AI182</f>
        <v>Samoa</v>
      </c>
      <c r="E182" s="448">
        <f t="shared" si="264"/>
        <v>0</v>
      </c>
      <c r="F182" s="50">
        <f>SUMIFS('Portfolio Allocation'!C$10:C$109,'Portfolio Allocation'!$A$10:$A$109,'Graph Tables'!$D182)</f>
        <v>0</v>
      </c>
      <c r="G182" s="50">
        <f>SUMIFS('Portfolio Allocation'!D$10:D$109,'Portfolio Allocation'!$A$10:$A$109,'Graph Tables'!$D182)</f>
        <v>0</v>
      </c>
      <c r="H182" s="50">
        <f>SUMIFS('Portfolio Allocation'!E$10:E$109,'Portfolio Allocation'!$A$10:$A$109,'Graph Tables'!$D182)</f>
        <v>0</v>
      </c>
      <c r="I182" s="50">
        <f>SUMIFS('Portfolio Allocation'!F$10:F$109,'Portfolio Allocation'!$A$10:$A$109,'Graph Tables'!$D182)</f>
        <v>0</v>
      </c>
      <c r="J182" s="50">
        <f>SUMIFS('Portfolio Allocation'!G$10:G$109,'Portfolio Allocation'!$A$10:$A$109,'Graph Tables'!$D182)</f>
        <v>0</v>
      </c>
      <c r="K182" s="50">
        <f>SUMIFS('Portfolio Allocation'!H$10:H$109,'Portfolio Allocation'!$A$10:$A$109,'Graph Tables'!$D182)</f>
        <v>0</v>
      </c>
      <c r="L182" s="50">
        <f>SUMIFS('Portfolio Allocation'!I$10:I$109,'Portfolio Allocation'!$A$10:$A$109,'Graph Tables'!$D182)</f>
        <v>0</v>
      </c>
      <c r="M182" s="50">
        <f>SUMIFS('Portfolio Allocation'!J$10:J$109,'Portfolio Allocation'!$A$10:$A$109,'Graph Tables'!$D182)</f>
        <v>0</v>
      </c>
      <c r="N182" s="50">
        <f>SUMIFS('Portfolio Allocation'!K$10:K$109,'Portfolio Allocation'!$A$10:$A$109,'Graph Tables'!$D182)</f>
        <v>0</v>
      </c>
      <c r="O182" s="50">
        <f>SUMIFS('Portfolio Allocation'!L$10:L$109,'Portfolio Allocation'!$A$10:$A$109,'Graph Tables'!$D182)</f>
        <v>0</v>
      </c>
      <c r="P182" s="50">
        <f>SUMIFS('Portfolio Allocation'!M$10:M$109,'Portfolio Allocation'!$A$10:$A$109,'Graph Tables'!$D182)</f>
        <v>0</v>
      </c>
      <c r="Q182" s="50">
        <f>SUMIFS('Portfolio Allocation'!N$10:N$109,'Portfolio Allocation'!$A$10:$A$109,'Graph Tables'!$D182)</f>
        <v>0</v>
      </c>
      <c r="R182" s="50">
        <f>SUMIFS('Portfolio Allocation'!O$10:O$109,'Portfolio Allocation'!$A$10:$A$109,'Graph Tables'!$D182)</f>
        <v>0</v>
      </c>
      <c r="S182" s="50">
        <f>SUMIFS('Portfolio Allocation'!P$10:P$109,'Portfolio Allocation'!$A$10:$A$109,'Graph Tables'!$D182)</f>
        <v>0</v>
      </c>
      <c r="T182" s="50">
        <f>SUMIFS('Portfolio Allocation'!Q$10:Q$109,'Portfolio Allocation'!$A$10:$A$109,'Graph Tables'!$D182)</f>
        <v>0</v>
      </c>
      <c r="U182" s="50">
        <f>SUMIFS('Portfolio Allocation'!R$10:R$109,'Portfolio Allocation'!$A$10:$A$109,'Graph Tables'!$D182)</f>
        <v>0</v>
      </c>
      <c r="V182" s="50">
        <f>SUMIFS('Portfolio Allocation'!S$10:S$109,'Portfolio Allocation'!$A$10:$A$109,'Graph Tables'!$D182)</f>
        <v>0</v>
      </c>
      <c r="W182" s="50">
        <f>SUMIFS('Portfolio Allocation'!T$10:T$109,'Portfolio Allocation'!$A$10:$A$109,'Graph Tables'!$D182)</f>
        <v>0</v>
      </c>
      <c r="X182" s="50">
        <f>SUMIFS('Portfolio Allocation'!U$10:U$109,'Portfolio Allocation'!$A$10:$A$109,'Graph Tables'!$D182)</f>
        <v>0</v>
      </c>
      <c r="Y182" s="50">
        <f>SUMIFS('Portfolio Allocation'!V$10:V$109,'Portfolio Allocation'!$A$10:$A$109,'Graph Tables'!$D182)</f>
        <v>0</v>
      </c>
      <c r="Z182" s="50">
        <f>SUMIFS('Portfolio Allocation'!W$10:W$109,'Portfolio Allocation'!$A$10:$A$109,'Graph Tables'!$D182)</f>
        <v>0</v>
      </c>
      <c r="AA182" s="50">
        <f>SUMIFS('Portfolio Allocation'!X$10:X$109,'Portfolio Allocation'!$A$10:$A$109,'Graph Tables'!$D182)</f>
        <v>0</v>
      </c>
      <c r="AB182" s="50">
        <f>SUMIFS('Portfolio Allocation'!Y$10:Y$109,'Portfolio Allocation'!$A$10:$A$109,'Graph Tables'!$D182)</f>
        <v>0</v>
      </c>
      <c r="AC182" s="50">
        <f>SUMIFS('Portfolio Allocation'!Z$10:Z$109,'Portfolio Allocation'!$A$10:$A$109,'Graph Tables'!$D182)</f>
        <v>0</v>
      </c>
      <c r="AD182" s="50"/>
      <c r="AH182" s="50"/>
      <c r="AI182" s="303">
        <f t="shared" si="265"/>
        <v>1</v>
      </c>
      <c r="AJ182" s="303">
        <f>AI182+COUNTIF(AI$2:$AI182,AI182)-1</f>
        <v>181</v>
      </c>
      <c r="AK182" s="305" t="str">
        <f t="shared" si="213"/>
        <v>Samoa</v>
      </c>
      <c r="AL182" s="81">
        <f t="shared" si="266"/>
        <v>0</v>
      </c>
      <c r="AM182" s="48">
        <f t="shared" si="214"/>
        <v>0</v>
      </c>
      <c r="AN182" s="48">
        <f t="shared" si="215"/>
        <v>0</v>
      </c>
      <c r="AO182" s="48">
        <f t="shared" si="216"/>
        <v>0</v>
      </c>
      <c r="AP182" s="48">
        <f t="shared" si="217"/>
        <v>0</v>
      </c>
      <c r="AQ182" s="48">
        <f t="shared" si="218"/>
        <v>0</v>
      </c>
      <c r="AR182" s="48">
        <f t="shared" si="219"/>
        <v>0</v>
      </c>
      <c r="AS182" s="48">
        <f t="shared" si="220"/>
        <v>0</v>
      </c>
      <c r="AT182" s="48">
        <f t="shared" si="221"/>
        <v>0</v>
      </c>
      <c r="AU182" s="48">
        <f t="shared" si="222"/>
        <v>0</v>
      </c>
      <c r="AV182" s="48">
        <f t="shared" si="223"/>
        <v>0</v>
      </c>
      <c r="AW182" s="48">
        <f t="shared" si="224"/>
        <v>0</v>
      </c>
      <c r="AX182" s="48">
        <f t="shared" si="225"/>
        <v>0</v>
      </c>
      <c r="AY182" s="48">
        <f t="shared" si="226"/>
        <v>0</v>
      </c>
      <c r="AZ182" s="48">
        <f t="shared" si="227"/>
        <v>0</v>
      </c>
      <c r="BA182" s="48">
        <f t="shared" si="228"/>
        <v>0</v>
      </c>
      <c r="BB182" s="48">
        <f t="shared" si="229"/>
        <v>0</v>
      </c>
      <c r="BC182" s="48">
        <f t="shared" si="230"/>
        <v>0</v>
      </c>
      <c r="BD182" s="48">
        <f t="shared" si="231"/>
        <v>0</v>
      </c>
      <c r="BE182" s="48">
        <f t="shared" si="232"/>
        <v>0</v>
      </c>
      <c r="BF182" s="48">
        <f t="shared" si="233"/>
        <v>0</v>
      </c>
      <c r="BG182" s="48">
        <f t="shared" si="234"/>
        <v>0</v>
      </c>
      <c r="BH182" s="48">
        <f t="shared" si="235"/>
        <v>0</v>
      </c>
      <c r="BI182" s="48">
        <f t="shared" si="236"/>
        <v>0</v>
      </c>
      <c r="BJ182" s="48">
        <f t="shared" si="237"/>
        <v>0</v>
      </c>
      <c r="BK182" s="48"/>
      <c r="CN182" s="310">
        <f t="shared" si="267"/>
        <v>0</v>
      </c>
      <c r="CO182" s="310">
        <v>181</v>
      </c>
      <c r="CP182" s="303">
        <f t="shared" si="268"/>
        <v>1</v>
      </c>
      <c r="CQ182" s="303">
        <f>CP182+COUNTIF($CP$2:CP182,CP182)-1</f>
        <v>181</v>
      </c>
      <c r="CR182" s="305" t="str">
        <f t="shared" si="238"/>
        <v>Samoa</v>
      </c>
      <c r="CS182" s="81">
        <f t="shared" si="269"/>
        <v>0</v>
      </c>
      <c r="CT182" s="48">
        <f t="shared" si="239"/>
        <v>0</v>
      </c>
      <c r="CU182" s="48">
        <f t="shared" si="240"/>
        <v>0</v>
      </c>
      <c r="CV182" s="48">
        <f t="shared" si="241"/>
        <v>0</v>
      </c>
      <c r="CW182" s="48">
        <f t="shared" si="242"/>
        <v>0</v>
      </c>
      <c r="CX182" s="48">
        <f t="shared" si="243"/>
        <v>0</v>
      </c>
      <c r="CY182" s="48">
        <f t="shared" si="244"/>
        <v>0</v>
      </c>
      <c r="CZ182" s="48">
        <f t="shared" si="245"/>
        <v>0</v>
      </c>
      <c r="DA182" s="48">
        <f t="shared" si="246"/>
        <v>0</v>
      </c>
      <c r="DB182" s="48">
        <f t="shared" si="247"/>
        <v>0</v>
      </c>
      <c r="DC182" s="48">
        <f t="shared" si="248"/>
        <v>0</v>
      </c>
      <c r="DD182" s="48">
        <f t="shared" si="249"/>
        <v>0</v>
      </c>
      <c r="DE182" s="48">
        <f t="shared" si="250"/>
        <v>0</v>
      </c>
      <c r="DF182" s="48">
        <f t="shared" si="251"/>
        <v>0</v>
      </c>
      <c r="DG182" s="48">
        <f t="shared" si="252"/>
        <v>0</v>
      </c>
      <c r="DH182" s="48">
        <f t="shared" si="253"/>
        <v>0</v>
      </c>
      <c r="DI182" s="48">
        <f t="shared" si="254"/>
        <v>0</v>
      </c>
      <c r="DJ182" s="48">
        <f t="shared" si="255"/>
        <v>0</v>
      </c>
      <c r="DK182" s="48">
        <f t="shared" si="256"/>
        <v>0</v>
      </c>
      <c r="DL182" s="48">
        <f t="shared" si="257"/>
        <v>0</v>
      </c>
      <c r="DM182" s="48">
        <f t="shared" si="258"/>
        <v>0</v>
      </c>
      <c r="DN182" s="48">
        <f t="shared" si="259"/>
        <v>0</v>
      </c>
      <c r="DO182" s="48">
        <f t="shared" si="260"/>
        <v>0</v>
      </c>
      <c r="DP182" s="48">
        <f t="shared" si="261"/>
        <v>0</v>
      </c>
      <c r="DQ182" s="48">
        <f t="shared" si="262"/>
        <v>0</v>
      </c>
    </row>
    <row r="183" spans="1:121" ht="15">
      <c r="A183" s="303">
        <v>182</v>
      </c>
      <c r="B183" s="445">
        <f t="shared" si="263"/>
        <v>1</v>
      </c>
      <c r="C183" s="446">
        <f>B183+COUNTIF(B$2:$B183,B183)-1</f>
        <v>182</v>
      </c>
      <c r="D183" s="447" t="str">
        <f>Tables!AI183</f>
        <v>San Marino</v>
      </c>
      <c r="E183" s="448">
        <f t="shared" si="264"/>
        <v>0</v>
      </c>
      <c r="F183" s="50">
        <f>SUMIFS('Portfolio Allocation'!C$10:C$109,'Portfolio Allocation'!$A$10:$A$109,'Graph Tables'!$D183)</f>
        <v>0</v>
      </c>
      <c r="G183" s="50">
        <f>SUMIFS('Portfolio Allocation'!D$10:D$109,'Portfolio Allocation'!$A$10:$A$109,'Graph Tables'!$D183)</f>
        <v>0</v>
      </c>
      <c r="H183" s="50">
        <f>SUMIFS('Portfolio Allocation'!E$10:E$109,'Portfolio Allocation'!$A$10:$A$109,'Graph Tables'!$D183)</f>
        <v>0</v>
      </c>
      <c r="I183" s="50">
        <f>SUMIFS('Portfolio Allocation'!F$10:F$109,'Portfolio Allocation'!$A$10:$A$109,'Graph Tables'!$D183)</f>
        <v>0</v>
      </c>
      <c r="J183" s="50">
        <f>SUMIFS('Portfolio Allocation'!G$10:G$109,'Portfolio Allocation'!$A$10:$A$109,'Graph Tables'!$D183)</f>
        <v>0</v>
      </c>
      <c r="K183" s="50">
        <f>SUMIFS('Portfolio Allocation'!H$10:H$109,'Portfolio Allocation'!$A$10:$A$109,'Graph Tables'!$D183)</f>
        <v>0</v>
      </c>
      <c r="L183" s="50">
        <f>SUMIFS('Portfolio Allocation'!I$10:I$109,'Portfolio Allocation'!$A$10:$A$109,'Graph Tables'!$D183)</f>
        <v>0</v>
      </c>
      <c r="M183" s="50">
        <f>SUMIFS('Portfolio Allocation'!J$10:J$109,'Portfolio Allocation'!$A$10:$A$109,'Graph Tables'!$D183)</f>
        <v>0</v>
      </c>
      <c r="N183" s="50">
        <f>SUMIFS('Portfolio Allocation'!K$10:K$109,'Portfolio Allocation'!$A$10:$A$109,'Graph Tables'!$D183)</f>
        <v>0</v>
      </c>
      <c r="O183" s="50">
        <f>SUMIFS('Portfolio Allocation'!L$10:L$109,'Portfolio Allocation'!$A$10:$A$109,'Graph Tables'!$D183)</f>
        <v>0</v>
      </c>
      <c r="P183" s="50">
        <f>SUMIFS('Portfolio Allocation'!M$10:M$109,'Portfolio Allocation'!$A$10:$A$109,'Graph Tables'!$D183)</f>
        <v>0</v>
      </c>
      <c r="Q183" s="50">
        <f>SUMIFS('Portfolio Allocation'!N$10:N$109,'Portfolio Allocation'!$A$10:$A$109,'Graph Tables'!$D183)</f>
        <v>0</v>
      </c>
      <c r="R183" s="50">
        <f>SUMIFS('Portfolio Allocation'!O$10:O$109,'Portfolio Allocation'!$A$10:$A$109,'Graph Tables'!$D183)</f>
        <v>0</v>
      </c>
      <c r="S183" s="50">
        <f>SUMIFS('Portfolio Allocation'!P$10:P$109,'Portfolio Allocation'!$A$10:$A$109,'Graph Tables'!$D183)</f>
        <v>0</v>
      </c>
      <c r="T183" s="50">
        <f>SUMIFS('Portfolio Allocation'!Q$10:Q$109,'Portfolio Allocation'!$A$10:$A$109,'Graph Tables'!$D183)</f>
        <v>0</v>
      </c>
      <c r="U183" s="50">
        <f>SUMIFS('Portfolio Allocation'!R$10:R$109,'Portfolio Allocation'!$A$10:$A$109,'Graph Tables'!$D183)</f>
        <v>0</v>
      </c>
      <c r="V183" s="50">
        <f>SUMIFS('Portfolio Allocation'!S$10:S$109,'Portfolio Allocation'!$A$10:$A$109,'Graph Tables'!$D183)</f>
        <v>0</v>
      </c>
      <c r="W183" s="50">
        <f>SUMIFS('Portfolio Allocation'!T$10:T$109,'Portfolio Allocation'!$A$10:$A$109,'Graph Tables'!$D183)</f>
        <v>0</v>
      </c>
      <c r="X183" s="50">
        <f>SUMIFS('Portfolio Allocation'!U$10:U$109,'Portfolio Allocation'!$A$10:$A$109,'Graph Tables'!$D183)</f>
        <v>0</v>
      </c>
      <c r="Y183" s="50">
        <f>SUMIFS('Portfolio Allocation'!V$10:V$109,'Portfolio Allocation'!$A$10:$A$109,'Graph Tables'!$D183)</f>
        <v>0</v>
      </c>
      <c r="Z183" s="50">
        <f>SUMIFS('Portfolio Allocation'!W$10:W$109,'Portfolio Allocation'!$A$10:$A$109,'Graph Tables'!$D183)</f>
        <v>0</v>
      </c>
      <c r="AA183" s="50">
        <f>SUMIFS('Portfolio Allocation'!X$10:X$109,'Portfolio Allocation'!$A$10:$A$109,'Graph Tables'!$D183)</f>
        <v>0</v>
      </c>
      <c r="AB183" s="50">
        <f>SUMIFS('Portfolio Allocation'!Y$10:Y$109,'Portfolio Allocation'!$A$10:$A$109,'Graph Tables'!$D183)</f>
        <v>0</v>
      </c>
      <c r="AC183" s="50">
        <f>SUMIFS('Portfolio Allocation'!Z$10:Z$109,'Portfolio Allocation'!$A$10:$A$109,'Graph Tables'!$D183)</f>
        <v>0</v>
      </c>
      <c r="AD183" s="50"/>
      <c r="AH183" s="50"/>
      <c r="AI183" s="303">
        <f t="shared" si="265"/>
        <v>1</v>
      </c>
      <c r="AJ183" s="303">
        <f>AI183+COUNTIF(AI$2:$AI183,AI183)-1</f>
        <v>182</v>
      </c>
      <c r="AK183" s="305" t="str">
        <f t="shared" si="213"/>
        <v>San Marino</v>
      </c>
      <c r="AL183" s="81">
        <f t="shared" si="266"/>
        <v>0</v>
      </c>
      <c r="AM183" s="48">
        <f t="shared" si="214"/>
        <v>0</v>
      </c>
      <c r="AN183" s="48">
        <f t="shared" si="215"/>
        <v>0</v>
      </c>
      <c r="AO183" s="48">
        <f t="shared" si="216"/>
        <v>0</v>
      </c>
      <c r="AP183" s="48">
        <f t="shared" si="217"/>
        <v>0</v>
      </c>
      <c r="AQ183" s="48">
        <f t="shared" si="218"/>
        <v>0</v>
      </c>
      <c r="AR183" s="48">
        <f t="shared" si="219"/>
        <v>0</v>
      </c>
      <c r="AS183" s="48">
        <f t="shared" si="220"/>
        <v>0</v>
      </c>
      <c r="AT183" s="48">
        <f t="shared" si="221"/>
        <v>0</v>
      </c>
      <c r="AU183" s="48">
        <f t="shared" si="222"/>
        <v>0</v>
      </c>
      <c r="AV183" s="48">
        <f t="shared" si="223"/>
        <v>0</v>
      </c>
      <c r="AW183" s="48">
        <f t="shared" si="224"/>
        <v>0</v>
      </c>
      <c r="AX183" s="48">
        <f t="shared" si="225"/>
        <v>0</v>
      </c>
      <c r="AY183" s="48">
        <f t="shared" si="226"/>
        <v>0</v>
      </c>
      <c r="AZ183" s="48">
        <f t="shared" si="227"/>
        <v>0</v>
      </c>
      <c r="BA183" s="48">
        <f t="shared" si="228"/>
        <v>0</v>
      </c>
      <c r="BB183" s="48">
        <f t="shared" si="229"/>
        <v>0</v>
      </c>
      <c r="BC183" s="48">
        <f t="shared" si="230"/>
        <v>0</v>
      </c>
      <c r="BD183" s="48">
        <f t="shared" si="231"/>
        <v>0</v>
      </c>
      <c r="BE183" s="48">
        <f t="shared" si="232"/>
        <v>0</v>
      </c>
      <c r="BF183" s="48">
        <f t="shared" si="233"/>
        <v>0</v>
      </c>
      <c r="BG183" s="48">
        <f t="shared" si="234"/>
        <v>0</v>
      </c>
      <c r="BH183" s="48">
        <f t="shared" si="235"/>
        <v>0</v>
      </c>
      <c r="BI183" s="48">
        <f t="shared" si="236"/>
        <v>0</v>
      </c>
      <c r="BJ183" s="48">
        <f t="shared" si="237"/>
        <v>0</v>
      </c>
      <c r="BK183" s="48"/>
      <c r="CN183" s="310">
        <f t="shared" si="267"/>
        <v>0</v>
      </c>
      <c r="CO183" s="310">
        <v>182</v>
      </c>
      <c r="CP183" s="303">
        <f t="shared" si="268"/>
        <v>1</v>
      </c>
      <c r="CQ183" s="303">
        <f>CP183+COUNTIF($CP$2:CP183,CP183)-1</f>
        <v>182</v>
      </c>
      <c r="CR183" s="305" t="str">
        <f t="shared" si="238"/>
        <v>San Marino</v>
      </c>
      <c r="CS183" s="81">
        <f t="shared" si="269"/>
        <v>0</v>
      </c>
      <c r="CT183" s="48">
        <f t="shared" si="239"/>
        <v>0</v>
      </c>
      <c r="CU183" s="48">
        <f t="shared" si="240"/>
        <v>0</v>
      </c>
      <c r="CV183" s="48">
        <f t="shared" si="241"/>
        <v>0</v>
      </c>
      <c r="CW183" s="48">
        <f t="shared" si="242"/>
        <v>0</v>
      </c>
      <c r="CX183" s="48">
        <f t="shared" si="243"/>
        <v>0</v>
      </c>
      <c r="CY183" s="48">
        <f t="shared" si="244"/>
        <v>0</v>
      </c>
      <c r="CZ183" s="48">
        <f t="shared" si="245"/>
        <v>0</v>
      </c>
      <c r="DA183" s="48">
        <f t="shared" si="246"/>
        <v>0</v>
      </c>
      <c r="DB183" s="48">
        <f t="shared" si="247"/>
        <v>0</v>
      </c>
      <c r="DC183" s="48">
        <f t="shared" si="248"/>
        <v>0</v>
      </c>
      <c r="DD183" s="48">
        <f t="shared" si="249"/>
        <v>0</v>
      </c>
      <c r="DE183" s="48">
        <f t="shared" si="250"/>
        <v>0</v>
      </c>
      <c r="DF183" s="48">
        <f t="shared" si="251"/>
        <v>0</v>
      </c>
      <c r="DG183" s="48">
        <f t="shared" si="252"/>
        <v>0</v>
      </c>
      <c r="DH183" s="48">
        <f t="shared" si="253"/>
        <v>0</v>
      </c>
      <c r="DI183" s="48">
        <f t="shared" si="254"/>
        <v>0</v>
      </c>
      <c r="DJ183" s="48">
        <f t="shared" si="255"/>
        <v>0</v>
      </c>
      <c r="DK183" s="48">
        <f t="shared" si="256"/>
        <v>0</v>
      </c>
      <c r="DL183" s="48">
        <f t="shared" si="257"/>
        <v>0</v>
      </c>
      <c r="DM183" s="48">
        <f t="shared" si="258"/>
        <v>0</v>
      </c>
      <c r="DN183" s="48">
        <f t="shared" si="259"/>
        <v>0</v>
      </c>
      <c r="DO183" s="48">
        <f t="shared" si="260"/>
        <v>0</v>
      </c>
      <c r="DP183" s="48">
        <f t="shared" si="261"/>
        <v>0</v>
      </c>
      <c r="DQ183" s="48">
        <f t="shared" si="262"/>
        <v>0</v>
      </c>
    </row>
    <row r="184" spans="1:121" ht="15">
      <c r="A184" s="303">
        <v>183</v>
      </c>
      <c r="B184" s="445">
        <f t="shared" si="263"/>
        <v>1</v>
      </c>
      <c r="C184" s="446">
        <f>B184+COUNTIF(B$2:$B184,B184)-1</f>
        <v>183</v>
      </c>
      <c r="D184" s="447" t="str">
        <f>Tables!AI184</f>
        <v>Sao Tome and Principe</v>
      </c>
      <c r="E184" s="448">
        <f t="shared" si="264"/>
        <v>0</v>
      </c>
      <c r="F184" s="50">
        <f>SUMIFS('Portfolio Allocation'!C$10:C$109,'Portfolio Allocation'!$A$10:$A$109,'Graph Tables'!$D184)</f>
        <v>0</v>
      </c>
      <c r="G184" s="50">
        <f>SUMIFS('Portfolio Allocation'!D$10:D$109,'Portfolio Allocation'!$A$10:$A$109,'Graph Tables'!$D184)</f>
        <v>0</v>
      </c>
      <c r="H184" s="50">
        <f>SUMIFS('Portfolio Allocation'!E$10:E$109,'Portfolio Allocation'!$A$10:$A$109,'Graph Tables'!$D184)</f>
        <v>0</v>
      </c>
      <c r="I184" s="50">
        <f>SUMIFS('Portfolio Allocation'!F$10:F$109,'Portfolio Allocation'!$A$10:$A$109,'Graph Tables'!$D184)</f>
        <v>0</v>
      </c>
      <c r="J184" s="50">
        <f>SUMIFS('Portfolio Allocation'!G$10:G$109,'Portfolio Allocation'!$A$10:$A$109,'Graph Tables'!$D184)</f>
        <v>0</v>
      </c>
      <c r="K184" s="50">
        <f>SUMIFS('Portfolio Allocation'!H$10:H$109,'Portfolio Allocation'!$A$10:$A$109,'Graph Tables'!$D184)</f>
        <v>0</v>
      </c>
      <c r="L184" s="50">
        <f>SUMIFS('Portfolio Allocation'!I$10:I$109,'Portfolio Allocation'!$A$10:$A$109,'Graph Tables'!$D184)</f>
        <v>0</v>
      </c>
      <c r="M184" s="50">
        <f>SUMIFS('Portfolio Allocation'!J$10:J$109,'Portfolio Allocation'!$A$10:$A$109,'Graph Tables'!$D184)</f>
        <v>0</v>
      </c>
      <c r="N184" s="50">
        <f>SUMIFS('Portfolio Allocation'!K$10:K$109,'Portfolio Allocation'!$A$10:$A$109,'Graph Tables'!$D184)</f>
        <v>0</v>
      </c>
      <c r="O184" s="50">
        <f>SUMIFS('Portfolio Allocation'!L$10:L$109,'Portfolio Allocation'!$A$10:$A$109,'Graph Tables'!$D184)</f>
        <v>0</v>
      </c>
      <c r="P184" s="50">
        <f>SUMIFS('Portfolio Allocation'!M$10:M$109,'Portfolio Allocation'!$A$10:$A$109,'Graph Tables'!$D184)</f>
        <v>0</v>
      </c>
      <c r="Q184" s="50">
        <f>SUMIFS('Portfolio Allocation'!N$10:N$109,'Portfolio Allocation'!$A$10:$A$109,'Graph Tables'!$D184)</f>
        <v>0</v>
      </c>
      <c r="R184" s="50">
        <f>SUMIFS('Portfolio Allocation'!O$10:O$109,'Portfolio Allocation'!$A$10:$A$109,'Graph Tables'!$D184)</f>
        <v>0</v>
      </c>
      <c r="S184" s="50">
        <f>SUMIFS('Portfolio Allocation'!P$10:P$109,'Portfolio Allocation'!$A$10:$A$109,'Graph Tables'!$D184)</f>
        <v>0</v>
      </c>
      <c r="T184" s="50">
        <f>SUMIFS('Portfolio Allocation'!Q$10:Q$109,'Portfolio Allocation'!$A$10:$A$109,'Graph Tables'!$D184)</f>
        <v>0</v>
      </c>
      <c r="U184" s="50">
        <f>SUMIFS('Portfolio Allocation'!R$10:R$109,'Portfolio Allocation'!$A$10:$A$109,'Graph Tables'!$D184)</f>
        <v>0</v>
      </c>
      <c r="V184" s="50">
        <f>SUMIFS('Portfolio Allocation'!S$10:S$109,'Portfolio Allocation'!$A$10:$A$109,'Graph Tables'!$D184)</f>
        <v>0</v>
      </c>
      <c r="W184" s="50">
        <f>SUMIFS('Portfolio Allocation'!T$10:T$109,'Portfolio Allocation'!$A$10:$A$109,'Graph Tables'!$D184)</f>
        <v>0</v>
      </c>
      <c r="X184" s="50">
        <f>SUMIFS('Portfolio Allocation'!U$10:U$109,'Portfolio Allocation'!$A$10:$A$109,'Graph Tables'!$D184)</f>
        <v>0</v>
      </c>
      <c r="Y184" s="50">
        <f>SUMIFS('Portfolio Allocation'!V$10:V$109,'Portfolio Allocation'!$A$10:$A$109,'Graph Tables'!$D184)</f>
        <v>0</v>
      </c>
      <c r="Z184" s="50">
        <f>SUMIFS('Portfolio Allocation'!W$10:W$109,'Portfolio Allocation'!$A$10:$A$109,'Graph Tables'!$D184)</f>
        <v>0</v>
      </c>
      <c r="AA184" s="50">
        <f>SUMIFS('Portfolio Allocation'!X$10:X$109,'Portfolio Allocation'!$A$10:$A$109,'Graph Tables'!$D184)</f>
        <v>0</v>
      </c>
      <c r="AB184" s="50">
        <f>SUMIFS('Portfolio Allocation'!Y$10:Y$109,'Portfolio Allocation'!$A$10:$A$109,'Graph Tables'!$D184)</f>
        <v>0</v>
      </c>
      <c r="AC184" s="50">
        <f>SUMIFS('Portfolio Allocation'!Z$10:Z$109,'Portfolio Allocation'!$A$10:$A$109,'Graph Tables'!$D184)</f>
        <v>0</v>
      </c>
      <c r="AD184" s="50"/>
      <c r="AH184" s="50"/>
      <c r="AI184" s="303">
        <f t="shared" si="265"/>
        <v>1</v>
      </c>
      <c r="AJ184" s="303">
        <f>AI184+COUNTIF(AI$2:$AI184,AI184)-1</f>
        <v>183</v>
      </c>
      <c r="AK184" s="305" t="str">
        <f t="shared" si="213"/>
        <v>Sao Tome and Principe</v>
      </c>
      <c r="AL184" s="81">
        <f t="shared" si="266"/>
        <v>0</v>
      </c>
      <c r="AM184" s="48">
        <f t="shared" si="214"/>
        <v>0</v>
      </c>
      <c r="AN184" s="48">
        <f t="shared" si="215"/>
        <v>0</v>
      </c>
      <c r="AO184" s="48">
        <f t="shared" si="216"/>
        <v>0</v>
      </c>
      <c r="AP184" s="48">
        <f t="shared" si="217"/>
        <v>0</v>
      </c>
      <c r="AQ184" s="48">
        <f t="shared" si="218"/>
        <v>0</v>
      </c>
      <c r="AR184" s="48">
        <f t="shared" si="219"/>
        <v>0</v>
      </c>
      <c r="AS184" s="48">
        <f t="shared" si="220"/>
        <v>0</v>
      </c>
      <c r="AT184" s="48">
        <f t="shared" si="221"/>
        <v>0</v>
      </c>
      <c r="AU184" s="48">
        <f t="shared" si="222"/>
        <v>0</v>
      </c>
      <c r="AV184" s="48">
        <f t="shared" si="223"/>
        <v>0</v>
      </c>
      <c r="AW184" s="48">
        <f t="shared" si="224"/>
        <v>0</v>
      </c>
      <c r="AX184" s="48">
        <f t="shared" si="225"/>
        <v>0</v>
      </c>
      <c r="AY184" s="48">
        <f t="shared" si="226"/>
        <v>0</v>
      </c>
      <c r="AZ184" s="48">
        <f t="shared" si="227"/>
        <v>0</v>
      </c>
      <c r="BA184" s="48">
        <f t="shared" si="228"/>
        <v>0</v>
      </c>
      <c r="BB184" s="48">
        <f t="shared" si="229"/>
        <v>0</v>
      </c>
      <c r="BC184" s="48">
        <f t="shared" si="230"/>
        <v>0</v>
      </c>
      <c r="BD184" s="48">
        <f t="shared" si="231"/>
        <v>0</v>
      </c>
      <c r="BE184" s="48">
        <f t="shared" si="232"/>
        <v>0</v>
      </c>
      <c r="BF184" s="48">
        <f t="shared" si="233"/>
        <v>0</v>
      </c>
      <c r="BG184" s="48">
        <f t="shared" si="234"/>
        <v>0</v>
      </c>
      <c r="BH184" s="48">
        <f t="shared" si="235"/>
        <v>0</v>
      </c>
      <c r="BI184" s="48">
        <f t="shared" si="236"/>
        <v>0</v>
      </c>
      <c r="BJ184" s="48">
        <f t="shared" si="237"/>
        <v>0</v>
      </c>
      <c r="BK184" s="48"/>
      <c r="CN184" s="310">
        <f t="shared" si="267"/>
        <v>0</v>
      </c>
      <c r="CO184" s="310">
        <v>183</v>
      </c>
      <c r="CP184" s="303">
        <f t="shared" si="268"/>
        <v>1</v>
      </c>
      <c r="CQ184" s="303">
        <f>CP184+COUNTIF($CP$2:CP184,CP184)-1</f>
        <v>183</v>
      </c>
      <c r="CR184" s="305" t="str">
        <f t="shared" si="238"/>
        <v>Sao Tome and Principe</v>
      </c>
      <c r="CS184" s="81">
        <f t="shared" si="269"/>
        <v>0</v>
      </c>
      <c r="CT184" s="48">
        <f t="shared" si="239"/>
        <v>0</v>
      </c>
      <c r="CU184" s="48">
        <f t="shared" si="240"/>
        <v>0</v>
      </c>
      <c r="CV184" s="48">
        <f t="shared" si="241"/>
        <v>0</v>
      </c>
      <c r="CW184" s="48">
        <f t="shared" si="242"/>
        <v>0</v>
      </c>
      <c r="CX184" s="48">
        <f t="shared" si="243"/>
        <v>0</v>
      </c>
      <c r="CY184" s="48">
        <f t="shared" si="244"/>
        <v>0</v>
      </c>
      <c r="CZ184" s="48">
        <f t="shared" si="245"/>
        <v>0</v>
      </c>
      <c r="DA184" s="48">
        <f t="shared" si="246"/>
        <v>0</v>
      </c>
      <c r="DB184" s="48">
        <f t="shared" si="247"/>
        <v>0</v>
      </c>
      <c r="DC184" s="48">
        <f t="shared" si="248"/>
        <v>0</v>
      </c>
      <c r="DD184" s="48">
        <f t="shared" si="249"/>
        <v>0</v>
      </c>
      <c r="DE184" s="48">
        <f t="shared" si="250"/>
        <v>0</v>
      </c>
      <c r="DF184" s="48">
        <f t="shared" si="251"/>
        <v>0</v>
      </c>
      <c r="DG184" s="48">
        <f t="shared" si="252"/>
        <v>0</v>
      </c>
      <c r="DH184" s="48">
        <f t="shared" si="253"/>
        <v>0</v>
      </c>
      <c r="DI184" s="48">
        <f t="shared" si="254"/>
        <v>0</v>
      </c>
      <c r="DJ184" s="48">
        <f t="shared" si="255"/>
        <v>0</v>
      </c>
      <c r="DK184" s="48">
        <f t="shared" si="256"/>
        <v>0</v>
      </c>
      <c r="DL184" s="48">
        <f t="shared" si="257"/>
        <v>0</v>
      </c>
      <c r="DM184" s="48">
        <f t="shared" si="258"/>
        <v>0</v>
      </c>
      <c r="DN184" s="48">
        <f t="shared" si="259"/>
        <v>0</v>
      </c>
      <c r="DO184" s="48">
        <f t="shared" si="260"/>
        <v>0</v>
      </c>
      <c r="DP184" s="48">
        <f t="shared" si="261"/>
        <v>0</v>
      </c>
      <c r="DQ184" s="48">
        <f t="shared" si="262"/>
        <v>0</v>
      </c>
    </row>
    <row r="185" spans="1:121" ht="15">
      <c r="A185" s="303">
        <v>184</v>
      </c>
      <c r="B185" s="445">
        <f t="shared" si="263"/>
        <v>1</v>
      </c>
      <c r="C185" s="446">
        <f>B185+COUNTIF(B$2:$B185,B185)-1</f>
        <v>184</v>
      </c>
      <c r="D185" s="447" t="str">
        <f>Tables!AI185</f>
        <v>Saudi Arabia</v>
      </c>
      <c r="E185" s="448">
        <f t="shared" si="264"/>
        <v>0</v>
      </c>
      <c r="F185" s="50">
        <f>SUMIFS('Portfolio Allocation'!C$10:C$109,'Portfolio Allocation'!$A$10:$A$109,'Graph Tables'!$D185)</f>
        <v>0</v>
      </c>
      <c r="G185" s="50">
        <f>SUMIFS('Portfolio Allocation'!D$10:D$109,'Portfolio Allocation'!$A$10:$A$109,'Graph Tables'!$D185)</f>
        <v>0</v>
      </c>
      <c r="H185" s="50">
        <f>SUMIFS('Portfolio Allocation'!E$10:E$109,'Portfolio Allocation'!$A$10:$A$109,'Graph Tables'!$D185)</f>
        <v>0</v>
      </c>
      <c r="I185" s="50">
        <f>SUMIFS('Portfolio Allocation'!F$10:F$109,'Portfolio Allocation'!$A$10:$A$109,'Graph Tables'!$D185)</f>
        <v>0</v>
      </c>
      <c r="J185" s="50">
        <f>SUMIFS('Portfolio Allocation'!G$10:G$109,'Portfolio Allocation'!$A$10:$A$109,'Graph Tables'!$D185)</f>
        <v>0</v>
      </c>
      <c r="K185" s="50">
        <f>SUMIFS('Portfolio Allocation'!H$10:H$109,'Portfolio Allocation'!$A$10:$A$109,'Graph Tables'!$D185)</f>
        <v>0</v>
      </c>
      <c r="L185" s="50">
        <f>SUMIFS('Portfolio Allocation'!I$10:I$109,'Portfolio Allocation'!$A$10:$A$109,'Graph Tables'!$D185)</f>
        <v>0</v>
      </c>
      <c r="M185" s="50">
        <f>SUMIFS('Portfolio Allocation'!J$10:J$109,'Portfolio Allocation'!$A$10:$A$109,'Graph Tables'!$D185)</f>
        <v>0</v>
      </c>
      <c r="N185" s="50">
        <f>SUMIFS('Portfolio Allocation'!K$10:K$109,'Portfolio Allocation'!$A$10:$A$109,'Graph Tables'!$D185)</f>
        <v>0</v>
      </c>
      <c r="O185" s="50">
        <f>SUMIFS('Portfolio Allocation'!L$10:L$109,'Portfolio Allocation'!$A$10:$A$109,'Graph Tables'!$D185)</f>
        <v>0</v>
      </c>
      <c r="P185" s="50">
        <f>SUMIFS('Portfolio Allocation'!M$10:M$109,'Portfolio Allocation'!$A$10:$A$109,'Graph Tables'!$D185)</f>
        <v>0</v>
      </c>
      <c r="Q185" s="50">
        <f>SUMIFS('Portfolio Allocation'!N$10:N$109,'Portfolio Allocation'!$A$10:$A$109,'Graph Tables'!$D185)</f>
        <v>0</v>
      </c>
      <c r="R185" s="50">
        <f>SUMIFS('Portfolio Allocation'!O$10:O$109,'Portfolio Allocation'!$A$10:$A$109,'Graph Tables'!$D185)</f>
        <v>0</v>
      </c>
      <c r="S185" s="50">
        <f>SUMIFS('Portfolio Allocation'!P$10:P$109,'Portfolio Allocation'!$A$10:$A$109,'Graph Tables'!$D185)</f>
        <v>0</v>
      </c>
      <c r="T185" s="50">
        <f>SUMIFS('Portfolio Allocation'!Q$10:Q$109,'Portfolio Allocation'!$A$10:$A$109,'Graph Tables'!$D185)</f>
        <v>0</v>
      </c>
      <c r="U185" s="50">
        <f>SUMIFS('Portfolio Allocation'!R$10:R$109,'Portfolio Allocation'!$A$10:$A$109,'Graph Tables'!$D185)</f>
        <v>0</v>
      </c>
      <c r="V185" s="50">
        <f>SUMIFS('Portfolio Allocation'!S$10:S$109,'Portfolio Allocation'!$A$10:$A$109,'Graph Tables'!$D185)</f>
        <v>0</v>
      </c>
      <c r="W185" s="50">
        <f>SUMIFS('Portfolio Allocation'!T$10:T$109,'Portfolio Allocation'!$A$10:$A$109,'Graph Tables'!$D185)</f>
        <v>0</v>
      </c>
      <c r="X185" s="50">
        <f>SUMIFS('Portfolio Allocation'!U$10:U$109,'Portfolio Allocation'!$A$10:$A$109,'Graph Tables'!$D185)</f>
        <v>0</v>
      </c>
      <c r="Y185" s="50">
        <f>SUMIFS('Portfolio Allocation'!V$10:V$109,'Portfolio Allocation'!$A$10:$A$109,'Graph Tables'!$D185)</f>
        <v>0</v>
      </c>
      <c r="Z185" s="50">
        <f>SUMIFS('Portfolio Allocation'!W$10:W$109,'Portfolio Allocation'!$A$10:$A$109,'Graph Tables'!$D185)</f>
        <v>0</v>
      </c>
      <c r="AA185" s="50">
        <f>SUMIFS('Portfolio Allocation'!X$10:X$109,'Portfolio Allocation'!$A$10:$A$109,'Graph Tables'!$D185)</f>
        <v>0</v>
      </c>
      <c r="AB185" s="50">
        <f>SUMIFS('Portfolio Allocation'!Y$10:Y$109,'Portfolio Allocation'!$A$10:$A$109,'Graph Tables'!$D185)</f>
        <v>0</v>
      </c>
      <c r="AC185" s="50">
        <f>SUMIFS('Portfolio Allocation'!Z$10:Z$109,'Portfolio Allocation'!$A$10:$A$109,'Graph Tables'!$D185)</f>
        <v>0</v>
      </c>
      <c r="AD185" s="50"/>
      <c r="AH185" s="50"/>
      <c r="AI185" s="303">
        <f t="shared" si="265"/>
        <v>1</v>
      </c>
      <c r="AJ185" s="303">
        <f>AI185+COUNTIF(AI$2:$AI185,AI185)-1</f>
        <v>184</v>
      </c>
      <c r="AK185" s="305" t="str">
        <f t="shared" si="213"/>
        <v>Saudi Arabia</v>
      </c>
      <c r="AL185" s="81">
        <f t="shared" si="266"/>
        <v>0</v>
      </c>
      <c r="AM185" s="48">
        <f t="shared" si="214"/>
        <v>0</v>
      </c>
      <c r="AN185" s="48">
        <f t="shared" si="215"/>
        <v>0</v>
      </c>
      <c r="AO185" s="48">
        <f t="shared" si="216"/>
        <v>0</v>
      </c>
      <c r="AP185" s="48">
        <f t="shared" si="217"/>
        <v>0</v>
      </c>
      <c r="AQ185" s="48">
        <f t="shared" si="218"/>
        <v>0</v>
      </c>
      <c r="AR185" s="48">
        <f t="shared" si="219"/>
        <v>0</v>
      </c>
      <c r="AS185" s="48">
        <f t="shared" si="220"/>
        <v>0</v>
      </c>
      <c r="AT185" s="48">
        <f t="shared" si="221"/>
        <v>0</v>
      </c>
      <c r="AU185" s="48">
        <f t="shared" si="222"/>
        <v>0</v>
      </c>
      <c r="AV185" s="48">
        <f t="shared" si="223"/>
        <v>0</v>
      </c>
      <c r="AW185" s="48">
        <f t="shared" si="224"/>
        <v>0</v>
      </c>
      <c r="AX185" s="48">
        <f t="shared" si="225"/>
        <v>0</v>
      </c>
      <c r="AY185" s="48">
        <f t="shared" si="226"/>
        <v>0</v>
      </c>
      <c r="AZ185" s="48">
        <f t="shared" si="227"/>
        <v>0</v>
      </c>
      <c r="BA185" s="48">
        <f t="shared" si="228"/>
        <v>0</v>
      </c>
      <c r="BB185" s="48">
        <f t="shared" si="229"/>
        <v>0</v>
      </c>
      <c r="BC185" s="48">
        <f t="shared" si="230"/>
        <v>0</v>
      </c>
      <c r="BD185" s="48">
        <f t="shared" si="231"/>
        <v>0</v>
      </c>
      <c r="BE185" s="48">
        <f t="shared" si="232"/>
        <v>0</v>
      </c>
      <c r="BF185" s="48">
        <f t="shared" si="233"/>
        <v>0</v>
      </c>
      <c r="BG185" s="48">
        <f t="shared" si="234"/>
        <v>0</v>
      </c>
      <c r="BH185" s="48">
        <f t="shared" si="235"/>
        <v>0</v>
      </c>
      <c r="BI185" s="48">
        <f t="shared" si="236"/>
        <v>0</v>
      </c>
      <c r="BJ185" s="48">
        <f t="shared" si="237"/>
        <v>0</v>
      </c>
      <c r="BK185" s="48"/>
      <c r="CN185" s="310">
        <f t="shared" si="267"/>
        <v>0</v>
      </c>
      <c r="CO185" s="310">
        <v>184</v>
      </c>
      <c r="CP185" s="303">
        <f t="shared" si="268"/>
        <v>1</v>
      </c>
      <c r="CQ185" s="303">
        <f>CP185+COUNTIF($CP$2:CP185,CP185)-1</f>
        <v>184</v>
      </c>
      <c r="CR185" s="305" t="str">
        <f t="shared" si="238"/>
        <v>Saudi Arabia</v>
      </c>
      <c r="CS185" s="81">
        <f t="shared" si="269"/>
        <v>0</v>
      </c>
      <c r="CT185" s="48">
        <f t="shared" si="239"/>
        <v>0</v>
      </c>
      <c r="CU185" s="48">
        <f t="shared" si="240"/>
        <v>0</v>
      </c>
      <c r="CV185" s="48">
        <f t="shared" si="241"/>
        <v>0</v>
      </c>
      <c r="CW185" s="48">
        <f t="shared" si="242"/>
        <v>0</v>
      </c>
      <c r="CX185" s="48">
        <f t="shared" si="243"/>
        <v>0</v>
      </c>
      <c r="CY185" s="48">
        <f t="shared" si="244"/>
        <v>0</v>
      </c>
      <c r="CZ185" s="48">
        <f t="shared" si="245"/>
        <v>0</v>
      </c>
      <c r="DA185" s="48">
        <f t="shared" si="246"/>
        <v>0</v>
      </c>
      <c r="DB185" s="48">
        <f t="shared" si="247"/>
        <v>0</v>
      </c>
      <c r="DC185" s="48">
        <f t="shared" si="248"/>
        <v>0</v>
      </c>
      <c r="DD185" s="48">
        <f t="shared" si="249"/>
        <v>0</v>
      </c>
      <c r="DE185" s="48">
        <f t="shared" si="250"/>
        <v>0</v>
      </c>
      <c r="DF185" s="48">
        <f t="shared" si="251"/>
        <v>0</v>
      </c>
      <c r="DG185" s="48">
        <f t="shared" si="252"/>
        <v>0</v>
      </c>
      <c r="DH185" s="48">
        <f t="shared" si="253"/>
        <v>0</v>
      </c>
      <c r="DI185" s="48">
        <f t="shared" si="254"/>
        <v>0</v>
      </c>
      <c r="DJ185" s="48">
        <f t="shared" si="255"/>
        <v>0</v>
      </c>
      <c r="DK185" s="48">
        <f t="shared" si="256"/>
        <v>0</v>
      </c>
      <c r="DL185" s="48">
        <f t="shared" si="257"/>
        <v>0</v>
      </c>
      <c r="DM185" s="48">
        <f t="shared" si="258"/>
        <v>0</v>
      </c>
      <c r="DN185" s="48">
        <f t="shared" si="259"/>
        <v>0</v>
      </c>
      <c r="DO185" s="48">
        <f t="shared" si="260"/>
        <v>0</v>
      </c>
      <c r="DP185" s="48">
        <f t="shared" si="261"/>
        <v>0</v>
      </c>
      <c r="DQ185" s="48">
        <f t="shared" si="262"/>
        <v>0</v>
      </c>
    </row>
    <row r="186" spans="1:121" ht="15">
      <c r="A186" s="303">
        <v>185</v>
      </c>
      <c r="B186" s="445">
        <f t="shared" si="263"/>
        <v>1</v>
      </c>
      <c r="C186" s="446">
        <f>B186+COUNTIF(B$2:$B186,B186)-1</f>
        <v>185</v>
      </c>
      <c r="D186" s="447" t="str">
        <f>Tables!AI186</f>
        <v>Senegal</v>
      </c>
      <c r="E186" s="448">
        <f t="shared" si="264"/>
        <v>0</v>
      </c>
      <c r="F186" s="50">
        <f>SUMIFS('Portfolio Allocation'!C$10:C$109,'Portfolio Allocation'!$A$10:$A$109,'Graph Tables'!$D186)</f>
        <v>0</v>
      </c>
      <c r="G186" s="50">
        <f>SUMIFS('Portfolio Allocation'!D$10:D$109,'Portfolio Allocation'!$A$10:$A$109,'Graph Tables'!$D186)</f>
        <v>0</v>
      </c>
      <c r="H186" s="50">
        <f>SUMIFS('Portfolio Allocation'!E$10:E$109,'Portfolio Allocation'!$A$10:$A$109,'Graph Tables'!$D186)</f>
        <v>0</v>
      </c>
      <c r="I186" s="50">
        <f>SUMIFS('Portfolio Allocation'!F$10:F$109,'Portfolio Allocation'!$A$10:$A$109,'Graph Tables'!$D186)</f>
        <v>0</v>
      </c>
      <c r="J186" s="50">
        <f>SUMIFS('Portfolio Allocation'!G$10:G$109,'Portfolio Allocation'!$A$10:$A$109,'Graph Tables'!$D186)</f>
        <v>0</v>
      </c>
      <c r="K186" s="50">
        <f>SUMIFS('Portfolio Allocation'!H$10:H$109,'Portfolio Allocation'!$A$10:$A$109,'Graph Tables'!$D186)</f>
        <v>0</v>
      </c>
      <c r="L186" s="50">
        <f>SUMIFS('Portfolio Allocation'!I$10:I$109,'Portfolio Allocation'!$A$10:$A$109,'Graph Tables'!$D186)</f>
        <v>0</v>
      </c>
      <c r="M186" s="50">
        <f>SUMIFS('Portfolio Allocation'!J$10:J$109,'Portfolio Allocation'!$A$10:$A$109,'Graph Tables'!$D186)</f>
        <v>0</v>
      </c>
      <c r="N186" s="50">
        <f>SUMIFS('Portfolio Allocation'!K$10:K$109,'Portfolio Allocation'!$A$10:$A$109,'Graph Tables'!$D186)</f>
        <v>0</v>
      </c>
      <c r="O186" s="50">
        <f>SUMIFS('Portfolio Allocation'!L$10:L$109,'Portfolio Allocation'!$A$10:$A$109,'Graph Tables'!$D186)</f>
        <v>0</v>
      </c>
      <c r="P186" s="50">
        <f>SUMIFS('Portfolio Allocation'!M$10:M$109,'Portfolio Allocation'!$A$10:$A$109,'Graph Tables'!$D186)</f>
        <v>0</v>
      </c>
      <c r="Q186" s="50">
        <f>SUMIFS('Portfolio Allocation'!N$10:N$109,'Portfolio Allocation'!$A$10:$A$109,'Graph Tables'!$D186)</f>
        <v>0</v>
      </c>
      <c r="R186" s="50">
        <f>SUMIFS('Portfolio Allocation'!O$10:O$109,'Portfolio Allocation'!$A$10:$A$109,'Graph Tables'!$D186)</f>
        <v>0</v>
      </c>
      <c r="S186" s="50">
        <f>SUMIFS('Portfolio Allocation'!P$10:P$109,'Portfolio Allocation'!$A$10:$A$109,'Graph Tables'!$D186)</f>
        <v>0</v>
      </c>
      <c r="T186" s="50">
        <f>SUMIFS('Portfolio Allocation'!Q$10:Q$109,'Portfolio Allocation'!$A$10:$A$109,'Graph Tables'!$D186)</f>
        <v>0</v>
      </c>
      <c r="U186" s="50">
        <f>SUMIFS('Portfolio Allocation'!R$10:R$109,'Portfolio Allocation'!$A$10:$A$109,'Graph Tables'!$D186)</f>
        <v>0</v>
      </c>
      <c r="V186" s="50">
        <f>SUMIFS('Portfolio Allocation'!S$10:S$109,'Portfolio Allocation'!$A$10:$A$109,'Graph Tables'!$D186)</f>
        <v>0</v>
      </c>
      <c r="W186" s="50">
        <f>SUMIFS('Portfolio Allocation'!T$10:T$109,'Portfolio Allocation'!$A$10:$A$109,'Graph Tables'!$D186)</f>
        <v>0</v>
      </c>
      <c r="X186" s="50">
        <f>SUMIFS('Portfolio Allocation'!U$10:U$109,'Portfolio Allocation'!$A$10:$A$109,'Graph Tables'!$D186)</f>
        <v>0</v>
      </c>
      <c r="Y186" s="50">
        <f>SUMIFS('Portfolio Allocation'!V$10:V$109,'Portfolio Allocation'!$A$10:$A$109,'Graph Tables'!$D186)</f>
        <v>0</v>
      </c>
      <c r="Z186" s="50">
        <f>SUMIFS('Portfolio Allocation'!W$10:W$109,'Portfolio Allocation'!$A$10:$A$109,'Graph Tables'!$D186)</f>
        <v>0</v>
      </c>
      <c r="AA186" s="50">
        <f>SUMIFS('Portfolio Allocation'!X$10:X$109,'Portfolio Allocation'!$A$10:$A$109,'Graph Tables'!$D186)</f>
        <v>0</v>
      </c>
      <c r="AB186" s="50">
        <f>SUMIFS('Portfolio Allocation'!Y$10:Y$109,'Portfolio Allocation'!$A$10:$A$109,'Graph Tables'!$D186)</f>
        <v>0</v>
      </c>
      <c r="AC186" s="50">
        <f>SUMIFS('Portfolio Allocation'!Z$10:Z$109,'Portfolio Allocation'!$A$10:$A$109,'Graph Tables'!$D186)</f>
        <v>0</v>
      </c>
      <c r="AD186" s="50"/>
      <c r="AH186" s="50"/>
      <c r="AI186" s="303">
        <f t="shared" si="265"/>
        <v>1</v>
      </c>
      <c r="AJ186" s="303">
        <f>AI186+COUNTIF(AI$2:$AI186,AI186)-1</f>
        <v>185</v>
      </c>
      <c r="AK186" s="305" t="str">
        <f t="shared" si="213"/>
        <v>Senegal</v>
      </c>
      <c r="AL186" s="81">
        <f t="shared" si="266"/>
        <v>0</v>
      </c>
      <c r="AM186" s="48">
        <f t="shared" si="214"/>
        <v>0</v>
      </c>
      <c r="AN186" s="48">
        <f t="shared" si="215"/>
        <v>0</v>
      </c>
      <c r="AO186" s="48">
        <f t="shared" si="216"/>
        <v>0</v>
      </c>
      <c r="AP186" s="48">
        <f t="shared" si="217"/>
        <v>0</v>
      </c>
      <c r="AQ186" s="48">
        <f t="shared" si="218"/>
        <v>0</v>
      </c>
      <c r="AR186" s="48">
        <f t="shared" si="219"/>
        <v>0</v>
      </c>
      <c r="AS186" s="48">
        <f t="shared" si="220"/>
        <v>0</v>
      </c>
      <c r="AT186" s="48">
        <f t="shared" si="221"/>
        <v>0</v>
      </c>
      <c r="AU186" s="48">
        <f t="shared" si="222"/>
        <v>0</v>
      </c>
      <c r="AV186" s="48">
        <f t="shared" si="223"/>
        <v>0</v>
      </c>
      <c r="AW186" s="48">
        <f t="shared" si="224"/>
        <v>0</v>
      </c>
      <c r="AX186" s="48">
        <f t="shared" si="225"/>
        <v>0</v>
      </c>
      <c r="AY186" s="48">
        <f t="shared" si="226"/>
        <v>0</v>
      </c>
      <c r="AZ186" s="48">
        <f t="shared" si="227"/>
        <v>0</v>
      </c>
      <c r="BA186" s="48">
        <f t="shared" si="228"/>
        <v>0</v>
      </c>
      <c r="BB186" s="48">
        <f t="shared" si="229"/>
        <v>0</v>
      </c>
      <c r="BC186" s="48">
        <f t="shared" si="230"/>
        <v>0</v>
      </c>
      <c r="BD186" s="48">
        <f t="shared" si="231"/>
        <v>0</v>
      </c>
      <c r="BE186" s="48">
        <f t="shared" si="232"/>
        <v>0</v>
      </c>
      <c r="BF186" s="48">
        <f t="shared" si="233"/>
        <v>0</v>
      </c>
      <c r="BG186" s="48">
        <f t="shared" si="234"/>
        <v>0</v>
      </c>
      <c r="BH186" s="48">
        <f t="shared" si="235"/>
        <v>0</v>
      </c>
      <c r="BI186" s="48">
        <f t="shared" si="236"/>
        <v>0</v>
      </c>
      <c r="BJ186" s="48">
        <f t="shared" si="237"/>
        <v>0</v>
      </c>
      <c r="BK186" s="48"/>
      <c r="CN186" s="310">
        <f t="shared" si="267"/>
        <v>0</v>
      </c>
      <c r="CO186" s="310">
        <v>185</v>
      </c>
      <c r="CP186" s="303">
        <f t="shared" si="268"/>
        <v>1</v>
      </c>
      <c r="CQ186" s="303">
        <f>CP186+COUNTIF($CP$2:CP186,CP186)-1</f>
        <v>185</v>
      </c>
      <c r="CR186" s="305" t="str">
        <f t="shared" si="238"/>
        <v>Senegal</v>
      </c>
      <c r="CS186" s="81">
        <f t="shared" si="269"/>
        <v>0</v>
      </c>
      <c r="CT186" s="48">
        <f t="shared" si="239"/>
        <v>0</v>
      </c>
      <c r="CU186" s="48">
        <f t="shared" si="240"/>
        <v>0</v>
      </c>
      <c r="CV186" s="48">
        <f t="shared" si="241"/>
        <v>0</v>
      </c>
      <c r="CW186" s="48">
        <f t="shared" si="242"/>
        <v>0</v>
      </c>
      <c r="CX186" s="48">
        <f t="shared" si="243"/>
        <v>0</v>
      </c>
      <c r="CY186" s="48">
        <f t="shared" si="244"/>
        <v>0</v>
      </c>
      <c r="CZ186" s="48">
        <f t="shared" si="245"/>
        <v>0</v>
      </c>
      <c r="DA186" s="48">
        <f t="shared" si="246"/>
        <v>0</v>
      </c>
      <c r="DB186" s="48">
        <f t="shared" si="247"/>
        <v>0</v>
      </c>
      <c r="DC186" s="48">
        <f t="shared" si="248"/>
        <v>0</v>
      </c>
      <c r="DD186" s="48">
        <f t="shared" si="249"/>
        <v>0</v>
      </c>
      <c r="DE186" s="48">
        <f t="shared" si="250"/>
        <v>0</v>
      </c>
      <c r="DF186" s="48">
        <f t="shared" si="251"/>
        <v>0</v>
      </c>
      <c r="DG186" s="48">
        <f t="shared" si="252"/>
        <v>0</v>
      </c>
      <c r="DH186" s="48">
        <f t="shared" si="253"/>
        <v>0</v>
      </c>
      <c r="DI186" s="48">
        <f t="shared" si="254"/>
        <v>0</v>
      </c>
      <c r="DJ186" s="48">
        <f t="shared" si="255"/>
        <v>0</v>
      </c>
      <c r="DK186" s="48">
        <f t="shared" si="256"/>
        <v>0</v>
      </c>
      <c r="DL186" s="48">
        <f t="shared" si="257"/>
        <v>0</v>
      </c>
      <c r="DM186" s="48">
        <f t="shared" si="258"/>
        <v>0</v>
      </c>
      <c r="DN186" s="48">
        <f t="shared" si="259"/>
        <v>0</v>
      </c>
      <c r="DO186" s="48">
        <f t="shared" si="260"/>
        <v>0</v>
      </c>
      <c r="DP186" s="48">
        <f t="shared" si="261"/>
        <v>0</v>
      </c>
      <c r="DQ186" s="48">
        <f t="shared" si="262"/>
        <v>0</v>
      </c>
    </row>
    <row r="187" spans="1:121" ht="15">
      <c r="A187" s="303">
        <v>186</v>
      </c>
      <c r="B187" s="445">
        <f t="shared" si="263"/>
        <v>1</v>
      </c>
      <c r="C187" s="446">
        <f>B187+COUNTIF(B$2:$B187,B187)-1</f>
        <v>186</v>
      </c>
      <c r="D187" s="447" t="str">
        <f>Tables!AI187</f>
        <v>Serbia and Montenegro</v>
      </c>
      <c r="E187" s="448">
        <f t="shared" si="264"/>
        <v>0</v>
      </c>
      <c r="F187" s="50">
        <f>SUMIFS('Portfolio Allocation'!C$10:C$109,'Portfolio Allocation'!$A$10:$A$109,'Graph Tables'!$D187)</f>
        <v>0</v>
      </c>
      <c r="G187" s="50">
        <f>SUMIFS('Portfolio Allocation'!D$10:D$109,'Portfolio Allocation'!$A$10:$A$109,'Graph Tables'!$D187)</f>
        <v>0</v>
      </c>
      <c r="H187" s="50">
        <f>SUMIFS('Portfolio Allocation'!E$10:E$109,'Portfolio Allocation'!$A$10:$A$109,'Graph Tables'!$D187)</f>
        <v>0</v>
      </c>
      <c r="I187" s="50">
        <f>SUMIFS('Portfolio Allocation'!F$10:F$109,'Portfolio Allocation'!$A$10:$A$109,'Graph Tables'!$D187)</f>
        <v>0</v>
      </c>
      <c r="J187" s="50">
        <f>SUMIFS('Portfolio Allocation'!G$10:G$109,'Portfolio Allocation'!$A$10:$A$109,'Graph Tables'!$D187)</f>
        <v>0</v>
      </c>
      <c r="K187" s="50">
        <f>SUMIFS('Portfolio Allocation'!H$10:H$109,'Portfolio Allocation'!$A$10:$A$109,'Graph Tables'!$D187)</f>
        <v>0</v>
      </c>
      <c r="L187" s="50">
        <f>SUMIFS('Portfolio Allocation'!I$10:I$109,'Portfolio Allocation'!$A$10:$A$109,'Graph Tables'!$D187)</f>
        <v>0</v>
      </c>
      <c r="M187" s="50">
        <f>SUMIFS('Portfolio Allocation'!J$10:J$109,'Portfolio Allocation'!$A$10:$A$109,'Graph Tables'!$D187)</f>
        <v>0</v>
      </c>
      <c r="N187" s="50">
        <f>SUMIFS('Portfolio Allocation'!K$10:K$109,'Portfolio Allocation'!$A$10:$A$109,'Graph Tables'!$D187)</f>
        <v>0</v>
      </c>
      <c r="O187" s="50">
        <f>SUMIFS('Portfolio Allocation'!L$10:L$109,'Portfolio Allocation'!$A$10:$A$109,'Graph Tables'!$D187)</f>
        <v>0</v>
      </c>
      <c r="P187" s="50">
        <f>SUMIFS('Portfolio Allocation'!M$10:M$109,'Portfolio Allocation'!$A$10:$A$109,'Graph Tables'!$D187)</f>
        <v>0</v>
      </c>
      <c r="Q187" s="50">
        <f>SUMIFS('Portfolio Allocation'!N$10:N$109,'Portfolio Allocation'!$A$10:$A$109,'Graph Tables'!$D187)</f>
        <v>0</v>
      </c>
      <c r="R187" s="50">
        <f>SUMIFS('Portfolio Allocation'!O$10:O$109,'Portfolio Allocation'!$A$10:$A$109,'Graph Tables'!$D187)</f>
        <v>0</v>
      </c>
      <c r="S187" s="50">
        <f>SUMIFS('Portfolio Allocation'!P$10:P$109,'Portfolio Allocation'!$A$10:$A$109,'Graph Tables'!$D187)</f>
        <v>0</v>
      </c>
      <c r="T187" s="50">
        <f>SUMIFS('Portfolio Allocation'!Q$10:Q$109,'Portfolio Allocation'!$A$10:$A$109,'Graph Tables'!$D187)</f>
        <v>0</v>
      </c>
      <c r="U187" s="50">
        <f>SUMIFS('Portfolio Allocation'!R$10:R$109,'Portfolio Allocation'!$A$10:$A$109,'Graph Tables'!$D187)</f>
        <v>0</v>
      </c>
      <c r="V187" s="50">
        <f>SUMIFS('Portfolio Allocation'!S$10:S$109,'Portfolio Allocation'!$A$10:$A$109,'Graph Tables'!$D187)</f>
        <v>0</v>
      </c>
      <c r="W187" s="50">
        <f>SUMIFS('Portfolio Allocation'!T$10:T$109,'Portfolio Allocation'!$A$10:$A$109,'Graph Tables'!$D187)</f>
        <v>0</v>
      </c>
      <c r="X187" s="50">
        <f>SUMIFS('Portfolio Allocation'!U$10:U$109,'Portfolio Allocation'!$A$10:$A$109,'Graph Tables'!$D187)</f>
        <v>0</v>
      </c>
      <c r="Y187" s="50">
        <f>SUMIFS('Portfolio Allocation'!V$10:V$109,'Portfolio Allocation'!$A$10:$A$109,'Graph Tables'!$D187)</f>
        <v>0</v>
      </c>
      <c r="Z187" s="50">
        <f>SUMIFS('Portfolio Allocation'!W$10:W$109,'Portfolio Allocation'!$A$10:$A$109,'Graph Tables'!$D187)</f>
        <v>0</v>
      </c>
      <c r="AA187" s="50">
        <f>SUMIFS('Portfolio Allocation'!X$10:X$109,'Portfolio Allocation'!$A$10:$A$109,'Graph Tables'!$D187)</f>
        <v>0</v>
      </c>
      <c r="AB187" s="50">
        <f>SUMIFS('Portfolio Allocation'!Y$10:Y$109,'Portfolio Allocation'!$A$10:$A$109,'Graph Tables'!$D187)</f>
        <v>0</v>
      </c>
      <c r="AC187" s="50">
        <f>SUMIFS('Portfolio Allocation'!Z$10:Z$109,'Portfolio Allocation'!$A$10:$A$109,'Graph Tables'!$D187)</f>
        <v>0</v>
      </c>
      <c r="AD187" s="50"/>
      <c r="AH187" s="50"/>
      <c r="AI187" s="303">
        <f t="shared" si="265"/>
        <v>1</v>
      </c>
      <c r="AJ187" s="303">
        <f>AI187+COUNTIF(AI$2:$AI187,AI187)-1</f>
        <v>186</v>
      </c>
      <c r="AK187" s="305" t="str">
        <f t="shared" si="213"/>
        <v>Serbia and Montenegro</v>
      </c>
      <c r="AL187" s="81">
        <f t="shared" si="266"/>
        <v>0</v>
      </c>
      <c r="AM187" s="48">
        <f t="shared" si="214"/>
        <v>0</v>
      </c>
      <c r="AN187" s="48">
        <f t="shared" si="215"/>
        <v>0</v>
      </c>
      <c r="AO187" s="48">
        <f t="shared" si="216"/>
        <v>0</v>
      </c>
      <c r="AP187" s="48">
        <f t="shared" si="217"/>
        <v>0</v>
      </c>
      <c r="AQ187" s="48">
        <f t="shared" si="218"/>
        <v>0</v>
      </c>
      <c r="AR187" s="48">
        <f t="shared" si="219"/>
        <v>0</v>
      </c>
      <c r="AS187" s="48">
        <f t="shared" si="220"/>
        <v>0</v>
      </c>
      <c r="AT187" s="48">
        <f t="shared" si="221"/>
        <v>0</v>
      </c>
      <c r="AU187" s="48">
        <f t="shared" si="222"/>
        <v>0</v>
      </c>
      <c r="AV187" s="48">
        <f t="shared" si="223"/>
        <v>0</v>
      </c>
      <c r="AW187" s="48">
        <f t="shared" si="224"/>
        <v>0</v>
      </c>
      <c r="AX187" s="48">
        <f t="shared" si="225"/>
        <v>0</v>
      </c>
      <c r="AY187" s="48">
        <f t="shared" si="226"/>
        <v>0</v>
      </c>
      <c r="AZ187" s="48">
        <f t="shared" si="227"/>
        <v>0</v>
      </c>
      <c r="BA187" s="48">
        <f t="shared" si="228"/>
        <v>0</v>
      </c>
      <c r="BB187" s="48">
        <f t="shared" si="229"/>
        <v>0</v>
      </c>
      <c r="BC187" s="48">
        <f t="shared" si="230"/>
        <v>0</v>
      </c>
      <c r="BD187" s="48">
        <f t="shared" si="231"/>
        <v>0</v>
      </c>
      <c r="BE187" s="48">
        <f t="shared" si="232"/>
        <v>0</v>
      </c>
      <c r="BF187" s="48">
        <f t="shared" si="233"/>
        <v>0</v>
      </c>
      <c r="BG187" s="48">
        <f t="shared" si="234"/>
        <v>0</v>
      </c>
      <c r="BH187" s="48">
        <f t="shared" si="235"/>
        <v>0</v>
      </c>
      <c r="BI187" s="48">
        <f t="shared" si="236"/>
        <v>0</v>
      </c>
      <c r="BJ187" s="48">
        <f t="shared" si="237"/>
        <v>0</v>
      </c>
      <c r="BK187" s="48"/>
      <c r="CN187" s="310">
        <f t="shared" si="267"/>
        <v>0</v>
      </c>
      <c r="CO187" s="310">
        <v>186</v>
      </c>
      <c r="CP187" s="303">
        <f t="shared" si="268"/>
        <v>1</v>
      </c>
      <c r="CQ187" s="303">
        <f>CP187+COUNTIF($CP$2:CP187,CP187)-1</f>
        <v>186</v>
      </c>
      <c r="CR187" s="305" t="str">
        <f t="shared" si="238"/>
        <v>Serbia and Montenegro</v>
      </c>
      <c r="CS187" s="81">
        <f t="shared" si="269"/>
        <v>0</v>
      </c>
      <c r="CT187" s="48">
        <f t="shared" si="239"/>
        <v>0</v>
      </c>
      <c r="CU187" s="48">
        <f t="shared" si="240"/>
        <v>0</v>
      </c>
      <c r="CV187" s="48">
        <f t="shared" si="241"/>
        <v>0</v>
      </c>
      <c r="CW187" s="48">
        <f t="shared" si="242"/>
        <v>0</v>
      </c>
      <c r="CX187" s="48">
        <f t="shared" si="243"/>
        <v>0</v>
      </c>
      <c r="CY187" s="48">
        <f t="shared" si="244"/>
        <v>0</v>
      </c>
      <c r="CZ187" s="48">
        <f t="shared" si="245"/>
        <v>0</v>
      </c>
      <c r="DA187" s="48">
        <f t="shared" si="246"/>
        <v>0</v>
      </c>
      <c r="DB187" s="48">
        <f t="shared" si="247"/>
        <v>0</v>
      </c>
      <c r="DC187" s="48">
        <f t="shared" si="248"/>
        <v>0</v>
      </c>
      <c r="DD187" s="48">
        <f t="shared" si="249"/>
        <v>0</v>
      </c>
      <c r="DE187" s="48">
        <f t="shared" si="250"/>
        <v>0</v>
      </c>
      <c r="DF187" s="48">
        <f t="shared" si="251"/>
        <v>0</v>
      </c>
      <c r="DG187" s="48">
        <f t="shared" si="252"/>
        <v>0</v>
      </c>
      <c r="DH187" s="48">
        <f t="shared" si="253"/>
        <v>0</v>
      </c>
      <c r="DI187" s="48">
        <f t="shared" si="254"/>
        <v>0</v>
      </c>
      <c r="DJ187" s="48">
        <f t="shared" si="255"/>
        <v>0</v>
      </c>
      <c r="DK187" s="48">
        <f t="shared" si="256"/>
        <v>0</v>
      </c>
      <c r="DL187" s="48">
        <f t="shared" si="257"/>
        <v>0</v>
      </c>
      <c r="DM187" s="48">
        <f t="shared" si="258"/>
        <v>0</v>
      </c>
      <c r="DN187" s="48">
        <f t="shared" si="259"/>
        <v>0</v>
      </c>
      <c r="DO187" s="48">
        <f t="shared" si="260"/>
        <v>0</v>
      </c>
      <c r="DP187" s="48">
        <f t="shared" si="261"/>
        <v>0</v>
      </c>
      <c r="DQ187" s="48">
        <f t="shared" si="262"/>
        <v>0</v>
      </c>
    </row>
    <row r="188" spans="1:121" ht="15">
      <c r="A188" s="303">
        <v>187</v>
      </c>
      <c r="B188" s="445">
        <f t="shared" si="263"/>
        <v>1</v>
      </c>
      <c r="C188" s="446">
        <f>B188+COUNTIF(B$2:$B188,B188)-1</f>
        <v>187</v>
      </c>
      <c r="D188" s="447" t="str">
        <f>Tables!AI188</f>
        <v>Seychelles</v>
      </c>
      <c r="E188" s="448">
        <f t="shared" si="264"/>
        <v>0</v>
      </c>
      <c r="F188" s="50">
        <f>SUMIFS('Portfolio Allocation'!C$10:C$109,'Portfolio Allocation'!$A$10:$A$109,'Graph Tables'!$D188)</f>
        <v>0</v>
      </c>
      <c r="G188" s="50">
        <f>SUMIFS('Portfolio Allocation'!D$10:D$109,'Portfolio Allocation'!$A$10:$A$109,'Graph Tables'!$D188)</f>
        <v>0</v>
      </c>
      <c r="H188" s="50">
        <f>SUMIFS('Portfolio Allocation'!E$10:E$109,'Portfolio Allocation'!$A$10:$A$109,'Graph Tables'!$D188)</f>
        <v>0</v>
      </c>
      <c r="I188" s="50">
        <f>SUMIFS('Portfolio Allocation'!F$10:F$109,'Portfolio Allocation'!$A$10:$A$109,'Graph Tables'!$D188)</f>
        <v>0</v>
      </c>
      <c r="J188" s="50">
        <f>SUMIFS('Portfolio Allocation'!G$10:G$109,'Portfolio Allocation'!$A$10:$A$109,'Graph Tables'!$D188)</f>
        <v>0</v>
      </c>
      <c r="K188" s="50">
        <f>SUMIFS('Portfolio Allocation'!H$10:H$109,'Portfolio Allocation'!$A$10:$A$109,'Graph Tables'!$D188)</f>
        <v>0</v>
      </c>
      <c r="L188" s="50">
        <f>SUMIFS('Portfolio Allocation'!I$10:I$109,'Portfolio Allocation'!$A$10:$A$109,'Graph Tables'!$D188)</f>
        <v>0</v>
      </c>
      <c r="M188" s="50">
        <f>SUMIFS('Portfolio Allocation'!J$10:J$109,'Portfolio Allocation'!$A$10:$A$109,'Graph Tables'!$D188)</f>
        <v>0</v>
      </c>
      <c r="N188" s="50">
        <f>SUMIFS('Portfolio Allocation'!K$10:K$109,'Portfolio Allocation'!$A$10:$A$109,'Graph Tables'!$D188)</f>
        <v>0</v>
      </c>
      <c r="O188" s="50">
        <f>SUMIFS('Portfolio Allocation'!L$10:L$109,'Portfolio Allocation'!$A$10:$A$109,'Graph Tables'!$D188)</f>
        <v>0</v>
      </c>
      <c r="P188" s="50">
        <f>SUMIFS('Portfolio Allocation'!M$10:M$109,'Portfolio Allocation'!$A$10:$A$109,'Graph Tables'!$D188)</f>
        <v>0</v>
      </c>
      <c r="Q188" s="50">
        <f>SUMIFS('Portfolio Allocation'!N$10:N$109,'Portfolio Allocation'!$A$10:$A$109,'Graph Tables'!$D188)</f>
        <v>0</v>
      </c>
      <c r="R188" s="50">
        <f>SUMIFS('Portfolio Allocation'!O$10:O$109,'Portfolio Allocation'!$A$10:$A$109,'Graph Tables'!$D188)</f>
        <v>0</v>
      </c>
      <c r="S188" s="50">
        <f>SUMIFS('Portfolio Allocation'!P$10:P$109,'Portfolio Allocation'!$A$10:$A$109,'Graph Tables'!$D188)</f>
        <v>0</v>
      </c>
      <c r="T188" s="50">
        <f>SUMIFS('Portfolio Allocation'!Q$10:Q$109,'Portfolio Allocation'!$A$10:$A$109,'Graph Tables'!$D188)</f>
        <v>0</v>
      </c>
      <c r="U188" s="50">
        <f>SUMIFS('Portfolio Allocation'!R$10:R$109,'Portfolio Allocation'!$A$10:$A$109,'Graph Tables'!$D188)</f>
        <v>0</v>
      </c>
      <c r="V188" s="50">
        <f>SUMIFS('Portfolio Allocation'!S$10:S$109,'Portfolio Allocation'!$A$10:$A$109,'Graph Tables'!$D188)</f>
        <v>0</v>
      </c>
      <c r="W188" s="50">
        <f>SUMIFS('Portfolio Allocation'!T$10:T$109,'Portfolio Allocation'!$A$10:$A$109,'Graph Tables'!$D188)</f>
        <v>0</v>
      </c>
      <c r="X188" s="50">
        <f>SUMIFS('Portfolio Allocation'!U$10:U$109,'Portfolio Allocation'!$A$10:$A$109,'Graph Tables'!$D188)</f>
        <v>0</v>
      </c>
      <c r="Y188" s="50">
        <f>SUMIFS('Portfolio Allocation'!V$10:V$109,'Portfolio Allocation'!$A$10:$A$109,'Graph Tables'!$D188)</f>
        <v>0</v>
      </c>
      <c r="Z188" s="50">
        <f>SUMIFS('Portfolio Allocation'!W$10:W$109,'Portfolio Allocation'!$A$10:$A$109,'Graph Tables'!$D188)</f>
        <v>0</v>
      </c>
      <c r="AA188" s="50">
        <f>SUMIFS('Portfolio Allocation'!X$10:X$109,'Portfolio Allocation'!$A$10:$A$109,'Graph Tables'!$D188)</f>
        <v>0</v>
      </c>
      <c r="AB188" s="50">
        <f>SUMIFS('Portfolio Allocation'!Y$10:Y$109,'Portfolio Allocation'!$A$10:$A$109,'Graph Tables'!$D188)</f>
        <v>0</v>
      </c>
      <c r="AC188" s="50">
        <f>SUMIFS('Portfolio Allocation'!Z$10:Z$109,'Portfolio Allocation'!$A$10:$A$109,'Graph Tables'!$D188)</f>
        <v>0</v>
      </c>
      <c r="AD188" s="50"/>
      <c r="AH188" s="50"/>
      <c r="AI188" s="303">
        <f t="shared" si="265"/>
        <v>1</v>
      </c>
      <c r="AJ188" s="303">
        <f>AI188+COUNTIF(AI$2:$AI188,AI188)-1</f>
        <v>187</v>
      </c>
      <c r="AK188" s="305" t="str">
        <f t="shared" si="213"/>
        <v>Seychelles</v>
      </c>
      <c r="AL188" s="81">
        <f t="shared" si="266"/>
        <v>0</v>
      </c>
      <c r="AM188" s="48">
        <f t="shared" si="214"/>
        <v>0</v>
      </c>
      <c r="AN188" s="48">
        <f t="shared" si="215"/>
        <v>0</v>
      </c>
      <c r="AO188" s="48">
        <f t="shared" si="216"/>
        <v>0</v>
      </c>
      <c r="AP188" s="48">
        <f t="shared" si="217"/>
        <v>0</v>
      </c>
      <c r="AQ188" s="48">
        <f t="shared" si="218"/>
        <v>0</v>
      </c>
      <c r="AR188" s="48">
        <f t="shared" si="219"/>
        <v>0</v>
      </c>
      <c r="AS188" s="48">
        <f t="shared" si="220"/>
        <v>0</v>
      </c>
      <c r="AT188" s="48">
        <f t="shared" si="221"/>
        <v>0</v>
      </c>
      <c r="AU188" s="48">
        <f t="shared" si="222"/>
        <v>0</v>
      </c>
      <c r="AV188" s="48">
        <f t="shared" si="223"/>
        <v>0</v>
      </c>
      <c r="AW188" s="48">
        <f t="shared" si="224"/>
        <v>0</v>
      </c>
      <c r="AX188" s="48">
        <f t="shared" si="225"/>
        <v>0</v>
      </c>
      <c r="AY188" s="48">
        <f t="shared" si="226"/>
        <v>0</v>
      </c>
      <c r="AZ188" s="48">
        <f t="shared" si="227"/>
        <v>0</v>
      </c>
      <c r="BA188" s="48">
        <f t="shared" si="228"/>
        <v>0</v>
      </c>
      <c r="BB188" s="48">
        <f t="shared" si="229"/>
        <v>0</v>
      </c>
      <c r="BC188" s="48">
        <f t="shared" si="230"/>
        <v>0</v>
      </c>
      <c r="BD188" s="48">
        <f t="shared" si="231"/>
        <v>0</v>
      </c>
      <c r="BE188" s="48">
        <f t="shared" si="232"/>
        <v>0</v>
      </c>
      <c r="BF188" s="48">
        <f t="shared" si="233"/>
        <v>0</v>
      </c>
      <c r="BG188" s="48">
        <f t="shared" si="234"/>
        <v>0</v>
      </c>
      <c r="BH188" s="48">
        <f t="shared" si="235"/>
        <v>0</v>
      </c>
      <c r="BI188" s="48">
        <f t="shared" si="236"/>
        <v>0</v>
      </c>
      <c r="BJ188" s="48">
        <f t="shared" si="237"/>
        <v>0</v>
      </c>
      <c r="BK188" s="48"/>
      <c r="CN188" s="310">
        <f t="shared" si="267"/>
        <v>0</v>
      </c>
      <c r="CO188" s="310">
        <v>187</v>
      </c>
      <c r="CP188" s="303">
        <f t="shared" si="268"/>
        <v>1</v>
      </c>
      <c r="CQ188" s="303">
        <f>CP188+COUNTIF($CP$2:CP188,CP188)-1</f>
        <v>187</v>
      </c>
      <c r="CR188" s="305" t="str">
        <f t="shared" si="238"/>
        <v>Seychelles</v>
      </c>
      <c r="CS188" s="81">
        <f t="shared" si="269"/>
        <v>0</v>
      </c>
      <c r="CT188" s="48">
        <f t="shared" si="239"/>
        <v>0</v>
      </c>
      <c r="CU188" s="48">
        <f t="shared" si="240"/>
        <v>0</v>
      </c>
      <c r="CV188" s="48">
        <f t="shared" si="241"/>
        <v>0</v>
      </c>
      <c r="CW188" s="48">
        <f t="shared" si="242"/>
        <v>0</v>
      </c>
      <c r="CX188" s="48">
        <f t="shared" si="243"/>
        <v>0</v>
      </c>
      <c r="CY188" s="48">
        <f t="shared" si="244"/>
        <v>0</v>
      </c>
      <c r="CZ188" s="48">
        <f t="shared" si="245"/>
        <v>0</v>
      </c>
      <c r="DA188" s="48">
        <f t="shared" si="246"/>
        <v>0</v>
      </c>
      <c r="DB188" s="48">
        <f t="shared" si="247"/>
        <v>0</v>
      </c>
      <c r="DC188" s="48">
        <f t="shared" si="248"/>
        <v>0</v>
      </c>
      <c r="DD188" s="48">
        <f t="shared" si="249"/>
        <v>0</v>
      </c>
      <c r="DE188" s="48">
        <f t="shared" si="250"/>
        <v>0</v>
      </c>
      <c r="DF188" s="48">
        <f t="shared" si="251"/>
        <v>0</v>
      </c>
      <c r="DG188" s="48">
        <f t="shared" si="252"/>
        <v>0</v>
      </c>
      <c r="DH188" s="48">
        <f t="shared" si="253"/>
        <v>0</v>
      </c>
      <c r="DI188" s="48">
        <f t="shared" si="254"/>
        <v>0</v>
      </c>
      <c r="DJ188" s="48">
        <f t="shared" si="255"/>
        <v>0</v>
      </c>
      <c r="DK188" s="48">
        <f t="shared" si="256"/>
        <v>0</v>
      </c>
      <c r="DL188" s="48">
        <f t="shared" si="257"/>
        <v>0</v>
      </c>
      <c r="DM188" s="48">
        <f t="shared" si="258"/>
        <v>0</v>
      </c>
      <c r="DN188" s="48">
        <f t="shared" si="259"/>
        <v>0</v>
      </c>
      <c r="DO188" s="48">
        <f t="shared" si="260"/>
        <v>0</v>
      </c>
      <c r="DP188" s="48">
        <f t="shared" si="261"/>
        <v>0</v>
      </c>
      <c r="DQ188" s="48">
        <f t="shared" si="262"/>
        <v>0</v>
      </c>
    </row>
    <row r="189" spans="1:121" ht="15">
      <c r="A189" s="303">
        <v>188</v>
      </c>
      <c r="B189" s="445">
        <f t="shared" si="263"/>
        <v>1</v>
      </c>
      <c r="C189" s="446">
        <f>B189+COUNTIF(B$2:$B189,B189)-1</f>
        <v>188</v>
      </c>
      <c r="D189" s="447" t="str">
        <f>Tables!AI189</f>
        <v>Sierra Leone</v>
      </c>
      <c r="E189" s="448">
        <f t="shared" si="264"/>
        <v>0</v>
      </c>
      <c r="F189" s="50">
        <f>SUMIFS('Portfolio Allocation'!C$10:C$109,'Portfolio Allocation'!$A$10:$A$109,'Graph Tables'!$D189)</f>
        <v>0</v>
      </c>
      <c r="G189" s="50">
        <f>SUMIFS('Portfolio Allocation'!D$10:D$109,'Portfolio Allocation'!$A$10:$A$109,'Graph Tables'!$D189)</f>
        <v>0</v>
      </c>
      <c r="H189" s="50">
        <f>SUMIFS('Portfolio Allocation'!E$10:E$109,'Portfolio Allocation'!$A$10:$A$109,'Graph Tables'!$D189)</f>
        <v>0</v>
      </c>
      <c r="I189" s="50">
        <f>SUMIFS('Portfolio Allocation'!F$10:F$109,'Portfolio Allocation'!$A$10:$A$109,'Graph Tables'!$D189)</f>
        <v>0</v>
      </c>
      <c r="J189" s="50">
        <f>SUMIFS('Portfolio Allocation'!G$10:G$109,'Portfolio Allocation'!$A$10:$A$109,'Graph Tables'!$D189)</f>
        <v>0</v>
      </c>
      <c r="K189" s="50">
        <f>SUMIFS('Portfolio Allocation'!H$10:H$109,'Portfolio Allocation'!$A$10:$A$109,'Graph Tables'!$D189)</f>
        <v>0</v>
      </c>
      <c r="L189" s="50">
        <f>SUMIFS('Portfolio Allocation'!I$10:I$109,'Portfolio Allocation'!$A$10:$A$109,'Graph Tables'!$D189)</f>
        <v>0</v>
      </c>
      <c r="M189" s="50">
        <f>SUMIFS('Portfolio Allocation'!J$10:J$109,'Portfolio Allocation'!$A$10:$A$109,'Graph Tables'!$D189)</f>
        <v>0</v>
      </c>
      <c r="N189" s="50">
        <f>SUMIFS('Portfolio Allocation'!K$10:K$109,'Portfolio Allocation'!$A$10:$A$109,'Graph Tables'!$D189)</f>
        <v>0</v>
      </c>
      <c r="O189" s="50">
        <f>SUMIFS('Portfolio Allocation'!L$10:L$109,'Portfolio Allocation'!$A$10:$A$109,'Graph Tables'!$D189)</f>
        <v>0</v>
      </c>
      <c r="P189" s="50">
        <f>SUMIFS('Portfolio Allocation'!M$10:M$109,'Portfolio Allocation'!$A$10:$A$109,'Graph Tables'!$D189)</f>
        <v>0</v>
      </c>
      <c r="Q189" s="50">
        <f>SUMIFS('Portfolio Allocation'!N$10:N$109,'Portfolio Allocation'!$A$10:$A$109,'Graph Tables'!$D189)</f>
        <v>0</v>
      </c>
      <c r="R189" s="50">
        <f>SUMIFS('Portfolio Allocation'!O$10:O$109,'Portfolio Allocation'!$A$10:$A$109,'Graph Tables'!$D189)</f>
        <v>0</v>
      </c>
      <c r="S189" s="50">
        <f>SUMIFS('Portfolio Allocation'!P$10:P$109,'Portfolio Allocation'!$A$10:$A$109,'Graph Tables'!$D189)</f>
        <v>0</v>
      </c>
      <c r="T189" s="50">
        <f>SUMIFS('Portfolio Allocation'!Q$10:Q$109,'Portfolio Allocation'!$A$10:$A$109,'Graph Tables'!$D189)</f>
        <v>0</v>
      </c>
      <c r="U189" s="50">
        <f>SUMIFS('Portfolio Allocation'!R$10:R$109,'Portfolio Allocation'!$A$10:$A$109,'Graph Tables'!$D189)</f>
        <v>0</v>
      </c>
      <c r="V189" s="50">
        <f>SUMIFS('Portfolio Allocation'!S$10:S$109,'Portfolio Allocation'!$A$10:$A$109,'Graph Tables'!$D189)</f>
        <v>0</v>
      </c>
      <c r="W189" s="50">
        <f>SUMIFS('Portfolio Allocation'!T$10:T$109,'Portfolio Allocation'!$A$10:$A$109,'Graph Tables'!$D189)</f>
        <v>0</v>
      </c>
      <c r="X189" s="50">
        <f>SUMIFS('Portfolio Allocation'!U$10:U$109,'Portfolio Allocation'!$A$10:$A$109,'Graph Tables'!$D189)</f>
        <v>0</v>
      </c>
      <c r="Y189" s="50">
        <f>SUMIFS('Portfolio Allocation'!V$10:V$109,'Portfolio Allocation'!$A$10:$A$109,'Graph Tables'!$D189)</f>
        <v>0</v>
      </c>
      <c r="Z189" s="50">
        <f>SUMIFS('Portfolio Allocation'!W$10:W$109,'Portfolio Allocation'!$A$10:$A$109,'Graph Tables'!$D189)</f>
        <v>0</v>
      </c>
      <c r="AA189" s="50">
        <f>SUMIFS('Portfolio Allocation'!X$10:X$109,'Portfolio Allocation'!$A$10:$A$109,'Graph Tables'!$D189)</f>
        <v>0</v>
      </c>
      <c r="AB189" s="50">
        <f>SUMIFS('Portfolio Allocation'!Y$10:Y$109,'Portfolio Allocation'!$A$10:$A$109,'Graph Tables'!$D189)</f>
        <v>0</v>
      </c>
      <c r="AC189" s="50">
        <f>SUMIFS('Portfolio Allocation'!Z$10:Z$109,'Portfolio Allocation'!$A$10:$A$109,'Graph Tables'!$D189)</f>
        <v>0</v>
      </c>
      <c r="AD189" s="50"/>
      <c r="AH189" s="50"/>
      <c r="AI189" s="303">
        <f t="shared" si="265"/>
        <v>1</v>
      </c>
      <c r="AJ189" s="303">
        <f>AI189+COUNTIF(AI$2:$AI189,AI189)-1</f>
        <v>188</v>
      </c>
      <c r="AK189" s="305" t="str">
        <f t="shared" si="213"/>
        <v>Sierra Leone</v>
      </c>
      <c r="AL189" s="81">
        <f t="shared" si="266"/>
        <v>0</v>
      </c>
      <c r="AM189" s="48">
        <f t="shared" si="214"/>
        <v>0</v>
      </c>
      <c r="AN189" s="48">
        <f t="shared" si="215"/>
        <v>0</v>
      </c>
      <c r="AO189" s="48">
        <f t="shared" si="216"/>
        <v>0</v>
      </c>
      <c r="AP189" s="48">
        <f t="shared" si="217"/>
        <v>0</v>
      </c>
      <c r="AQ189" s="48">
        <f t="shared" si="218"/>
        <v>0</v>
      </c>
      <c r="AR189" s="48">
        <f t="shared" si="219"/>
        <v>0</v>
      </c>
      <c r="AS189" s="48">
        <f t="shared" si="220"/>
        <v>0</v>
      </c>
      <c r="AT189" s="48">
        <f t="shared" si="221"/>
        <v>0</v>
      </c>
      <c r="AU189" s="48">
        <f t="shared" si="222"/>
        <v>0</v>
      </c>
      <c r="AV189" s="48">
        <f t="shared" si="223"/>
        <v>0</v>
      </c>
      <c r="AW189" s="48">
        <f t="shared" si="224"/>
        <v>0</v>
      </c>
      <c r="AX189" s="48">
        <f t="shared" si="225"/>
        <v>0</v>
      </c>
      <c r="AY189" s="48">
        <f t="shared" si="226"/>
        <v>0</v>
      </c>
      <c r="AZ189" s="48">
        <f t="shared" si="227"/>
        <v>0</v>
      </c>
      <c r="BA189" s="48">
        <f t="shared" si="228"/>
        <v>0</v>
      </c>
      <c r="BB189" s="48">
        <f t="shared" si="229"/>
        <v>0</v>
      </c>
      <c r="BC189" s="48">
        <f t="shared" si="230"/>
        <v>0</v>
      </c>
      <c r="BD189" s="48">
        <f t="shared" si="231"/>
        <v>0</v>
      </c>
      <c r="BE189" s="48">
        <f t="shared" si="232"/>
        <v>0</v>
      </c>
      <c r="BF189" s="48">
        <f t="shared" si="233"/>
        <v>0</v>
      </c>
      <c r="BG189" s="48">
        <f t="shared" si="234"/>
        <v>0</v>
      </c>
      <c r="BH189" s="48">
        <f t="shared" si="235"/>
        <v>0</v>
      </c>
      <c r="BI189" s="48">
        <f t="shared" si="236"/>
        <v>0</v>
      </c>
      <c r="BJ189" s="48">
        <f t="shared" si="237"/>
        <v>0</v>
      </c>
      <c r="BK189" s="48"/>
      <c r="CN189" s="310">
        <f t="shared" si="267"/>
        <v>0</v>
      </c>
      <c r="CO189" s="310">
        <v>188</v>
      </c>
      <c r="CP189" s="303">
        <f t="shared" si="268"/>
        <v>1</v>
      </c>
      <c r="CQ189" s="303">
        <f>CP189+COUNTIF($CP$2:CP189,CP189)-1</f>
        <v>188</v>
      </c>
      <c r="CR189" s="305" t="str">
        <f t="shared" si="238"/>
        <v>Sierra Leone</v>
      </c>
      <c r="CS189" s="81">
        <f t="shared" si="269"/>
        <v>0</v>
      </c>
      <c r="CT189" s="48">
        <f t="shared" si="239"/>
        <v>0</v>
      </c>
      <c r="CU189" s="48">
        <f t="shared" si="240"/>
        <v>0</v>
      </c>
      <c r="CV189" s="48">
        <f t="shared" si="241"/>
        <v>0</v>
      </c>
      <c r="CW189" s="48">
        <f t="shared" si="242"/>
        <v>0</v>
      </c>
      <c r="CX189" s="48">
        <f t="shared" si="243"/>
        <v>0</v>
      </c>
      <c r="CY189" s="48">
        <f t="shared" si="244"/>
        <v>0</v>
      </c>
      <c r="CZ189" s="48">
        <f t="shared" si="245"/>
        <v>0</v>
      </c>
      <c r="DA189" s="48">
        <f t="shared" si="246"/>
        <v>0</v>
      </c>
      <c r="DB189" s="48">
        <f t="shared" si="247"/>
        <v>0</v>
      </c>
      <c r="DC189" s="48">
        <f t="shared" si="248"/>
        <v>0</v>
      </c>
      <c r="DD189" s="48">
        <f t="shared" si="249"/>
        <v>0</v>
      </c>
      <c r="DE189" s="48">
        <f t="shared" si="250"/>
        <v>0</v>
      </c>
      <c r="DF189" s="48">
        <f t="shared" si="251"/>
        <v>0</v>
      </c>
      <c r="DG189" s="48">
        <f t="shared" si="252"/>
        <v>0</v>
      </c>
      <c r="DH189" s="48">
        <f t="shared" si="253"/>
        <v>0</v>
      </c>
      <c r="DI189" s="48">
        <f t="shared" si="254"/>
        <v>0</v>
      </c>
      <c r="DJ189" s="48">
        <f t="shared" si="255"/>
        <v>0</v>
      </c>
      <c r="DK189" s="48">
        <f t="shared" si="256"/>
        <v>0</v>
      </c>
      <c r="DL189" s="48">
        <f t="shared" si="257"/>
        <v>0</v>
      </c>
      <c r="DM189" s="48">
        <f t="shared" si="258"/>
        <v>0</v>
      </c>
      <c r="DN189" s="48">
        <f t="shared" si="259"/>
        <v>0</v>
      </c>
      <c r="DO189" s="48">
        <f t="shared" si="260"/>
        <v>0</v>
      </c>
      <c r="DP189" s="48">
        <f t="shared" si="261"/>
        <v>0</v>
      </c>
      <c r="DQ189" s="48">
        <f t="shared" si="262"/>
        <v>0</v>
      </c>
    </row>
    <row r="190" spans="1:121" ht="15">
      <c r="A190" s="303">
        <v>189</v>
      </c>
      <c r="B190" s="445">
        <f t="shared" si="263"/>
        <v>1</v>
      </c>
      <c r="C190" s="446">
        <f>B190+COUNTIF(B$2:$B190,B190)-1</f>
        <v>189</v>
      </c>
      <c r="D190" s="447" t="str">
        <f>Tables!AI190</f>
        <v>Singapore</v>
      </c>
      <c r="E190" s="448">
        <f t="shared" si="264"/>
        <v>0</v>
      </c>
      <c r="F190" s="50">
        <f>SUMIFS('Portfolio Allocation'!C$10:C$109,'Portfolio Allocation'!$A$10:$A$109,'Graph Tables'!$D190)</f>
        <v>0</v>
      </c>
      <c r="G190" s="50">
        <f>SUMIFS('Portfolio Allocation'!D$10:D$109,'Portfolio Allocation'!$A$10:$A$109,'Graph Tables'!$D190)</f>
        <v>0</v>
      </c>
      <c r="H190" s="50">
        <f>SUMIFS('Portfolio Allocation'!E$10:E$109,'Portfolio Allocation'!$A$10:$A$109,'Graph Tables'!$D190)</f>
        <v>0</v>
      </c>
      <c r="I190" s="50">
        <f>SUMIFS('Portfolio Allocation'!F$10:F$109,'Portfolio Allocation'!$A$10:$A$109,'Graph Tables'!$D190)</f>
        <v>0</v>
      </c>
      <c r="J190" s="50">
        <f>SUMIFS('Portfolio Allocation'!G$10:G$109,'Portfolio Allocation'!$A$10:$A$109,'Graph Tables'!$D190)</f>
        <v>0</v>
      </c>
      <c r="K190" s="50">
        <f>SUMIFS('Portfolio Allocation'!H$10:H$109,'Portfolio Allocation'!$A$10:$A$109,'Graph Tables'!$D190)</f>
        <v>0</v>
      </c>
      <c r="L190" s="50">
        <f>SUMIFS('Portfolio Allocation'!I$10:I$109,'Portfolio Allocation'!$A$10:$A$109,'Graph Tables'!$D190)</f>
        <v>0</v>
      </c>
      <c r="M190" s="50">
        <f>SUMIFS('Portfolio Allocation'!J$10:J$109,'Portfolio Allocation'!$A$10:$A$109,'Graph Tables'!$D190)</f>
        <v>0</v>
      </c>
      <c r="N190" s="50">
        <f>SUMIFS('Portfolio Allocation'!K$10:K$109,'Portfolio Allocation'!$A$10:$A$109,'Graph Tables'!$D190)</f>
        <v>0</v>
      </c>
      <c r="O190" s="50">
        <f>SUMIFS('Portfolio Allocation'!L$10:L$109,'Portfolio Allocation'!$A$10:$A$109,'Graph Tables'!$D190)</f>
        <v>0</v>
      </c>
      <c r="P190" s="50">
        <f>SUMIFS('Portfolio Allocation'!M$10:M$109,'Portfolio Allocation'!$A$10:$A$109,'Graph Tables'!$D190)</f>
        <v>0</v>
      </c>
      <c r="Q190" s="50">
        <f>SUMIFS('Portfolio Allocation'!N$10:N$109,'Portfolio Allocation'!$A$10:$A$109,'Graph Tables'!$D190)</f>
        <v>0</v>
      </c>
      <c r="R190" s="50">
        <f>SUMIFS('Portfolio Allocation'!O$10:O$109,'Portfolio Allocation'!$A$10:$A$109,'Graph Tables'!$D190)</f>
        <v>0</v>
      </c>
      <c r="S190" s="50">
        <f>SUMIFS('Portfolio Allocation'!P$10:P$109,'Portfolio Allocation'!$A$10:$A$109,'Graph Tables'!$D190)</f>
        <v>0</v>
      </c>
      <c r="T190" s="50">
        <f>SUMIFS('Portfolio Allocation'!Q$10:Q$109,'Portfolio Allocation'!$A$10:$A$109,'Graph Tables'!$D190)</f>
        <v>0</v>
      </c>
      <c r="U190" s="50">
        <f>SUMIFS('Portfolio Allocation'!R$10:R$109,'Portfolio Allocation'!$A$10:$A$109,'Graph Tables'!$D190)</f>
        <v>0</v>
      </c>
      <c r="V190" s="50">
        <f>SUMIFS('Portfolio Allocation'!S$10:S$109,'Portfolio Allocation'!$A$10:$A$109,'Graph Tables'!$D190)</f>
        <v>0</v>
      </c>
      <c r="W190" s="50">
        <f>SUMIFS('Portfolio Allocation'!T$10:T$109,'Portfolio Allocation'!$A$10:$A$109,'Graph Tables'!$D190)</f>
        <v>0</v>
      </c>
      <c r="X190" s="50">
        <f>SUMIFS('Portfolio Allocation'!U$10:U$109,'Portfolio Allocation'!$A$10:$A$109,'Graph Tables'!$D190)</f>
        <v>0</v>
      </c>
      <c r="Y190" s="50">
        <f>SUMIFS('Portfolio Allocation'!V$10:V$109,'Portfolio Allocation'!$A$10:$A$109,'Graph Tables'!$D190)</f>
        <v>0</v>
      </c>
      <c r="Z190" s="50">
        <f>SUMIFS('Portfolio Allocation'!W$10:W$109,'Portfolio Allocation'!$A$10:$A$109,'Graph Tables'!$D190)</f>
        <v>0</v>
      </c>
      <c r="AA190" s="50">
        <f>SUMIFS('Portfolio Allocation'!X$10:X$109,'Portfolio Allocation'!$A$10:$A$109,'Graph Tables'!$D190)</f>
        <v>0</v>
      </c>
      <c r="AB190" s="50">
        <f>SUMIFS('Portfolio Allocation'!Y$10:Y$109,'Portfolio Allocation'!$A$10:$A$109,'Graph Tables'!$D190)</f>
        <v>0</v>
      </c>
      <c r="AC190" s="50">
        <f>SUMIFS('Portfolio Allocation'!Z$10:Z$109,'Portfolio Allocation'!$A$10:$A$109,'Graph Tables'!$D190)</f>
        <v>0</v>
      </c>
      <c r="AD190" s="50"/>
      <c r="AH190" s="50"/>
      <c r="AI190" s="303">
        <f t="shared" si="265"/>
        <v>1</v>
      </c>
      <c r="AJ190" s="303">
        <f>AI190+COUNTIF(AI$2:$AI190,AI190)-1</f>
        <v>189</v>
      </c>
      <c r="AK190" s="305" t="str">
        <f t="shared" si="213"/>
        <v>Singapore</v>
      </c>
      <c r="AL190" s="81">
        <f t="shared" si="266"/>
        <v>0</v>
      </c>
      <c r="AM190" s="48">
        <f t="shared" si="214"/>
        <v>0</v>
      </c>
      <c r="AN190" s="48">
        <f t="shared" si="215"/>
        <v>0</v>
      </c>
      <c r="AO190" s="48">
        <f t="shared" si="216"/>
        <v>0</v>
      </c>
      <c r="AP190" s="48">
        <f t="shared" si="217"/>
        <v>0</v>
      </c>
      <c r="AQ190" s="48">
        <f t="shared" si="218"/>
        <v>0</v>
      </c>
      <c r="AR190" s="48">
        <f t="shared" si="219"/>
        <v>0</v>
      </c>
      <c r="AS190" s="48">
        <f t="shared" si="220"/>
        <v>0</v>
      </c>
      <c r="AT190" s="48">
        <f t="shared" si="221"/>
        <v>0</v>
      </c>
      <c r="AU190" s="48">
        <f t="shared" si="222"/>
        <v>0</v>
      </c>
      <c r="AV190" s="48">
        <f t="shared" si="223"/>
        <v>0</v>
      </c>
      <c r="AW190" s="48">
        <f t="shared" si="224"/>
        <v>0</v>
      </c>
      <c r="AX190" s="48">
        <f t="shared" si="225"/>
        <v>0</v>
      </c>
      <c r="AY190" s="48">
        <f t="shared" si="226"/>
        <v>0</v>
      </c>
      <c r="AZ190" s="48">
        <f t="shared" si="227"/>
        <v>0</v>
      </c>
      <c r="BA190" s="48">
        <f t="shared" si="228"/>
        <v>0</v>
      </c>
      <c r="BB190" s="48">
        <f t="shared" si="229"/>
        <v>0</v>
      </c>
      <c r="BC190" s="48">
        <f t="shared" si="230"/>
        <v>0</v>
      </c>
      <c r="BD190" s="48">
        <f t="shared" si="231"/>
        <v>0</v>
      </c>
      <c r="BE190" s="48">
        <f t="shared" si="232"/>
        <v>0</v>
      </c>
      <c r="BF190" s="48">
        <f t="shared" si="233"/>
        <v>0</v>
      </c>
      <c r="BG190" s="48">
        <f t="shared" si="234"/>
        <v>0</v>
      </c>
      <c r="BH190" s="48">
        <f t="shared" si="235"/>
        <v>0</v>
      </c>
      <c r="BI190" s="48">
        <f t="shared" si="236"/>
        <v>0</v>
      </c>
      <c r="BJ190" s="48">
        <f t="shared" si="237"/>
        <v>0</v>
      </c>
      <c r="BK190" s="48"/>
      <c r="CN190" s="310">
        <f t="shared" si="267"/>
        <v>0</v>
      </c>
      <c r="CO190" s="310">
        <v>189</v>
      </c>
      <c r="CP190" s="303">
        <f t="shared" si="268"/>
        <v>1</v>
      </c>
      <c r="CQ190" s="303">
        <f>CP190+COUNTIF($CP$2:CP190,CP190)-1</f>
        <v>189</v>
      </c>
      <c r="CR190" s="305" t="str">
        <f t="shared" si="238"/>
        <v>Singapore</v>
      </c>
      <c r="CS190" s="81">
        <f t="shared" si="269"/>
        <v>0</v>
      </c>
      <c r="CT190" s="48">
        <f t="shared" si="239"/>
        <v>0</v>
      </c>
      <c r="CU190" s="48">
        <f t="shared" si="240"/>
        <v>0</v>
      </c>
      <c r="CV190" s="48">
        <f t="shared" si="241"/>
        <v>0</v>
      </c>
      <c r="CW190" s="48">
        <f t="shared" si="242"/>
        <v>0</v>
      </c>
      <c r="CX190" s="48">
        <f t="shared" si="243"/>
        <v>0</v>
      </c>
      <c r="CY190" s="48">
        <f t="shared" si="244"/>
        <v>0</v>
      </c>
      <c r="CZ190" s="48">
        <f t="shared" si="245"/>
        <v>0</v>
      </c>
      <c r="DA190" s="48">
        <f t="shared" si="246"/>
        <v>0</v>
      </c>
      <c r="DB190" s="48">
        <f t="shared" si="247"/>
        <v>0</v>
      </c>
      <c r="DC190" s="48">
        <f t="shared" si="248"/>
        <v>0</v>
      </c>
      <c r="DD190" s="48">
        <f t="shared" si="249"/>
        <v>0</v>
      </c>
      <c r="DE190" s="48">
        <f t="shared" si="250"/>
        <v>0</v>
      </c>
      <c r="DF190" s="48">
        <f t="shared" si="251"/>
        <v>0</v>
      </c>
      <c r="DG190" s="48">
        <f t="shared" si="252"/>
        <v>0</v>
      </c>
      <c r="DH190" s="48">
        <f t="shared" si="253"/>
        <v>0</v>
      </c>
      <c r="DI190" s="48">
        <f t="shared" si="254"/>
        <v>0</v>
      </c>
      <c r="DJ190" s="48">
        <f t="shared" si="255"/>
        <v>0</v>
      </c>
      <c r="DK190" s="48">
        <f t="shared" si="256"/>
        <v>0</v>
      </c>
      <c r="DL190" s="48">
        <f t="shared" si="257"/>
        <v>0</v>
      </c>
      <c r="DM190" s="48">
        <f t="shared" si="258"/>
        <v>0</v>
      </c>
      <c r="DN190" s="48">
        <f t="shared" si="259"/>
        <v>0</v>
      </c>
      <c r="DO190" s="48">
        <f t="shared" si="260"/>
        <v>0</v>
      </c>
      <c r="DP190" s="48">
        <f t="shared" si="261"/>
        <v>0</v>
      </c>
      <c r="DQ190" s="48">
        <f t="shared" si="262"/>
        <v>0</v>
      </c>
    </row>
    <row r="191" spans="1:121" ht="15">
      <c r="A191" s="303">
        <v>190</v>
      </c>
      <c r="B191" s="445">
        <f t="shared" si="263"/>
        <v>1</v>
      </c>
      <c r="C191" s="446">
        <f>B191+COUNTIF(B$2:$B191,B191)-1</f>
        <v>190</v>
      </c>
      <c r="D191" s="447" t="str">
        <f>Tables!AI191</f>
        <v>Slovakia</v>
      </c>
      <c r="E191" s="448">
        <f t="shared" si="264"/>
        <v>0</v>
      </c>
      <c r="F191" s="50">
        <f>SUMIFS('Portfolio Allocation'!C$10:C$109,'Portfolio Allocation'!$A$10:$A$109,'Graph Tables'!$D191)</f>
        <v>0</v>
      </c>
      <c r="G191" s="50">
        <f>SUMIFS('Portfolio Allocation'!D$10:D$109,'Portfolio Allocation'!$A$10:$A$109,'Graph Tables'!$D191)</f>
        <v>0</v>
      </c>
      <c r="H191" s="50">
        <f>SUMIFS('Portfolio Allocation'!E$10:E$109,'Portfolio Allocation'!$A$10:$A$109,'Graph Tables'!$D191)</f>
        <v>0</v>
      </c>
      <c r="I191" s="50">
        <f>SUMIFS('Portfolio Allocation'!F$10:F$109,'Portfolio Allocation'!$A$10:$A$109,'Graph Tables'!$D191)</f>
        <v>0</v>
      </c>
      <c r="J191" s="50">
        <f>SUMIFS('Portfolio Allocation'!G$10:G$109,'Portfolio Allocation'!$A$10:$A$109,'Graph Tables'!$D191)</f>
        <v>0</v>
      </c>
      <c r="K191" s="50">
        <f>SUMIFS('Portfolio Allocation'!H$10:H$109,'Portfolio Allocation'!$A$10:$A$109,'Graph Tables'!$D191)</f>
        <v>0</v>
      </c>
      <c r="L191" s="50">
        <f>SUMIFS('Portfolio Allocation'!I$10:I$109,'Portfolio Allocation'!$A$10:$A$109,'Graph Tables'!$D191)</f>
        <v>0</v>
      </c>
      <c r="M191" s="50">
        <f>SUMIFS('Portfolio Allocation'!J$10:J$109,'Portfolio Allocation'!$A$10:$A$109,'Graph Tables'!$D191)</f>
        <v>0</v>
      </c>
      <c r="N191" s="50">
        <f>SUMIFS('Portfolio Allocation'!K$10:K$109,'Portfolio Allocation'!$A$10:$A$109,'Graph Tables'!$D191)</f>
        <v>0</v>
      </c>
      <c r="O191" s="50">
        <f>SUMIFS('Portfolio Allocation'!L$10:L$109,'Portfolio Allocation'!$A$10:$A$109,'Graph Tables'!$D191)</f>
        <v>0</v>
      </c>
      <c r="P191" s="50">
        <f>SUMIFS('Portfolio Allocation'!M$10:M$109,'Portfolio Allocation'!$A$10:$A$109,'Graph Tables'!$D191)</f>
        <v>0</v>
      </c>
      <c r="Q191" s="50">
        <f>SUMIFS('Portfolio Allocation'!N$10:N$109,'Portfolio Allocation'!$A$10:$A$109,'Graph Tables'!$D191)</f>
        <v>0</v>
      </c>
      <c r="R191" s="50">
        <f>SUMIFS('Portfolio Allocation'!O$10:O$109,'Portfolio Allocation'!$A$10:$A$109,'Graph Tables'!$D191)</f>
        <v>0</v>
      </c>
      <c r="S191" s="50">
        <f>SUMIFS('Portfolio Allocation'!P$10:P$109,'Portfolio Allocation'!$A$10:$A$109,'Graph Tables'!$D191)</f>
        <v>0</v>
      </c>
      <c r="T191" s="50">
        <f>SUMIFS('Portfolio Allocation'!Q$10:Q$109,'Portfolio Allocation'!$A$10:$A$109,'Graph Tables'!$D191)</f>
        <v>0</v>
      </c>
      <c r="U191" s="50">
        <f>SUMIFS('Portfolio Allocation'!R$10:R$109,'Portfolio Allocation'!$A$10:$A$109,'Graph Tables'!$D191)</f>
        <v>0</v>
      </c>
      <c r="V191" s="50">
        <f>SUMIFS('Portfolio Allocation'!S$10:S$109,'Portfolio Allocation'!$A$10:$A$109,'Graph Tables'!$D191)</f>
        <v>0</v>
      </c>
      <c r="W191" s="50">
        <f>SUMIFS('Portfolio Allocation'!T$10:T$109,'Portfolio Allocation'!$A$10:$A$109,'Graph Tables'!$D191)</f>
        <v>0</v>
      </c>
      <c r="X191" s="50">
        <f>SUMIFS('Portfolio Allocation'!U$10:U$109,'Portfolio Allocation'!$A$10:$A$109,'Graph Tables'!$D191)</f>
        <v>0</v>
      </c>
      <c r="Y191" s="50">
        <f>SUMIFS('Portfolio Allocation'!V$10:V$109,'Portfolio Allocation'!$A$10:$A$109,'Graph Tables'!$D191)</f>
        <v>0</v>
      </c>
      <c r="Z191" s="50">
        <f>SUMIFS('Portfolio Allocation'!W$10:W$109,'Portfolio Allocation'!$A$10:$A$109,'Graph Tables'!$D191)</f>
        <v>0</v>
      </c>
      <c r="AA191" s="50">
        <f>SUMIFS('Portfolio Allocation'!X$10:X$109,'Portfolio Allocation'!$A$10:$A$109,'Graph Tables'!$D191)</f>
        <v>0</v>
      </c>
      <c r="AB191" s="50">
        <f>SUMIFS('Portfolio Allocation'!Y$10:Y$109,'Portfolio Allocation'!$A$10:$A$109,'Graph Tables'!$D191)</f>
        <v>0</v>
      </c>
      <c r="AC191" s="50">
        <f>SUMIFS('Portfolio Allocation'!Z$10:Z$109,'Portfolio Allocation'!$A$10:$A$109,'Graph Tables'!$D191)</f>
        <v>0</v>
      </c>
      <c r="AD191" s="50"/>
      <c r="AH191" s="50"/>
      <c r="AI191" s="303">
        <f t="shared" si="265"/>
        <v>1</v>
      </c>
      <c r="AJ191" s="303">
        <f>AI191+COUNTIF(AI$2:$AI191,AI191)-1</f>
        <v>190</v>
      </c>
      <c r="AK191" s="305" t="str">
        <f t="shared" si="213"/>
        <v>Slovakia</v>
      </c>
      <c r="AL191" s="81">
        <f t="shared" si="266"/>
        <v>0</v>
      </c>
      <c r="AM191" s="48">
        <f t="shared" si="214"/>
        <v>0</v>
      </c>
      <c r="AN191" s="48">
        <f t="shared" si="215"/>
        <v>0</v>
      </c>
      <c r="AO191" s="48">
        <f t="shared" si="216"/>
        <v>0</v>
      </c>
      <c r="AP191" s="48">
        <f t="shared" si="217"/>
        <v>0</v>
      </c>
      <c r="AQ191" s="48">
        <f t="shared" si="218"/>
        <v>0</v>
      </c>
      <c r="AR191" s="48">
        <f t="shared" si="219"/>
        <v>0</v>
      </c>
      <c r="AS191" s="48">
        <f t="shared" si="220"/>
        <v>0</v>
      </c>
      <c r="AT191" s="48">
        <f t="shared" si="221"/>
        <v>0</v>
      </c>
      <c r="AU191" s="48">
        <f t="shared" si="222"/>
        <v>0</v>
      </c>
      <c r="AV191" s="48">
        <f t="shared" si="223"/>
        <v>0</v>
      </c>
      <c r="AW191" s="48">
        <f t="shared" si="224"/>
        <v>0</v>
      </c>
      <c r="AX191" s="48">
        <f t="shared" si="225"/>
        <v>0</v>
      </c>
      <c r="AY191" s="48">
        <f t="shared" si="226"/>
        <v>0</v>
      </c>
      <c r="AZ191" s="48">
        <f t="shared" si="227"/>
        <v>0</v>
      </c>
      <c r="BA191" s="48">
        <f t="shared" si="228"/>
        <v>0</v>
      </c>
      <c r="BB191" s="48">
        <f t="shared" si="229"/>
        <v>0</v>
      </c>
      <c r="BC191" s="48">
        <f t="shared" si="230"/>
        <v>0</v>
      </c>
      <c r="BD191" s="48">
        <f t="shared" si="231"/>
        <v>0</v>
      </c>
      <c r="BE191" s="48">
        <f t="shared" si="232"/>
        <v>0</v>
      </c>
      <c r="BF191" s="48">
        <f t="shared" si="233"/>
        <v>0</v>
      </c>
      <c r="BG191" s="48">
        <f t="shared" si="234"/>
        <v>0</v>
      </c>
      <c r="BH191" s="48">
        <f t="shared" si="235"/>
        <v>0</v>
      </c>
      <c r="BI191" s="48">
        <f t="shared" si="236"/>
        <v>0</v>
      </c>
      <c r="BJ191" s="48">
        <f t="shared" si="237"/>
        <v>0</v>
      </c>
      <c r="BK191" s="48"/>
      <c r="CN191" s="310">
        <f t="shared" si="267"/>
        <v>0</v>
      </c>
      <c r="CO191" s="310">
        <v>190</v>
      </c>
      <c r="CP191" s="303">
        <f t="shared" si="268"/>
        <v>1</v>
      </c>
      <c r="CQ191" s="303">
        <f>CP191+COUNTIF($CP$2:CP191,CP191)-1</f>
        <v>190</v>
      </c>
      <c r="CR191" s="305" t="str">
        <f t="shared" si="238"/>
        <v>Slovakia</v>
      </c>
      <c r="CS191" s="81">
        <f t="shared" si="269"/>
        <v>0</v>
      </c>
      <c r="CT191" s="48">
        <f t="shared" si="239"/>
        <v>0</v>
      </c>
      <c r="CU191" s="48">
        <f t="shared" si="240"/>
        <v>0</v>
      </c>
      <c r="CV191" s="48">
        <f t="shared" si="241"/>
        <v>0</v>
      </c>
      <c r="CW191" s="48">
        <f t="shared" si="242"/>
        <v>0</v>
      </c>
      <c r="CX191" s="48">
        <f t="shared" si="243"/>
        <v>0</v>
      </c>
      <c r="CY191" s="48">
        <f t="shared" si="244"/>
        <v>0</v>
      </c>
      <c r="CZ191" s="48">
        <f t="shared" si="245"/>
        <v>0</v>
      </c>
      <c r="DA191" s="48">
        <f t="shared" si="246"/>
        <v>0</v>
      </c>
      <c r="DB191" s="48">
        <f t="shared" si="247"/>
        <v>0</v>
      </c>
      <c r="DC191" s="48">
        <f t="shared" si="248"/>
        <v>0</v>
      </c>
      <c r="DD191" s="48">
        <f t="shared" si="249"/>
        <v>0</v>
      </c>
      <c r="DE191" s="48">
        <f t="shared" si="250"/>
        <v>0</v>
      </c>
      <c r="DF191" s="48">
        <f t="shared" si="251"/>
        <v>0</v>
      </c>
      <c r="DG191" s="48">
        <f t="shared" si="252"/>
        <v>0</v>
      </c>
      <c r="DH191" s="48">
        <f t="shared" si="253"/>
        <v>0</v>
      </c>
      <c r="DI191" s="48">
        <f t="shared" si="254"/>
        <v>0</v>
      </c>
      <c r="DJ191" s="48">
        <f t="shared" si="255"/>
        <v>0</v>
      </c>
      <c r="DK191" s="48">
        <f t="shared" si="256"/>
        <v>0</v>
      </c>
      <c r="DL191" s="48">
        <f t="shared" si="257"/>
        <v>0</v>
      </c>
      <c r="DM191" s="48">
        <f t="shared" si="258"/>
        <v>0</v>
      </c>
      <c r="DN191" s="48">
        <f t="shared" si="259"/>
        <v>0</v>
      </c>
      <c r="DO191" s="48">
        <f t="shared" si="260"/>
        <v>0</v>
      </c>
      <c r="DP191" s="48">
        <f t="shared" si="261"/>
        <v>0</v>
      </c>
      <c r="DQ191" s="48">
        <f t="shared" si="262"/>
        <v>0</v>
      </c>
    </row>
    <row r="192" spans="1:121" ht="15">
      <c r="A192" s="303">
        <v>191</v>
      </c>
      <c r="B192" s="445">
        <f t="shared" si="263"/>
        <v>1</v>
      </c>
      <c r="C192" s="446">
        <f>B192+COUNTIF(B$2:$B192,B192)-1</f>
        <v>191</v>
      </c>
      <c r="D192" s="447" t="str">
        <f>Tables!AI192</f>
        <v>Slovenia</v>
      </c>
      <c r="E192" s="448">
        <f t="shared" si="264"/>
        <v>0</v>
      </c>
      <c r="F192" s="50">
        <f>SUMIFS('Portfolio Allocation'!C$10:C$109,'Portfolio Allocation'!$A$10:$A$109,'Graph Tables'!$D192)</f>
        <v>0</v>
      </c>
      <c r="G192" s="50">
        <f>SUMIFS('Portfolio Allocation'!D$10:D$109,'Portfolio Allocation'!$A$10:$A$109,'Graph Tables'!$D192)</f>
        <v>0</v>
      </c>
      <c r="H192" s="50">
        <f>SUMIFS('Portfolio Allocation'!E$10:E$109,'Portfolio Allocation'!$A$10:$A$109,'Graph Tables'!$D192)</f>
        <v>0</v>
      </c>
      <c r="I192" s="50">
        <f>SUMIFS('Portfolio Allocation'!F$10:F$109,'Portfolio Allocation'!$A$10:$A$109,'Graph Tables'!$D192)</f>
        <v>0</v>
      </c>
      <c r="J192" s="50">
        <f>SUMIFS('Portfolio Allocation'!G$10:G$109,'Portfolio Allocation'!$A$10:$A$109,'Graph Tables'!$D192)</f>
        <v>0</v>
      </c>
      <c r="K192" s="50">
        <f>SUMIFS('Portfolio Allocation'!H$10:H$109,'Portfolio Allocation'!$A$10:$A$109,'Graph Tables'!$D192)</f>
        <v>0</v>
      </c>
      <c r="L192" s="50">
        <f>SUMIFS('Portfolio Allocation'!I$10:I$109,'Portfolio Allocation'!$A$10:$A$109,'Graph Tables'!$D192)</f>
        <v>0</v>
      </c>
      <c r="M192" s="50">
        <f>SUMIFS('Portfolio Allocation'!J$10:J$109,'Portfolio Allocation'!$A$10:$A$109,'Graph Tables'!$D192)</f>
        <v>0</v>
      </c>
      <c r="N192" s="50">
        <f>SUMIFS('Portfolio Allocation'!K$10:K$109,'Portfolio Allocation'!$A$10:$A$109,'Graph Tables'!$D192)</f>
        <v>0</v>
      </c>
      <c r="O192" s="50">
        <f>SUMIFS('Portfolio Allocation'!L$10:L$109,'Portfolio Allocation'!$A$10:$A$109,'Graph Tables'!$D192)</f>
        <v>0</v>
      </c>
      <c r="P192" s="50">
        <f>SUMIFS('Portfolio Allocation'!M$10:M$109,'Portfolio Allocation'!$A$10:$A$109,'Graph Tables'!$D192)</f>
        <v>0</v>
      </c>
      <c r="Q192" s="50">
        <f>SUMIFS('Portfolio Allocation'!N$10:N$109,'Portfolio Allocation'!$A$10:$A$109,'Graph Tables'!$D192)</f>
        <v>0</v>
      </c>
      <c r="R192" s="50">
        <f>SUMIFS('Portfolio Allocation'!O$10:O$109,'Portfolio Allocation'!$A$10:$A$109,'Graph Tables'!$D192)</f>
        <v>0</v>
      </c>
      <c r="S192" s="50">
        <f>SUMIFS('Portfolio Allocation'!P$10:P$109,'Portfolio Allocation'!$A$10:$A$109,'Graph Tables'!$D192)</f>
        <v>0</v>
      </c>
      <c r="T192" s="50">
        <f>SUMIFS('Portfolio Allocation'!Q$10:Q$109,'Portfolio Allocation'!$A$10:$A$109,'Graph Tables'!$D192)</f>
        <v>0</v>
      </c>
      <c r="U192" s="50">
        <f>SUMIFS('Portfolio Allocation'!R$10:R$109,'Portfolio Allocation'!$A$10:$A$109,'Graph Tables'!$D192)</f>
        <v>0</v>
      </c>
      <c r="V192" s="50">
        <f>SUMIFS('Portfolio Allocation'!S$10:S$109,'Portfolio Allocation'!$A$10:$A$109,'Graph Tables'!$D192)</f>
        <v>0</v>
      </c>
      <c r="W192" s="50">
        <f>SUMIFS('Portfolio Allocation'!T$10:T$109,'Portfolio Allocation'!$A$10:$A$109,'Graph Tables'!$D192)</f>
        <v>0</v>
      </c>
      <c r="X192" s="50">
        <f>SUMIFS('Portfolio Allocation'!U$10:U$109,'Portfolio Allocation'!$A$10:$A$109,'Graph Tables'!$D192)</f>
        <v>0</v>
      </c>
      <c r="Y192" s="50">
        <f>SUMIFS('Portfolio Allocation'!V$10:V$109,'Portfolio Allocation'!$A$10:$A$109,'Graph Tables'!$D192)</f>
        <v>0</v>
      </c>
      <c r="Z192" s="50">
        <f>SUMIFS('Portfolio Allocation'!W$10:W$109,'Portfolio Allocation'!$A$10:$A$109,'Graph Tables'!$D192)</f>
        <v>0</v>
      </c>
      <c r="AA192" s="50">
        <f>SUMIFS('Portfolio Allocation'!X$10:X$109,'Portfolio Allocation'!$A$10:$A$109,'Graph Tables'!$D192)</f>
        <v>0</v>
      </c>
      <c r="AB192" s="50">
        <f>SUMIFS('Portfolio Allocation'!Y$10:Y$109,'Portfolio Allocation'!$A$10:$A$109,'Graph Tables'!$D192)</f>
        <v>0</v>
      </c>
      <c r="AC192" s="50">
        <f>SUMIFS('Portfolio Allocation'!Z$10:Z$109,'Portfolio Allocation'!$A$10:$A$109,'Graph Tables'!$D192)</f>
        <v>0</v>
      </c>
      <c r="AD192" s="50"/>
      <c r="AH192" s="50"/>
      <c r="AI192" s="303">
        <f t="shared" si="265"/>
        <v>1</v>
      </c>
      <c r="AJ192" s="303">
        <f>AI192+COUNTIF(AI$2:$AI192,AI192)-1</f>
        <v>191</v>
      </c>
      <c r="AK192" s="305" t="str">
        <f t="shared" si="213"/>
        <v>Slovenia</v>
      </c>
      <c r="AL192" s="81">
        <f t="shared" si="266"/>
        <v>0</v>
      </c>
      <c r="AM192" s="48">
        <f t="shared" si="214"/>
        <v>0</v>
      </c>
      <c r="AN192" s="48">
        <f t="shared" si="215"/>
        <v>0</v>
      </c>
      <c r="AO192" s="48">
        <f t="shared" si="216"/>
        <v>0</v>
      </c>
      <c r="AP192" s="48">
        <f t="shared" si="217"/>
        <v>0</v>
      </c>
      <c r="AQ192" s="48">
        <f t="shared" si="218"/>
        <v>0</v>
      </c>
      <c r="AR192" s="48">
        <f t="shared" si="219"/>
        <v>0</v>
      </c>
      <c r="AS192" s="48">
        <f t="shared" si="220"/>
        <v>0</v>
      </c>
      <c r="AT192" s="48">
        <f t="shared" si="221"/>
        <v>0</v>
      </c>
      <c r="AU192" s="48">
        <f t="shared" si="222"/>
        <v>0</v>
      </c>
      <c r="AV192" s="48">
        <f t="shared" si="223"/>
        <v>0</v>
      </c>
      <c r="AW192" s="48">
        <f t="shared" si="224"/>
        <v>0</v>
      </c>
      <c r="AX192" s="48">
        <f t="shared" si="225"/>
        <v>0</v>
      </c>
      <c r="AY192" s="48">
        <f t="shared" si="226"/>
        <v>0</v>
      </c>
      <c r="AZ192" s="48">
        <f t="shared" si="227"/>
        <v>0</v>
      </c>
      <c r="BA192" s="48">
        <f t="shared" si="228"/>
        <v>0</v>
      </c>
      <c r="BB192" s="48">
        <f t="shared" si="229"/>
        <v>0</v>
      </c>
      <c r="BC192" s="48">
        <f t="shared" si="230"/>
        <v>0</v>
      </c>
      <c r="BD192" s="48">
        <f t="shared" si="231"/>
        <v>0</v>
      </c>
      <c r="BE192" s="48">
        <f t="shared" si="232"/>
        <v>0</v>
      </c>
      <c r="BF192" s="48">
        <f t="shared" si="233"/>
        <v>0</v>
      </c>
      <c r="BG192" s="48">
        <f t="shared" si="234"/>
        <v>0</v>
      </c>
      <c r="BH192" s="48">
        <f t="shared" si="235"/>
        <v>0</v>
      </c>
      <c r="BI192" s="48">
        <f t="shared" si="236"/>
        <v>0</v>
      </c>
      <c r="BJ192" s="48">
        <f t="shared" si="237"/>
        <v>0</v>
      </c>
      <c r="BK192" s="48"/>
      <c r="CN192" s="310">
        <f t="shared" si="267"/>
        <v>0</v>
      </c>
      <c r="CO192" s="310">
        <v>191</v>
      </c>
      <c r="CP192" s="303">
        <f t="shared" si="268"/>
        <v>1</v>
      </c>
      <c r="CQ192" s="303">
        <f>CP192+COUNTIF($CP$2:CP192,CP192)-1</f>
        <v>191</v>
      </c>
      <c r="CR192" s="305" t="str">
        <f t="shared" si="238"/>
        <v>Slovenia</v>
      </c>
      <c r="CS192" s="81">
        <f t="shared" si="269"/>
        <v>0</v>
      </c>
      <c r="CT192" s="48">
        <f t="shared" si="239"/>
        <v>0</v>
      </c>
      <c r="CU192" s="48">
        <f t="shared" si="240"/>
        <v>0</v>
      </c>
      <c r="CV192" s="48">
        <f t="shared" si="241"/>
        <v>0</v>
      </c>
      <c r="CW192" s="48">
        <f t="shared" si="242"/>
        <v>0</v>
      </c>
      <c r="CX192" s="48">
        <f t="shared" si="243"/>
        <v>0</v>
      </c>
      <c r="CY192" s="48">
        <f t="shared" si="244"/>
        <v>0</v>
      </c>
      <c r="CZ192" s="48">
        <f t="shared" si="245"/>
        <v>0</v>
      </c>
      <c r="DA192" s="48">
        <f t="shared" si="246"/>
        <v>0</v>
      </c>
      <c r="DB192" s="48">
        <f t="shared" si="247"/>
        <v>0</v>
      </c>
      <c r="DC192" s="48">
        <f t="shared" si="248"/>
        <v>0</v>
      </c>
      <c r="DD192" s="48">
        <f t="shared" si="249"/>
        <v>0</v>
      </c>
      <c r="DE192" s="48">
        <f t="shared" si="250"/>
        <v>0</v>
      </c>
      <c r="DF192" s="48">
        <f t="shared" si="251"/>
        <v>0</v>
      </c>
      <c r="DG192" s="48">
        <f t="shared" si="252"/>
        <v>0</v>
      </c>
      <c r="DH192" s="48">
        <f t="shared" si="253"/>
        <v>0</v>
      </c>
      <c r="DI192" s="48">
        <f t="shared" si="254"/>
        <v>0</v>
      </c>
      <c r="DJ192" s="48">
        <f t="shared" si="255"/>
        <v>0</v>
      </c>
      <c r="DK192" s="48">
        <f t="shared" si="256"/>
        <v>0</v>
      </c>
      <c r="DL192" s="48">
        <f t="shared" si="257"/>
        <v>0</v>
      </c>
      <c r="DM192" s="48">
        <f t="shared" si="258"/>
        <v>0</v>
      </c>
      <c r="DN192" s="48">
        <f t="shared" si="259"/>
        <v>0</v>
      </c>
      <c r="DO192" s="48">
        <f t="shared" si="260"/>
        <v>0</v>
      </c>
      <c r="DP192" s="48">
        <f t="shared" si="261"/>
        <v>0</v>
      </c>
      <c r="DQ192" s="48">
        <f t="shared" si="262"/>
        <v>0</v>
      </c>
    </row>
    <row r="193" spans="1:121" ht="15">
      <c r="A193" s="303">
        <v>192</v>
      </c>
      <c r="B193" s="445">
        <f t="shared" si="263"/>
        <v>1</v>
      </c>
      <c r="C193" s="446">
        <f>B193+COUNTIF(B$2:$B193,B193)-1</f>
        <v>192</v>
      </c>
      <c r="D193" s="447" t="str">
        <f>Tables!AI193</f>
        <v>Solomon Islands</v>
      </c>
      <c r="E193" s="448">
        <f t="shared" si="264"/>
        <v>0</v>
      </c>
      <c r="F193" s="50">
        <f>SUMIFS('Portfolio Allocation'!C$10:C$109,'Portfolio Allocation'!$A$10:$A$109,'Graph Tables'!$D193)</f>
        <v>0</v>
      </c>
      <c r="G193" s="50">
        <f>SUMIFS('Portfolio Allocation'!D$10:D$109,'Portfolio Allocation'!$A$10:$A$109,'Graph Tables'!$D193)</f>
        <v>0</v>
      </c>
      <c r="H193" s="50">
        <f>SUMIFS('Portfolio Allocation'!E$10:E$109,'Portfolio Allocation'!$A$10:$A$109,'Graph Tables'!$D193)</f>
        <v>0</v>
      </c>
      <c r="I193" s="50">
        <f>SUMIFS('Portfolio Allocation'!F$10:F$109,'Portfolio Allocation'!$A$10:$A$109,'Graph Tables'!$D193)</f>
        <v>0</v>
      </c>
      <c r="J193" s="50">
        <f>SUMIFS('Portfolio Allocation'!G$10:G$109,'Portfolio Allocation'!$A$10:$A$109,'Graph Tables'!$D193)</f>
        <v>0</v>
      </c>
      <c r="K193" s="50">
        <f>SUMIFS('Portfolio Allocation'!H$10:H$109,'Portfolio Allocation'!$A$10:$A$109,'Graph Tables'!$D193)</f>
        <v>0</v>
      </c>
      <c r="L193" s="50">
        <f>SUMIFS('Portfolio Allocation'!I$10:I$109,'Portfolio Allocation'!$A$10:$A$109,'Graph Tables'!$D193)</f>
        <v>0</v>
      </c>
      <c r="M193" s="50">
        <f>SUMIFS('Portfolio Allocation'!J$10:J$109,'Portfolio Allocation'!$A$10:$A$109,'Graph Tables'!$D193)</f>
        <v>0</v>
      </c>
      <c r="N193" s="50">
        <f>SUMIFS('Portfolio Allocation'!K$10:K$109,'Portfolio Allocation'!$A$10:$A$109,'Graph Tables'!$D193)</f>
        <v>0</v>
      </c>
      <c r="O193" s="50">
        <f>SUMIFS('Portfolio Allocation'!L$10:L$109,'Portfolio Allocation'!$A$10:$A$109,'Graph Tables'!$D193)</f>
        <v>0</v>
      </c>
      <c r="P193" s="50">
        <f>SUMIFS('Portfolio Allocation'!M$10:M$109,'Portfolio Allocation'!$A$10:$A$109,'Graph Tables'!$D193)</f>
        <v>0</v>
      </c>
      <c r="Q193" s="50">
        <f>SUMIFS('Portfolio Allocation'!N$10:N$109,'Portfolio Allocation'!$A$10:$A$109,'Graph Tables'!$D193)</f>
        <v>0</v>
      </c>
      <c r="R193" s="50">
        <f>SUMIFS('Portfolio Allocation'!O$10:O$109,'Portfolio Allocation'!$A$10:$A$109,'Graph Tables'!$D193)</f>
        <v>0</v>
      </c>
      <c r="S193" s="50">
        <f>SUMIFS('Portfolio Allocation'!P$10:P$109,'Portfolio Allocation'!$A$10:$A$109,'Graph Tables'!$D193)</f>
        <v>0</v>
      </c>
      <c r="T193" s="50">
        <f>SUMIFS('Portfolio Allocation'!Q$10:Q$109,'Portfolio Allocation'!$A$10:$A$109,'Graph Tables'!$D193)</f>
        <v>0</v>
      </c>
      <c r="U193" s="50">
        <f>SUMIFS('Portfolio Allocation'!R$10:R$109,'Portfolio Allocation'!$A$10:$A$109,'Graph Tables'!$D193)</f>
        <v>0</v>
      </c>
      <c r="V193" s="50">
        <f>SUMIFS('Portfolio Allocation'!S$10:S$109,'Portfolio Allocation'!$A$10:$A$109,'Graph Tables'!$D193)</f>
        <v>0</v>
      </c>
      <c r="W193" s="50">
        <f>SUMIFS('Portfolio Allocation'!T$10:T$109,'Portfolio Allocation'!$A$10:$A$109,'Graph Tables'!$D193)</f>
        <v>0</v>
      </c>
      <c r="X193" s="50">
        <f>SUMIFS('Portfolio Allocation'!U$10:U$109,'Portfolio Allocation'!$A$10:$A$109,'Graph Tables'!$D193)</f>
        <v>0</v>
      </c>
      <c r="Y193" s="50">
        <f>SUMIFS('Portfolio Allocation'!V$10:V$109,'Portfolio Allocation'!$A$10:$A$109,'Graph Tables'!$D193)</f>
        <v>0</v>
      </c>
      <c r="Z193" s="50">
        <f>SUMIFS('Portfolio Allocation'!W$10:W$109,'Portfolio Allocation'!$A$10:$A$109,'Graph Tables'!$D193)</f>
        <v>0</v>
      </c>
      <c r="AA193" s="50">
        <f>SUMIFS('Portfolio Allocation'!X$10:X$109,'Portfolio Allocation'!$A$10:$A$109,'Graph Tables'!$D193)</f>
        <v>0</v>
      </c>
      <c r="AB193" s="50">
        <f>SUMIFS('Portfolio Allocation'!Y$10:Y$109,'Portfolio Allocation'!$A$10:$A$109,'Graph Tables'!$D193)</f>
        <v>0</v>
      </c>
      <c r="AC193" s="50">
        <f>SUMIFS('Portfolio Allocation'!Z$10:Z$109,'Portfolio Allocation'!$A$10:$A$109,'Graph Tables'!$D193)</f>
        <v>0</v>
      </c>
      <c r="AD193" s="50"/>
      <c r="AH193" s="50"/>
      <c r="AI193" s="303">
        <f t="shared" si="265"/>
        <v>1</v>
      </c>
      <c r="AJ193" s="303">
        <f>AI193+COUNTIF(AI$2:$AI193,AI193)-1</f>
        <v>192</v>
      </c>
      <c r="AK193" s="305" t="str">
        <f t="shared" si="213"/>
        <v>Solomon Islands</v>
      </c>
      <c r="AL193" s="81">
        <f t="shared" si="266"/>
        <v>0</v>
      </c>
      <c r="AM193" s="48">
        <f t="shared" si="214"/>
        <v>0</v>
      </c>
      <c r="AN193" s="48">
        <f t="shared" si="215"/>
        <v>0</v>
      </c>
      <c r="AO193" s="48">
        <f t="shared" si="216"/>
        <v>0</v>
      </c>
      <c r="AP193" s="48">
        <f t="shared" si="217"/>
        <v>0</v>
      </c>
      <c r="AQ193" s="48">
        <f t="shared" si="218"/>
        <v>0</v>
      </c>
      <c r="AR193" s="48">
        <f t="shared" si="219"/>
        <v>0</v>
      </c>
      <c r="AS193" s="48">
        <f t="shared" si="220"/>
        <v>0</v>
      </c>
      <c r="AT193" s="48">
        <f t="shared" si="221"/>
        <v>0</v>
      </c>
      <c r="AU193" s="48">
        <f t="shared" si="222"/>
        <v>0</v>
      </c>
      <c r="AV193" s="48">
        <f t="shared" si="223"/>
        <v>0</v>
      </c>
      <c r="AW193" s="48">
        <f t="shared" si="224"/>
        <v>0</v>
      </c>
      <c r="AX193" s="48">
        <f t="shared" si="225"/>
        <v>0</v>
      </c>
      <c r="AY193" s="48">
        <f t="shared" si="226"/>
        <v>0</v>
      </c>
      <c r="AZ193" s="48">
        <f t="shared" si="227"/>
        <v>0</v>
      </c>
      <c r="BA193" s="48">
        <f t="shared" si="228"/>
        <v>0</v>
      </c>
      <c r="BB193" s="48">
        <f t="shared" si="229"/>
        <v>0</v>
      </c>
      <c r="BC193" s="48">
        <f t="shared" si="230"/>
        <v>0</v>
      </c>
      <c r="BD193" s="48">
        <f t="shared" si="231"/>
        <v>0</v>
      </c>
      <c r="BE193" s="48">
        <f t="shared" si="232"/>
        <v>0</v>
      </c>
      <c r="BF193" s="48">
        <f t="shared" si="233"/>
        <v>0</v>
      </c>
      <c r="BG193" s="48">
        <f t="shared" si="234"/>
        <v>0</v>
      </c>
      <c r="BH193" s="48">
        <f t="shared" si="235"/>
        <v>0</v>
      </c>
      <c r="BI193" s="48">
        <f t="shared" si="236"/>
        <v>0</v>
      </c>
      <c r="BJ193" s="48">
        <f t="shared" si="237"/>
        <v>0</v>
      </c>
      <c r="BK193" s="48"/>
      <c r="CN193" s="310">
        <f t="shared" si="267"/>
        <v>0</v>
      </c>
      <c r="CO193" s="310">
        <v>192</v>
      </c>
      <c r="CP193" s="303">
        <f t="shared" si="268"/>
        <v>1</v>
      </c>
      <c r="CQ193" s="303">
        <f>CP193+COUNTIF($CP$2:CP193,CP193)-1</f>
        <v>192</v>
      </c>
      <c r="CR193" s="305" t="str">
        <f t="shared" si="238"/>
        <v>Solomon Islands</v>
      </c>
      <c r="CS193" s="81">
        <f t="shared" si="269"/>
        <v>0</v>
      </c>
      <c r="CT193" s="48">
        <f t="shared" si="239"/>
        <v>0</v>
      </c>
      <c r="CU193" s="48">
        <f t="shared" si="240"/>
        <v>0</v>
      </c>
      <c r="CV193" s="48">
        <f t="shared" si="241"/>
        <v>0</v>
      </c>
      <c r="CW193" s="48">
        <f t="shared" si="242"/>
        <v>0</v>
      </c>
      <c r="CX193" s="48">
        <f t="shared" si="243"/>
        <v>0</v>
      </c>
      <c r="CY193" s="48">
        <f t="shared" si="244"/>
        <v>0</v>
      </c>
      <c r="CZ193" s="48">
        <f t="shared" si="245"/>
        <v>0</v>
      </c>
      <c r="DA193" s="48">
        <f t="shared" si="246"/>
        <v>0</v>
      </c>
      <c r="DB193" s="48">
        <f t="shared" si="247"/>
        <v>0</v>
      </c>
      <c r="DC193" s="48">
        <f t="shared" si="248"/>
        <v>0</v>
      </c>
      <c r="DD193" s="48">
        <f t="shared" si="249"/>
        <v>0</v>
      </c>
      <c r="DE193" s="48">
        <f t="shared" si="250"/>
        <v>0</v>
      </c>
      <c r="DF193" s="48">
        <f t="shared" si="251"/>
        <v>0</v>
      </c>
      <c r="DG193" s="48">
        <f t="shared" si="252"/>
        <v>0</v>
      </c>
      <c r="DH193" s="48">
        <f t="shared" si="253"/>
        <v>0</v>
      </c>
      <c r="DI193" s="48">
        <f t="shared" si="254"/>
        <v>0</v>
      </c>
      <c r="DJ193" s="48">
        <f t="shared" si="255"/>
        <v>0</v>
      </c>
      <c r="DK193" s="48">
        <f t="shared" si="256"/>
        <v>0</v>
      </c>
      <c r="DL193" s="48">
        <f t="shared" si="257"/>
        <v>0</v>
      </c>
      <c r="DM193" s="48">
        <f t="shared" si="258"/>
        <v>0</v>
      </c>
      <c r="DN193" s="48">
        <f t="shared" si="259"/>
        <v>0</v>
      </c>
      <c r="DO193" s="48">
        <f t="shared" si="260"/>
        <v>0</v>
      </c>
      <c r="DP193" s="48">
        <f t="shared" si="261"/>
        <v>0</v>
      </c>
      <c r="DQ193" s="48">
        <f t="shared" si="262"/>
        <v>0</v>
      </c>
    </row>
    <row r="194" spans="1:121" ht="15">
      <c r="A194" s="303">
        <v>193</v>
      </c>
      <c r="B194" s="445">
        <f t="shared" si="263"/>
        <v>1</v>
      </c>
      <c r="C194" s="446">
        <f>B194+COUNTIF(B$2:$B194,B194)-1</f>
        <v>193</v>
      </c>
      <c r="D194" s="447" t="str">
        <f>Tables!AI194</f>
        <v>Somalia</v>
      </c>
      <c r="E194" s="448">
        <f t="shared" si="264"/>
        <v>0</v>
      </c>
      <c r="F194" s="50">
        <f>SUMIFS('Portfolio Allocation'!C$10:C$109,'Portfolio Allocation'!$A$10:$A$109,'Graph Tables'!$D194)</f>
        <v>0</v>
      </c>
      <c r="G194" s="50">
        <f>SUMIFS('Portfolio Allocation'!D$10:D$109,'Portfolio Allocation'!$A$10:$A$109,'Graph Tables'!$D194)</f>
        <v>0</v>
      </c>
      <c r="H194" s="50">
        <f>SUMIFS('Portfolio Allocation'!E$10:E$109,'Portfolio Allocation'!$A$10:$A$109,'Graph Tables'!$D194)</f>
        <v>0</v>
      </c>
      <c r="I194" s="50">
        <f>SUMIFS('Portfolio Allocation'!F$10:F$109,'Portfolio Allocation'!$A$10:$A$109,'Graph Tables'!$D194)</f>
        <v>0</v>
      </c>
      <c r="J194" s="50">
        <f>SUMIFS('Portfolio Allocation'!G$10:G$109,'Portfolio Allocation'!$A$10:$A$109,'Graph Tables'!$D194)</f>
        <v>0</v>
      </c>
      <c r="K194" s="50">
        <f>SUMIFS('Portfolio Allocation'!H$10:H$109,'Portfolio Allocation'!$A$10:$A$109,'Graph Tables'!$D194)</f>
        <v>0</v>
      </c>
      <c r="L194" s="50">
        <f>SUMIFS('Portfolio Allocation'!I$10:I$109,'Portfolio Allocation'!$A$10:$A$109,'Graph Tables'!$D194)</f>
        <v>0</v>
      </c>
      <c r="M194" s="50">
        <f>SUMIFS('Portfolio Allocation'!J$10:J$109,'Portfolio Allocation'!$A$10:$A$109,'Graph Tables'!$D194)</f>
        <v>0</v>
      </c>
      <c r="N194" s="50">
        <f>SUMIFS('Portfolio Allocation'!K$10:K$109,'Portfolio Allocation'!$A$10:$A$109,'Graph Tables'!$D194)</f>
        <v>0</v>
      </c>
      <c r="O194" s="50">
        <f>SUMIFS('Portfolio Allocation'!L$10:L$109,'Portfolio Allocation'!$A$10:$A$109,'Graph Tables'!$D194)</f>
        <v>0</v>
      </c>
      <c r="P194" s="50">
        <f>SUMIFS('Portfolio Allocation'!M$10:M$109,'Portfolio Allocation'!$A$10:$A$109,'Graph Tables'!$D194)</f>
        <v>0</v>
      </c>
      <c r="Q194" s="50">
        <f>SUMIFS('Portfolio Allocation'!N$10:N$109,'Portfolio Allocation'!$A$10:$A$109,'Graph Tables'!$D194)</f>
        <v>0</v>
      </c>
      <c r="R194" s="50">
        <f>SUMIFS('Portfolio Allocation'!O$10:O$109,'Portfolio Allocation'!$A$10:$A$109,'Graph Tables'!$D194)</f>
        <v>0</v>
      </c>
      <c r="S194" s="50">
        <f>SUMIFS('Portfolio Allocation'!P$10:P$109,'Portfolio Allocation'!$A$10:$A$109,'Graph Tables'!$D194)</f>
        <v>0</v>
      </c>
      <c r="T194" s="50">
        <f>SUMIFS('Portfolio Allocation'!Q$10:Q$109,'Portfolio Allocation'!$A$10:$A$109,'Graph Tables'!$D194)</f>
        <v>0</v>
      </c>
      <c r="U194" s="50">
        <f>SUMIFS('Portfolio Allocation'!R$10:R$109,'Portfolio Allocation'!$A$10:$A$109,'Graph Tables'!$D194)</f>
        <v>0</v>
      </c>
      <c r="V194" s="50">
        <f>SUMIFS('Portfolio Allocation'!S$10:S$109,'Portfolio Allocation'!$A$10:$A$109,'Graph Tables'!$D194)</f>
        <v>0</v>
      </c>
      <c r="W194" s="50">
        <f>SUMIFS('Portfolio Allocation'!T$10:T$109,'Portfolio Allocation'!$A$10:$A$109,'Graph Tables'!$D194)</f>
        <v>0</v>
      </c>
      <c r="X194" s="50">
        <f>SUMIFS('Portfolio Allocation'!U$10:U$109,'Portfolio Allocation'!$A$10:$A$109,'Graph Tables'!$D194)</f>
        <v>0</v>
      </c>
      <c r="Y194" s="50">
        <f>SUMIFS('Portfolio Allocation'!V$10:V$109,'Portfolio Allocation'!$A$10:$A$109,'Graph Tables'!$D194)</f>
        <v>0</v>
      </c>
      <c r="Z194" s="50">
        <f>SUMIFS('Portfolio Allocation'!W$10:W$109,'Portfolio Allocation'!$A$10:$A$109,'Graph Tables'!$D194)</f>
        <v>0</v>
      </c>
      <c r="AA194" s="50">
        <f>SUMIFS('Portfolio Allocation'!X$10:X$109,'Portfolio Allocation'!$A$10:$A$109,'Graph Tables'!$D194)</f>
        <v>0</v>
      </c>
      <c r="AB194" s="50">
        <f>SUMIFS('Portfolio Allocation'!Y$10:Y$109,'Portfolio Allocation'!$A$10:$A$109,'Graph Tables'!$D194)</f>
        <v>0</v>
      </c>
      <c r="AC194" s="50">
        <f>SUMIFS('Portfolio Allocation'!Z$10:Z$109,'Portfolio Allocation'!$A$10:$A$109,'Graph Tables'!$D194)</f>
        <v>0</v>
      </c>
      <c r="AD194" s="50"/>
      <c r="AH194" s="50"/>
      <c r="AI194" s="303">
        <f t="shared" si="265"/>
        <v>1</v>
      </c>
      <c r="AJ194" s="303">
        <f>AI194+COUNTIF(AI$2:$AI194,AI194)-1</f>
        <v>193</v>
      </c>
      <c r="AK194" s="305" t="str">
        <f t="shared" ref="AK194:AK241" si="270">D194</f>
        <v>Somalia</v>
      </c>
      <c r="AL194" s="81">
        <f t="shared" si="266"/>
        <v>0</v>
      </c>
      <c r="AM194" s="48">
        <f t="shared" ref="AM194:AM241" si="271">F194*BO$103</f>
        <v>0</v>
      </c>
      <c r="AN194" s="48">
        <f t="shared" ref="AN194:AN241" si="272">G194*BP$103</f>
        <v>0</v>
      </c>
      <c r="AO194" s="48">
        <f t="shared" ref="AO194:AO241" si="273">H194*BQ$103</f>
        <v>0</v>
      </c>
      <c r="AP194" s="48">
        <f t="shared" ref="AP194:AP241" si="274">I194*BR$103</f>
        <v>0</v>
      </c>
      <c r="AQ194" s="48">
        <f t="shared" ref="AQ194:AQ241" si="275">J194*BS$103</f>
        <v>0</v>
      </c>
      <c r="AR194" s="48">
        <f t="shared" ref="AR194:AR241" si="276">K194*BT$103</f>
        <v>0</v>
      </c>
      <c r="AS194" s="48">
        <f t="shared" ref="AS194:AS241" si="277">L194*BU$103</f>
        <v>0</v>
      </c>
      <c r="AT194" s="48">
        <f t="shared" ref="AT194:AT241" si="278">M194*BV$103</f>
        <v>0</v>
      </c>
      <c r="AU194" s="48">
        <f t="shared" ref="AU194:AU241" si="279">N194*BW$103</f>
        <v>0</v>
      </c>
      <c r="AV194" s="48">
        <f t="shared" ref="AV194:AV241" si="280">O194*BX$103</f>
        <v>0</v>
      </c>
      <c r="AW194" s="48">
        <f t="shared" ref="AW194:AW241" si="281">P194*BY$103</f>
        <v>0</v>
      </c>
      <c r="AX194" s="48">
        <f t="shared" ref="AX194:AX241" si="282">Q194*BZ$103</f>
        <v>0</v>
      </c>
      <c r="AY194" s="48">
        <f t="shared" ref="AY194:AY241" si="283">R194*CA$103</f>
        <v>0</v>
      </c>
      <c r="AZ194" s="48">
        <f t="shared" ref="AZ194:AZ241" si="284">S194*CB$103</f>
        <v>0</v>
      </c>
      <c r="BA194" s="48">
        <f t="shared" ref="BA194:BA241" si="285">T194*CC$103</f>
        <v>0</v>
      </c>
      <c r="BB194" s="48">
        <f t="shared" ref="BB194:BB241" si="286">U194*CD$103</f>
        <v>0</v>
      </c>
      <c r="BC194" s="48">
        <f t="shared" ref="BC194:BC241" si="287">V194*CE$103</f>
        <v>0</v>
      </c>
      <c r="BD194" s="48">
        <f t="shared" ref="BD194:BD241" si="288">W194*CF$103</f>
        <v>0</v>
      </c>
      <c r="BE194" s="48">
        <f t="shared" ref="BE194:BE241" si="289">X194*CG$103</f>
        <v>0</v>
      </c>
      <c r="BF194" s="48">
        <f t="shared" ref="BF194:BF241" si="290">Y194*CH$103</f>
        <v>0</v>
      </c>
      <c r="BG194" s="48">
        <f t="shared" ref="BG194:BG241" si="291">Z194*CI$103</f>
        <v>0</v>
      </c>
      <c r="BH194" s="48">
        <f t="shared" ref="BH194:BH241" si="292">AA194*CJ$103</f>
        <v>0</v>
      </c>
      <c r="BI194" s="48">
        <f t="shared" ref="BI194:BI241" si="293">AB194*CK$103</f>
        <v>0</v>
      </c>
      <c r="BJ194" s="48">
        <f t="shared" ref="BJ194:BJ241" si="294">AC194*CL$103</f>
        <v>0</v>
      </c>
      <c r="BK194" s="48"/>
      <c r="CN194" s="310">
        <f t="shared" si="267"/>
        <v>0</v>
      </c>
      <c r="CO194" s="310">
        <v>193</v>
      </c>
      <c r="CP194" s="303">
        <f t="shared" si="268"/>
        <v>1</v>
      </c>
      <c r="CQ194" s="303">
        <f>CP194+COUNTIF($CP$2:CP194,CP194)-1</f>
        <v>193</v>
      </c>
      <c r="CR194" s="305" t="str">
        <f t="shared" ref="CR194:CR241" si="295">D194</f>
        <v>Somalia</v>
      </c>
      <c r="CS194" s="81">
        <f t="shared" si="269"/>
        <v>0</v>
      </c>
      <c r="CT194" s="48">
        <f t="shared" ref="CT194:CT241" si="296">F194*$CN194</f>
        <v>0</v>
      </c>
      <c r="CU194" s="48">
        <f t="shared" ref="CU194:CU241" si="297">G194*$CN194</f>
        <v>0</v>
      </c>
      <c r="CV194" s="48">
        <f t="shared" ref="CV194:CV241" si="298">H194*$CN194</f>
        <v>0</v>
      </c>
      <c r="CW194" s="48">
        <f t="shared" ref="CW194:CW241" si="299">I194*$CN194</f>
        <v>0</v>
      </c>
      <c r="CX194" s="48">
        <f t="shared" ref="CX194:CX241" si="300">J194*$CN194</f>
        <v>0</v>
      </c>
      <c r="CY194" s="48">
        <f t="shared" ref="CY194:CY241" si="301">K194*$CN194</f>
        <v>0</v>
      </c>
      <c r="CZ194" s="48">
        <f t="shared" ref="CZ194:CZ241" si="302">L194*$CN194</f>
        <v>0</v>
      </c>
      <c r="DA194" s="48">
        <f t="shared" ref="DA194:DA241" si="303">M194*$CN194</f>
        <v>0</v>
      </c>
      <c r="DB194" s="48">
        <f t="shared" ref="DB194:DB241" si="304">N194*$CN194</f>
        <v>0</v>
      </c>
      <c r="DC194" s="48">
        <f t="shared" ref="DC194:DC241" si="305">O194*$CN194</f>
        <v>0</v>
      </c>
      <c r="DD194" s="48">
        <f t="shared" ref="DD194:DD241" si="306">P194*$CN194</f>
        <v>0</v>
      </c>
      <c r="DE194" s="48">
        <f t="shared" ref="DE194:DE241" si="307">Q194*$CN194</f>
        <v>0</v>
      </c>
      <c r="DF194" s="48">
        <f t="shared" ref="DF194:DF241" si="308">R194*$CN194</f>
        <v>0</v>
      </c>
      <c r="DG194" s="48">
        <f t="shared" ref="DG194:DG241" si="309">S194*$CN194</f>
        <v>0</v>
      </c>
      <c r="DH194" s="48">
        <f t="shared" ref="DH194:DH241" si="310">T194*$CN194</f>
        <v>0</v>
      </c>
      <c r="DI194" s="48">
        <f t="shared" ref="DI194:DI241" si="311">U194*$CN194</f>
        <v>0</v>
      </c>
      <c r="DJ194" s="48">
        <f t="shared" ref="DJ194:DJ241" si="312">V194*$CN194</f>
        <v>0</v>
      </c>
      <c r="DK194" s="48">
        <f t="shared" ref="DK194:DK241" si="313">W194*$CN194</f>
        <v>0</v>
      </c>
      <c r="DL194" s="48">
        <f t="shared" ref="DL194:DL241" si="314">X194*$CN194</f>
        <v>0</v>
      </c>
      <c r="DM194" s="48">
        <f t="shared" ref="DM194:DM241" si="315">Y194*$CN194</f>
        <v>0</v>
      </c>
      <c r="DN194" s="48">
        <f t="shared" ref="DN194:DN241" si="316">Z194*$CN194</f>
        <v>0</v>
      </c>
      <c r="DO194" s="48">
        <f t="shared" ref="DO194:DO241" si="317">AA194*$CN194</f>
        <v>0</v>
      </c>
      <c r="DP194" s="48">
        <f t="shared" ref="DP194:DP241" si="318">AB194*$CN194</f>
        <v>0</v>
      </c>
      <c r="DQ194" s="48">
        <f t="shared" ref="DQ194:DQ241" si="319">AC194*$CN194</f>
        <v>0</v>
      </c>
    </row>
    <row r="195" spans="1:121" ht="15">
      <c r="A195" s="303">
        <v>194</v>
      </c>
      <c r="B195" s="445">
        <f t="shared" ref="B195:B241" si="320">RANK(E195,E:E)</f>
        <v>1</v>
      </c>
      <c r="C195" s="446">
        <f>B195+COUNTIF(B$2:$B195,B195)-1</f>
        <v>194</v>
      </c>
      <c r="D195" s="447" t="str">
        <f>Tables!AI195</f>
        <v>South Africa</v>
      </c>
      <c r="E195" s="448">
        <f t="shared" ref="E195:E241" si="321">SUM(F195:AC195)</f>
        <v>0</v>
      </c>
      <c r="F195" s="50">
        <f>SUMIFS('Portfolio Allocation'!C$10:C$109,'Portfolio Allocation'!$A$10:$A$109,'Graph Tables'!$D195)</f>
        <v>0</v>
      </c>
      <c r="G195" s="50">
        <f>SUMIFS('Portfolio Allocation'!D$10:D$109,'Portfolio Allocation'!$A$10:$A$109,'Graph Tables'!$D195)</f>
        <v>0</v>
      </c>
      <c r="H195" s="50">
        <f>SUMIFS('Portfolio Allocation'!E$10:E$109,'Portfolio Allocation'!$A$10:$A$109,'Graph Tables'!$D195)</f>
        <v>0</v>
      </c>
      <c r="I195" s="50">
        <f>SUMIFS('Portfolio Allocation'!F$10:F$109,'Portfolio Allocation'!$A$10:$A$109,'Graph Tables'!$D195)</f>
        <v>0</v>
      </c>
      <c r="J195" s="50">
        <f>SUMIFS('Portfolio Allocation'!G$10:G$109,'Portfolio Allocation'!$A$10:$A$109,'Graph Tables'!$D195)</f>
        <v>0</v>
      </c>
      <c r="K195" s="50">
        <f>SUMIFS('Portfolio Allocation'!H$10:H$109,'Portfolio Allocation'!$A$10:$A$109,'Graph Tables'!$D195)</f>
        <v>0</v>
      </c>
      <c r="L195" s="50">
        <f>SUMIFS('Portfolio Allocation'!I$10:I$109,'Portfolio Allocation'!$A$10:$A$109,'Graph Tables'!$D195)</f>
        <v>0</v>
      </c>
      <c r="M195" s="50">
        <f>SUMIFS('Portfolio Allocation'!J$10:J$109,'Portfolio Allocation'!$A$10:$A$109,'Graph Tables'!$D195)</f>
        <v>0</v>
      </c>
      <c r="N195" s="50">
        <f>SUMIFS('Portfolio Allocation'!K$10:K$109,'Portfolio Allocation'!$A$10:$A$109,'Graph Tables'!$D195)</f>
        <v>0</v>
      </c>
      <c r="O195" s="50">
        <f>SUMIFS('Portfolio Allocation'!L$10:L$109,'Portfolio Allocation'!$A$10:$A$109,'Graph Tables'!$D195)</f>
        <v>0</v>
      </c>
      <c r="P195" s="50">
        <f>SUMIFS('Portfolio Allocation'!M$10:M$109,'Portfolio Allocation'!$A$10:$A$109,'Graph Tables'!$D195)</f>
        <v>0</v>
      </c>
      <c r="Q195" s="50">
        <f>SUMIFS('Portfolio Allocation'!N$10:N$109,'Portfolio Allocation'!$A$10:$A$109,'Graph Tables'!$D195)</f>
        <v>0</v>
      </c>
      <c r="R195" s="50">
        <f>SUMIFS('Portfolio Allocation'!O$10:O$109,'Portfolio Allocation'!$A$10:$A$109,'Graph Tables'!$D195)</f>
        <v>0</v>
      </c>
      <c r="S195" s="50">
        <f>SUMIFS('Portfolio Allocation'!P$10:P$109,'Portfolio Allocation'!$A$10:$A$109,'Graph Tables'!$D195)</f>
        <v>0</v>
      </c>
      <c r="T195" s="50">
        <f>SUMIFS('Portfolio Allocation'!Q$10:Q$109,'Portfolio Allocation'!$A$10:$A$109,'Graph Tables'!$D195)</f>
        <v>0</v>
      </c>
      <c r="U195" s="50">
        <f>SUMIFS('Portfolio Allocation'!R$10:R$109,'Portfolio Allocation'!$A$10:$A$109,'Graph Tables'!$D195)</f>
        <v>0</v>
      </c>
      <c r="V195" s="50">
        <f>SUMIFS('Portfolio Allocation'!S$10:S$109,'Portfolio Allocation'!$A$10:$A$109,'Graph Tables'!$D195)</f>
        <v>0</v>
      </c>
      <c r="W195" s="50">
        <f>SUMIFS('Portfolio Allocation'!T$10:T$109,'Portfolio Allocation'!$A$10:$A$109,'Graph Tables'!$D195)</f>
        <v>0</v>
      </c>
      <c r="X195" s="50">
        <f>SUMIFS('Portfolio Allocation'!U$10:U$109,'Portfolio Allocation'!$A$10:$A$109,'Graph Tables'!$D195)</f>
        <v>0</v>
      </c>
      <c r="Y195" s="50">
        <f>SUMIFS('Portfolio Allocation'!V$10:V$109,'Portfolio Allocation'!$A$10:$A$109,'Graph Tables'!$D195)</f>
        <v>0</v>
      </c>
      <c r="Z195" s="50">
        <f>SUMIFS('Portfolio Allocation'!W$10:W$109,'Portfolio Allocation'!$A$10:$A$109,'Graph Tables'!$D195)</f>
        <v>0</v>
      </c>
      <c r="AA195" s="50">
        <f>SUMIFS('Portfolio Allocation'!X$10:X$109,'Portfolio Allocation'!$A$10:$A$109,'Graph Tables'!$D195)</f>
        <v>0</v>
      </c>
      <c r="AB195" s="50">
        <f>SUMIFS('Portfolio Allocation'!Y$10:Y$109,'Portfolio Allocation'!$A$10:$A$109,'Graph Tables'!$D195)</f>
        <v>0</v>
      </c>
      <c r="AC195" s="50">
        <f>SUMIFS('Portfolio Allocation'!Z$10:Z$109,'Portfolio Allocation'!$A$10:$A$109,'Graph Tables'!$D195)</f>
        <v>0</v>
      </c>
      <c r="AD195" s="50"/>
      <c r="AH195" s="50"/>
      <c r="AI195" s="303">
        <f t="shared" ref="AI195:AI241" si="322">RANK(AL195,$AL$2:$AL$241)</f>
        <v>1</v>
      </c>
      <c r="AJ195" s="303">
        <f>AI195+COUNTIF(AI$2:$AI195,AI195)-1</f>
        <v>194</v>
      </c>
      <c r="AK195" s="305" t="str">
        <f t="shared" si="270"/>
        <v>South Africa</v>
      </c>
      <c r="AL195" s="81">
        <f t="shared" ref="AL195:AL241" si="323">SUM(AM195:BI195)</f>
        <v>0</v>
      </c>
      <c r="AM195" s="48">
        <f t="shared" si="271"/>
        <v>0</v>
      </c>
      <c r="AN195" s="48">
        <f t="shared" si="272"/>
        <v>0</v>
      </c>
      <c r="AO195" s="48">
        <f t="shared" si="273"/>
        <v>0</v>
      </c>
      <c r="AP195" s="48">
        <f t="shared" si="274"/>
        <v>0</v>
      </c>
      <c r="AQ195" s="48">
        <f t="shared" si="275"/>
        <v>0</v>
      </c>
      <c r="AR195" s="48">
        <f t="shared" si="276"/>
        <v>0</v>
      </c>
      <c r="AS195" s="48">
        <f t="shared" si="277"/>
        <v>0</v>
      </c>
      <c r="AT195" s="48">
        <f t="shared" si="278"/>
        <v>0</v>
      </c>
      <c r="AU195" s="48">
        <f t="shared" si="279"/>
        <v>0</v>
      </c>
      <c r="AV195" s="48">
        <f t="shared" si="280"/>
        <v>0</v>
      </c>
      <c r="AW195" s="48">
        <f t="shared" si="281"/>
        <v>0</v>
      </c>
      <c r="AX195" s="48">
        <f t="shared" si="282"/>
        <v>0</v>
      </c>
      <c r="AY195" s="48">
        <f t="shared" si="283"/>
        <v>0</v>
      </c>
      <c r="AZ195" s="48">
        <f t="shared" si="284"/>
        <v>0</v>
      </c>
      <c r="BA195" s="48">
        <f t="shared" si="285"/>
        <v>0</v>
      </c>
      <c r="BB195" s="48">
        <f t="shared" si="286"/>
        <v>0</v>
      </c>
      <c r="BC195" s="48">
        <f t="shared" si="287"/>
        <v>0</v>
      </c>
      <c r="BD195" s="48">
        <f t="shared" si="288"/>
        <v>0</v>
      </c>
      <c r="BE195" s="48">
        <f t="shared" si="289"/>
        <v>0</v>
      </c>
      <c r="BF195" s="48">
        <f t="shared" si="290"/>
        <v>0</v>
      </c>
      <c r="BG195" s="48">
        <f t="shared" si="291"/>
        <v>0</v>
      </c>
      <c r="BH195" s="48">
        <f t="shared" si="292"/>
        <v>0</v>
      </c>
      <c r="BI195" s="48">
        <f t="shared" si="293"/>
        <v>0</v>
      </c>
      <c r="BJ195" s="48">
        <f t="shared" si="294"/>
        <v>0</v>
      </c>
      <c r="BK195" s="48"/>
      <c r="CN195" s="310">
        <f t="shared" ref="CN195:CN241" si="324">IF($EP$29=999,1,IF(CQ195=$EP$29,1,0))</f>
        <v>0</v>
      </c>
      <c r="CO195" s="310">
        <v>194</v>
      </c>
      <c r="CP195" s="303">
        <f t="shared" ref="CP195:CP241" si="325">RANK(E195,$E$2:$E$241)</f>
        <v>1</v>
      </c>
      <c r="CQ195" s="303">
        <f>CP195+COUNTIF($CP$2:CP195,CP195)-1</f>
        <v>194</v>
      </c>
      <c r="CR195" s="305" t="str">
        <f t="shared" si="295"/>
        <v>South Africa</v>
      </c>
      <c r="CS195" s="81">
        <f t="shared" ref="CS195:CS239" si="326">SUM(CT195:DQ195)</f>
        <v>0</v>
      </c>
      <c r="CT195" s="48">
        <f t="shared" si="296"/>
        <v>0</v>
      </c>
      <c r="CU195" s="48">
        <f t="shared" si="297"/>
        <v>0</v>
      </c>
      <c r="CV195" s="48">
        <f t="shared" si="298"/>
        <v>0</v>
      </c>
      <c r="CW195" s="48">
        <f t="shared" si="299"/>
        <v>0</v>
      </c>
      <c r="CX195" s="48">
        <f t="shared" si="300"/>
        <v>0</v>
      </c>
      <c r="CY195" s="48">
        <f t="shared" si="301"/>
        <v>0</v>
      </c>
      <c r="CZ195" s="48">
        <f t="shared" si="302"/>
        <v>0</v>
      </c>
      <c r="DA195" s="48">
        <f t="shared" si="303"/>
        <v>0</v>
      </c>
      <c r="DB195" s="48">
        <f t="shared" si="304"/>
        <v>0</v>
      </c>
      <c r="DC195" s="48">
        <f t="shared" si="305"/>
        <v>0</v>
      </c>
      <c r="DD195" s="48">
        <f t="shared" si="306"/>
        <v>0</v>
      </c>
      <c r="DE195" s="48">
        <f t="shared" si="307"/>
        <v>0</v>
      </c>
      <c r="DF195" s="48">
        <f t="shared" si="308"/>
        <v>0</v>
      </c>
      <c r="DG195" s="48">
        <f t="shared" si="309"/>
        <v>0</v>
      </c>
      <c r="DH195" s="48">
        <f t="shared" si="310"/>
        <v>0</v>
      </c>
      <c r="DI195" s="48">
        <f t="shared" si="311"/>
        <v>0</v>
      </c>
      <c r="DJ195" s="48">
        <f t="shared" si="312"/>
        <v>0</v>
      </c>
      <c r="DK195" s="48">
        <f t="shared" si="313"/>
        <v>0</v>
      </c>
      <c r="DL195" s="48">
        <f t="shared" si="314"/>
        <v>0</v>
      </c>
      <c r="DM195" s="48">
        <f t="shared" si="315"/>
        <v>0</v>
      </c>
      <c r="DN195" s="48">
        <f t="shared" si="316"/>
        <v>0</v>
      </c>
      <c r="DO195" s="48">
        <f t="shared" si="317"/>
        <v>0</v>
      </c>
      <c r="DP195" s="48">
        <f t="shared" si="318"/>
        <v>0</v>
      </c>
      <c r="DQ195" s="48">
        <f t="shared" si="319"/>
        <v>0</v>
      </c>
    </row>
    <row r="196" spans="1:121" ht="15">
      <c r="A196" s="303">
        <v>195</v>
      </c>
      <c r="B196" s="445">
        <f t="shared" si="320"/>
        <v>1</v>
      </c>
      <c r="C196" s="446">
        <f>B196+COUNTIF(B$2:$B196,B196)-1</f>
        <v>195</v>
      </c>
      <c r="D196" s="447" t="str">
        <f>Tables!AI196</f>
        <v>South Georgia and the South Sandwich Islands</v>
      </c>
      <c r="E196" s="448">
        <f t="shared" si="321"/>
        <v>0</v>
      </c>
      <c r="F196" s="50">
        <f>SUMIFS('Portfolio Allocation'!C$10:C$109,'Portfolio Allocation'!$A$10:$A$109,'Graph Tables'!$D196)</f>
        <v>0</v>
      </c>
      <c r="G196" s="50">
        <f>SUMIFS('Portfolio Allocation'!D$10:D$109,'Portfolio Allocation'!$A$10:$A$109,'Graph Tables'!$D196)</f>
        <v>0</v>
      </c>
      <c r="H196" s="50">
        <f>SUMIFS('Portfolio Allocation'!E$10:E$109,'Portfolio Allocation'!$A$10:$A$109,'Graph Tables'!$D196)</f>
        <v>0</v>
      </c>
      <c r="I196" s="50">
        <f>SUMIFS('Portfolio Allocation'!F$10:F$109,'Portfolio Allocation'!$A$10:$A$109,'Graph Tables'!$D196)</f>
        <v>0</v>
      </c>
      <c r="J196" s="50">
        <f>SUMIFS('Portfolio Allocation'!G$10:G$109,'Portfolio Allocation'!$A$10:$A$109,'Graph Tables'!$D196)</f>
        <v>0</v>
      </c>
      <c r="K196" s="50">
        <f>SUMIFS('Portfolio Allocation'!H$10:H$109,'Portfolio Allocation'!$A$10:$A$109,'Graph Tables'!$D196)</f>
        <v>0</v>
      </c>
      <c r="L196" s="50">
        <f>SUMIFS('Portfolio Allocation'!I$10:I$109,'Portfolio Allocation'!$A$10:$A$109,'Graph Tables'!$D196)</f>
        <v>0</v>
      </c>
      <c r="M196" s="50">
        <f>SUMIFS('Portfolio Allocation'!J$10:J$109,'Portfolio Allocation'!$A$10:$A$109,'Graph Tables'!$D196)</f>
        <v>0</v>
      </c>
      <c r="N196" s="50">
        <f>SUMIFS('Portfolio Allocation'!K$10:K$109,'Portfolio Allocation'!$A$10:$A$109,'Graph Tables'!$D196)</f>
        <v>0</v>
      </c>
      <c r="O196" s="50">
        <f>SUMIFS('Portfolio Allocation'!L$10:L$109,'Portfolio Allocation'!$A$10:$A$109,'Graph Tables'!$D196)</f>
        <v>0</v>
      </c>
      <c r="P196" s="50">
        <f>SUMIFS('Portfolio Allocation'!M$10:M$109,'Portfolio Allocation'!$A$10:$A$109,'Graph Tables'!$D196)</f>
        <v>0</v>
      </c>
      <c r="Q196" s="50">
        <f>SUMIFS('Portfolio Allocation'!N$10:N$109,'Portfolio Allocation'!$A$10:$A$109,'Graph Tables'!$D196)</f>
        <v>0</v>
      </c>
      <c r="R196" s="50">
        <f>SUMIFS('Portfolio Allocation'!O$10:O$109,'Portfolio Allocation'!$A$10:$A$109,'Graph Tables'!$D196)</f>
        <v>0</v>
      </c>
      <c r="S196" s="50">
        <f>SUMIFS('Portfolio Allocation'!P$10:P$109,'Portfolio Allocation'!$A$10:$A$109,'Graph Tables'!$D196)</f>
        <v>0</v>
      </c>
      <c r="T196" s="50">
        <f>SUMIFS('Portfolio Allocation'!Q$10:Q$109,'Portfolio Allocation'!$A$10:$A$109,'Graph Tables'!$D196)</f>
        <v>0</v>
      </c>
      <c r="U196" s="50">
        <f>SUMIFS('Portfolio Allocation'!R$10:R$109,'Portfolio Allocation'!$A$10:$A$109,'Graph Tables'!$D196)</f>
        <v>0</v>
      </c>
      <c r="V196" s="50">
        <f>SUMIFS('Portfolio Allocation'!S$10:S$109,'Portfolio Allocation'!$A$10:$A$109,'Graph Tables'!$D196)</f>
        <v>0</v>
      </c>
      <c r="W196" s="50">
        <f>SUMIFS('Portfolio Allocation'!T$10:T$109,'Portfolio Allocation'!$A$10:$A$109,'Graph Tables'!$D196)</f>
        <v>0</v>
      </c>
      <c r="X196" s="50">
        <f>SUMIFS('Portfolio Allocation'!U$10:U$109,'Portfolio Allocation'!$A$10:$A$109,'Graph Tables'!$D196)</f>
        <v>0</v>
      </c>
      <c r="Y196" s="50">
        <f>SUMIFS('Portfolio Allocation'!V$10:V$109,'Portfolio Allocation'!$A$10:$A$109,'Graph Tables'!$D196)</f>
        <v>0</v>
      </c>
      <c r="Z196" s="50">
        <f>SUMIFS('Portfolio Allocation'!W$10:W$109,'Portfolio Allocation'!$A$10:$A$109,'Graph Tables'!$D196)</f>
        <v>0</v>
      </c>
      <c r="AA196" s="50">
        <f>SUMIFS('Portfolio Allocation'!X$10:X$109,'Portfolio Allocation'!$A$10:$A$109,'Graph Tables'!$D196)</f>
        <v>0</v>
      </c>
      <c r="AB196" s="50">
        <f>SUMIFS('Portfolio Allocation'!Y$10:Y$109,'Portfolio Allocation'!$A$10:$A$109,'Graph Tables'!$D196)</f>
        <v>0</v>
      </c>
      <c r="AC196" s="50">
        <f>SUMIFS('Portfolio Allocation'!Z$10:Z$109,'Portfolio Allocation'!$A$10:$A$109,'Graph Tables'!$D196)</f>
        <v>0</v>
      </c>
      <c r="AD196" s="50"/>
      <c r="AH196" s="50"/>
      <c r="AI196" s="303">
        <f t="shared" si="322"/>
        <v>1</v>
      </c>
      <c r="AJ196" s="303">
        <f>AI196+COUNTIF(AI$2:$AI196,AI196)-1</f>
        <v>195</v>
      </c>
      <c r="AK196" s="305" t="str">
        <f t="shared" si="270"/>
        <v>South Georgia and the South Sandwich Islands</v>
      </c>
      <c r="AL196" s="81">
        <f t="shared" si="323"/>
        <v>0</v>
      </c>
      <c r="AM196" s="48">
        <f t="shared" si="271"/>
        <v>0</v>
      </c>
      <c r="AN196" s="48">
        <f t="shared" si="272"/>
        <v>0</v>
      </c>
      <c r="AO196" s="48">
        <f t="shared" si="273"/>
        <v>0</v>
      </c>
      <c r="AP196" s="48">
        <f t="shared" si="274"/>
        <v>0</v>
      </c>
      <c r="AQ196" s="48">
        <f t="shared" si="275"/>
        <v>0</v>
      </c>
      <c r="AR196" s="48">
        <f t="shared" si="276"/>
        <v>0</v>
      </c>
      <c r="AS196" s="48">
        <f t="shared" si="277"/>
        <v>0</v>
      </c>
      <c r="AT196" s="48">
        <f t="shared" si="278"/>
        <v>0</v>
      </c>
      <c r="AU196" s="48">
        <f t="shared" si="279"/>
        <v>0</v>
      </c>
      <c r="AV196" s="48">
        <f t="shared" si="280"/>
        <v>0</v>
      </c>
      <c r="AW196" s="48">
        <f t="shared" si="281"/>
        <v>0</v>
      </c>
      <c r="AX196" s="48">
        <f t="shared" si="282"/>
        <v>0</v>
      </c>
      <c r="AY196" s="48">
        <f t="shared" si="283"/>
        <v>0</v>
      </c>
      <c r="AZ196" s="48">
        <f t="shared" si="284"/>
        <v>0</v>
      </c>
      <c r="BA196" s="48">
        <f t="shared" si="285"/>
        <v>0</v>
      </c>
      <c r="BB196" s="48">
        <f t="shared" si="286"/>
        <v>0</v>
      </c>
      <c r="BC196" s="48">
        <f t="shared" si="287"/>
        <v>0</v>
      </c>
      <c r="BD196" s="48">
        <f t="shared" si="288"/>
        <v>0</v>
      </c>
      <c r="BE196" s="48">
        <f t="shared" si="289"/>
        <v>0</v>
      </c>
      <c r="BF196" s="48">
        <f t="shared" si="290"/>
        <v>0</v>
      </c>
      <c r="BG196" s="48">
        <f t="shared" si="291"/>
        <v>0</v>
      </c>
      <c r="BH196" s="48">
        <f t="shared" si="292"/>
        <v>0</v>
      </c>
      <c r="BI196" s="48">
        <f t="shared" si="293"/>
        <v>0</v>
      </c>
      <c r="BJ196" s="48">
        <f t="shared" si="294"/>
        <v>0</v>
      </c>
      <c r="BK196" s="48"/>
      <c r="CN196" s="310">
        <f t="shared" si="324"/>
        <v>0</v>
      </c>
      <c r="CO196" s="310">
        <v>195</v>
      </c>
      <c r="CP196" s="303">
        <f t="shared" si="325"/>
        <v>1</v>
      </c>
      <c r="CQ196" s="303">
        <f>CP196+COUNTIF($CP$2:CP196,CP196)-1</f>
        <v>195</v>
      </c>
      <c r="CR196" s="305" t="str">
        <f t="shared" si="295"/>
        <v>South Georgia and the South Sandwich Islands</v>
      </c>
      <c r="CS196" s="81">
        <f t="shared" si="326"/>
        <v>0</v>
      </c>
      <c r="CT196" s="48">
        <f t="shared" si="296"/>
        <v>0</v>
      </c>
      <c r="CU196" s="48">
        <f t="shared" si="297"/>
        <v>0</v>
      </c>
      <c r="CV196" s="48">
        <f t="shared" si="298"/>
        <v>0</v>
      </c>
      <c r="CW196" s="48">
        <f t="shared" si="299"/>
        <v>0</v>
      </c>
      <c r="CX196" s="48">
        <f t="shared" si="300"/>
        <v>0</v>
      </c>
      <c r="CY196" s="48">
        <f t="shared" si="301"/>
        <v>0</v>
      </c>
      <c r="CZ196" s="48">
        <f t="shared" si="302"/>
        <v>0</v>
      </c>
      <c r="DA196" s="48">
        <f t="shared" si="303"/>
        <v>0</v>
      </c>
      <c r="DB196" s="48">
        <f t="shared" si="304"/>
        <v>0</v>
      </c>
      <c r="DC196" s="48">
        <f t="shared" si="305"/>
        <v>0</v>
      </c>
      <c r="DD196" s="48">
        <f t="shared" si="306"/>
        <v>0</v>
      </c>
      <c r="DE196" s="48">
        <f t="shared" si="307"/>
        <v>0</v>
      </c>
      <c r="DF196" s="48">
        <f t="shared" si="308"/>
        <v>0</v>
      </c>
      <c r="DG196" s="48">
        <f t="shared" si="309"/>
        <v>0</v>
      </c>
      <c r="DH196" s="48">
        <f t="shared" si="310"/>
        <v>0</v>
      </c>
      <c r="DI196" s="48">
        <f t="shared" si="311"/>
        <v>0</v>
      </c>
      <c r="DJ196" s="48">
        <f t="shared" si="312"/>
        <v>0</v>
      </c>
      <c r="DK196" s="48">
        <f t="shared" si="313"/>
        <v>0</v>
      </c>
      <c r="DL196" s="48">
        <f t="shared" si="314"/>
        <v>0</v>
      </c>
      <c r="DM196" s="48">
        <f t="shared" si="315"/>
        <v>0</v>
      </c>
      <c r="DN196" s="48">
        <f t="shared" si="316"/>
        <v>0</v>
      </c>
      <c r="DO196" s="48">
        <f t="shared" si="317"/>
        <v>0</v>
      </c>
      <c r="DP196" s="48">
        <f t="shared" si="318"/>
        <v>0</v>
      </c>
      <c r="DQ196" s="48">
        <f t="shared" si="319"/>
        <v>0</v>
      </c>
    </row>
    <row r="197" spans="1:121" ht="15">
      <c r="A197" s="303">
        <v>196</v>
      </c>
      <c r="B197" s="445">
        <f t="shared" si="320"/>
        <v>1</v>
      </c>
      <c r="C197" s="446">
        <f>B197+COUNTIF(B$2:$B197,B197)-1</f>
        <v>196</v>
      </c>
      <c r="D197" s="447" t="str">
        <f>Tables!AI197</f>
        <v>Spain</v>
      </c>
      <c r="E197" s="448">
        <f t="shared" si="321"/>
        <v>0</v>
      </c>
      <c r="F197" s="50">
        <f>SUMIFS('Portfolio Allocation'!C$10:C$109,'Portfolio Allocation'!$A$10:$A$109,'Graph Tables'!$D197)</f>
        <v>0</v>
      </c>
      <c r="G197" s="50">
        <f>SUMIFS('Portfolio Allocation'!D$10:D$109,'Portfolio Allocation'!$A$10:$A$109,'Graph Tables'!$D197)</f>
        <v>0</v>
      </c>
      <c r="H197" s="50">
        <f>SUMIFS('Portfolio Allocation'!E$10:E$109,'Portfolio Allocation'!$A$10:$A$109,'Graph Tables'!$D197)</f>
        <v>0</v>
      </c>
      <c r="I197" s="50">
        <f>SUMIFS('Portfolio Allocation'!F$10:F$109,'Portfolio Allocation'!$A$10:$A$109,'Graph Tables'!$D197)</f>
        <v>0</v>
      </c>
      <c r="J197" s="50">
        <f>SUMIFS('Portfolio Allocation'!G$10:G$109,'Portfolio Allocation'!$A$10:$A$109,'Graph Tables'!$D197)</f>
        <v>0</v>
      </c>
      <c r="K197" s="50">
        <f>SUMIFS('Portfolio Allocation'!H$10:H$109,'Portfolio Allocation'!$A$10:$A$109,'Graph Tables'!$D197)</f>
        <v>0</v>
      </c>
      <c r="L197" s="50">
        <f>SUMIFS('Portfolio Allocation'!I$10:I$109,'Portfolio Allocation'!$A$10:$A$109,'Graph Tables'!$D197)</f>
        <v>0</v>
      </c>
      <c r="M197" s="50">
        <f>SUMIFS('Portfolio Allocation'!J$10:J$109,'Portfolio Allocation'!$A$10:$A$109,'Graph Tables'!$D197)</f>
        <v>0</v>
      </c>
      <c r="N197" s="50">
        <f>SUMIFS('Portfolio Allocation'!K$10:K$109,'Portfolio Allocation'!$A$10:$A$109,'Graph Tables'!$D197)</f>
        <v>0</v>
      </c>
      <c r="O197" s="50">
        <f>SUMIFS('Portfolio Allocation'!L$10:L$109,'Portfolio Allocation'!$A$10:$A$109,'Graph Tables'!$D197)</f>
        <v>0</v>
      </c>
      <c r="P197" s="50">
        <f>SUMIFS('Portfolio Allocation'!M$10:M$109,'Portfolio Allocation'!$A$10:$A$109,'Graph Tables'!$D197)</f>
        <v>0</v>
      </c>
      <c r="Q197" s="50">
        <f>SUMIFS('Portfolio Allocation'!N$10:N$109,'Portfolio Allocation'!$A$10:$A$109,'Graph Tables'!$D197)</f>
        <v>0</v>
      </c>
      <c r="R197" s="50">
        <f>SUMIFS('Portfolio Allocation'!O$10:O$109,'Portfolio Allocation'!$A$10:$A$109,'Graph Tables'!$D197)</f>
        <v>0</v>
      </c>
      <c r="S197" s="50">
        <f>SUMIFS('Portfolio Allocation'!P$10:P$109,'Portfolio Allocation'!$A$10:$A$109,'Graph Tables'!$D197)</f>
        <v>0</v>
      </c>
      <c r="T197" s="50">
        <f>SUMIFS('Portfolio Allocation'!Q$10:Q$109,'Portfolio Allocation'!$A$10:$A$109,'Graph Tables'!$D197)</f>
        <v>0</v>
      </c>
      <c r="U197" s="50">
        <f>SUMIFS('Portfolio Allocation'!R$10:R$109,'Portfolio Allocation'!$A$10:$A$109,'Graph Tables'!$D197)</f>
        <v>0</v>
      </c>
      <c r="V197" s="50">
        <f>SUMIFS('Portfolio Allocation'!S$10:S$109,'Portfolio Allocation'!$A$10:$A$109,'Graph Tables'!$D197)</f>
        <v>0</v>
      </c>
      <c r="W197" s="50">
        <f>SUMIFS('Portfolio Allocation'!T$10:T$109,'Portfolio Allocation'!$A$10:$A$109,'Graph Tables'!$D197)</f>
        <v>0</v>
      </c>
      <c r="X197" s="50">
        <f>SUMIFS('Portfolio Allocation'!U$10:U$109,'Portfolio Allocation'!$A$10:$A$109,'Graph Tables'!$D197)</f>
        <v>0</v>
      </c>
      <c r="Y197" s="50">
        <f>SUMIFS('Portfolio Allocation'!V$10:V$109,'Portfolio Allocation'!$A$10:$A$109,'Graph Tables'!$D197)</f>
        <v>0</v>
      </c>
      <c r="Z197" s="50">
        <f>SUMIFS('Portfolio Allocation'!W$10:W$109,'Portfolio Allocation'!$A$10:$A$109,'Graph Tables'!$D197)</f>
        <v>0</v>
      </c>
      <c r="AA197" s="50">
        <f>SUMIFS('Portfolio Allocation'!X$10:X$109,'Portfolio Allocation'!$A$10:$A$109,'Graph Tables'!$D197)</f>
        <v>0</v>
      </c>
      <c r="AB197" s="50">
        <f>SUMIFS('Portfolio Allocation'!Y$10:Y$109,'Portfolio Allocation'!$A$10:$A$109,'Graph Tables'!$D197)</f>
        <v>0</v>
      </c>
      <c r="AC197" s="50">
        <f>SUMIFS('Portfolio Allocation'!Z$10:Z$109,'Portfolio Allocation'!$A$10:$A$109,'Graph Tables'!$D197)</f>
        <v>0</v>
      </c>
      <c r="AD197" s="50"/>
      <c r="AH197" s="50"/>
      <c r="AI197" s="303">
        <f t="shared" si="322"/>
        <v>1</v>
      </c>
      <c r="AJ197" s="303">
        <f>AI197+COUNTIF(AI$2:$AI197,AI197)-1</f>
        <v>196</v>
      </c>
      <c r="AK197" s="305" t="str">
        <f t="shared" si="270"/>
        <v>Spain</v>
      </c>
      <c r="AL197" s="81">
        <f t="shared" si="323"/>
        <v>0</v>
      </c>
      <c r="AM197" s="48">
        <f t="shared" si="271"/>
        <v>0</v>
      </c>
      <c r="AN197" s="48">
        <f t="shared" si="272"/>
        <v>0</v>
      </c>
      <c r="AO197" s="48">
        <f t="shared" si="273"/>
        <v>0</v>
      </c>
      <c r="AP197" s="48">
        <f t="shared" si="274"/>
        <v>0</v>
      </c>
      <c r="AQ197" s="48">
        <f t="shared" si="275"/>
        <v>0</v>
      </c>
      <c r="AR197" s="48">
        <f t="shared" si="276"/>
        <v>0</v>
      </c>
      <c r="AS197" s="48">
        <f t="shared" si="277"/>
        <v>0</v>
      </c>
      <c r="AT197" s="48">
        <f t="shared" si="278"/>
        <v>0</v>
      </c>
      <c r="AU197" s="48">
        <f t="shared" si="279"/>
        <v>0</v>
      </c>
      <c r="AV197" s="48">
        <f t="shared" si="280"/>
        <v>0</v>
      </c>
      <c r="AW197" s="48">
        <f t="shared" si="281"/>
        <v>0</v>
      </c>
      <c r="AX197" s="48">
        <f t="shared" si="282"/>
        <v>0</v>
      </c>
      <c r="AY197" s="48">
        <f t="shared" si="283"/>
        <v>0</v>
      </c>
      <c r="AZ197" s="48">
        <f t="shared" si="284"/>
        <v>0</v>
      </c>
      <c r="BA197" s="48">
        <f t="shared" si="285"/>
        <v>0</v>
      </c>
      <c r="BB197" s="48">
        <f t="shared" si="286"/>
        <v>0</v>
      </c>
      <c r="BC197" s="48">
        <f t="shared" si="287"/>
        <v>0</v>
      </c>
      <c r="BD197" s="48">
        <f t="shared" si="288"/>
        <v>0</v>
      </c>
      <c r="BE197" s="48">
        <f t="shared" si="289"/>
        <v>0</v>
      </c>
      <c r="BF197" s="48">
        <f t="shared" si="290"/>
        <v>0</v>
      </c>
      <c r="BG197" s="48">
        <f t="shared" si="291"/>
        <v>0</v>
      </c>
      <c r="BH197" s="48">
        <f t="shared" si="292"/>
        <v>0</v>
      </c>
      <c r="BI197" s="48">
        <f t="shared" si="293"/>
        <v>0</v>
      </c>
      <c r="BJ197" s="48">
        <f t="shared" si="294"/>
        <v>0</v>
      </c>
      <c r="BK197" s="48"/>
      <c r="CN197" s="310">
        <f t="shared" si="324"/>
        <v>0</v>
      </c>
      <c r="CO197" s="310">
        <v>196</v>
      </c>
      <c r="CP197" s="303">
        <f t="shared" si="325"/>
        <v>1</v>
      </c>
      <c r="CQ197" s="303">
        <f>CP197+COUNTIF($CP$2:CP197,CP197)-1</f>
        <v>196</v>
      </c>
      <c r="CR197" s="305" t="str">
        <f t="shared" si="295"/>
        <v>Spain</v>
      </c>
      <c r="CS197" s="81">
        <f t="shared" si="326"/>
        <v>0</v>
      </c>
      <c r="CT197" s="48">
        <f t="shared" si="296"/>
        <v>0</v>
      </c>
      <c r="CU197" s="48">
        <f t="shared" si="297"/>
        <v>0</v>
      </c>
      <c r="CV197" s="48">
        <f t="shared" si="298"/>
        <v>0</v>
      </c>
      <c r="CW197" s="48">
        <f t="shared" si="299"/>
        <v>0</v>
      </c>
      <c r="CX197" s="48">
        <f t="shared" si="300"/>
        <v>0</v>
      </c>
      <c r="CY197" s="48">
        <f t="shared" si="301"/>
        <v>0</v>
      </c>
      <c r="CZ197" s="48">
        <f t="shared" si="302"/>
        <v>0</v>
      </c>
      <c r="DA197" s="48">
        <f t="shared" si="303"/>
        <v>0</v>
      </c>
      <c r="DB197" s="48">
        <f t="shared" si="304"/>
        <v>0</v>
      </c>
      <c r="DC197" s="48">
        <f t="shared" si="305"/>
        <v>0</v>
      </c>
      <c r="DD197" s="48">
        <f t="shared" si="306"/>
        <v>0</v>
      </c>
      <c r="DE197" s="48">
        <f t="shared" si="307"/>
        <v>0</v>
      </c>
      <c r="DF197" s="48">
        <f t="shared" si="308"/>
        <v>0</v>
      </c>
      <c r="DG197" s="48">
        <f t="shared" si="309"/>
        <v>0</v>
      </c>
      <c r="DH197" s="48">
        <f t="shared" si="310"/>
        <v>0</v>
      </c>
      <c r="DI197" s="48">
        <f t="shared" si="311"/>
        <v>0</v>
      </c>
      <c r="DJ197" s="48">
        <f t="shared" si="312"/>
        <v>0</v>
      </c>
      <c r="DK197" s="48">
        <f t="shared" si="313"/>
        <v>0</v>
      </c>
      <c r="DL197" s="48">
        <f t="shared" si="314"/>
        <v>0</v>
      </c>
      <c r="DM197" s="48">
        <f t="shared" si="315"/>
        <v>0</v>
      </c>
      <c r="DN197" s="48">
        <f t="shared" si="316"/>
        <v>0</v>
      </c>
      <c r="DO197" s="48">
        <f t="shared" si="317"/>
        <v>0</v>
      </c>
      <c r="DP197" s="48">
        <f t="shared" si="318"/>
        <v>0</v>
      </c>
      <c r="DQ197" s="48">
        <f t="shared" si="319"/>
        <v>0</v>
      </c>
    </row>
    <row r="198" spans="1:121" ht="15">
      <c r="A198" s="303">
        <v>197</v>
      </c>
      <c r="B198" s="445">
        <f t="shared" si="320"/>
        <v>1</v>
      </c>
      <c r="C198" s="446">
        <f>B198+COUNTIF(B$2:$B198,B198)-1</f>
        <v>197</v>
      </c>
      <c r="D198" s="447" t="str">
        <f>Tables!AI198</f>
        <v>Sri Lanka</v>
      </c>
      <c r="E198" s="448">
        <f t="shared" si="321"/>
        <v>0</v>
      </c>
      <c r="F198" s="50">
        <f>SUMIFS('Portfolio Allocation'!C$10:C$109,'Portfolio Allocation'!$A$10:$A$109,'Graph Tables'!$D198)</f>
        <v>0</v>
      </c>
      <c r="G198" s="50">
        <f>SUMIFS('Portfolio Allocation'!D$10:D$109,'Portfolio Allocation'!$A$10:$A$109,'Graph Tables'!$D198)</f>
        <v>0</v>
      </c>
      <c r="H198" s="50">
        <f>SUMIFS('Portfolio Allocation'!E$10:E$109,'Portfolio Allocation'!$A$10:$A$109,'Graph Tables'!$D198)</f>
        <v>0</v>
      </c>
      <c r="I198" s="50">
        <f>SUMIFS('Portfolio Allocation'!F$10:F$109,'Portfolio Allocation'!$A$10:$A$109,'Graph Tables'!$D198)</f>
        <v>0</v>
      </c>
      <c r="J198" s="50">
        <f>SUMIFS('Portfolio Allocation'!G$10:G$109,'Portfolio Allocation'!$A$10:$A$109,'Graph Tables'!$D198)</f>
        <v>0</v>
      </c>
      <c r="K198" s="50">
        <f>SUMIFS('Portfolio Allocation'!H$10:H$109,'Portfolio Allocation'!$A$10:$A$109,'Graph Tables'!$D198)</f>
        <v>0</v>
      </c>
      <c r="L198" s="50">
        <f>SUMIFS('Portfolio Allocation'!I$10:I$109,'Portfolio Allocation'!$A$10:$A$109,'Graph Tables'!$D198)</f>
        <v>0</v>
      </c>
      <c r="M198" s="50">
        <f>SUMIFS('Portfolio Allocation'!J$10:J$109,'Portfolio Allocation'!$A$10:$A$109,'Graph Tables'!$D198)</f>
        <v>0</v>
      </c>
      <c r="N198" s="50">
        <f>SUMIFS('Portfolio Allocation'!K$10:K$109,'Portfolio Allocation'!$A$10:$A$109,'Graph Tables'!$D198)</f>
        <v>0</v>
      </c>
      <c r="O198" s="50">
        <f>SUMIFS('Portfolio Allocation'!L$10:L$109,'Portfolio Allocation'!$A$10:$A$109,'Graph Tables'!$D198)</f>
        <v>0</v>
      </c>
      <c r="P198" s="50">
        <f>SUMIFS('Portfolio Allocation'!M$10:M$109,'Portfolio Allocation'!$A$10:$A$109,'Graph Tables'!$D198)</f>
        <v>0</v>
      </c>
      <c r="Q198" s="50">
        <f>SUMIFS('Portfolio Allocation'!N$10:N$109,'Portfolio Allocation'!$A$10:$A$109,'Graph Tables'!$D198)</f>
        <v>0</v>
      </c>
      <c r="R198" s="50">
        <f>SUMIFS('Portfolio Allocation'!O$10:O$109,'Portfolio Allocation'!$A$10:$A$109,'Graph Tables'!$D198)</f>
        <v>0</v>
      </c>
      <c r="S198" s="50">
        <f>SUMIFS('Portfolio Allocation'!P$10:P$109,'Portfolio Allocation'!$A$10:$A$109,'Graph Tables'!$D198)</f>
        <v>0</v>
      </c>
      <c r="T198" s="50">
        <f>SUMIFS('Portfolio Allocation'!Q$10:Q$109,'Portfolio Allocation'!$A$10:$A$109,'Graph Tables'!$D198)</f>
        <v>0</v>
      </c>
      <c r="U198" s="50">
        <f>SUMIFS('Portfolio Allocation'!R$10:R$109,'Portfolio Allocation'!$A$10:$A$109,'Graph Tables'!$D198)</f>
        <v>0</v>
      </c>
      <c r="V198" s="50">
        <f>SUMIFS('Portfolio Allocation'!S$10:S$109,'Portfolio Allocation'!$A$10:$A$109,'Graph Tables'!$D198)</f>
        <v>0</v>
      </c>
      <c r="W198" s="50">
        <f>SUMIFS('Portfolio Allocation'!T$10:T$109,'Portfolio Allocation'!$A$10:$A$109,'Graph Tables'!$D198)</f>
        <v>0</v>
      </c>
      <c r="X198" s="50">
        <f>SUMIFS('Portfolio Allocation'!U$10:U$109,'Portfolio Allocation'!$A$10:$A$109,'Graph Tables'!$D198)</f>
        <v>0</v>
      </c>
      <c r="Y198" s="50">
        <f>SUMIFS('Portfolio Allocation'!V$10:V$109,'Portfolio Allocation'!$A$10:$A$109,'Graph Tables'!$D198)</f>
        <v>0</v>
      </c>
      <c r="Z198" s="50">
        <f>SUMIFS('Portfolio Allocation'!W$10:W$109,'Portfolio Allocation'!$A$10:$A$109,'Graph Tables'!$D198)</f>
        <v>0</v>
      </c>
      <c r="AA198" s="50">
        <f>SUMIFS('Portfolio Allocation'!X$10:X$109,'Portfolio Allocation'!$A$10:$A$109,'Graph Tables'!$D198)</f>
        <v>0</v>
      </c>
      <c r="AB198" s="50">
        <f>SUMIFS('Portfolio Allocation'!Y$10:Y$109,'Portfolio Allocation'!$A$10:$A$109,'Graph Tables'!$D198)</f>
        <v>0</v>
      </c>
      <c r="AC198" s="50">
        <f>SUMIFS('Portfolio Allocation'!Z$10:Z$109,'Portfolio Allocation'!$A$10:$A$109,'Graph Tables'!$D198)</f>
        <v>0</v>
      </c>
      <c r="AD198" s="50"/>
      <c r="AH198" s="50"/>
      <c r="AI198" s="303">
        <f t="shared" si="322"/>
        <v>1</v>
      </c>
      <c r="AJ198" s="303">
        <f>AI198+COUNTIF(AI$2:$AI198,AI198)-1</f>
        <v>197</v>
      </c>
      <c r="AK198" s="305" t="str">
        <f t="shared" si="270"/>
        <v>Sri Lanka</v>
      </c>
      <c r="AL198" s="81">
        <f t="shared" si="323"/>
        <v>0</v>
      </c>
      <c r="AM198" s="48">
        <f t="shared" si="271"/>
        <v>0</v>
      </c>
      <c r="AN198" s="48">
        <f t="shared" si="272"/>
        <v>0</v>
      </c>
      <c r="AO198" s="48">
        <f t="shared" si="273"/>
        <v>0</v>
      </c>
      <c r="AP198" s="48">
        <f t="shared" si="274"/>
        <v>0</v>
      </c>
      <c r="AQ198" s="48">
        <f t="shared" si="275"/>
        <v>0</v>
      </c>
      <c r="AR198" s="48">
        <f t="shared" si="276"/>
        <v>0</v>
      </c>
      <c r="AS198" s="48">
        <f t="shared" si="277"/>
        <v>0</v>
      </c>
      <c r="AT198" s="48">
        <f t="shared" si="278"/>
        <v>0</v>
      </c>
      <c r="AU198" s="48">
        <f t="shared" si="279"/>
        <v>0</v>
      </c>
      <c r="AV198" s="48">
        <f t="shared" si="280"/>
        <v>0</v>
      </c>
      <c r="AW198" s="48">
        <f t="shared" si="281"/>
        <v>0</v>
      </c>
      <c r="AX198" s="48">
        <f t="shared" si="282"/>
        <v>0</v>
      </c>
      <c r="AY198" s="48">
        <f t="shared" si="283"/>
        <v>0</v>
      </c>
      <c r="AZ198" s="48">
        <f t="shared" si="284"/>
        <v>0</v>
      </c>
      <c r="BA198" s="48">
        <f t="shared" si="285"/>
        <v>0</v>
      </c>
      <c r="BB198" s="48">
        <f t="shared" si="286"/>
        <v>0</v>
      </c>
      <c r="BC198" s="48">
        <f t="shared" si="287"/>
        <v>0</v>
      </c>
      <c r="BD198" s="48">
        <f t="shared" si="288"/>
        <v>0</v>
      </c>
      <c r="BE198" s="48">
        <f t="shared" si="289"/>
        <v>0</v>
      </c>
      <c r="BF198" s="48">
        <f t="shared" si="290"/>
        <v>0</v>
      </c>
      <c r="BG198" s="48">
        <f t="shared" si="291"/>
        <v>0</v>
      </c>
      <c r="BH198" s="48">
        <f t="shared" si="292"/>
        <v>0</v>
      </c>
      <c r="BI198" s="48">
        <f t="shared" si="293"/>
        <v>0</v>
      </c>
      <c r="BJ198" s="48">
        <f t="shared" si="294"/>
        <v>0</v>
      </c>
      <c r="BK198" s="48"/>
      <c r="CN198" s="310">
        <f t="shared" si="324"/>
        <v>0</v>
      </c>
      <c r="CO198" s="310">
        <v>197</v>
      </c>
      <c r="CP198" s="303">
        <f t="shared" si="325"/>
        <v>1</v>
      </c>
      <c r="CQ198" s="303">
        <f>CP198+COUNTIF($CP$2:CP198,CP198)-1</f>
        <v>197</v>
      </c>
      <c r="CR198" s="305" t="str">
        <f t="shared" si="295"/>
        <v>Sri Lanka</v>
      </c>
      <c r="CS198" s="81">
        <f t="shared" si="326"/>
        <v>0</v>
      </c>
      <c r="CT198" s="48">
        <f t="shared" si="296"/>
        <v>0</v>
      </c>
      <c r="CU198" s="48">
        <f t="shared" si="297"/>
        <v>0</v>
      </c>
      <c r="CV198" s="48">
        <f t="shared" si="298"/>
        <v>0</v>
      </c>
      <c r="CW198" s="48">
        <f t="shared" si="299"/>
        <v>0</v>
      </c>
      <c r="CX198" s="48">
        <f t="shared" si="300"/>
        <v>0</v>
      </c>
      <c r="CY198" s="48">
        <f t="shared" si="301"/>
        <v>0</v>
      </c>
      <c r="CZ198" s="48">
        <f t="shared" si="302"/>
        <v>0</v>
      </c>
      <c r="DA198" s="48">
        <f t="shared" si="303"/>
        <v>0</v>
      </c>
      <c r="DB198" s="48">
        <f t="shared" si="304"/>
        <v>0</v>
      </c>
      <c r="DC198" s="48">
        <f t="shared" si="305"/>
        <v>0</v>
      </c>
      <c r="DD198" s="48">
        <f t="shared" si="306"/>
        <v>0</v>
      </c>
      <c r="DE198" s="48">
        <f t="shared" si="307"/>
        <v>0</v>
      </c>
      <c r="DF198" s="48">
        <f t="shared" si="308"/>
        <v>0</v>
      </c>
      <c r="DG198" s="48">
        <f t="shared" si="309"/>
        <v>0</v>
      </c>
      <c r="DH198" s="48">
        <f t="shared" si="310"/>
        <v>0</v>
      </c>
      <c r="DI198" s="48">
        <f t="shared" si="311"/>
        <v>0</v>
      </c>
      <c r="DJ198" s="48">
        <f t="shared" si="312"/>
        <v>0</v>
      </c>
      <c r="DK198" s="48">
        <f t="shared" si="313"/>
        <v>0</v>
      </c>
      <c r="DL198" s="48">
        <f t="shared" si="314"/>
        <v>0</v>
      </c>
      <c r="DM198" s="48">
        <f t="shared" si="315"/>
        <v>0</v>
      </c>
      <c r="DN198" s="48">
        <f t="shared" si="316"/>
        <v>0</v>
      </c>
      <c r="DO198" s="48">
        <f t="shared" si="317"/>
        <v>0</v>
      </c>
      <c r="DP198" s="48">
        <f t="shared" si="318"/>
        <v>0</v>
      </c>
      <c r="DQ198" s="48">
        <f t="shared" si="319"/>
        <v>0</v>
      </c>
    </row>
    <row r="199" spans="1:121" ht="15">
      <c r="A199" s="303">
        <v>198</v>
      </c>
      <c r="B199" s="445">
        <f t="shared" si="320"/>
        <v>1</v>
      </c>
      <c r="C199" s="446">
        <f>B199+COUNTIF(B$2:$B199,B199)-1</f>
        <v>198</v>
      </c>
      <c r="D199" s="447" t="str">
        <f>Tables!AI199</f>
        <v>St. Helena</v>
      </c>
      <c r="E199" s="448">
        <f t="shared" si="321"/>
        <v>0</v>
      </c>
      <c r="F199" s="50">
        <f>SUMIFS('Portfolio Allocation'!C$10:C$109,'Portfolio Allocation'!$A$10:$A$109,'Graph Tables'!$D199)</f>
        <v>0</v>
      </c>
      <c r="G199" s="50">
        <f>SUMIFS('Portfolio Allocation'!D$10:D$109,'Portfolio Allocation'!$A$10:$A$109,'Graph Tables'!$D199)</f>
        <v>0</v>
      </c>
      <c r="H199" s="50">
        <f>SUMIFS('Portfolio Allocation'!E$10:E$109,'Portfolio Allocation'!$A$10:$A$109,'Graph Tables'!$D199)</f>
        <v>0</v>
      </c>
      <c r="I199" s="50">
        <f>SUMIFS('Portfolio Allocation'!F$10:F$109,'Portfolio Allocation'!$A$10:$A$109,'Graph Tables'!$D199)</f>
        <v>0</v>
      </c>
      <c r="J199" s="50">
        <f>SUMIFS('Portfolio Allocation'!G$10:G$109,'Portfolio Allocation'!$A$10:$A$109,'Graph Tables'!$D199)</f>
        <v>0</v>
      </c>
      <c r="K199" s="50">
        <f>SUMIFS('Portfolio Allocation'!H$10:H$109,'Portfolio Allocation'!$A$10:$A$109,'Graph Tables'!$D199)</f>
        <v>0</v>
      </c>
      <c r="L199" s="50">
        <f>SUMIFS('Portfolio Allocation'!I$10:I$109,'Portfolio Allocation'!$A$10:$A$109,'Graph Tables'!$D199)</f>
        <v>0</v>
      </c>
      <c r="M199" s="50">
        <f>SUMIFS('Portfolio Allocation'!J$10:J$109,'Portfolio Allocation'!$A$10:$A$109,'Graph Tables'!$D199)</f>
        <v>0</v>
      </c>
      <c r="N199" s="50">
        <f>SUMIFS('Portfolio Allocation'!K$10:K$109,'Portfolio Allocation'!$A$10:$A$109,'Graph Tables'!$D199)</f>
        <v>0</v>
      </c>
      <c r="O199" s="50">
        <f>SUMIFS('Portfolio Allocation'!L$10:L$109,'Portfolio Allocation'!$A$10:$A$109,'Graph Tables'!$D199)</f>
        <v>0</v>
      </c>
      <c r="P199" s="50">
        <f>SUMIFS('Portfolio Allocation'!M$10:M$109,'Portfolio Allocation'!$A$10:$A$109,'Graph Tables'!$D199)</f>
        <v>0</v>
      </c>
      <c r="Q199" s="50">
        <f>SUMIFS('Portfolio Allocation'!N$10:N$109,'Portfolio Allocation'!$A$10:$A$109,'Graph Tables'!$D199)</f>
        <v>0</v>
      </c>
      <c r="R199" s="50">
        <f>SUMIFS('Portfolio Allocation'!O$10:O$109,'Portfolio Allocation'!$A$10:$A$109,'Graph Tables'!$D199)</f>
        <v>0</v>
      </c>
      <c r="S199" s="50">
        <f>SUMIFS('Portfolio Allocation'!P$10:P$109,'Portfolio Allocation'!$A$10:$A$109,'Graph Tables'!$D199)</f>
        <v>0</v>
      </c>
      <c r="T199" s="50">
        <f>SUMIFS('Portfolio Allocation'!Q$10:Q$109,'Portfolio Allocation'!$A$10:$A$109,'Graph Tables'!$D199)</f>
        <v>0</v>
      </c>
      <c r="U199" s="50">
        <f>SUMIFS('Portfolio Allocation'!R$10:R$109,'Portfolio Allocation'!$A$10:$A$109,'Graph Tables'!$D199)</f>
        <v>0</v>
      </c>
      <c r="V199" s="50">
        <f>SUMIFS('Portfolio Allocation'!S$10:S$109,'Portfolio Allocation'!$A$10:$A$109,'Graph Tables'!$D199)</f>
        <v>0</v>
      </c>
      <c r="W199" s="50">
        <f>SUMIFS('Portfolio Allocation'!T$10:T$109,'Portfolio Allocation'!$A$10:$A$109,'Graph Tables'!$D199)</f>
        <v>0</v>
      </c>
      <c r="X199" s="50">
        <f>SUMIFS('Portfolio Allocation'!U$10:U$109,'Portfolio Allocation'!$A$10:$A$109,'Graph Tables'!$D199)</f>
        <v>0</v>
      </c>
      <c r="Y199" s="50">
        <f>SUMIFS('Portfolio Allocation'!V$10:V$109,'Portfolio Allocation'!$A$10:$A$109,'Graph Tables'!$D199)</f>
        <v>0</v>
      </c>
      <c r="Z199" s="50">
        <f>SUMIFS('Portfolio Allocation'!W$10:W$109,'Portfolio Allocation'!$A$10:$A$109,'Graph Tables'!$D199)</f>
        <v>0</v>
      </c>
      <c r="AA199" s="50">
        <f>SUMIFS('Portfolio Allocation'!X$10:X$109,'Portfolio Allocation'!$A$10:$A$109,'Graph Tables'!$D199)</f>
        <v>0</v>
      </c>
      <c r="AB199" s="50">
        <f>SUMIFS('Portfolio Allocation'!Y$10:Y$109,'Portfolio Allocation'!$A$10:$A$109,'Graph Tables'!$D199)</f>
        <v>0</v>
      </c>
      <c r="AC199" s="50">
        <f>SUMIFS('Portfolio Allocation'!Z$10:Z$109,'Portfolio Allocation'!$A$10:$A$109,'Graph Tables'!$D199)</f>
        <v>0</v>
      </c>
      <c r="AD199" s="50"/>
      <c r="AH199" s="50"/>
      <c r="AI199" s="303">
        <f t="shared" si="322"/>
        <v>1</v>
      </c>
      <c r="AJ199" s="303">
        <f>AI199+COUNTIF(AI$2:$AI199,AI199)-1</f>
        <v>198</v>
      </c>
      <c r="AK199" s="305" t="str">
        <f t="shared" si="270"/>
        <v>St. Helena</v>
      </c>
      <c r="AL199" s="81">
        <f t="shared" si="323"/>
        <v>0</v>
      </c>
      <c r="AM199" s="48">
        <f t="shared" si="271"/>
        <v>0</v>
      </c>
      <c r="AN199" s="48">
        <f t="shared" si="272"/>
        <v>0</v>
      </c>
      <c r="AO199" s="48">
        <f t="shared" si="273"/>
        <v>0</v>
      </c>
      <c r="AP199" s="48">
        <f t="shared" si="274"/>
        <v>0</v>
      </c>
      <c r="AQ199" s="48">
        <f t="shared" si="275"/>
        <v>0</v>
      </c>
      <c r="AR199" s="48">
        <f t="shared" si="276"/>
        <v>0</v>
      </c>
      <c r="AS199" s="48">
        <f t="shared" si="277"/>
        <v>0</v>
      </c>
      <c r="AT199" s="48">
        <f t="shared" si="278"/>
        <v>0</v>
      </c>
      <c r="AU199" s="48">
        <f t="shared" si="279"/>
        <v>0</v>
      </c>
      <c r="AV199" s="48">
        <f t="shared" si="280"/>
        <v>0</v>
      </c>
      <c r="AW199" s="48">
        <f t="shared" si="281"/>
        <v>0</v>
      </c>
      <c r="AX199" s="48">
        <f t="shared" si="282"/>
        <v>0</v>
      </c>
      <c r="AY199" s="48">
        <f t="shared" si="283"/>
        <v>0</v>
      </c>
      <c r="AZ199" s="48">
        <f t="shared" si="284"/>
        <v>0</v>
      </c>
      <c r="BA199" s="48">
        <f t="shared" si="285"/>
        <v>0</v>
      </c>
      <c r="BB199" s="48">
        <f t="shared" si="286"/>
        <v>0</v>
      </c>
      <c r="BC199" s="48">
        <f t="shared" si="287"/>
        <v>0</v>
      </c>
      <c r="BD199" s="48">
        <f t="shared" si="288"/>
        <v>0</v>
      </c>
      <c r="BE199" s="48">
        <f t="shared" si="289"/>
        <v>0</v>
      </c>
      <c r="BF199" s="48">
        <f t="shared" si="290"/>
        <v>0</v>
      </c>
      <c r="BG199" s="48">
        <f t="shared" si="291"/>
        <v>0</v>
      </c>
      <c r="BH199" s="48">
        <f t="shared" si="292"/>
        <v>0</v>
      </c>
      <c r="BI199" s="48">
        <f t="shared" si="293"/>
        <v>0</v>
      </c>
      <c r="BJ199" s="48">
        <f t="shared" si="294"/>
        <v>0</v>
      </c>
      <c r="BK199" s="48"/>
      <c r="CN199" s="310">
        <f t="shared" si="324"/>
        <v>0</v>
      </c>
      <c r="CO199" s="310">
        <v>198</v>
      </c>
      <c r="CP199" s="303">
        <f t="shared" si="325"/>
        <v>1</v>
      </c>
      <c r="CQ199" s="303">
        <f>CP199+COUNTIF($CP$2:CP199,CP199)-1</f>
        <v>198</v>
      </c>
      <c r="CR199" s="305" t="str">
        <f t="shared" si="295"/>
        <v>St. Helena</v>
      </c>
      <c r="CS199" s="81">
        <f t="shared" si="326"/>
        <v>0</v>
      </c>
      <c r="CT199" s="48">
        <f t="shared" si="296"/>
        <v>0</v>
      </c>
      <c r="CU199" s="48">
        <f t="shared" si="297"/>
        <v>0</v>
      </c>
      <c r="CV199" s="48">
        <f t="shared" si="298"/>
        <v>0</v>
      </c>
      <c r="CW199" s="48">
        <f t="shared" si="299"/>
        <v>0</v>
      </c>
      <c r="CX199" s="48">
        <f t="shared" si="300"/>
        <v>0</v>
      </c>
      <c r="CY199" s="48">
        <f t="shared" si="301"/>
        <v>0</v>
      </c>
      <c r="CZ199" s="48">
        <f t="shared" si="302"/>
        <v>0</v>
      </c>
      <c r="DA199" s="48">
        <f t="shared" si="303"/>
        <v>0</v>
      </c>
      <c r="DB199" s="48">
        <f t="shared" si="304"/>
        <v>0</v>
      </c>
      <c r="DC199" s="48">
        <f t="shared" si="305"/>
        <v>0</v>
      </c>
      <c r="DD199" s="48">
        <f t="shared" si="306"/>
        <v>0</v>
      </c>
      <c r="DE199" s="48">
        <f t="shared" si="307"/>
        <v>0</v>
      </c>
      <c r="DF199" s="48">
        <f t="shared" si="308"/>
        <v>0</v>
      </c>
      <c r="DG199" s="48">
        <f t="shared" si="309"/>
        <v>0</v>
      </c>
      <c r="DH199" s="48">
        <f t="shared" si="310"/>
        <v>0</v>
      </c>
      <c r="DI199" s="48">
        <f t="shared" si="311"/>
        <v>0</v>
      </c>
      <c r="DJ199" s="48">
        <f t="shared" si="312"/>
        <v>0</v>
      </c>
      <c r="DK199" s="48">
        <f t="shared" si="313"/>
        <v>0</v>
      </c>
      <c r="DL199" s="48">
        <f t="shared" si="314"/>
        <v>0</v>
      </c>
      <c r="DM199" s="48">
        <f t="shared" si="315"/>
        <v>0</v>
      </c>
      <c r="DN199" s="48">
        <f t="shared" si="316"/>
        <v>0</v>
      </c>
      <c r="DO199" s="48">
        <f t="shared" si="317"/>
        <v>0</v>
      </c>
      <c r="DP199" s="48">
        <f t="shared" si="318"/>
        <v>0</v>
      </c>
      <c r="DQ199" s="48">
        <f t="shared" si="319"/>
        <v>0</v>
      </c>
    </row>
    <row r="200" spans="1:121" ht="15">
      <c r="A200" s="303">
        <v>199</v>
      </c>
      <c r="B200" s="445">
        <f t="shared" si="320"/>
        <v>1</v>
      </c>
      <c r="C200" s="446">
        <f>B200+COUNTIF(B$2:$B200,B200)-1</f>
        <v>199</v>
      </c>
      <c r="D200" s="447" t="str">
        <f>Tables!AI200</f>
        <v>St. Kitts and Nevis</v>
      </c>
      <c r="E200" s="448">
        <f t="shared" si="321"/>
        <v>0</v>
      </c>
      <c r="F200" s="50">
        <f>SUMIFS('Portfolio Allocation'!C$10:C$109,'Portfolio Allocation'!$A$10:$A$109,'Graph Tables'!$D200)</f>
        <v>0</v>
      </c>
      <c r="G200" s="50">
        <f>SUMIFS('Portfolio Allocation'!D$10:D$109,'Portfolio Allocation'!$A$10:$A$109,'Graph Tables'!$D200)</f>
        <v>0</v>
      </c>
      <c r="H200" s="50">
        <f>SUMIFS('Portfolio Allocation'!E$10:E$109,'Portfolio Allocation'!$A$10:$A$109,'Graph Tables'!$D200)</f>
        <v>0</v>
      </c>
      <c r="I200" s="50">
        <f>SUMIFS('Portfolio Allocation'!F$10:F$109,'Portfolio Allocation'!$A$10:$A$109,'Graph Tables'!$D200)</f>
        <v>0</v>
      </c>
      <c r="J200" s="50">
        <f>SUMIFS('Portfolio Allocation'!G$10:G$109,'Portfolio Allocation'!$A$10:$A$109,'Graph Tables'!$D200)</f>
        <v>0</v>
      </c>
      <c r="K200" s="50">
        <f>SUMIFS('Portfolio Allocation'!H$10:H$109,'Portfolio Allocation'!$A$10:$A$109,'Graph Tables'!$D200)</f>
        <v>0</v>
      </c>
      <c r="L200" s="50">
        <f>SUMIFS('Portfolio Allocation'!I$10:I$109,'Portfolio Allocation'!$A$10:$A$109,'Graph Tables'!$D200)</f>
        <v>0</v>
      </c>
      <c r="M200" s="50">
        <f>SUMIFS('Portfolio Allocation'!J$10:J$109,'Portfolio Allocation'!$A$10:$A$109,'Graph Tables'!$D200)</f>
        <v>0</v>
      </c>
      <c r="N200" s="50">
        <f>SUMIFS('Portfolio Allocation'!K$10:K$109,'Portfolio Allocation'!$A$10:$A$109,'Graph Tables'!$D200)</f>
        <v>0</v>
      </c>
      <c r="O200" s="50">
        <f>SUMIFS('Portfolio Allocation'!L$10:L$109,'Portfolio Allocation'!$A$10:$A$109,'Graph Tables'!$D200)</f>
        <v>0</v>
      </c>
      <c r="P200" s="50">
        <f>SUMIFS('Portfolio Allocation'!M$10:M$109,'Portfolio Allocation'!$A$10:$A$109,'Graph Tables'!$D200)</f>
        <v>0</v>
      </c>
      <c r="Q200" s="50">
        <f>SUMIFS('Portfolio Allocation'!N$10:N$109,'Portfolio Allocation'!$A$10:$A$109,'Graph Tables'!$D200)</f>
        <v>0</v>
      </c>
      <c r="R200" s="50">
        <f>SUMIFS('Portfolio Allocation'!O$10:O$109,'Portfolio Allocation'!$A$10:$A$109,'Graph Tables'!$D200)</f>
        <v>0</v>
      </c>
      <c r="S200" s="50">
        <f>SUMIFS('Portfolio Allocation'!P$10:P$109,'Portfolio Allocation'!$A$10:$A$109,'Graph Tables'!$D200)</f>
        <v>0</v>
      </c>
      <c r="T200" s="50">
        <f>SUMIFS('Portfolio Allocation'!Q$10:Q$109,'Portfolio Allocation'!$A$10:$A$109,'Graph Tables'!$D200)</f>
        <v>0</v>
      </c>
      <c r="U200" s="50">
        <f>SUMIFS('Portfolio Allocation'!R$10:R$109,'Portfolio Allocation'!$A$10:$A$109,'Graph Tables'!$D200)</f>
        <v>0</v>
      </c>
      <c r="V200" s="50">
        <f>SUMIFS('Portfolio Allocation'!S$10:S$109,'Portfolio Allocation'!$A$10:$A$109,'Graph Tables'!$D200)</f>
        <v>0</v>
      </c>
      <c r="W200" s="50">
        <f>SUMIFS('Portfolio Allocation'!T$10:T$109,'Portfolio Allocation'!$A$10:$A$109,'Graph Tables'!$D200)</f>
        <v>0</v>
      </c>
      <c r="X200" s="50">
        <f>SUMIFS('Portfolio Allocation'!U$10:U$109,'Portfolio Allocation'!$A$10:$A$109,'Graph Tables'!$D200)</f>
        <v>0</v>
      </c>
      <c r="Y200" s="50">
        <f>SUMIFS('Portfolio Allocation'!V$10:V$109,'Portfolio Allocation'!$A$10:$A$109,'Graph Tables'!$D200)</f>
        <v>0</v>
      </c>
      <c r="Z200" s="50">
        <f>SUMIFS('Portfolio Allocation'!W$10:W$109,'Portfolio Allocation'!$A$10:$A$109,'Graph Tables'!$D200)</f>
        <v>0</v>
      </c>
      <c r="AA200" s="50">
        <f>SUMIFS('Portfolio Allocation'!X$10:X$109,'Portfolio Allocation'!$A$10:$A$109,'Graph Tables'!$D200)</f>
        <v>0</v>
      </c>
      <c r="AB200" s="50">
        <f>SUMIFS('Portfolio Allocation'!Y$10:Y$109,'Portfolio Allocation'!$A$10:$A$109,'Graph Tables'!$D200)</f>
        <v>0</v>
      </c>
      <c r="AC200" s="50">
        <f>SUMIFS('Portfolio Allocation'!Z$10:Z$109,'Portfolio Allocation'!$A$10:$A$109,'Graph Tables'!$D200)</f>
        <v>0</v>
      </c>
      <c r="AD200" s="50"/>
      <c r="AH200" s="50"/>
      <c r="AI200" s="303">
        <f t="shared" si="322"/>
        <v>1</v>
      </c>
      <c r="AJ200" s="303">
        <f>AI200+COUNTIF(AI$2:$AI200,AI200)-1</f>
        <v>199</v>
      </c>
      <c r="AK200" s="305" t="str">
        <f t="shared" si="270"/>
        <v>St. Kitts and Nevis</v>
      </c>
      <c r="AL200" s="81">
        <f t="shared" si="323"/>
        <v>0</v>
      </c>
      <c r="AM200" s="48">
        <f t="shared" si="271"/>
        <v>0</v>
      </c>
      <c r="AN200" s="48">
        <f t="shared" si="272"/>
        <v>0</v>
      </c>
      <c r="AO200" s="48">
        <f t="shared" si="273"/>
        <v>0</v>
      </c>
      <c r="AP200" s="48">
        <f t="shared" si="274"/>
        <v>0</v>
      </c>
      <c r="AQ200" s="48">
        <f t="shared" si="275"/>
        <v>0</v>
      </c>
      <c r="AR200" s="48">
        <f t="shared" si="276"/>
        <v>0</v>
      </c>
      <c r="AS200" s="48">
        <f t="shared" si="277"/>
        <v>0</v>
      </c>
      <c r="AT200" s="48">
        <f t="shared" si="278"/>
        <v>0</v>
      </c>
      <c r="AU200" s="48">
        <f t="shared" si="279"/>
        <v>0</v>
      </c>
      <c r="AV200" s="48">
        <f t="shared" si="280"/>
        <v>0</v>
      </c>
      <c r="AW200" s="48">
        <f t="shared" si="281"/>
        <v>0</v>
      </c>
      <c r="AX200" s="48">
        <f t="shared" si="282"/>
        <v>0</v>
      </c>
      <c r="AY200" s="48">
        <f t="shared" si="283"/>
        <v>0</v>
      </c>
      <c r="AZ200" s="48">
        <f t="shared" si="284"/>
        <v>0</v>
      </c>
      <c r="BA200" s="48">
        <f t="shared" si="285"/>
        <v>0</v>
      </c>
      <c r="BB200" s="48">
        <f t="shared" si="286"/>
        <v>0</v>
      </c>
      <c r="BC200" s="48">
        <f t="shared" si="287"/>
        <v>0</v>
      </c>
      <c r="BD200" s="48">
        <f t="shared" si="288"/>
        <v>0</v>
      </c>
      <c r="BE200" s="48">
        <f t="shared" si="289"/>
        <v>0</v>
      </c>
      <c r="BF200" s="48">
        <f t="shared" si="290"/>
        <v>0</v>
      </c>
      <c r="BG200" s="48">
        <f t="shared" si="291"/>
        <v>0</v>
      </c>
      <c r="BH200" s="48">
        <f t="shared" si="292"/>
        <v>0</v>
      </c>
      <c r="BI200" s="48">
        <f t="shared" si="293"/>
        <v>0</v>
      </c>
      <c r="BJ200" s="48">
        <f t="shared" si="294"/>
        <v>0</v>
      </c>
      <c r="BK200" s="48"/>
      <c r="CN200" s="310">
        <f t="shared" si="324"/>
        <v>0</v>
      </c>
      <c r="CO200" s="310">
        <v>199</v>
      </c>
      <c r="CP200" s="303">
        <f t="shared" si="325"/>
        <v>1</v>
      </c>
      <c r="CQ200" s="303">
        <f>CP200+COUNTIF($CP$2:CP200,CP200)-1</f>
        <v>199</v>
      </c>
      <c r="CR200" s="305" t="str">
        <f t="shared" si="295"/>
        <v>St. Kitts and Nevis</v>
      </c>
      <c r="CS200" s="81">
        <f t="shared" si="326"/>
        <v>0</v>
      </c>
      <c r="CT200" s="48">
        <f t="shared" si="296"/>
        <v>0</v>
      </c>
      <c r="CU200" s="48">
        <f t="shared" si="297"/>
        <v>0</v>
      </c>
      <c r="CV200" s="48">
        <f t="shared" si="298"/>
        <v>0</v>
      </c>
      <c r="CW200" s="48">
        <f t="shared" si="299"/>
        <v>0</v>
      </c>
      <c r="CX200" s="48">
        <f t="shared" si="300"/>
        <v>0</v>
      </c>
      <c r="CY200" s="48">
        <f t="shared" si="301"/>
        <v>0</v>
      </c>
      <c r="CZ200" s="48">
        <f t="shared" si="302"/>
        <v>0</v>
      </c>
      <c r="DA200" s="48">
        <f t="shared" si="303"/>
        <v>0</v>
      </c>
      <c r="DB200" s="48">
        <f t="shared" si="304"/>
        <v>0</v>
      </c>
      <c r="DC200" s="48">
        <f t="shared" si="305"/>
        <v>0</v>
      </c>
      <c r="DD200" s="48">
        <f t="shared" si="306"/>
        <v>0</v>
      </c>
      <c r="DE200" s="48">
        <f t="shared" si="307"/>
        <v>0</v>
      </c>
      <c r="DF200" s="48">
        <f t="shared" si="308"/>
        <v>0</v>
      </c>
      <c r="DG200" s="48">
        <f t="shared" si="309"/>
        <v>0</v>
      </c>
      <c r="DH200" s="48">
        <f t="shared" si="310"/>
        <v>0</v>
      </c>
      <c r="DI200" s="48">
        <f t="shared" si="311"/>
        <v>0</v>
      </c>
      <c r="DJ200" s="48">
        <f t="shared" si="312"/>
        <v>0</v>
      </c>
      <c r="DK200" s="48">
        <f t="shared" si="313"/>
        <v>0</v>
      </c>
      <c r="DL200" s="48">
        <f t="shared" si="314"/>
        <v>0</v>
      </c>
      <c r="DM200" s="48">
        <f t="shared" si="315"/>
        <v>0</v>
      </c>
      <c r="DN200" s="48">
        <f t="shared" si="316"/>
        <v>0</v>
      </c>
      <c r="DO200" s="48">
        <f t="shared" si="317"/>
        <v>0</v>
      </c>
      <c r="DP200" s="48">
        <f t="shared" si="318"/>
        <v>0</v>
      </c>
      <c r="DQ200" s="48">
        <f t="shared" si="319"/>
        <v>0</v>
      </c>
    </row>
    <row r="201" spans="1:121" ht="15">
      <c r="A201" s="303">
        <v>200</v>
      </c>
      <c r="B201" s="445">
        <f t="shared" si="320"/>
        <v>1</v>
      </c>
      <c r="C201" s="446">
        <f>B201+COUNTIF(B$2:$B201,B201)-1</f>
        <v>200</v>
      </c>
      <c r="D201" s="447" t="str">
        <f>Tables!AI201</f>
        <v>St. Lucia</v>
      </c>
      <c r="E201" s="448">
        <f t="shared" si="321"/>
        <v>0</v>
      </c>
      <c r="F201" s="50">
        <f>SUMIFS('Portfolio Allocation'!C$10:C$109,'Portfolio Allocation'!$A$10:$A$109,'Graph Tables'!$D201)</f>
        <v>0</v>
      </c>
      <c r="G201" s="50">
        <f>SUMIFS('Portfolio Allocation'!D$10:D$109,'Portfolio Allocation'!$A$10:$A$109,'Graph Tables'!$D201)</f>
        <v>0</v>
      </c>
      <c r="H201" s="50">
        <f>SUMIFS('Portfolio Allocation'!E$10:E$109,'Portfolio Allocation'!$A$10:$A$109,'Graph Tables'!$D201)</f>
        <v>0</v>
      </c>
      <c r="I201" s="50">
        <f>SUMIFS('Portfolio Allocation'!F$10:F$109,'Portfolio Allocation'!$A$10:$A$109,'Graph Tables'!$D201)</f>
        <v>0</v>
      </c>
      <c r="J201" s="50">
        <f>SUMIFS('Portfolio Allocation'!G$10:G$109,'Portfolio Allocation'!$A$10:$A$109,'Graph Tables'!$D201)</f>
        <v>0</v>
      </c>
      <c r="K201" s="50">
        <f>SUMIFS('Portfolio Allocation'!H$10:H$109,'Portfolio Allocation'!$A$10:$A$109,'Graph Tables'!$D201)</f>
        <v>0</v>
      </c>
      <c r="L201" s="50">
        <f>SUMIFS('Portfolio Allocation'!I$10:I$109,'Portfolio Allocation'!$A$10:$A$109,'Graph Tables'!$D201)</f>
        <v>0</v>
      </c>
      <c r="M201" s="50">
        <f>SUMIFS('Portfolio Allocation'!J$10:J$109,'Portfolio Allocation'!$A$10:$A$109,'Graph Tables'!$D201)</f>
        <v>0</v>
      </c>
      <c r="N201" s="50">
        <f>SUMIFS('Portfolio Allocation'!K$10:K$109,'Portfolio Allocation'!$A$10:$A$109,'Graph Tables'!$D201)</f>
        <v>0</v>
      </c>
      <c r="O201" s="50">
        <f>SUMIFS('Portfolio Allocation'!L$10:L$109,'Portfolio Allocation'!$A$10:$A$109,'Graph Tables'!$D201)</f>
        <v>0</v>
      </c>
      <c r="P201" s="50">
        <f>SUMIFS('Portfolio Allocation'!M$10:M$109,'Portfolio Allocation'!$A$10:$A$109,'Graph Tables'!$D201)</f>
        <v>0</v>
      </c>
      <c r="Q201" s="50">
        <f>SUMIFS('Portfolio Allocation'!N$10:N$109,'Portfolio Allocation'!$A$10:$A$109,'Graph Tables'!$D201)</f>
        <v>0</v>
      </c>
      <c r="R201" s="50">
        <f>SUMIFS('Portfolio Allocation'!O$10:O$109,'Portfolio Allocation'!$A$10:$A$109,'Graph Tables'!$D201)</f>
        <v>0</v>
      </c>
      <c r="S201" s="50">
        <f>SUMIFS('Portfolio Allocation'!P$10:P$109,'Portfolio Allocation'!$A$10:$A$109,'Graph Tables'!$D201)</f>
        <v>0</v>
      </c>
      <c r="T201" s="50">
        <f>SUMIFS('Portfolio Allocation'!Q$10:Q$109,'Portfolio Allocation'!$A$10:$A$109,'Graph Tables'!$D201)</f>
        <v>0</v>
      </c>
      <c r="U201" s="50">
        <f>SUMIFS('Portfolio Allocation'!R$10:R$109,'Portfolio Allocation'!$A$10:$A$109,'Graph Tables'!$D201)</f>
        <v>0</v>
      </c>
      <c r="V201" s="50">
        <f>SUMIFS('Portfolio Allocation'!S$10:S$109,'Portfolio Allocation'!$A$10:$A$109,'Graph Tables'!$D201)</f>
        <v>0</v>
      </c>
      <c r="W201" s="50">
        <f>SUMIFS('Portfolio Allocation'!T$10:T$109,'Portfolio Allocation'!$A$10:$A$109,'Graph Tables'!$D201)</f>
        <v>0</v>
      </c>
      <c r="X201" s="50">
        <f>SUMIFS('Portfolio Allocation'!U$10:U$109,'Portfolio Allocation'!$A$10:$A$109,'Graph Tables'!$D201)</f>
        <v>0</v>
      </c>
      <c r="Y201" s="50">
        <f>SUMIFS('Portfolio Allocation'!V$10:V$109,'Portfolio Allocation'!$A$10:$A$109,'Graph Tables'!$D201)</f>
        <v>0</v>
      </c>
      <c r="Z201" s="50">
        <f>SUMIFS('Portfolio Allocation'!W$10:W$109,'Portfolio Allocation'!$A$10:$A$109,'Graph Tables'!$D201)</f>
        <v>0</v>
      </c>
      <c r="AA201" s="50">
        <f>SUMIFS('Portfolio Allocation'!X$10:X$109,'Portfolio Allocation'!$A$10:$A$109,'Graph Tables'!$D201)</f>
        <v>0</v>
      </c>
      <c r="AB201" s="50">
        <f>SUMIFS('Portfolio Allocation'!Y$10:Y$109,'Portfolio Allocation'!$A$10:$A$109,'Graph Tables'!$D201)</f>
        <v>0</v>
      </c>
      <c r="AC201" s="50">
        <f>SUMIFS('Portfolio Allocation'!Z$10:Z$109,'Portfolio Allocation'!$A$10:$A$109,'Graph Tables'!$D201)</f>
        <v>0</v>
      </c>
      <c r="AD201" s="50"/>
      <c r="AH201" s="50"/>
      <c r="AI201" s="303">
        <f t="shared" si="322"/>
        <v>1</v>
      </c>
      <c r="AJ201" s="303">
        <f>AI201+COUNTIF(AI$2:$AI201,AI201)-1</f>
        <v>200</v>
      </c>
      <c r="AK201" s="305" t="str">
        <f t="shared" si="270"/>
        <v>St. Lucia</v>
      </c>
      <c r="AL201" s="81">
        <f t="shared" si="323"/>
        <v>0</v>
      </c>
      <c r="AM201" s="48">
        <f t="shared" si="271"/>
        <v>0</v>
      </c>
      <c r="AN201" s="48">
        <f t="shared" si="272"/>
        <v>0</v>
      </c>
      <c r="AO201" s="48">
        <f t="shared" si="273"/>
        <v>0</v>
      </c>
      <c r="AP201" s="48">
        <f t="shared" si="274"/>
        <v>0</v>
      </c>
      <c r="AQ201" s="48">
        <f t="shared" si="275"/>
        <v>0</v>
      </c>
      <c r="AR201" s="48">
        <f t="shared" si="276"/>
        <v>0</v>
      </c>
      <c r="AS201" s="48">
        <f t="shared" si="277"/>
        <v>0</v>
      </c>
      <c r="AT201" s="48">
        <f t="shared" si="278"/>
        <v>0</v>
      </c>
      <c r="AU201" s="48">
        <f t="shared" si="279"/>
        <v>0</v>
      </c>
      <c r="AV201" s="48">
        <f t="shared" si="280"/>
        <v>0</v>
      </c>
      <c r="AW201" s="48">
        <f t="shared" si="281"/>
        <v>0</v>
      </c>
      <c r="AX201" s="48">
        <f t="shared" si="282"/>
        <v>0</v>
      </c>
      <c r="AY201" s="48">
        <f t="shared" si="283"/>
        <v>0</v>
      </c>
      <c r="AZ201" s="48">
        <f t="shared" si="284"/>
        <v>0</v>
      </c>
      <c r="BA201" s="48">
        <f t="shared" si="285"/>
        <v>0</v>
      </c>
      <c r="BB201" s="48">
        <f t="shared" si="286"/>
        <v>0</v>
      </c>
      <c r="BC201" s="48">
        <f t="shared" si="287"/>
        <v>0</v>
      </c>
      <c r="BD201" s="48">
        <f t="shared" si="288"/>
        <v>0</v>
      </c>
      <c r="BE201" s="48">
        <f t="shared" si="289"/>
        <v>0</v>
      </c>
      <c r="BF201" s="48">
        <f t="shared" si="290"/>
        <v>0</v>
      </c>
      <c r="BG201" s="48">
        <f t="shared" si="291"/>
        <v>0</v>
      </c>
      <c r="BH201" s="48">
        <f t="shared" si="292"/>
        <v>0</v>
      </c>
      <c r="BI201" s="48">
        <f t="shared" si="293"/>
        <v>0</v>
      </c>
      <c r="BJ201" s="48">
        <f t="shared" si="294"/>
        <v>0</v>
      </c>
      <c r="BK201" s="48"/>
      <c r="CN201" s="310">
        <f t="shared" si="324"/>
        <v>0</v>
      </c>
      <c r="CO201" s="310">
        <v>200</v>
      </c>
      <c r="CP201" s="303">
        <f t="shared" si="325"/>
        <v>1</v>
      </c>
      <c r="CQ201" s="303">
        <f>CP201+COUNTIF($CP$2:CP201,CP201)-1</f>
        <v>200</v>
      </c>
      <c r="CR201" s="305" t="str">
        <f t="shared" si="295"/>
        <v>St. Lucia</v>
      </c>
      <c r="CS201" s="81">
        <f t="shared" si="326"/>
        <v>0</v>
      </c>
      <c r="CT201" s="48">
        <f t="shared" si="296"/>
        <v>0</v>
      </c>
      <c r="CU201" s="48">
        <f t="shared" si="297"/>
        <v>0</v>
      </c>
      <c r="CV201" s="48">
        <f t="shared" si="298"/>
        <v>0</v>
      </c>
      <c r="CW201" s="48">
        <f t="shared" si="299"/>
        <v>0</v>
      </c>
      <c r="CX201" s="48">
        <f t="shared" si="300"/>
        <v>0</v>
      </c>
      <c r="CY201" s="48">
        <f t="shared" si="301"/>
        <v>0</v>
      </c>
      <c r="CZ201" s="48">
        <f t="shared" si="302"/>
        <v>0</v>
      </c>
      <c r="DA201" s="48">
        <f t="shared" si="303"/>
        <v>0</v>
      </c>
      <c r="DB201" s="48">
        <f t="shared" si="304"/>
        <v>0</v>
      </c>
      <c r="DC201" s="48">
        <f t="shared" si="305"/>
        <v>0</v>
      </c>
      <c r="DD201" s="48">
        <f t="shared" si="306"/>
        <v>0</v>
      </c>
      <c r="DE201" s="48">
        <f t="shared" si="307"/>
        <v>0</v>
      </c>
      <c r="DF201" s="48">
        <f t="shared" si="308"/>
        <v>0</v>
      </c>
      <c r="DG201" s="48">
        <f t="shared" si="309"/>
        <v>0</v>
      </c>
      <c r="DH201" s="48">
        <f t="shared" si="310"/>
        <v>0</v>
      </c>
      <c r="DI201" s="48">
        <f t="shared" si="311"/>
        <v>0</v>
      </c>
      <c r="DJ201" s="48">
        <f t="shared" si="312"/>
        <v>0</v>
      </c>
      <c r="DK201" s="48">
        <f t="shared" si="313"/>
        <v>0</v>
      </c>
      <c r="DL201" s="48">
        <f t="shared" si="314"/>
        <v>0</v>
      </c>
      <c r="DM201" s="48">
        <f t="shared" si="315"/>
        <v>0</v>
      </c>
      <c r="DN201" s="48">
        <f t="shared" si="316"/>
        <v>0</v>
      </c>
      <c r="DO201" s="48">
        <f t="shared" si="317"/>
        <v>0</v>
      </c>
      <c r="DP201" s="48">
        <f t="shared" si="318"/>
        <v>0</v>
      </c>
      <c r="DQ201" s="48">
        <f t="shared" si="319"/>
        <v>0</v>
      </c>
    </row>
    <row r="202" spans="1:121" ht="15">
      <c r="A202" s="303">
        <v>201</v>
      </c>
      <c r="B202" s="445">
        <f t="shared" si="320"/>
        <v>1</v>
      </c>
      <c r="C202" s="446">
        <f>B202+COUNTIF(B$2:$B202,B202)-1</f>
        <v>201</v>
      </c>
      <c r="D202" s="447" t="str">
        <f>Tables!AI202</f>
        <v>St. Pierre and Miquelon</v>
      </c>
      <c r="E202" s="448">
        <f t="shared" si="321"/>
        <v>0</v>
      </c>
      <c r="F202" s="50">
        <f>SUMIFS('Portfolio Allocation'!C$10:C$109,'Portfolio Allocation'!$A$10:$A$109,'Graph Tables'!$D202)</f>
        <v>0</v>
      </c>
      <c r="G202" s="50">
        <f>SUMIFS('Portfolio Allocation'!D$10:D$109,'Portfolio Allocation'!$A$10:$A$109,'Graph Tables'!$D202)</f>
        <v>0</v>
      </c>
      <c r="H202" s="50">
        <f>SUMIFS('Portfolio Allocation'!E$10:E$109,'Portfolio Allocation'!$A$10:$A$109,'Graph Tables'!$D202)</f>
        <v>0</v>
      </c>
      <c r="I202" s="50">
        <f>SUMIFS('Portfolio Allocation'!F$10:F$109,'Portfolio Allocation'!$A$10:$A$109,'Graph Tables'!$D202)</f>
        <v>0</v>
      </c>
      <c r="J202" s="50">
        <f>SUMIFS('Portfolio Allocation'!G$10:G$109,'Portfolio Allocation'!$A$10:$A$109,'Graph Tables'!$D202)</f>
        <v>0</v>
      </c>
      <c r="K202" s="50">
        <f>SUMIFS('Portfolio Allocation'!H$10:H$109,'Portfolio Allocation'!$A$10:$A$109,'Graph Tables'!$D202)</f>
        <v>0</v>
      </c>
      <c r="L202" s="50">
        <f>SUMIFS('Portfolio Allocation'!I$10:I$109,'Portfolio Allocation'!$A$10:$A$109,'Graph Tables'!$D202)</f>
        <v>0</v>
      </c>
      <c r="M202" s="50">
        <f>SUMIFS('Portfolio Allocation'!J$10:J$109,'Portfolio Allocation'!$A$10:$A$109,'Graph Tables'!$D202)</f>
        <v>0</v>
      </c>
      <c r="N202" s="50">
        <f>SUMIFS('Portfolio Allocation'!K$10:K$109,'Portfolio Allocation'!$A$10:$A$109,'Graph Tables'!$D202)</f>
        <v>0</v>
      </c>
      <c r="O202" s="50">
        <f>SUMIFS('Portfolio Allocation'!L$10:L$109,'Portfolio Allocation'!$A$10:$A$109,'Graph Tables'!$D202)</f>
        <v>0</v>
      </c>
      <c r="P202" s="50">
        <f>SUMIFS('Portfolio Allocation'!M$10:M$109,'Portfolio Allocation'!$A$10:$A$109,'Graph Tables'!$D202)</f>
        <v>0</v>
      </c>
      <c r="Q202" s="50">
        <f>SUMIFS('Portfolio Allocation'!N$10:N$109,'Portfolio Allocation'!$A$10:$A$109,'Graph Tables'!$D202)</f>
        <v>0</v>
      </c>
      <c r="R202" s="50">
        <f>SUMIFS('Portfolio Allocation'!O$10:O$109,'Portfolio Allocation'!$A$10:$A$109,'Graph Tables'!$D202)</f>
        <v>0</v>
      </c>
      <c r="S202" s="50">
        <f>SUMIFS('Portfolio Allocation'!P$10:P$109,'Portfolio Allocation'!$A$10:$A$109,'Graph Tables'!$D202)</f>
        <v>0</v>
      </c>
      <c r="T202" s="50">
        <f>SUMIFS('Portfolio Allocation'!Q$10:Q$109,'Portfolio Allocation'!$A$10:$A$109,'Graph Tables'!$D202)</f>
        <v>0</v>
      </c>
      <c r="U202" s="50">
        <f>SUMIFS('Portfolio Allocation'!R$10:R$109,'Portfolio Allocation'!$A$10:$A$109,'Graph Tables'!$D202)</f>
        <v>0</v>
      </c>
      <c r="V202" s="50">
        <f>SUMIFS('Portfolio Allocation'!S$10:S$109,'Portfolio Allocation'!$A$10:$A$109,'Graph Tables'!$D202)</f>
        <v>0</v>
      </c>
      <c r="W202" s="50">
        <f>SUMIFS('Portfolio Allocation'!T$10:T$109,'Portfolio Allocation'!$A$10:$A$109,'Graph Tables'!$D202)</f>
        <v>0</v>
      </c>
      <c r="X202" s="50">
        <f>SUMIFS('Portfolio Allocation'!U$10:U$109,'Portfolio Allocation'!$A$10:$A$109,'Graph Tables'!$D202)</f>
        <v>0</v>
      </c>
      <c r="Y202" s="50">
        <f>SUMIFS('Portfolio Allocation'!V$10:V$109,'Portfolio Allocation'!$A$10:$A$109,'Graph Tables'!$D202)</f>
        <v>0</v>
      </c>
      <c r="Z202" s="50">
        <f>SUMIFS('Portfolio Allocation'!W$10:W$109,'Portfolio Allocation'!$A$10:$A$109,'Graph Tables'!$D202)</f>
        <v>0</v>
      </c>
      <c r="AA202" s="50">
        <f>SUMIFS('Portfolio Allocation'!X$10:X$109,'Portfolio Allocation'!$A$10:$A$109,'Graph Tables'!$D202)</f>
        <v>0</v>
      </c>
      <c r="AB202" s="50">
        <f>SUMIFS('Portfolio Allocation'!Y$10:Y$109,'Portfolio Allocation'!$A$10:$A$109,'Graph Tables'!$D202)</f>
        <v>0</v>
      </c>
      <c r="AC202" s="50">
        <f>SUMIFS('Portfolio Allocation'!Z$10:Z$109,'Portfolio Allocation'!$A$10:$A$109,'Graph Tables'!$D202)</f>
        <v>0</v>
      </c>
      <c r="AD202" s="50"/>
      <c r="AH202" s="50"/>
      <c r="AI202" s="303">
        <f t="shared" si="322"/>
        <v>1</v>
      </c>
      <c r="AJ202" s="303">
        <f>AI202+COUNTIF(AI$2:$AI202,AI202)-1</f>
        <v>201</v>
      </c>
      <c r="AK202" s="305" t="str">
        <f t="shared" si="270"/>
        <v>St. Pierre and Miquelon</v>
      </c>
      <c r="AL202" s="81">
        <f t="shared" si="323"/>
        <v>0</v>
      </c>
      <c r="AM202" s="48">
        <f t="shared" si="271"/>
        <v>0</v>
      </c>
      <c r="AN202" s="48">
        <f t="shared" si="272"/>
        <v>0</v>
      </c>
      <c r="AO202" s="48">
        <f t="shared" si="273"/>
        <v>0</v>
      </c>
      <c r="AP202" s="48">
        <f t="shared" si="274"/>
        <v>0</v>
      </c>
      <c r="AQ202" s="48">
        <f t="shared" si="275"/>
        <v>0</v>
      </c>
      <c r="AR202" s="48">
        <f t="shared" si="276"/>
        <v>0</v>
      </c>
      <c r="AS202" s="48">
        <f t="shared" si="277"/>
        <v>0</v>
      </c>
      <c r="AT202" s="48">
        <f t="shared" si="278"/>
        <v>0</v>
      </c>
      <c r="AU202" s="48">
        <f t="shared" si="279"/>
        <v>0</v>
      </c>
      <c r="AV202" s="48">
        <f t="shared" si="280"/>
        <v>0</v>
      </c>
      <c r="AW202" s="48">
        <f t="shared" si="281"/>
        <v>0</v>
      </c>
      <c r="AX202" s="48">
        <f t="shared" si="282"/>
        <v>0</v>
      </c>
      <c r="AY202" s="48">
        <f t="shared" si="283"/>
        <v>0</v>
      </c>
      <c r="AZ202" s="48">
        <f t="shared" si="284"/>
        <v>0</v>
      </c>
      <c r="BA202" s="48">
        <f t="shared" si="285"/>
        <v>0</v>
      </c>
      <c r="BB202" s="48">
        <f t="shared" si="286"/>
        <v>0</v>
      </c>
      <c r="BC202" s="48">
        <f t="shared" si="287"/>
        <v>0</v>
      </c>
      <c r="BD202" s="48">
        <f t="shared" si="288"/>
        <v>0</v>
      </c>
      <c r="BE202" s="48">
        <f t="shared" si="289"/>
        <v>0</v>
      </c>
      <c r="BF202" s="48">
        <f t="shared" si="290"/>
        <v>0</v>
      </c>
      <c r="BG202" s="48">
        <f t="shared" si="291"/>
        <v>0</v>
      </c>
      <c r="BH202" s="48">
        <f t="shared" si="292"/>
        <v>0</v>
      </c>
      <c r="BI202" s="48">
        <f t="shared" si="293"/>
        <v>0</v>
      </c>
      <c r="BJ202" s="48">
        <f t="shared" si="294"/>
        <v>0</v>
      </c>
      <c r="BK202" s="48"/>
      <c r="CN202" s="310">
        <f t="shared" si="324"/>
        <v>0</v>
      </c>
      <c r="CO202" s="310">
        <v>201</v>
      </c>
      <c r="CP202" s="303">
        <f t="shared" si="325"/>
        <v>1</v>
      </c>
      <c r="CQ202" s="303">
        <f>CP202+COUNTIF($CP$2:CP202,CP202)-1</f>
        <v>201</v>
      </c>
      <c r="CR202" s="305" t="str">
        <f t="shared" si="295"/>
        <v>St. Pierre and Miquelon</v>
      </c>
      <c r="CS202" s="81">
        <f t="shared" si="326"/>
        <v>0</v>
      </c>
      <c r="CT202" s="48">
        <f t="shared" si="296"/>
        <v>0</v>
      </c>
      <c r="CU202" s="48">
        <f t="shared" si="297"/>
        <v>0</v>
      </c>
      <c r="CV202" s="48">
        <f t="shared" si="298"/>
        <v>0</v>
      </c>
      <c r="CW202" s="48">
        <f t="shared" si="299"/>
        <v>0</v>
      </c>
      <c r="CX202" s="48">
        <f t="shared" si="300"/>
        <v>0</v>
      </c>
      <c r="CY202" s="48">
        <f t="shared" si="301"/>
        <v>0</v>
      </c>
      <c r="CZ202" s="48">
        <f t="shared" si="302"/>
        <v>0</v>
      </c>
      <c r="DA202" s="48">
        <f t="shared" si="303"/>
        <v>0</v>
      </c>
      <c r="DB202" s="48">
        <f t="shared" si="304"/>
        <v>0</v>
      </c>
      <c r="DC202" s="48">
        <f t="shared" si="305"/>
        <v>0</v>
      </c>
      <c r="DD202" s="48">
        <f t="shared" si="306"/>
        <v>0</v>
      </c>
      <c r="DE202" s="48">
        <f t="shared" si="307"/>
        <v>0</v>
      </c>
      <c r="DF202" s="48">
        <f t="shared" si="308"/>
        <v>0</v>
      </c>
      <c r="DG202" s="48">
        <f t="shared" si="309"/>
        <v>0</v>
      </c>
      <c r="DH202" s="48">
        <f t="shared" si="310"/>
        <v>0</v>
      </c>
      <c r="DI202" s="48">
        <f t="shared" si="311"/>
        <v>0</v>
      </c>
      <c r="DJ202" s="48">
        <f t="shared" si="312"/>
        <v>0</v>
      </c>
      <c r="DK202" s="48">
        <f t="shared" si="313"/>
        <v>0</v>
      </c>
      <c r="DL202" s="48">
        <f t="shared" si="314"/>
        <v>0</v>
      </c>
      <c r="DM202" s="48">
        <f t="shared" si="315"/>
        <v>0</v>
      </c>
      <c r="DN202" s="48">
        <f t="shared" si="316"/>
        <v>0</v>
      </c>
      <c r="DO202" s="48">
        <f t="shared" si="317"/>
        <v>0</v>
      </c>
      <c r="DP202" s="48">
        <f t="shared" si="318"/>
        <v>0</v>
      </c>
      <c r="DQ202" s="48">
        <f t="shared" si="319"/>
        <v>0</v>
      </c>
    </row>
    <row r="203" spans="1:121" ht="15">
      <c r="A203" s="303">
        <v>202</v>
      </c>
      <c r="B203" s="445">
        <f t="shared" si="320"/>
        <v>1</v>
      </c>
      <c r="C203" s="446">
        <f>B203+COUNTIF(B$2:$B203,B203)-1</f>
        <v>202</v>
      </c>
      <c r="D203" s="447" t="str">
        <f>Tables!AI203</f>
        <v>St. Vincent and the Grenadines</v>
      </c>
      <c r="E203" s="448">
        <f t="shared" si="321"/>
        <v>0</v>
      </c>
      <c r="F203" s="50">
        <f>SUMIFS('Portfolio Allocation'!C$10:C$109,'Portfolio Allocation'!$A$10:$A$109,'Graph Tables'!$D203)</f>
        <v>0</v>
      </c>
      <c r="G203" s="50">
        <f>SUMIFS('Portfolio Allocation'!D$10:D$109,'Portfolio Allocation'!$A$10:$A$109,'Graph Tables'!$D203)</f>
        <v>0</v>
      </c>
      <c r="H203" s="50">
        <f>SUMIFS('Portfolio Allocation'!E$10:E$109,'Portfolio Allocation'!$A$10:$A$109,'Graph Tables'!$D203)</f>
        <v>0</v>
      </c>
      <c r="I203" s="50">
        <f>SUMIFS('Portfolio Allocation'!F$10:F$109,'Portfolio Allocation'!$A$10:$A$109,'Graph Tables'!$D203)</f>
        <v>0</v>
      </c>
      <c r="J203" s="50">
        <f>SUMIFS('Portfolio Allocation'!G$10:G$109,'Portfolio Allocation'!$A$10:$A$109,'Graph Tables'!$D203)</f>
        <v>0</v>
      </c>
      <c r="K203" s="50">
        <f>SUMIFS('Portfolio Allocation'!H$10:H$109,'Portfolio Allocation'!$A$10:$A$109,'Graph Tables'!$D203)</f>
        <v>0</v>
      </c>
      <c r="L203" s="50">
        <f>SUMIFS('Portfolio Allocation'!I$10:I$109,'Portfolio Allocation'!$A$10:$A$109,'Graph Tables'!$D203)</f>
        <v>0</v>
      </c>
      <c r="M203" s="50">
        <f>SUMIFS('Portfolio Allocation'!J$10:J$109,'Portfolio Allocation'!$A$10:$A$109,'Graph Tables'!$D203)</f>
        <v>0</v>
      </c>
      <c r="N203" s="50">
        <f>SUMIFS('Portfolio Allocation'!K$10:K$109,'Portfolio Allocation'!$A$10:$A$109,'Graph Tables'!$D203)</f>
        <v>0</v>
      </c>
      <c r="O203" s="50">
        <f>SUMIFS('Portfolio Allocation'!L$10:L$109,'Portfolio Allocation'!$A$10:$A$109,'Graph Tables'!$D203)</f>
        <v>0</v>
      </c>
      <c r="P203" s="50">
        <f>SUMIFS('Portfolio Allocation'!M$10:M$109,'Portfolio Allocation'!$A$10:$A$109,'Graph Tables'!$D203)</f>
        <v>0</v>
      </c>
      <c r="Q203" s="50">
        <f>SUMIFS('Portfolio Allocation'!N$10:N$109,'Portfolio Allocation'!$A$10:$A$109,'Graph Tables'!$D203)</f>
        <v>0</v>
      </c>
      <c r="R203" s="50">
        <f>SUMIFS('Portfolio Allocation'!O$10:O$109,'Portfolio Allocation'!$A$10:$A$109,'Graph Tables'!$D203)</f>
        <v>0</v>
      </c>
      <c r="S203" s="50">
        <f>SUMIFS('Portfolio Allocation'!P$10:P$109,'Portfolio Allocation'!$A$10:$A$109,'Graph Tables'!$D203)</f>
        <v>0</v>
      </c>
      <c r="T203" s="50">
        <f>SUMIFS('Portfolio Allocation'!Q$10:Q$109,'Portfolio Allocation'!$A$10:$A$109,'Graph Tables'!$D203)</f>
        <v>0</v>
      </c>
      <c r="U203" s="50">
        <f>SUMIFS('Portfolio Allocation'!R$10:R$109,'Portfolio Allocation'!$A$10:$A$109,'Graph Tables'!$D203)</f>
        <v>0</v>
      </c>
      <c r="V203" s="50">
        <f>SUMIFS('Portfolio Allocation'!S$10:S$109,'Portfolio Allocation'!$A$10:$A$109,'Graph Tables'!$D203)</f>
        <v>0</v>
      </c>
      <c r="W203" s="50">
        <f>SUMIFS('Portfolio Allocation'!T$10:T$109,'Portfolio Allocation'!$A$10:$A$109,'Graph Tables'!$D203)</f>
        <v>0</v>
      </c>
      <c r="X203" s="50">
        <f>SUMIFS('Portfolio Allocation'!U$10:U$109,'Portfolio Allocation'!$A$10:$A$109,'Graph Tables'!$D203)</f>
        <v>0</v>
      </c>
      <c r="Y203" s="50">
        <f>SUMIFS('Portfolio Allocation'!V$10:V$109,'Portfolio Allocation'!$A$10:$A$109,'Graph Tables'!$D203)</f>
        <v>0</v>
      </c>
      <c r="Z203" s="50">
        <f>SUMIFS('Portfolio Allocation'!W$10:W$109,'Portfolio Allocation'!$A$10:$A$109,'Graph Tables'!$D203)</f>
        <v>0</v>
      </c>
      <c r="AA203" s="50">
        <f>SUMIFS('Portfolio Allocation'!X$10:X$109,'Portfolio Allocation'!$A$10:$A$109,'Graph Tables'!$D203)</f>
        <v>0</v>
      </c>
      <c r="AB203" s="50">
        <f>SUMIFS('Portfolio Allocation'!Y$10:Y$109,'Portfolio Allocation'!$A$10:$A$109,'Graph Tables'!$D203)</f>
        <v>0</v>
      </c>
      <c r="AC203" s="50">
        <f>SUMIFS('Portfolio Allocation'!Z$10:Z$109,'Portfolio Allocation'!$A$10:$A$109,'Graph Tables'!$D203)</f>
        <v>0</v>
      </c>
      <c r="AD203" s="50"/>
      <c r="AH203" s="50"/>
      <c r="AI203" s="303">
        <f t="shared" si="322"/>
        <v>1</v>
      </c>
      <c r="AJ203" s="303">
        <f>AI203+COUNTIF(AI$2:$AI203,AI203)-1</f>
        <v>202</v>
      </c>
      <c r="AK203" s="305" t="str">
        <f t="shared" si="270"/>
        <v>St. Vincent and the Grenadines</v>
      </c>
      <c r="AL203" s="81">
        <f t="shared" si="323"/>
        <v>0</v>
      </c>
      <c r="AM203" s="48">
        <f t="shared" si="271"/>
        <v>0</v>
      </c>
      <c r="AN203" s="48">
        <f t="shared" si="272"/>
        <v>0</v>
      </c>
      <c r="AO203" s="48">
        <f t="shared" si="273"/>
        <v>0</v>
      </c>
      <c r="AP203" s="48">
        <f t="shared" si="274"/>
        <v>0</v>
      </c>
      <c r="AQ203" s="48">
        <f t="shared" si="275"/>
        <v>0</v>
      </c>
      <c r="AR203" s="48">
        <f t="shared" si="276"/>
        <v>0</v>
      </c>
      <c r="AS203" s="48">
        <f t="shared" si="277"/>
        <v>0</v>
      </c>
      <c r="AT203" s="48">
        <f t="shared" si="278"/>
        <v>0</v>
      </c>
      <c r="AU203" s="48">
        <f t="shared" si="279"/>
        <v>0</v>
      </c>
      <c r="AV203" s="48">
        <f t="shared" si="280"/>
        <v>0</v>
      </c>
      <c r="AW203" s="48">
        <f t="shared" si="281"/>
        <v>0</v>
      </c>
      <c r="AX203" s="48">
        <f t="shared" si="282"/>
        <v>0</v>
      </c>
      <c r="AY203" s="48">
        <f t="shared" si="283"/>
        <v>0</v>
      </c>
      <c r="AZ203" s="48">
        <f t="shared" si="284"/>
        <v>0</v>
      </c>
      <c r="BA203" s="48">
        <f t="shared" si="285"/>
        <v>0</v>
      </c>
      <c r="BB203" s="48">
        <f t="shared" si="286"/>
        <v>0</v>
      </c>
      <c r="BC203" s="48">
        <f t="shared" si="287"/>
        <v>0</v>
      </c>
      <c r="BD203" s="48">
        <f t="shared" si="288"/>
        <v>0</v>
      </c>
      <c r="BE203" s="48">
        <f t="shared" si="289"/>
        <v>0</v>
      </c>
      <c r="BF203" s="48">
        <f t="shared" si="290"/>
        <v>0</v>
      </c>
      <c r="BG203" s="48">
        <f t="shared" si="291"/>
        <v>0</v>
      </c>
      <c r="BH203" s="48">
        <f t="shared" si="292"/>
        <v>0</v>
      </c>
      <c r="BI203" s="48">
        <f t="shared" si="293"/>
        <v>0</v>
      </c>
      <c r="BJ203" s="48">
        <f t="shared" si="294"/>
        <v>0</v>
      </c>
      <c r="BK203" s="48"/>
      <c r="CN203" s="310">
        <f t="shared" si="324"/>
        <v>0</v>
      </c>
      <c r="CO203" s="310">
        <v>202</v>
      </c>
      <c r="CP203" s="303">
        <f t="shared" si="325"/>
        <v>1</v>
      </c>
      <c r="CQ203" s="303">
        <f>CP203+COUNTIF($CP$2:CP203,CP203)-1</f>
        <v>202</v>
      </c>
      <c r="CR203" s="305" t="str">
        <f t="shared" si="295"/>
        <v>St. Vincent and the Grenadines</v>
      </c>
      <c r="CS203" s="81">
        <f t="shared" si="326"/>
        <v>0</v>
      </c>
      <c r="CT203" s="48">
        <f t="shared" si="296"/>
        <v>0</v>
      </c>
      <c r="CU203" s="48">
        <f t="shared" si="297"/>
        <v>0</v>
      </c>
      <c r="CV203" s="48">
        <f t="shared" si="298"/>
        <v>0</v>
      </c>
      <c r="CW203" s="48">
        <f t="shared" si="299"/>
        <v>0</v>
      </c>
      <c r="CX203" s="48">
        <f t="shared" si="300"/>
        <v>0</v>
      </c>
      <c r="CY203" s="48">
        <f t="shared" si="301"/>
        <v>0</v>
      </c>
      <c r="CZ203" s="48">
        <f t="shared" si="302"/>
        <v>0</v>
      </c>
      <c r="DA203" s="48">
        <f t="shared" si="303"/>
        <v>0</v>
      </c>
      <c r="DB203" s="48">
        <f t="shared" si="304"/>
        <v>0</v>
      </c>
      <c r="DC203" s="48">
        <f t="shared" si="305"/>
        <v>0</v>
      </c>
      <c r="DD203" s="48">
        <f t="shared" si="306"/>
        <v>0</v>
      </c>
      <c r="DE203" s="48">
        <f t="shared" si="307"/>
        <v>0</v>
      </c>
      <c r="DF203" s="48">
        <f t="shared" si="308"/>
        <v>0</v>
      </c>
      <c r="DG203" s="48">
        <f t="shared" si="309"/>
        <v>0</v>
      </c>
      <c r="DH203" s="48">
        <f t="shared" si="310"/>
        <v>0</v>
      </c>
      <c r="DI203" s="48">
        <f t="shared" si="311"/>
        <v>0</v>
      </c>
      <c r="DJ203" s="48">
        <f t="shared" si="312"/>
        <v>0</v>
      </c>
      <c r="DK203" s="48">
        <f t="shared" si="313"/>
        <v>0</v>
      </c>
      <c r="DL203" s="48">
        <f t="shared" si="314"/>
        <v>0</v>
      </c>
      <c r="DM203" s="48">
        <f t="shared" si="315"/>
        <v>0</v>
      </c>
      <c r="DN203" s="48">
        <f t="shared" si="316"/>
        <v>0</v>
      </c>
      <c r="DO203" s="48">
        <f t="shared" si="317"/>
        <v>0</v>
      </c>
      <c r="DP203" s="48">
        <f t="shared" si="318"/>
        <v>0</v>
      </c>
      <c r="DQ203" s="48">
        <f t="shared" si="319"/>
        <v>0</v>
      </c>
    </row>
    <row r="204" spans="1:121" ht="15">
      <c r="A204" s="303">
        <v>203</v>
      </c>
      <c r="B204" s="445">
        <f t="shared" si="320"/>
        <v>1</v>
      </c>
      <c r="C204" s="446">
        <f>B204+COUNTIF(B$2:$B204,B204)-1</f>
        <v>203</v>
      </c>
      <c r="D204" s="447" t="str">
        <f>Tables!AI204</f>
        <v>Sudan the</v>
      </c>
      <c r="E204" s="448">
        <f t="shared" si="321"/>
        <v>0</v>
      </c>
      <c r="F204" s="50">
        <f>SUMIFS('Portfolio Allocation'!C$10:C$109,'Portfolio Allocation'!$A$10:$A$109,'Graph Tables'!$D204)</f>
        <v>0</v>
      </c>
      <c r="G204" s="50">
        <f>SUMIFS('Portfolio Allocation'!D$10:D$109,'Portfolio Allocation'!$A$10:$A$109,'Graph Tables'!$D204)</f>
        <v>0</v>
      </c>
      <c r="H204" s="50">
        <f>SUMIFS('Portfolio Allocation'!E$10:E$109,'Portfolio Allocation'!$A$10:$A$109,'Graph Tables'!$D204)</f>
        <v>0</v>
      </c>
      <c r="I204" s="50">
        <f>SUMIFS('Portfolio Allocation'!F$10:F$109,'Portfolio Allocation'!$A$10:$A$109,'Graph Tables'!$D204)</f>
        <v>0</v>
      </c>
      <c r="J204" s="50">
        <f>SUMIFS('Portfolio Allocation'!G$10:G$109,'Portfolio Allocation'!$A$10:$A$109,'Graph Tables'!$D204)</f>
        <v>0</v>
      </c>
      <c r="K204" s="50">
        <f>SUMIFS('Portfolio Allocation'!H$10:H$109,'Portfolio Allocation'!$A$10:$A$109,'Graph Tables'!$D204)</f>
        <v>0</v>
      </c>
      <c r="L204" s="50">
        <f>SUMIFS('Portfolio Allocation'!I$10:I$109,'Portfolio Allocation'!$A$10:$A$109,'Graph Tables'!$D204)</f>
        <v>0</v>
      </c>
      <c r="M204" s="50">
        <f>SUMIFS('Portfolio Allocation'!J$10:J$109,'Portfolio Allocation'!$A$10:$A$109,'Graph Tables'!$D204)</f>
        <v>0</v>
      </c>
      <c r="N204" s="50">
        <f>SUMIFS('Portfolio Allocation'!K$10:K$109,'Portfolio Allocation'!$A$10:$A$109,'Graph Tables'!$D204)</f>
        <v>0</v>
      </c>
      <c r="O204" s="50">
        <f>SUMIFS('Portfolio Allocation'!L$10:L$109,'Portfolio Allocation'!$A$10:$A$109,'Graph Tables'!$D204)</f>
        <v>0</v>
      </c>
      <c r="P204" s="50">
        <f>SUMIFS('Portfolio Allocation'!M$10:M$109,'Portfolio Allocation'!$A$10:$A$109,'Graph Tables'!$D204)</f>
        <v>0</v>
      </c>
      <c r="Q204" s="50">
        <f>SUMIFS('Portfolio Allocation'!N$10:N$109,'Portfolio Allocation'!$A$10:$A$109,'Graph Tables'!$D204)</f>
        <v>0</v>
      </c>
      <c r="R204" s="50">
        <f>SUMIFS('Portfolio Allocation'!O$10:O$109,'Portfolio Allocation'!$A$10:$A$109,'Graph Tables'!$D204)</f>
        <v>0</v>
      </c>
      <c r="S204" s="50">
        <f>SUMIFS('Portfolio Allocation'!P$10:P$109,'Portfolio Allocation'!$A$10:$A$109,'Graph Tables'!$D204)</f>
        <v>0</v>
      </c>
      <c r="T204" s="50">
        <f>SUMIFS('Portfolio Allocation'!Q$10:Q$109,'Portfolio Allocation'!$A$10:$A$109,'Graph Tables'!$D204)</f>
        <v>0</v>
      </c>
      <c r="U204" s="50">
        <f>SUMIFS('Portfolio Allocation'!R$10:R$109,'Portfolio Allocation'!$A$10:$A$109,'Graph Tables'!$D204)</f>
        <v>0</v>
      </c>
      <c r="V204" s="50">
        <f>SUMIFS('Portfolio Allocation'!S$10:S$109,'Portfolio Allocation'!$A$10:$A$109,'Graph Tables'!$D204)</f>
        <v>0</v>
      </c>
      <c r="W204" s="50">
        <f>SUMIFS('Portfolio Allocation'!T$10:T$109,'Portfolio Allocation'!$A$10:$A$109,'Graph Tables'!$D204)</f>
        <v>0</v>
      </c>
      <c r="X204" s="50">
        <f>SUMIFS('Portfolio Allocation'!U$10:U$109,'Portfolio Allocation'!$A$10:$A$109,'Graph Tables'!$D204)</f>
        <v>0</v>
      </c>
      <c r="Y204" s="50">
        <f>SUMIFS('Portfolio Allocation'!V$10:V$109,'Portfolio Allocation'!$A$10:$A$109,'Graph Tables'!$D204)</f>
        <v>0</v>
      </c>
      <c r="Z204" s="50">
        <f>SUMIFS('Portfolio Allocation'!W$10:W$109,'Portfolio Allocation'!$A$10:$A$109,'Graph Tables'!$D204)</f>
        <v>0</v>
      </c>
      <c r="AA204" s="50">
        <f>SUMIFS('Portfolio Allocation'!X$10:X$109,'Portfolio Allocation'!$A$10:$A$109,'Graph Tables'!$D204)</f>
        <v>0</v>
      </c>
      <c r="AB204" s="50">
        <f>SUMIFS('Portfolio Allocation'!Y$10:Y$109,'Portfolio Allocation'!$A$10:$A$109,'Graph Tables'!$D204)</f>
        <v>0</v>
      </c>
      <c r="AC204" s="50">
        <f>SUMIFS('Portfolio Allocation'!Z$10:Z$109,'Portfolio Allocation'!$A$10:$A$109,'Graph Tables'!$D204)</f>
        <v>0</v>
      </c>
      <c r="AD204" s="50"/>
      <c r="AH204" s="50"/>
      <c r="AI204" s="303">
        <f t="shared" si="322"/>
        <v>1</v>
      </c>
      <c r="AJ204" s="303">
        <f>AI204+COUNTIF(AI$2:$AI204,AI204)-1</f>
        <v>203</v>
      </c>
      <c r="AK204" s="305" t="str">
        <f t="shared" si="270"/>
        <v>Sudan the</v>
      </c>
      <c r="AL204" s="81">
        <f t="shared" si="323"/>
        <v>0</v>
      </c>
      <c r="AM204" s="48">
        <f t="shared" si="271"/>
        <v>0</v>
      </c>
      <c r="AN204" s="48">
        <f t="shared" si="272"/>
        <v>0</v>
      </c>
      <c r="AO204" s="48">
        <f t="shared" si="273"/>
        <v>0</v>
      </c>
      <c r="AP204" s="48">
        <f t="shared" si="274"/>
        <v>0</v>
      </c>
      <c r="AQ204" s="48">
        <f t="shared" si="275"/>
        <v>0</v>
      </c>
      <c r="AR204" s="48">
        <f t="shared" si="276"/>
        <v>0</v>
      </c>
      <c r="AS204" s="48">
        <f t="shared" si="277"/>
        <v>0</v>
      </c>
      <c r="AT204" s="48">
        <f t="shared" si="278"/>
        <v>0</v>
      </c>
      <c r="AU204" s="48">
        <f t="shared" si="279"/>
        <v>0</v>
      </c>
      <c r="AV204" s="48">
        <f t="shared" si="280"/>
        <v>0</v>
      </c>
      <c r="AW204" s="48">
        <f t="shared" si="281"/>
        <v>0</v>
      </c>
      <c r="AX204" s="48">
        <f t="shared" si="282"/>
        <v>0</v>
      </c>
      <c r="AY204" s="48">
        <f t="shared" si="283"/>
        <v>0</v>
      </c>
      <c r="AZ204" s="48">
        <f t="shared" si="284"/>
        <v>0</v>
      </c>
      <c r="BA204" s="48">
        <f t="shared" si="285"/>
        <v>0</v>
      </c>
      <c r="BB204" s="48">
        <f t="shared" si="286"/>
        <v>0</v>
      </c>
      <c r="BC204" s="48">
        <f t="shared" si="287"/>
        <v>0</v>
      </c>
      <c r="BD204" s="48">
        <f t="shared" si="288"/>
        <v>0</v>
      </c>
      <c r="BE204" s="48">
        <f t="shared" si="289"/>
        <v>0</v>
      </c>
      <c r="BF204" s="48">
        <f t="shared" si="290"/>
        <v>0</v>
      </c>
      <c r="BG204" s="48">
        <f t="shared" si="291"/>
        <v>0</v>
      </c>
      <c r="BH204" s="48">
        <f t="shared" si="292"/>
        <v>0</v>
      </c>
      <c r="BI204" s="48">
        <f t="shared" si="293"/>
        <v>0</v>
      </c>
      <c r="BJ204" s="48">
        <f t="shared" si="294"/>
        <v>0</v>
      </c>
      <c r="BK204" s="48"/>
      <c r="CN204" s="310">
        <f t="shared" si="324"/>
        <v>0</v>
      </c>
      <c r="CO204" s="310">
        <v>203</v>
      </c>
      <c r="CP204" s="303">
        <f t="shared" si="325"/>
        <v>1</v>
      </c>
      <c r="CQ204" s="303">
        <f>CP204+COUNTIF($CP$2:CP204,CP204)-1</f>
        <v>203</v>
      </c>
      <c r="CR204" s="305" t="str">
        <f t="shared" si="295"/>
        <v>Sudan the</v>
      </c>
      <c r="CS204" s="81">
        <f t="shared" si="326"/>
        <v>0</v>
      </c>
      <c r="CT204" s="48">
        <f t="shared" si="296"/>
        <v>0</v>
      </c>
      <c r="CU204" s="48">
        <f t="shared" si="297"/>
        <v>0</v>
      </c>
      <c r="CV204" s="48">
        <f t="shared" si="298"/>
        <v>0</v>
      </c>
      <c r="CW204" s="48">
        <f t="shared" si="299"/>
        <v>0</v>
      </c>
      <c r="CX204" s="48">
        <f t="shared" si="300"/>
        <v>0</v>
      </c>
      <c r="CY204" s="48">
        <f t="shared" si="301"/>
        <v>0</v>
      </c>
      <c r="CZ204" s="48">
        <f t="shared" si="302"/>
        <v>0</v>
      </c>
      <c r="DA204" s="48">
        <f t="shared" si="303"/>
        <v>0</v>
      </c>
      <c r="DB204" s="48">
        <f t="shared" si="304"/>
        <v>0</v>
      </c>
      <c r="DC204" s="48">
        <f t="shared" si="305"/>
        <v>0</v>
      </c>
      <c r="DD204" s="48">
        <f t="shared" si="306"/>
        <v>0</v>
      </c>
      <c r="DE204" s="48">
        <f t="shared" si="307"/>
        <v>0</v>
      </c>
      <c r="DF204" s="48">
        <f t="shared" si="308"/>
        <v>0</v>
      </c>
      <c r="DG204" s="48">
        <f t="shared" si="309"/>
        <v>0</v>
      </c>
      <c r="DH204" s="48">
        <f t="shared" si="310"/>
        <v>0</v>
      </c>
      <c r="DI204" s="48">
        <f t="shared" si="311"/>
        <v>0</v>
      </c>
      <c r="DJ204" s="48">
        <f t="shared" si="312"/>
        <v>0</v>
      </c>
      <c r="DK204" s="48">
        <f t="shared" si="313"/>
        <v>0</v>
      </c>
      <c r="DL204" s="48">
        <f t="shared" si="314"/>
        <v>0</v>
      </c>
      <c r="DM204" s="48">
        <f t="shared" si="315"/>
        <v>0</v>
      </c>
      <c r="DN204" s="48">
        <f t="shared" si="316"/>
        <v>0</v>
      </c>
      <c r="DO204" s="48">
        <f t="shared" si="317"/>
        <v>0</v>
      </c>
      <c r="DP204" s="48">
        <f t="shared" si="318"/>
        <v>0</v>
      </c>
      <c r="DQ204" s="48">
        <f t="shared" si="319"/>
        <v>0</v>
      </c>
    </row>
    <row r="205" spans="1:121" ht="15">
      <c r="A205" s="303">
        <v>204</v>
      </c>
      <c r="B205" s="445">
        <f t="shared" si="320"/>
        <v>1</v>
      </c>
      <c r="C205" s="446">
        <f>B205+COUNTIF(B$2:$B205,B205)-1</f>
        <v>204</v>
      </c>
      <c r="D205" s="447" t="str">
        <f>Tables!AI205</f>
        <v>Suriname</v>
      </c>
      <c r="E205" s="448">
        <f t="shared" si="321"/>
        <v>0</v>
      </c>
      <c r="F205" s="50">
        <f>SUMIFS('Portfolio Allocation'!C$10:C$109,'Portfolio Allocation'!$A$10:$A$109,'Graph Tables'!$D205)</f>
        <v>0</v>
      </c>
      <c r="G205" s="50">
        <f>SUMIFS('Portfolio Allocation'!D$10:D$109,'Portfolio Allocation'!$A$10:$A$109,'Graph Tables'!$D205)</f>
        <v>0</v>
      </c>
      <c r="H205" s="50">
        <f>SUMIFS('Portfolio Allocation'!E$10:E$109,'Portfolio Allocation'!$A$10:$A$109,'Graph Tables'!$D205)</f>
        <v>0</v>
      </c>
      <c r="I205" s="50">
        <f>SUMIFS('Portfolio Allocation'!F$10:F$109,'Portfolio Allocation'!$A$10:$A$109,'Graph Tables'!$D205)</f>
        <v>0</v>
      </c>
      <c r="J205" s="50">
        <f>SUMIFS('Portfolio Allocation'!G$10:G$109,'Portfolio Allocation'!$A$10:$A$109,'Graph Tables'!$D205)</f>
        <v>0</v>
      </c>
      <c r="K205" s="50">
        <f>SUMIFS('Portfolio Allocation'!H$10:H$109,'Portfolio Allocation'!$A$10:$A$109,'Graph Tables'!$D205)</f>
        <v>0</v>
      </c>
      <c r="L205" s="50">
        <f>SUMIFS('Portfolio Allocation'!I$10:I$109,'Portfolio Allocation'!$A$10:$A$109,'Graph Tables'!$D205)</f>
        <v>0</v>
      </c>
      <c r="M205" s="50">
        <f>SUMIFS('Portfolio Allocation'!J$10:J$109,'Portfolio Allocation'!$A$10:$A$109,'Graph Tables'!$D205)</f>
        <v>0</v>
      </c>
      <c r="N205" s="50">
        <f>SUMIFS('Portfolio Allocation'!K$10:K$109,'Portfolio Allocation'!$A$10:$A$109,'Graph Tables'!$D205)</f>
        <v>0</v>
      </c>
      <c r="O205" s="50">
        <f>SUMIFS('Portfolio Allocation'!L$10:L$109,'Portfolio Allocation'!$A$10:$A$109,'Graph Tables'!$D205)</f>
        <v>0</v>
      </c>
      <c r="P205" s="50">
        <f>SUMIFS('Portfolio Allocation'!M$10:M$109,'Portfolio Allocation'!$A$10:$A$109,'Graph Tables'!$D205)</f>
        <v>0</v>
      </c>
      <c r="Q205" s="50">
        <f>SUMIFS('Portfolio Allocation'!N$10:N$109,'Portfolio Allocation'!$A$10:$A$109,'Graph Tables'!$D205)</f>
        <v>0</v>
      </c>
      <c r="R205" s="50">
        <f>SUMIFS('Portfolio Allocation'!O$10:O$109,'Portfolio Allocation'!$A$10:$A$109,'Graph Tables'!$D205)</f>
        <v>0</v>
      </c>
      <c r="S205" s="50">
        <f>SUMIFS('Portfolio Allocation'!P$10:P$109,'Portfolio Allocation'!$A$10:$A$109,'Graph Tables'!$D205)</f>
        <v>0</v>
      </c>
      <c r="T205" s="50">
        <f>SUMIFS('Portfolio Allocation'!Q$10:Q$109,'Portfolio Allocation'!$A$10:$A$109,'Graph Tables'!$D205)</f>
        <v>0</v>
      </c>
      <c r="U205" s="50">
        <f>SUMIFS('Portfolio Allocation'!R$10:R$109,'Portfolio Allocation'!$A$10:$A$109,'Graph Tables'!$D205)</f>
        <v>0</v>
      </c>
      <c r="V205" s="50">
        <f>SUMIFS('Portfolio Allocation'!S$10:S$109,'Portfolio Allocation'!$A$10:$A$109,'Graph Tables'!$D205)</f>
        <v>0</v>
      </c>
      <c r="W205" s="50">
        <f>SUMIFS('Portfolio Allocation'!T$10:T$109,'Portfolio Allocation'!$A$10:$A$109,'Graph Tables'!$D205)</f>
        <v>0</v>
      </c>
      <c r="X205" s="50">
        <f>SUMIFS('Portfolio Allocation'!U$10:U$109,'Portfolio Allocation'!$A$10:$A$109,'Graph Tables'!$D205)</f>
        <v>0</v>
      </c>
      <c r="Y205" s="50">
        <f>SUMIFS('Portfolio Allocation'!V$10:V$109,'Portfolio Allocation'!$A$10:$A$109,'Graph Tables'!$D205)</f>
        <v>0</v>
      </c>
      <c r="Z205" s="50">
        <f>SUMIFS('Portfolio Allocation'!W$10:W$109,'Portfolio Allocation'!$A$10:$A$109,'Graph Tables'!$D205)</f>
        <v>0</v>
      </c>
      <c r="AA205" s="50">
        <f>SUMIFS('Portfolio Allocation'!X$10:X$109,'Portfolio Allocation'!$A$10:$A$109,'Graph Tables'!$D205)</f>
        <v>0</v>
      </c>
      <c r="AB205" s="50">
        <f>SUMIFS('Portfolio Allocation'!Y$10:Y$109,'Portfolio Allocation'!$A$10:$A$109,'Graph Tables'!$D205)</f>
        <v>0</v>
      </c>
      <c r="AC205" s="50">
        <f>SUMIFS('Portfolio Allocation'!Z$10:Z$109,'Portfolio Allocation'!$A$10:$A$109,'Graph Tables'!$D205)</f>
        <v>0</v>
      </c>
      <c r="AD205" s="50"/>
      <c r="AH205" s="50"/>
      <c r="AI205" s="303">
        <f t="shared" si="322"/>
        <v>1</v>
      </c>
      <c r="AJ205" s="303">
        <f>AI205+COUNTIF(AI$2:$AI205,AI205)-1</f>
        <v>204</v>
      </c>
      <c r="AK205" s="305" t="str">
        <f t="shared" si="270"/>
        <v>Suriname</v>
      </c>
      <c r="AL205" s="81">
        <f t="shared" si="323"/>
        <v>0</v>
      </c>
      <c r="AM205" s="48">
        <f t="shared" si="271"/>
        <v>0</v>
      </c>
      <c r="AN205" s="48">
        <f t="shared" si="272"/>
        <v>0</v>
      </c>
      <c r="AO205" s="48">
        <f t="shared" si="273"/>
        <v>0</v>
      </c>
      <c r="AP205" s="48">
        <f t="shared" si="274"/>
        <v>0</v>
      </c>
      <c r="AQ205" s="48">
        <f t="shared" si="275"/>
        <v>0</v>
      </c>
      <c r="AR205" s="48">
        <f t="shared" si="276"/>
        <v>0</v>
      </c>
      <c r="AS205" s="48">
        <f t="shared" si="277"/>
        <v>0</v>
      </c>
      <c r="AT205" s="48">
        <f t="shared" si="278"/>
        <v>0</v>
      </c>
      <c r="AU205" s="48">
        <f t="shared" si="279"/>
        <v>0</v>
      </c>
      <c r="AV205" s="48">
        <f t="shared" si="280"/>
        <v>0</v>
      </c>
      <c r="AW205" s="48">
        <f t="shared" si="281"/>
        <v>0</v>
      </c>
      <c r="AX205" s="48">
        <f t="shared" si="282"/>
        <v>0</v>
      </c>
      <c r="AY205" s="48">
        <f t="shared" si="283"/>
        <v>0</v>
      </c>
      <c r="AZ205" s="48">
        <f t="shared" si="284"/>
        <v>0</v>
      </c>
      <c r="BA205" s="48">
        <f t="shared" si="285"/>
        <v>0</v>
      </c>
      <c r="BB205" s="48">
        <f t="shared" si="286"/>
        <v>0</v>
      </c>
      <c r="BC205" s="48">
        <f t="shared" si="287"/>
        <v>0</v>
      </c>
      <c r="BD205" s="48">
        <f t="shared" si="288"/>
        <v>0</v>
      </c>
      <c r="BE205" s="48">
        <f t="shared" si="289"/>
        <v>0</v>
      </c>
      <c r="BF205" s="48">
        <f t="shared" si="290"/>
        <v>0</v>
      </c>
      <c r="BG205" s="48">
        <f t="shared" si="291"/>
        <v>0</v>
      </c>
      <c r="BH205" s="48">
        <f t="shared" si="292"/>
        <v>0</v>
      </c>
      <c r="BI205" s="48">
        <f t="shared" si="293"/>
        <v>0</v>
      </c>
      <c r="BJ205" s="48">
        <f t="shared" si="294"/>
        <v>0</v>
      </c>
      <c r="BK205" s="48"/>
      <c r="CN205" s="310">
        <f t="shared" si="324"/>
        <v>0</v>
      </c>
      <c r="CO205" s="310">
        <v>204</v>
      </c>
      <c r="CP205" s="303">
        <f t="shared" si="325"/>
        <v>1</v>
      </c>
      <c r="CQ205" s="303">
        <f>CP205+COUNTIF($CP$2:CP205,CP205)-1</f>
        <v>204</v>
      </c>
      <c r="CR205" s="305" t="str">
        <f t="shared" si="295"/>
        <v>Suriname</v>
      </c>
      <c r="CS205" s="81">
        <f t="shared" si="326"/>
        <v>0</v>
      </c>
      <c r="CT205" s="48">
        <f t="shared" si="296"/>
        <v>0</v>
      </c>
      <c r="CU205" s="48">
        <f t="shared" si="297"/>
        <v>0</v>
      </c>
      <c r="CV205" s="48">
        <f t="shared" si="298"/>
        <v>0</v>
      </c>
      <c r="CW205" s="48">
        <f t="shared" si="299"/>
        <v>0</v>
      </c>
      <c r="CX205" s="48">
        <f t="shared" si="300"/>
        <v>0</v>
      </c>
      <c r="CY205" s="48">
        <f t="shared" si="301"/>
        <v>0</v>
      </c>
      <c r="CZ205" s="48">
        <f t="shared" si="302"/>
        <v>0</v>
      </c>
      <c r="DA205" s="48">
        <f t="shared" si="303"/>
        <v>0</v>
      </c>
      <c r="DB205" s="48">
        <f t="shared" si="304"/>
        <v>0</v>
      </c>
      <c r="DC205" s="48">
        <f t="shared" si="305"/>
        <v>0</v>
      </c>
      <c r="DD205" s="48">
        <f t="shared" si="306"/>
        <v>0</v>
      </c>
      <c r="DE205" s="48">
        <f t="shared" si="307"/>
        <v>0</v>
      </c>
      <c r="DF205" s="48">
        <f t="shared" si="308"/>
        <v>0</v>
      </c>
      <c r="DG205" s="48">
        <f t="shared" si="309"/>
        <v>0</v>
      </c>
      <c r="DH205" s="48">
        <f t="shared" si="310"/>
        <v>0</v>
      </c>
      <c r="DI205" s="48">
        <f t="shared" si="311"/>
        <v>0</v>
      </c>
      <c r="DJ205" s="48">
        <f t="shared" si="312"/>
        <v>0</v>
      </c>
      <c r="DK205" s="48">
        <f t="shared" si="313"/>
        <v>0</v>
      </c>
      <c r="DL205" s="48">
        <f t="shared" si="314"/>
        <v>0</v>
      </c>
      <c r="DM205" s="48">
        <f t="shared" si="315"/>
        <v>0</v>
      </c>
      <c r="DN205" s="48">
        <f t="shared" si="316"/>
        <v>0</v>
      </c>
      <c r="DO205" s="48">
        <f t="shared" si="317"/>
        <v>0</v>
      </c>
      <c r="DP205" s="48">
        <f t="shared" si="318"/>
        <v>0</v>
      </c>
      <c r="DQ205" s="48">
        <f t="shared" si="319"/>
        <v>0</v>
      </c>
    </row>
    <row r="206" spans="1:121" ht="15">
      <c r="A206" s="303">
        <v>205</v>
      </c>
      <c r="B206" s="445">
        <f t="shared" si="320"/>
        <v>1</v>
      </c>
      <c r="C206" s="446">
        <f>B206+COUNTIF(B$2:$B206,B206)-1</f>
        <v>205</v>
      </c>
      <c r="D206" s="447" t="str">
        <f>Tables!AI206</f>
        <v>Svalbard &amp; Jan Mayen Islands</v>
      </c>
      <c r="E206" s="448">
        <f t="shared" si="321"/>
        <v>0</v>
      </c>
      <c r="F206" s="50">
        <f>SUMIFS('Portfolio Allocation'!C$10:C$109,'Portfolio Allocation'!$A$10:$A$109,'Graph Tables'!$D206)</f>
        <v>0</v>
      </c>
      <c r="G206" s="50">
        <f>SUMIFS('Portfolio Allocation'!D$10:D$109,'Portfolio Allocation'!$A$10:$A$109,'Graph Tables'!$D206)</f>
        <v>0</v>
      </c>
      <c r="H206" s="50">
        <f>SUMIFS('Portfolio Allocation'!E$10:E$109,'Portfolio Allocation'!$A$10:$A$109,'Graph Tables'!$D206)</f>
        <v>0</v>
      </c>
      <c r="I206" s="50">
        <f>SUMIFS('Portfolio Allocation'!F$10:F$109,'Portfolio Allocation'!$A$10:$A$109,'Graph Tables'!$D206)</f>
        <v>0</v>
      </c>
      <c r="J206" s="50">
        <f>SUMIFS('Portfolio Allocation'!G$10:G$109,'Portfolio Allocation'!$A$10:$A$109,'Graph Tables'!$D206)</f>
        <v>0</v>
      </c>
      <c r="K206" s="50">
        <f>SUMIFS('Portfolio Allocation'!H$10:H$109,'Portfolio Allocation'!$A$10:$A$109,'Graph Tables'!$D206)</f>
        <v>0</v>
      </c>
      <c r="L206" s="50">
        <f>SUMIFS('Portfolio Allocation'!I$10:I$109,'Portfolio Allocation'!$A$10:$A$109,'Graph Tables'!$D206)</f>
        <v>0</v>
      </c>
      <c r="M206" s="50">
        <f>SUMIFS('Portfolio Allocation'!J$10:J$109,'Portfolio Allocation'!$A$10:$A$109,'Graph Tables'!$D206)</f>
        <v>0</v>
      </c>
      <c r="N206" s="50">
        <f>SUMIFS('Portfolio Allocation'!K$10:K$109,'Portfolio Allocation'!$A$10:$A$109,'Graph Tables'!$D206)</f>
        <v>0</v>
      </c>
      <c r="O206" s="50">
        <f>SUMIFS('Portfolio Allocation'!L$10:L$109,'Portfolio Allocation'!$A$10:$A$109,'Graph Tables'!$D206)</f>
        <v>0</v>
      </c>
      <c r="P206" s="50">
        <f>SUMIFS('Portfolio Allocation'!M$10:M$109,'Portfolio Allocation'!$A$10:$A$109,'Graph Tables'!$D206)</f>
        <v>0</v>
      </c>
      <c r="Q206" s="50">
        <f>SUMIFS('Portfolio Allocation'!N$10:N$109,'Portfolio Allocation'!$A$10:$A$109,'Graph Tables'!$D206)</f>
        <v>0</v>
      </c>
      <c r="R206" s="50">
        <f>SUMIFS('Portfolio Allocation'!O$10:O$109,'Portfolio Allocation'!$A$10:$A$109,'Graph Tables'!$D206)</f>
        <v>0</v>
      </c>
      <c r="S206" s="50">
        <f>SUMIFS('Portfolio Allocation'!P$10:P$109,'Portfolio Allocation'!$A$10:$A$109,'Graph Tables'!$D206)</f>
        <v>0</v>
      </c>
      <c r="T206" s="50">
        <f>SUMIFS('Portfolio Allocation'!Q$10:Q$109,'Portfolio Allocation'!$A$10:$A$109,'Graph Tables'!$D206)</f>
        <v>0</v>
      </c>
      <c r="U206" s="50">
        <f>SUMIFS('Portfolio Allocation'!R$10:R$109,'Portfolio Allocation'!$A$10:$A$109,'Graph Tables'!$D206)</f>
        <v>0</v>
      </c>
      <c r="V206" s="50">
        <f>SUMIFS('Portfolio Allocation'!S$10:S$109,'Portfolio Allocation'!$A$10:$A$109,'Graph Tables'!$D206)</f>
        <v>0</v>
      </c>
      <c r="W206" s="50">
        <f>SUMIFS('Portfolio Allocation'!T$10:T$109,'Portfolio Allocation'!$A$10:$A$109,'Graph Tables'!$D206)</f>
        <v>0</v>
      </c>
      <c r="X206" s="50">
        <f>SUMIFS('Portfolio Allocation'!U$10:U$109,'Portfolio Allocation'!$A$10:$A$109,'Graph Tables'!$D206)</f>
        <v>0</v>
      </c>
      <c r="Y206" s="50">
        <f>SUMIFS('Portfolio Allocation'!V$10:V$109,'Portfolio Allocation'!$A$10:$A$109,'Graph Tables'!$D206)</f>
        <v>0</v>
      </c>
      <c r="Z206" s="50">
        <f>SUMIFS('Portfolio Allocation'!W$10:W$109,'Portfolio Allocation'!$A$10:$A$109,'Graph Tables'!$D206)</f>
        <v>0</v>
      </c>
      <c r="AA206" s="50">
        <f>SUMIFS('Portfolio Allocation'!X$10:X$109,'Portfolio Allocation'!$A$10:$A$109,'Graph Tables'!$D206)</f>
        <v>0</v>
      </c>
      <c r="AB206" s="50">
        <f>SUMIFS('Portfolio Allocation'!Y$10:Y$109,'Portfolio Allocation'!$A$10:$A$109,'Graph Tables'!$D206)</f>
        <v>0</v>
      </c>
      <c r="AC206" s="50">
        <f>SUMIFS('Portfolio Allocation'!Z$10:Z$109,'Portfolio Allocation'!$A$10:$A$109,'Graph Tables'!$D206)</f>
        <v>0</v>
      </c>
      <c r="AD206" s="50"/>
      <c r="AH206" s="50"/>
      <c r="AI206" s="303">
        <f t="shared" si="322"/>
        <v>1</v>
      </c>
      <c r="AJ206" s="303">
        <f>AI206+COUNTIF(AI$2:$AI206,AI206)-1</f>
        <v>205</v>
      </c>
      <c r="AK206" s="305" t="str">
        <f t="shared" si="270"/>
        <v>Svalbard &amp; Jan Mayen Islands</v>
      </c>
      <c r="AL206" s="81">
        <f t="shared" si="323"/>
        <v>0</v>
      </c>
      <c r="AM206" s="48">
        <f t="shared" si="271"/>
        <v>0</v>
      </c>
      <c r="AN206" s="48">
        <f t="shared" si="272"/>
        <v>0</v>
      </c>
      <c r="AO206" s="48">
        <f t="shared" si="273"/>
        <v>0</v>
      </c>
      <c r="AP206" s="48">
        <f t="shared" si="274"/>
        <v>0</v>
      </c>
      <c r="AQ206" s="48">
        <f t="shared" si="275"/>
        <v>0</v>
      </c>
      <c r="AR206" s="48">
        <f t="shared" si="276"/>
        <v>0</v>
      </c>
      <c r="AS206" s="48">
        <f t="shared" si="277"/>
        <v>0</v>
      </c>
      <c r="AT206" s="48">
        <f t="shared" si="278"/>
        <v>0</v>
      </c>
      <c r="AU206" s="48">
        <f t="shared" si="279"/>
        <v>0</v>
      </c>
      <c r="AV206" s="48">
        <f t="shared" si="280"/>
        <v>0</v>
      </c>
      <c r="AW206" s="48">
        <f t="shared" si="281"/>
        <v>0</v>
      </c>
      <c r="AX206" s="48">
        <f t="shared" si="282"/>
        <v>0</v>
      </c>
      <c r="AY206" s="48">
        <f t="shared" si="283"/>
        <v>0</v>
      </c>
      <c r="AZ206" s="48">
        <f t="shared" si="284"/>
        <v>0</v>
      </c>
      <c r="BA206" s="48">
        <f t="shared" si="285"/>
        <v>0</v>
      </c>
      <c r="BB206" s="48">
        <f t="shared" si="286"/>
        <v>0</v>
      </c>
      <c r="BC206" s="48">
        <f t="shared" si="287"/>
        <v>0</v>
      </c>
      <c r="BD206" s="48">
        <f t="shared" si="288"/>
        <v>0</v>
      </c>
      <c r="BE206" s="48">
        <f t="shared" si="289"/>
        <v>0</v>
      </c>
      <c r="BF206" s="48">
        <f t="shared" si="290"/>
        <v>0</v>
      </c>
      <c r="BG206" s="48">
        <f t="shared" si="291"/>
        <v>0</v>
      </c>
      <c r="BH206" s="48">
        <f t="shared" si="292"/>
        <v>0</v>
      </c>
      <c r="BI206" s="48">
        <f t="shared" si="293"/>
        <v>0</v>
      </c>
      <c r="BJ206" s="48">
        <f t="shared" si="294"/>
        <v>0</v>
      </c>
      <c r="BK206" s="48"/>
      <c r="CN206" s="310">
        <f t="shared" si="324"/>
        <v>0</v>
      </c>
      <c r="CO206" s="310">
        <v>205</v>
      </c>
      <c r="CP206" s="303">
        <f t="shared" si="325"/>
        <v>1</v>
      </c>
      <c r="CQ206" s="303">
        <f>CP206+COUNTIF($CP$2:CP206,CP206)-1</f>
        <v>205</v>
      </c>
      <c r="CR206" s="305" t="str">
        <f t="shared" si="295"/>
        <v>Svalbard &amp; Jan Mayen Islands</v>
      </c>
      <c r="CS206" s="81">
        <f t="shared" si="326"/>
        <v>0</v>
      </c>
      <c r="CT206" s="48">
        <f t="shared" si="296"/>
        <v>0</v>
      </c>
      <c r="CU206" s="48">
        <f t="shared" si="297"/>
        <v>0</v>
      </c>
      <c r="CV206" s="48">
        <f t="shared" si="298"/>
        <v>0</v>
      </c>
      <c r="CW206" s="48">
        <f t="shared" si="299"/>
        <v>0</v>
      </c>
      <c r="CX206" s="48">
        <f t="shared" si="300"/>
        <v>0</v>
      </c>
      <c r="CY206" s="48">
        <f t="shared" si="301"/>
        <v>0</v>
      </c>
      <c r="CZ206" s="48">
        <f t="shared" si="302"/>
        <v>0</v>
      </c>
      <c r="DA206" s="48">
        <f t="shared" si="303"/>
        <v>0</v>
      </c>
      <c r="DB206" s="48">
        <f t="shared" si="304"/>
        <v>0</v>
      </c>
      <c r="DC206" s="48">
        <f t="shared" si="305"/>
        <v>0</v>
      </c>
      <c r="DD206" s="48">
        <f t="shared" si="306"/>
        <v>0</v>
      </c>
      <c r="DE206" s="48">
        <f t="shared" si="307"/>
        <v>0</v>
      </c>
      <c r="DF206" s="48">
        <f t="shared" si="308"/>
        <v>0</v>
      </c>
      <c r="DG206" s="48">
        <f t="shared" si="309"/>
        <v>0</v>
      </c>
      <c r="DH206" s="48">
        <f t="shared" si="310"/>
        <v>0</v>
      </c>
      <c r="DI206" s="48">
        <f t="shared" si="311"/>
        <v>0</v>
      </c>
      <c r="DJ206" s="48">
        <f t="shared" si="312"/>
        <v>0</v>
      </c>
      <c r="DK206" s="48">
        <f t="shared" si="313"/>
        <v>0</v>
      </c>
      <c r="DL206" s="48">
        <f t="shared" si="314"/>
        <v>0</v>
      </c>
      <c r="DM206" s="48">
        <f t="shared" si="315"/>
        <v>0</v>
      </c>
      <c r="DN206" s="48">
        <f t="shared" si="316"/>
        <v>0</v>
      </c>
      <c r="DO206" s="48">
        <f t="shared" si="317"/>
        <v>0</v>
      </c>
      <c r="DP206" s="48">
        <f t="shared" si="318"/>
        <v>0</v>
      </c>
      <c r="DQ206" s="48">
        <f t="shared" si="319"/>
        <v>0</v>
      </c>
    </row>
    <row r="207" spans="1:121" ht="15">
      <c r="A207" s="303">
        <v>206</v>
      </c>
      <c r="B207" s="445">
        <f t="shared" si="320"/>
        <v>1</v>
      </c>
      <c r="C207" s="446">
        <f>B207+COUNTIF(B$2:$B207,B207)-1</f>
        <v>206</v>
      </c>
      <c r="D207" s="447" t="str">
        <f>Tables!AI207</f>
        <v>Swaziland</v>
      </c>
      <c r="E207" s="448">
        <f t="shared" si="321"/>
        <v>0</v>
      </c>
      <c r="F207" s="50">
        <f>SUMIFS('Portfolio Allocation'!C$10:C$109,'Portfolio Allocation'!$A$10:$A$109,'Graph Tables'!$D207)</f>
        <v>0</v>
      </c>
      <c r="G207" s="50">
        <f>SUMIFS('Portfolio Allocation'!D$10:D$109,'Portfolio Allocation'!$A$10:$A$109,'Graph Tables'!$D207)</f>
        <v>0</v>
      </c>
      <c r="H207" s="50">
        <f>SUMIFS('Portfolio Allocation'!E$10:E$109,'Portfolio Allocation'!$A$10:$A$109,'Graph Tables'!$D207)</f>
        <v>0</v>
      </c>
      <c r="I207" s="50">
        <f>SUMIFS('Portfolio Allocation'!F$10:F$109,'Portfolio Allocation'!$A$10:$A$109,'Graph Tables'!$D207)</f>
        <v>0</v>
      </c>
      <c r="J207" s="50">
        <f>SUMIFS('Portfolio Allocation'!G$10:G$109,'Portfolio Allocation'!$A$10:$A$109,'Graph Tables'!$D207)</f>
        <v>0</v>
      </c>
      <c r="K207" s="50">
        <f>SUMIFS('Portfolio Allocation'!H$10:H$109,'Portfolio Allocation'!$A$10:$A$109,'Graph Tables'!$D207)</f>
        <v>0</v>
      </c>
      <c r="L207" s="50">
        <f>SUMIFS('Portfolio Allocation'!I$10:I$109,'Portfolio Allocation'!$A$10:$A$109,'Graph Tables'!$D207)</f>
        <v>0</v>
      </c>
      <c r="M207" s="50">
        <f>SUMIFS('Portfolio Allocation'!J$10:J$109,'Portfolio Allocation'!$A$10:$A$109,'Graph Tables'!$D207)</f>
        <v>0</v>
      </c>
      <c r="N207" s="50">
        <f>SUMIFS('Portfolio Allocation'!K$10:K$109,'Portfolio Allocation'!$A$10:$A$109,'Graph Tables'!$D207)</f>
        <v>0</v>
      </c>
      <c r="O207" s="50">
        <f>SUMIFS('Portfolio Allocation'!L$10:L$109,'Portfolio Allocation'!$A$10:$A$109,'Graph Tables'!$D207)</f>
        <v>0</v>
      </c>
      <c r="P207" s="50">
        <f>SUMIFS('Portfolio Allocation'!M$10:M$109,'Portfolio Allocation'!$A$10:$A$109,'Graph Tables'!$D207)</f>
        <v>0</v>
      </c>
      <c r="Q207" s="50">
        <f>SUMIFS('Portfolio Allocation'!N$10:N$109,'Portfolio Allocation'!$A$10:$A$109,'Graph Tables'!$D207)</f>
        <v>0</v>
      </c>
      <c r="R207" s="50">
        <f>SUMIFS('Portfolio Allocation'!O$10:O$109,'Portfolio Allocation'!$A$10:$A$109,'Graph Tables'!$D207)</f>
        <v>0</v>
      </c>
      <c r="S207" s="50">
        <f>SUMIFS('Portfolio Allocation'!P$10:P$109,'Portfolio Allocation'!$A$10:$A$109,'Graph Tables'!$D207)</f>
        <v>0</v>
      </c>
      <c r="T207" s="50">
        <f>SUMIFS('Portfolio Allocation'!Q$10:Q$109,'Portfolio Allocation'!$A$10:$A$109,'Graph Tables'!$D207)</f>
        <v>0</v>
      </c>
      <c r="U207" s="50">
        <f>SUMIFS('Portfolio Allocation'!R$10:R$109,'Portfolio Allocation'!$A$10:$A$109,'Graph Tables'!$D207)</f>
        <v>0</v>
      </c>
      <c r="V207" s="50">
        <f>SUMIFS('Portfolio Allocation'!S$10:S$109,'Portfolio Allocation'!$A$10:$A$109,'Graph Tables'!$D207)</f>
        <v>0</v>
      </c>
      <c r="W207" s="50">
        <f>SUMIFS('Portfolio Allocation'!T$10:T$109,'Portfolio Allocation'!$A$10:$A$109,'Graph Tables'!$D207)</f>
        <v>0</v>
      </c>
      <c r="X207" s="50">
        <f>SUMIFS('Portfolio Allocation'!U$10:U$109,'Portfolio Allocation'!$A$10:$A$109,'Graph Tables'!$D207)</f>
        <v>0</v>
      </c>
      <c r="Y207" s="50">
        <f>SUMIFS('Portfolio Allocation'!V$10:V$109,'Portfolio Allocation'!$A$10:$A$109,'Graph Tables'!$D207)</f>
        <v>0</v>
      </c>
      <c r="Z207" s="50">
        <f>SUMIFS('Portfolio Allocation'!W$10:W$109,'Portfolio Allocation'!$A$10:$A$109,'Graph Tables'!$D207)</f>
        <v>0</v>
      </c>
      <c r="AA207" s="50">
        <f>SUMIFS('Portfolio Allocation'!X$10:X$109,'Portfolio Allocation'!$A$10:$A$109,'Graph Tables'!$D207)</f>
        <v>0</v>
      </c>
      <c r="AB207" s="50">
        <f>SUMIFS('Portfolio Allocation'!Y$10:Y$109,'Portfolio Allocation'!$A$10:$A$109,'Graph Tables'!$D207)</f>
        <v>0</v>
      </c>
      <c r="AC207" s="50">
        <f>SUMIFS('Portfolio Allocation'!Z$10:Z$109,'Portfolio Allocation'!$A$10:$A$109,'Graph Tables'!$D207)</f>
        <v>0</v>
      </c>
      <c r="AD207" s="50"/>
      <c r="AH207" s="50"/>
      <c r="AI207" s="303">
        <f t="shared" si="322"/>
        <v>1</v>
      </c>
      <c r="AJ207" s="303">
        <f>AI207+COUNTIF(AI$2:$AI207,AI207)-1</f>
        <v>206</v>
      </c>
      <c r="AK207" s="305" t="str">
        <f t="shared" si="270"/>
        <v>Swaziland</v>
      </c>
      <c r="AL207" s="81">
        <f t="shared" si="323"/>
        <v>0</v>
      </c>
      <c r="AM207" s="48">
        <f t="shared" si="271"/>
        <v>0</v>
      </c>
      <c r="AN207" s="48">
        <f t="shared" si="272"/>
        <v>0</v>
      </c>
      <c r="AO207" s="48">
        <f t="shared" si="273"/>
        <v>0</v>
      </c>
      <c r="AP207" s="48">
        <f t="shared" si="274"/>
        <v>0</v>
      </c>
      <c r="AQ207" s="48">
        <f t="shared" si="275"/>
        <v>0</v>
      </c>
      <c r="AR207" s="48">
        <f t="shared" si="276"/>
        <v>0</v>
      </c>
      <c r="AS207" s="48">
        <f t="shared" si="277"/>
        <v>0</v>
      </c>
      <c r="AT207" s="48">
        <f t="shared" si="278"/>
        <v>0</v>
      </c>
      <c r="AU207" s="48">
        <f t="shared" si="279"/>
        <v>0</v>
      </c>
      <c r="AV207" s="48">
        <f t="shared" si="280"/>
        <v>0</v>
      </c>
      <c r="AW207" s="48">
        <f t="shared" si="281"/>
        <v>0</v>
      </c>
      <c r="AX207" s="48">
        <f t="shared" si="282"/>
        <v>0</v>
      </c>
      <c r="AY207" s="48">
        <f t="shared" si="283"/>
        <v>0</v>
      </c>
      <c r="AZ207" s="48">
        <f t="shared" si="284"/>
        <v>0</v>
      </c>
      <c r="BA207" s="48">
        <f t="shared" si="285"/>
        <v>0</v>
      </c>
      <c r="BB207" s="48">
        <f t="shared" si="286"/>
        <v>0</v>
      </c>
      <c r="BC207" s="48">
        <f t="shared" si="287"/>
        <v>0</v>
      </c>
      <c r="BD207" s="48">
        <f t="shared" si="288"/>
        <v>0</v>
      </c>
      <c r="BE207" s="48">
        <f t="shared" si="289"/>
        <v>0</v>
      </c>
      <c r="BF207" s="48">
        <f t="shared" si="290"/>
        <v>0</v>
      </c>
      <c r="BG207" s="48">
        <f t="shared" si="291"/>
        <v>0</v>
      </c>
      <c r="BH207" s="48">
        <f t="shared" si="292"/>
        <v>0</v>
      </c>
      <c r="BI207" s="48">
        <f t="shared" si="293"/>
        <v>0</v>
      </c>
      <c r="BJ207" s="48">
        <f t="shared" si="294"/>
        <v>0</v>
      </c>
      <c r="BK207" s="48"/>
      <c r="CN207" s="310">
        <f t="shared" si="324"/>
        <v>0</v>
      </c>
      <c r="CO207" s="310">
        <v>206</v>
      </c>
      <c r="CP207" s="303">
        <f t="shared" si="325"/>
        <v>1</v>
      </c>
      <c r="CQ207" s="303">
        <f>CP207+COUNTIF($CP$2:CP207,CP207)-1</f>
        <v>206</v>
      </c>
      <c r="CR207" s="305" t="str">
        <f t="shared" si="295"/>
        <v>Swaziland</v>
      </c>
      <c r="CS207" s="81">
        <f t="shared" si="326"/>
        <v>0</v>
      </c>
      <c r="CT207" s="48">
        <f t="shared" si="296"/>
        <v>0</v>
      </c>
      <c r="CU207" s="48">
        <f t="shared" si="297"/>
        <v>0</v>
      </c>
      <c r="CV207" s="48">
        <f t="shared" si="298"/>
        <v>0</v>
      </c>
      <c r="CW207" s="48">
        <f t="shared" si="299"/>
        <v>0</v>
      </c>
      <c r="CX207" s="48">
        <f t="shared" si="300"/>
        <v>0</v>
      </c>
      <c r="CY207" s="48">
        <f t="shared" si="301"/>
        <v>0</v>
      </c>
      <c r="CZ207" s="48">
        <f t="shared" si="302"/>
        <v>0</v>
      </c>
      <c r="DA207" s="48">
        <f t="shared" si="303"/>
        <v>0</v>
      </c>
      <c r="DB207" s="48">
        <f t="shared" si="304"/>
        <v>0</v>
      </c>
      <c r="DC207" s="48">
        <f t="shared" si="305"/>
        <v>0</v>
      </c>
      <c r="DD207" s="48">
        <f t="shared" si="306"/>
        <v>0</v>
      </c>
      <c r="DE207" s="48">
        <f t="shared" si="307"/>
        <v>0</v>
      </c>
      <c r="DF207" s="48">
        <f t="shared" si="308"/>
        <v>0</v>
      </c>
      <c r="DG207" s="48">
        <f t="shared" si="309"/>
        <v>0</v>
      </c>
      <c r="DH207" s="48">
        <f t="shared" si="310"/>
        <v>0</v>
      </c>
      <c r="DI207" s="48">
        <f t="shared" si="311"/>
        <v>0</v>
      </c>
      <c r="DJ207" s="48">
        <f t="shared" si="312"/>
        <v>0</v>
      </c>
      <c r="DK207" s="48">
        <f t="shared" si="313"/>
        <v>0</v>
      </c>
      <c r="DL207" s="48">
        <f t="shared" si="314"/>
        <v>0</v>
      </c>
      <c r="DM207" s="48">
        <f t="shared" si="315"/>
        <v>0</v>
      </c>
      <c r="DN207" s="48">
        <f t="shared" si="316"/>
        <v>0</v>
      </c>
      <c r="DO207" s="48">
        <f t="shared" si="317"/>
        <v>0</v>
      </c>
      <c r="DP207" s="48">
        <f t="shared" si="318"/>
        <v>0</v>
      </c>
      <c r="DQ207" s="48">
        <f t="shared" si="319"/>
        <v>0</v>
      </c>
    </row>
    <row r="208" spans="1:121" ht="15">
      <c r="A208" s="303">
        <v>207</v>
      </c>
      <c r="B208" s="445">
        <f t="shared" si="320"/>
        <v>1</v>
      </c>
      <c r="C208" s="446">
        <f>B208+COUNTIF(B$2:$B208,B208)-1</f>
        <v>207</v>
      </c>
      <c r="D208" s="447" t="str">
        <f>Tables!AI208</f>
        <v>Sweden</v>
      </c>
      <c r="E208" s="448">
        <f t="shared" si="321"/>
        <v>0</v>
      </c>
      <c r="F208" s="50">
        <f>SUMIFS('Portfolio Allocation'!C$10:C$109,'Portfolio Allocation'!$A$10:$A$109,'Graph Tables'!$D208)</f>
        <v>0</v>
      </c>
      <c r="G208" s="50">
        <f>SUMIFS('Portfolio Allocation'!D$10:D$109,'Portfolio Allocation'!$A$10:$A$109,'Graph Tables'!$D208)</f>
        <v>0</v>
      </c>
      <c r="H208" s="50">
        <f>SUMIFS('Portfolio Allocation'!E$10:E$109,'Portfolio Allocation'!$A$10:$A$109,'Graph Tables'!$D208)</f>
        <v>0</v>
      </c>
      <c r="I208" s="50">
        <f>SUMIFS('Portfolio Allocation'!F$10:F$109,'Portfolio Allocation'!$A$10:$A$109,'Graph Tables'!$D208)</f>
        <v>0</v>
      </c>
      <c r="J208" s="50">
        <f>SUMIFS('Portfolio Allocation'!G$10:G$109,'Portfolio Allocation'!$A$10:$A$109,'Graph Tables'!$D208)</f>
        <v>0</v>
      </c>
      <c r="K208" s="50">
        <f>SUMIFS('Portfolio Allocation'!H$10:H$109,'Portfolio Allocation'!$A$10:$A$109,'Graph Tables'!$D208)</f>
        <v>0</v>
      </c>
      <c r="L208" s="50">
        <f>SUMIFS('Portfolio Allocation'!I$10:I$109,'Portfolio Allocation'!$A$10:$A$109,'Graph Tables'!$D208)</f>
        <v>0</v>
      </c>
      <c r="M208" s="50">
        <f>SUMIFS('Portfolio Allocation'!J$10:J$109,'Portfolio Allocation'!$A$10:$A$109,'Graph Tables'!$D208)</f>
        <v>0</v>
      </c>
      <c r="N208" s="50">
        <f>SUMIFS('Portfolio Allocation'!K$10:K$109,'Portfolio Allocation'!$A$10:$A$109,'Graph Tables'!$D208)</f>
        <v>0</v>
      </c>
      <c r="O208" s="50">
        <f>SUMIFS('Portfolio Allocation'!L$10:L$109,'Portfolio Allocation'!$A$10:$A$109,'Graph Tables'!$D208)</f>
        <v>0</v>
      </c>
      <c r="P208" s="50">
        <f>SUMIFS('Portfolio Allocation'!M$10:M$109,'Portfolio Allocation'!$A$10:$A$109,'Graph Tables'!$D208)</f>
        <v>0</v>
      </c>
      <c r="Q208" s="50">
        <f>SUMIFS('Portfolio Allocation'!N$10:N$109,'Portfolio Allocation'!$A$10:$A$109,'Graph Tables'!$D208)</f>
        <v>0</v>
      </c>
      <c r="R208" s="50">
        <f>SUMIFS('Portfolio Allocation'!O$10:O$109,'Portfolio Allocation'!$A$10:$A$109,'Graph Tables'!$D208)</f>
        <v>0</v>
      </c>
      <c r="S208" s="50">
        <f>SUMIFS('Portfolio Allocation'!P$10:P$109,'Portfolio Allocation'!$A$10:$A$109,'Graph Tables'!$D208)</f>
        <v>0</v>
      </c>
      <c r="T208" s="50">
        <f>SUMIFS('Portfolio Allocation'!Q$10:Q$109,'Portfolio Allocation'!$A$10:$A$109,'Graph Tables'!$D208)</f>
        <v>0</v>
      </c>
      <c r="U208" s="50">
        <f>SUMIFS('Portfolio Allocation'!R$10:R$109,'Portfolio Allocation'!$A$10:$A$109,'Graph Tables'!$D208)</f>
        <v>0</v>
      </c>
      <c r="V208" s="50">
        <f>SUMIFS('Portfolio Allocation'!S$10:S$109,'Portfolio Allocation'!$A$10:$A$109,'Graph Tables'!$D208)</f>
        <v>0</v>
      </c>
      <c r="W208" s="50">
        <f>SUMIFS('Portfolio Allocation'!T$10:T$109,'Portfolio Allocation'!$A$10:$A$109,'Graph Tables'!$D208)</f>
        <v>0</v>
      </c>
      <c r="X208" s="50">
        <f>SUMIFS('Portfolio Allocation'!U$10:U$109,'Portfolio Allocation'!$A$10:$A$109,'Graph Tables'!$D208)</f>
        <v>0</v>
      </c>
      <c r="Y208" s="50">
        <f>SUMIFS('Portfolio Allocation'!V$10:V$109,'Portfolio Allocation'!$A$10:$A$109,'Graph Tables'!$D208)</f>
        <v>0</v>
      </c>
      <c r="Z208" s="50">
        <f>SUMIFS('Portfolio Allocation'!W$10:W$109,'Portfolio Allocation'!$A$10:$A$109,'Graph Tables'!$D208)</f>
        <v>0</v>
      </c>
      <c r="AA208" s="50">
        <f>SUMIFS('Portfolio Allocation'!X$10:X$109,'Portfolio Allocation'!$A$10:$A$109,'Graph Tables'!$D208)</f>
        <v>0</v>
      </c>
      <c r="AB208" s="50">
        <f>SUMIFS('Portfolio Allocation'!Y$10:Y$109,'Portfolio Allocation'!$A$10:$A$109,'Graph Tables'!$D208)</f>
        <v>0</v>
      </c>
      <c r="AC208" s="50">
        <f>SUMIFS('Portfolio Allocation'!Z$10:Z$109,'Portfolio Allocation'!$A$10:$A$109,'Graph Tables'!$D208)</f>
        <v>0</v>
      </c>
      <c r="AD208" s="50"/>
      <c r="AH208" s="50"/>
      <c r="AI208" s="303">
        <f t="shared" si="322"/>
        <v>1</v>
      </c>
      <c r="AJ208" s="303">
        <f>AI208+COUNTIF(AI$2:$AI208,AI208)-1</f>
        <v>207</v>
      </c>
      <c r="AK208" s="305" t="str">
        <f t="shared" si="270"/>
        <v>Sweden</v>
      </c>
      <c r="AL208" s="81">
        <f t="shared" si="323"/>
        <v>0</v>
      </c>
      <c r="AM208" s="48">
        <f t="shared" si="271"/>
        <v>0</v>
      </c>
      <c r="AN208" s="48">
        <f t="shared" si="272"/>
        <v>0</v>
      </c>
      <c r="AO208" s="48">
        <f t="shared" si="273"/>
        <v>0</v>
      </c>
      <c r="AP208" s="48">
        <f t="shared" si="274"/>
        <v>0</v>
      </c>
      <c r="AQ208" s="48">
        <f t="shared" si="275"/>
        <v>0</v>
      </c>
      <c r="AR208" s="48">
        <f t="shared" si="276"/>
        <v>0</v>
      </c>
      <c r="AS208" s="48">
        <f t="shared" si="277"/>
        <v>0</v>
      </c>
      <c r="AT208" s="48">
        <f t="shared" si="278"/>
        <v>0</v>
      </c>
      <c r="AU208" s="48">
        <f t="shared" si="279"/>
        <v>0</v>
      </c>
      <c r="AV208" s="48">
        <f t="shared" si="280"/>
        <v>0</v>
      </c>
      <c r="AW208" s="48">
        <f t="shared" si="281"/>
        <v>0</v>
      </c>
      <c r="AX208" s="48">
        <f t="shared" si="282"/>
        <v>0</v>
      </c>
      <c r="AY208" s="48">
        <f t="shared" si="283"/>
        <v>0</v>
      </c>
      <c r="AZ208" s="48">
        <f t="shared" si="284"/>
        <v>0</v>
      </c>
      <c r="BA208" s="48">
        <f t="shared" si="285"/>
        <v>0</v>
      </c>
      <c r="BB208" s="48">
        <f t="shared" si="286"/>
        <v>0</v>
      </c>
      <c r="BC208" s="48">
        <f t="shared" si="287"/>
        <v>0</v>
      </c>
      <c r="BD208" s="48">
        <f t="shared" si="288"/>
        <v>0</v>
      </c>
      <c r="BE208" s="48">
        <f t="shared" si="289"/>
        <v>0</v>
      </c>
      <c r="BF208" s="48">
        <f t="shared" si="290"/>
        <v>0</v>
      </c>
      <c r="BG208" s="48">
        <f t="shared" si="291"/>
        <v>0</v>
      </c>
      <c r="BH208" s="48">
        <f t="shared" si="292"/>
        <v>0</v>
      </c>
      <c r="BI208" s="48">
        <f t="shared" si="293"/>
        <v>0</v>
      </c>
      <c r="BJ208" s="48">
        <f t="shared" si="294"/>
        <v>0</v>
      </c>
      <c r="BK208" s="48"/>
      <c r="CN208" s="310">
        <f t="shared" si="324"/>
        <v>0</v>
      </c>
      <c r="CO208" s="310">
        <v>207</v>
      </c>
      <c r="CP208" s="303">
        <f t="shared" si="325"/>
        <v>1</v>
      </c>
      <c r="CQ208" s="303">
        <f>CP208+COUNTIF($CP$2:CP208,CP208)-1</f>
        <v>207</v>
      </c>
      <c r="CR208" s="305" t="str">
        <f t="shared" si="295"/>
        <v>Sweden</v>
      </c>
      <c r="CS208" s="81">
        <f t="shared" si="326"/>
        <v>0</v>
      </c>
      <c r="CT208" s="48">
        <f t="shared" si="296"/>
        <v>0</v>
      </c>
      <c r="CU208" s="48">
        <f t="shared" si="297"/>
        <v>0</v>
      </c>
      <c r="CV208" s="48">
        <f t="shared" si="298"/>
        <v>0</v>
      </c>
      <c r="CW208" s="48">
        <f t="shared" si="299"/>
        <v>0</v>
      </c>
      <c r="CX208" s="48">
        <f t="shared" si="300"/>
        <v>0</v>
      </c>
      <c r="CY208" s="48">
        <f t="shared" si="301"/>
        <v>0</v>
      </c>
      <c r="CZ208" s="48">
        <f t="shared" si="302"/>
        <v>0</v>
      </c>
      <c r="DA208" s="48">
        <f t="shared" si="303"/>
        <v>0</v>
      </c>
      <c r="DB208" s="48">
        <f t="shared" si="304"/>
        <v>0</v>
      </c>
      <c r="DC208" s="48">
        <f t="shared" si="305"/>
        <v>0</v>
      </c>
      <c r="DD208" s="48">
        <f t="shared" si="306"/>
        <v>0</v>
      </c>
      <c r="DE208" s="48">
        <f t="shared" si="307"/>
        <v>0</v>
      </c>
      <c r="DF208" s="48">
        <f t="shared" si="308"/>
        <v>0</v>
      </c>
      <c r="DG208" s="48">
        <f t="shared" si="309"/>
        <v>0</v>
      </c>
      <c r="DH208" s="48">
        <f t="shared" si="310"/>
        <v>0</v>
      </c>
      <c r="DI208" s="48">
        <f t="shared" si="311"/>
        <v>0</v>
      </c>
      <c r="DJ208" s="48">
        <f t="shared" si="312"/>
        <v>0</v>
      </c>
      <c r="DK208" s="48">
        <f t="shared" si="313"/>
        <v>0</v>
      </c>
      <c r="DL208" s="48">
        <f t="shared" si="314"/>
        <v>0</v>
      </c>
      <c r="DM208" s="48">
        <f t="shared" si="315"/>
        <v>0</v>
      </c>
      <c r="DN208" s="48">
        <f t="shared" si="316"/>
        <v>0</v>
      </c>
      <c r="DO208" s="48">
        <f t="shared" si="317"/>
        <v>0</v>
      </c>
      <c r="DP208" s="48">
        <f t="shared" si="318"/>
        <v>0</v>
      </c>
      <c r="DQ208" s="48">
        <f t="shared" si="319"/>
        <v>0</v>
      </c>
    </row>
    <row r="209" spans="1:121" ht="15">
      <c r="A209" s="303">
        <v>208</v>
      </c>
      <c r="B209" s="445">
        <f t="shared" si="320"/>
        <v>1</v>
      </c>
      <c r="C209" s="446">
        <f>B209+COUNTIF(B$2:$B209,B209)-1</f>
        <v>208</v>
      </c>
      <c r="D209" s="447" t="str">
        <f>Tables!AI209</f>
        <v>Switzerland</v>
      </c>
      <c r="E209" s="448">
        <f t="shared" si="321"/>
        <v>0</v>
      </c>
      <c r="F209" s="50">
        <f>SUMIFS('Portfolio Allocation'!C$10:C$109,'Portfolio Allocation'!$A$10:$A$109,'Graph Tables'!$D209)</f>
        <v>0</v>
      </c>
      <c r="G209" s="50">
        <f>SUMIFS('Portfolio Allocation'!D$10:D$109,'Portfolio Allocation'!$A$10:$A$109,'Graph Tables'!$D209)</f>
        <v>0</v>
      </c>
      <c r="H209" s="50">
        <f>SUMIFS('Portfolio Allocation'!E$10:E$109,'Portfolio Allocation'!$A$10:$A$109,'Graph Tables'!$D209)</f>
        <v>0</v>
      </c>
      <c r="I209" s="50">
        <f>SUMIFS('Portfolio Allocation'!F$10:F$109,'Portfolio Allocation'!$A$10:$A$109,'Graph Tables'!$D209)</f>
        <v>0</v>
      </c>
      <c r="J209" s="50">
        <f>SUMIFS('Portfolio Allocation'!G$10:G$109,'Portfolio Allocation'!$A$10:$A$109,'Graph Tables'!$D209)</f>
        <v>0</v>
      </c>
      <c r="K209" s="50">
        <f>SUMIFS('Portfolio Allocation'!H$10:H$109,'Portfolio Allocation'!$A$10:$A$109,'Graph Tables'!$D209)</f>
        <v>0</v>
      </c>
      <c r="L209" s="50">
        <f>SUMIFS('Portfolio Allocation'!I$10:I$109,'Portfolio Allocation'!$A$10:$A$109,'Graph Tables'!$D209)</f>
        <v>0</v>
      </c>
      <c r="M209" s="50">
        <f>SUMIFS('Portfolio Allocation'!J$10:J$109,'Portfolio Allocation'!$A$10:$A$109,'Graph Tables'!$D209)</f>
        <v>0</v>
      </c>
      <c r="N209" s="50">
        <f>SUMIFS('Portfolio Allocation'!K$10:K$109,'Portfolio Allocation'!$A$10:$A$109,'Graph Tables'!$D209)</f>
        <v>0</v>
      </c>
      <c r="O209" s="50">
        <f>SUMIFS('Portfolio Allocation'!L$10:L$109,'Portfolio Allocation'!$A$10:$A$109,'Graph Tables'!$D209)</f>
        <v>0</v>
      </c>
      <c r="P209" s="50">
        <f>SUMIFS('Portfolio Allocation'!M$10:M$109,'Portfolio Allocation'!$A$10:$A$109,'Graph Tables'!$D209)</f>
        <v>0</v>
      </c>
      <c r="Q209" s="50">
        <f>SUMIFS('Portfolio Allocation'!N$10:N$109,'Portfolio Allocation'!$A$10:$A$109,'Graph Tables'!$D209)</f>
        <v>0</v>
      </c>
      <c r="R209" s="50">
        <f>SUMIFS('Portfolio Allocation'!O$10:O$109,'Portfolio Allocation'!$A$10:$A$109,'Graph Tables'!$D209)</f>
        <v>0</v>
      </c>
      <c r="S209" s="50">
        <f>SUMIFS('Portfolio Allocation'!P$10:P$109,'Portfolio Allocation'!$A$10:$A$109,'Graph Tables'!$D209)</f>
        <v>0</v>
      </c>
      <c r="T209" s="50">
        <f>SUMIFS('Portfolio Allocation'!Q$10:Q$109,'Portfolio Allocation'!$A$10:$A$109,'Graph Tables'!$D209)</f>
        <v>0</v>
      </c>
      <c r="U209" s="50">
        <f>SUMIFS('Portfolio Allocation'!R$10:R$109,'Portfolio Allocation'!$A$10:$A$109,'Graph Tables'!$D209)</f>
        <v>0</v>
      </c>
      <c r="V209" s="50">
        <f>SUMIFS('Portfolio Allocation'!S$10:S$109,'Portfolio Allocation'!$A$10:$A$109,'Graph Tables'!$D209)</f>
        <v>0</v>
      </c>
      <c r="W209" s="50">
        <f>SUMIFS('Portfolio Allocation'!T$10:T$109,'Portfolio Allocation'!$A$10:$A$109,'Graph Tables'!$D209)</f>
        <v>0</v>
      </c>
      <c r="X209" s="50">
        <f>SUMIFS('Portfolio Allocation'!U$10:U$109,'Portfolio Allocation'!$A$10:$A$109,'Graph Tables'!$D209)</f>
        <v>0</v>
      </c>
      <c r="Y209" s="50">
        <f>SUMIFS('Portfolio Allocation'!V$10:V$109,'Portfolio Allocation'!$A$10:$A$109,'Graph Tables'!$D209)</f>
        <v>0</v>
      </c>
      <c r="Z209" s="50">
        <f>SUMIFS('Portfolio Allocation'!W$10:W$109,'Portfolio Allocation'!$A$10:$A$109,'Graph Tables'!$D209)</f>
        <v>0</v>
      </c>
      <c r="AA209" s="50">
        <f>SUMIFS('Portfolio Allocation'!X$10:X$109,'Portfolio Allocation'!$A$10:$A$109,'Graph Tables'!$D209)</f>
        <v>0</v>
      </c>
      <c r="AB209" s="50">
        <f>SUMIFS('Portfolio Allocation'!Y$10:Y$109,'Portfolio Allocation'!$A$10:$A$109,'Graph Tables'!$D209)</f>
        <v>0</v>
      </c>
      <c r="AC209" s="50">
        <f>SUMIFS('Portfolio Allocation'!Z$10:Z$109,'Portfolio Allocation'!$A$10:$A$109,'Graph Tables'!$D209)</f>
        <v>0</v>
      </c>
      <c r="AD209" s="50"/>
      <c r="AH209" s="50"/>
      <c r="AI209" s="303">
        <f t="shared" si="322"/>
        <v>1</v>
      </c>
      <c r="AJ209" s="303">
        <f>AI209+COUNTIF(AI$2:$AI209,AI209)-1</f>
        <v>208</v>
      </c>
      <c r="AK209" s="305" t="str">
        <f t="shared" si="270"/>
        <v>Switzerland</v>
      </c>
      <c r="AL209" s="81">
        <f t="shared" si="323"/>
        <v>0</v>
      </c>
      <c r="AM209" s="48">
        <f t="shared" si="271"/>
        <v>0</v>
      </c>
      <c r="AN209" s="48">
        <f t="shared" si="272"/>
        <v>0</v>
      </c>
      <c r="AO209" s="48">
        <f t="shared" si="273"/>
        <v>0</v>
      </c>
      <c r="AP209" s="48">
        <f t="shared" si="274"/>
        <v>0</v>
      </c>
      <c r="AQ209" s="48">
        <f t="shared" si="275"/>
        <v>0</v>
      </c>
      <c r="AR209" s="48">
        <f t="shared" si="276"/>
        <v>0</v>
      </c>
      <c r="AS209" s="48">
        <f t="shared" si="277"/>
        <v>0</v>
      </c>
      <c r="AT209" s="48">
        <f t="shared" si="278"/>
        <v>0</v>
      </c>
      <c r="AU209" s="48">
        <f t="shared" si="279"/>
        <v>0</v>
      </c>
      <c r="AV209" s="48">
        <f t="shared" si="280"/>
        <v>0</v>
      </c>
      <c r="AW209" s="48">
        <f t="shared" si="281"/>
        <v>0</v>
      </c>
      <c r="AX209" s="48">
        <f t="shared" si="282"/>
        <v>0</v>
      </c>
      <c r="AY209" s="48">
        <f t="shared" si="283"/>
        <v>0</v>
      </c>
      <c r="AZ209" s="48">
        <f t="shared" si="284"/>
        <v>0</v>
      </c>
      <c r="BA209" s="48">
        <f t="shared" si="285"/>
        <v>0</v>
      </c>
      <c r="BB209" s="48">
        <f t="shared" si="286"/>
        <v>0</v>
      </c>
      <c r="BC209" s="48">
        <f t="shared" si="287"/>
        <v>0</v>
      </c>
      <c r="BD209" s="48">
        <f t="shared" si="288"/>
        <v>0</v>
      </c>
      <c r="BE209" s="48">
        <f t="shared" si="289"/>
        <v>0</v>
      </c>
      <c r="BF209" s="48">
        <f t="shared" si="290"/>
        <v>0</v>
      </c>
      <c r="BG209" s="48">
        <f t="shared" si="291"/>
        <v>0</v>
      </c>
      <c r="BH209" s="48">
        <f t="shared" si="292"/>
        <v>0</v>
      </c>
      <c r="BI209" s="48">
        <f t="shared" si="293"/>
        <v>0</v>
      </c>
      <c r="BJ209" s="48">
        <f t="shared" si="294"/>
        <v>0</v>
      </c>
      <c r="BK209" s="48"/>
      <c r="CN209" s="310">
        <f t="shared" si="324"/>
        <v>0</v>
      </c>
      <c r="CO209" s="310">
        <v>208</v>
      </c>
      <c r="CP209" s="303">
        <f t="shared" si="325"/>
        <v>1</v>
      </c>
      <c r="CQ209" s="303">
        <f>CP209+COUNTIF($CP$2:CP209,CP209)-1</f>
        <v>208</v>
      </c>
      <c r="CR209" s="305" t="str">
        <f t="shared" si="295"/>
        <v>Switzerland</v>
      </c>
      <c r="CS209" s="81">
        <f t="shared" si="326"/>
        <v>0</v>
      </c>
      <c r="CT209" s="48">
        <f t="shared" si="296"/>
        <v>0</v>
      </c>
      <c r="CU209" s="48">
        <f t="shared" si="297"/>
        <v>0</v>
      </c>
      <c r="CV209" s="48">
        <f t="shared" si="298"/>
        <v>0</v>
      </c>
      <c r="CW209" s="48">
        <f t="shared" si="299"/>
        <v>0</v>
      </c>
      <c r="CX209" s="48">
        <f t="shared" si="300"/>
        <v>0</v>
      </c>
      <c r="CY209" s="48">
        <f t="shared" si="301"/>
        <v>0</v>
      </c>
      <c r="CZ209" s="48">
        <f t="shared" si="302"/>
        <v>0</v>
      </c>
      <c r="DA209" s="48">
        <f t="shared" si="303"/>
        <v>0</v>
      </c>
      <c r="DB209" s="48">
        <f t="shared" si="304"/>
        <v>0</v>
      </c>
      <c r="DC209" s="48">
        <f t="shared" si="305"/>
        <v>0</v>
      </c>
      <c r="DD209" s="48">
        <f t="shared" si="306"/>
        <v>0</v>
      </c>
      <c r="DE209" s="48">
        <f t="shared" si="307"/>
        <v>0</v>
      </c>
      <c r="DF209" s="48">
        <f t="shared" si="308"/>
        <v>0</v>
      </c>
      <c r="DG209" s="48">
        <f t="shared" si="309"/>
        <v>0</v>
      </c>
      <c r="DH209" s="48">
        <f t="shared" si="310"/>
        <v>0</v>
      </c>
      <c r="DI209" s="48">
        <f t="shared" si="311"/>
        <v>0</v>
      </c>
      <c r="DJ209" s="48">
        <f t="shared" si="312"/>
        <v>0</v>
      </c>
      <c r="DK209" s="48">
        <f t="shared" si="313"/>
        <v>0</v>
      </c>
      <c r="DL209" s="48">
        <f t="shared" si="314"/>
        <v>0</v>
      </c>
      <c r="DM209" s="48">
        <f t="shared" si="315"/>
        <v>0</v>
      </c>
      <c r="DN209" s="48">
        <f t="shared" si="316"/>
        <v>0</v>
      </c>
      <c r="DO209" s="48">
        <f t="shared" si="317"/>
        <v>0</v>
      </c>
      <c r="DP209" s="48">
        <f t="shared" si="318"/>
        <v>0</v>
      </c>
      <c r="DQ209" s="48">
        <f t="shared" si="319"/>
        <v>0</v>
      </c>
    </row>
    <row r="210" spans="1:121" ht="15">
      <c r="A210" s="303">
        <v>209</v>
      </c>
      <c r="B210" s="445">
        <f t="shared" si="320"/>
        <v>1</v>
      </c>
      <c r="C210" s="446">
        <f>B210+COUNTIF(B$2:$B210,B210)-1</f>
        <v>209</v>
      </c>
      <c r="D210" s="447" t="str">
        <f>Tables!AI210</f>
        <v>Syrian Arab Republic</v>
      </c>
      <c r="E210" s="448">
        <f t="shared" si="321"/>
        <v>0</v>
      </c>
      <c r="F210" s="50">
        <f>SUMIFS('Portfolio Allocation'!C$10:C$109,'Portfolio Allocation'!$A$10:$A$109,'Graph Tables'!$D210)</f>
        <v>0</v>
      </c>
      <c r="G210" s="50">
        <f>SUMIFS('Portfolio Allocation'!D$10:D$109,'Portfolio Allocation'!$A$10:$A$109,'Graph Tables'!$D210)</f>
        <v>0</v>
      </c>
      <c r="H210" s="50">
        <f>SUMIFS('Portfolio Allocation'!E$10:E$109,'Portfolio Allocation'!$A$10:$A$109,'Graph Tables'!$D210)</f>
        <v>0</v>
      </c>
      <c r="I210" s="50">
        <f>SUMIFS('Portfolio Allocation'!F$10:F$109,'Portfolio Allocation'!$A$10:$A$109,'Graph Tables'!$D210)</f>
        <v>0</v>
      </c>
      <c r="J210" s="50">
        <f>SUMIFS('Portfolio Allocation'!G$10:G$109,'Portfolio Allocation'!$A$10:$A$109,'Graph Tables'!$D210)</f>
        <v>0</v>
      </c>
      <c r="K210" s="50">
        <f>SUMIFS('Portfolio Allocation'!H$10:H$109,'Portfolio Allocation'!$A$10:$A$109,'Graph Tables'!$D210)</f>
        <v>0</v>
      </c>
      <c r="L210" s="50">
        <f>SUMIFS('Portfolio Allocation'!I$10:I$109,'Portfolio Allocation'!$A$10:$A$109,'Graph Tables'!$D210)</f>
        <v>0</v>
      </c>
      <c r="M210" s="50">
        <f>SUMIFS('Portfolio Allocation'!J$10:J$109,'Portfolio Allocation'!$A$10:$A$109,'Graph Tables'!$D210)</f>
        <v>0</v>
      </c>
      <c r="N210" s="50">
        <f>SUMIFS('Portfolio Allocation'!K$10:K$109,'Portfolio Allocation'!$A$10:$A$109,'Graph Tables'!$D210)</f>
        <v>0</v>
      </c>
      <c r="O210" s="50">
        <f>SUMIFS('Portfolio Allocation'!L$10:L$109,'Portfolio Allocation'!$A$10:$A$109,'Graph Tables'!$D210)</f>
        <v>0</v>
      </c>
      <c r="P210" s="50">
        <f>SUMIFS('Portfolio Allocation'!M$10:M$109,'Portfolio Allocation'!$A$10:$A$109,'Graph Tables'!$D210)</f>
        <v>0</v>
      </c>
      <c r="Q210" s="50">
        <f>SUMIFS('Portfolio Allocation'!N$10:N$109,'Portfolio Allocation'!$A$10:$A$109,'Graph Tables'!$D210)</f>
        <v>0</v>
      </c>
      <c r="R210" s="50">
        <f>SUMIFS('Portfolio Allocation'!O$10:O$109,'Portfolio Allocation'!$A$10:$A$109,'Graph Tables'!$D210)</f>
        <v>0</v>
      </c>
      <c r="S210" s="50">
        <f>SUMIFS('Portfolio Allocation'!P$10:P$109,'Portfolio Allocation'!$A$10:$A$109,'Graph Tables'!$D210)</f>
        <v>0</v>
      </c>
      <c r="T210" s="50">
        <f>SUMIFS('Portfolio Allocation'!Q$10:Q$109,'Portfolio Allocation'!$A$10:$A$109,'Graph Tables'!$D210)</f>
        <v>0</v>
      </c>
      <c r="U210" s="50">
        <f>SUMIFS('Portfolio Allocation'!R$10:R$109,'Portfolio Allocation'!$A$10:$A$109,'Graph Tables'!$D210)</f>
        <v>0</v>
      </c>
      <c r="V210" s="50">
        <f>SUMIFS('Portfolio Allocation'!S$10:S$109,'Portfolio Allocation'!$A$10:$A$109,'Graph Tables'!$D210)</f>
        <v>0</v>
      </c>
      <c r="W210" s="50">
        <f>SUMIFS('Portfolio Allocation'!T$10:T$109,'Portfolio Allocation'!$A$10:$A$109,'Graph Tables'!$D210)</f>
        <v>0</v>
      </c>
      <c r="X210" s="50">
        <f>SUMIFS('Portfolio Allocation'!U$10:U$109,'Portfolio Allocation'!$A$10:$A$109,'Graph Tables'!$D210)</f>
        <v>0</v>
      </c>
      <c r="Y210" s="50">
        <f>SUMIFS('Portfolio Allocation'!V$10:V$109,'Portfolio Allocation'!$A$10:$A$109,'Graph Tables'!$D210)</f>
        <v>0</v>
      </c>
      <c r="Z210" s="50">
        <f>SUMIFS('Portfolio Allocation'!W$10:W$109,'Portfolio Allocation'!$A$10:$A$109,'Graph Tables'!$D210)</f>
        <v>0</v>
      </c>
      <c r="AA210" s="50">
        <f>SUMIFS('Portfolio Allocation'!X$10:X$109,'Portfolio Allocation'!$A$10:$A$109,'Graph Tables'!$D210)</f>
        <v>0</v>
      </c>
      <c r="AB210" s="50">
        <f>SUMIFS('Portfolio Allocation'!Y$10:Y$109,'Portfolio Allocation'!$A$10:$A$109,'Graph Tables'!$D210)</f>
        <v>0</v>
      </c>
      <c r="AC210" s="50">
        <f>SUMIFS('Portfolio Allocation'!Z$10:Z$109,'Portfolio Allocation'!$A$10:$A$109,'Graph Tables'!$D210)</f>
        <v>0</v>
      </c>
      <c r="AD210" s="50"/>
      <c r="AH210" s="50"/>
      <c r="AI210" s="303">
        <f t="shared" si="322"/>
        <v>1</v>
      </c>
      <c r="AJ210" s="303">
        <f>AI210+COUNTIF(AI$2:$AI210,AI210)-1</f>
        <v>209</v>
      </c>
      <c r="AK210" s="305" t="str">
        <f t="shared" si="270"/>
        <v>Syrian Arab Republic</v>
      </c>
      <c r="AL210" s="81">
        <f t="shared" si="323"/>
        <v>0</v>
      </c>
      <c r="AM210" s="48">
        <f t="shared" si="271"/>
        <v>0</v>
      </c>
      <c r="AN210" s="48">
        <f t="shared" si="272"/>
        <v>0</v>
      </c>
      <c r="AO210" s="48">
        <f t="shared" si="273"/>
        <v>0</v>
      </c>
      <c r="AP210" s="48">
        <f t="shared" si="274"/>
        <v>0</v>
      </c>
      <c r="AQ210" s="48">
        <f t="shared" si="275"/>
        <v>0</v>
      </c>
      <c r="AR210" s="48">
        <f t="shared" si="276"/>
        <v>0</v>
      </c>
      <c r="AS210" s="48">
        <f t="shared" si="277"/>
        <v>0</v>
      </c>
      <c r="AT210" s="48">
        <f t="shared" si="278"/>
        <v>0</v>
      </c>
      <c r="AU210" s="48">
        <f t="shared" si="279"/>
        <v>0</v>
      </c>
      <c r="AV210" s="48">
        <f t="shared" si="280"/>
        <v>0</v>
      </c>
      <c r="AW210" s="48">
        <f t="shared" si="281"/>
        <v>0</v>
      </c>
      <c r="AX210" s="48">
        <f t="shared" si="282"/>
        <v>0</v>
      </c>
      <c r="AY210" s="48">
        <f t="shared" si="283"/>
        <v>0</v>
      </c>
      <c r="AZ210" s="48">
        <f t="shared" si="284"/>
        <v>0</v>
      </c>
      <c r="BA210" s="48">
        <f t="shared" si="285"/>
        <v>0</v>
      </c>
      <c r="BB210" s="48">
        <f t="shared" si="286"/>
        <v>0</v>
      </c>
      <c r="BC210" s="48">
        <f t="shared" si="287"/>
        <v>0</v>
      </c>
      <c r="BD210" s="48">
        <f t="shared" si="288"/>
        <v>0</v>
      </c>
      <c r="BE210" s="48">
        <f t="shared" si="289"/>
        <v>0</v>
      </c>
      <c r="BF210" s="48">
        <f t="shared" si="290"/>
        <v>0</v>
      </c>
      <c r="BG210" s="48">
        <f t="shared" si="291"/>
        <v>0</v>
      </c>
      <c r="BH210" s="48">
        <f t="shared" si="292"/>
        <v>0</v>
      </c>
      <c r="BI210" s="48">
        <f t="shared" si="293"/>
        <v>0</v>
      </c>
      <c r="BJ210" s="48">
        <f t="shared" si="294"/>
        <v>0</v>
      </c>
      <c r="BK210" s="48"/>
      <c r="CN210" s="310">
        <f t="shared" si="324"/>
        <v>0</v>
      </c>
      <c r="CO210" s="310">
        <v>209</v>
      </c>
      <c r="CP210" s="303">
        <f t="shared" si="325"/>
        <v>1</v>
      </c>
      <c r="CQ210" s="303">
        <f>CP210+COUNTIF($CP$2:CP210,CP210)-1</f>
        <v>209</v>
      </c>
      <c r="CR210" s="305" t="str">
        <f t="shared" si="295"/>
        <v>Syrian Arab Republic</v>
      </c>
      <c r="CS210" s="81">
        <f t="shared" si="326"/>
        <v>0</v>
      </c>
      <c r="CT210" s="48">
        <f t="shared" si="296"/>
        <v>0</v>
      </c>
      <c r="CU210" s="48">
        <f t="shared" si="297"/>
        <v>0</v>
      </c>
      <c r="CV210" s="48">
        <f t="shared" si="298"/>
        <v>0</v>
      </c>
      <c r="CW210" s="48">
        <f t="shared" si="299"/>
        <v>0</v>
      </c>
      <c r="CX210" s="48">
        <f t="shared" si="300"/>
        <v>0</v>
      </c>
      <c r="CY210" s="48">
        <f t="shared" si="301"/>
        <v>0</v>
      </c>
      <c r="CZ210" s="48">
        <f t="shared" si="302"/>
        <v>0</v>
      </c>
      <c r="DA210" s="48">
        <f t="shared" si="303"/>
        <v>0</v>
      </c>
      <c r="DB210" s="48">
        <f t="shared" si="304"/>
        <v>0</v>
      </c>
      <c r="DC210" s="48">
        <f t="shared" si="305"/>
        <v>0</v>
      </c>
      <c r="DD210" s="48">
        <f t="shared" si="306"/>
        <v>0</v>
      </c>
      <c r="DE210" s="48">
        <f t="shared" si="307"/>
        <v>0</v>
      </c>
      <c r="DF210" s="48">
        <f t="shared" si="308"/>
        <v>0</v>
      </c>
      <c r="DG210" s="48">
        <f t="shared" si="309"/>
        <v>0</v>
      </c>
      <c r="DH210" s="48">
        <f t="shared" si="310"/>
        <v>0</v>
      </c>
      <c r="DI210" s="48">
        <f t="shared" si="311"/>
        <v>0</v>
      </c>
      <c r="DJ210" s="48">
        <f t="shared" si="312"/>
        <v>0</v>
      </c>
      <c r="DK210" s="48">
        <f t="shared" si="313"/>
        <v>0</v>
      </c>
      <c r="DL210" s="48">
        <f t="shared" si="314"/>
        <v>0</v>
      </c>
      <c r="DM210" s="48">
        <f t="shared" si="315"/>
        <v>0</v>
      </c>
      <c r="DN210" s="48">
        <f t="shared" si="316"/>
        <v>0</v>
      </c>
      <c r="DO210" s="48">
        <f t="shared" si="317"/>
        <v>0</v>
      </c>
      <c r="DP210" s="48">
        <f t="shared" si="318"/>
        <v>0</v>
      </c>
      <c r="DQ210" s="48">
        <f t="shared" si="319"/>
        <v>0</v>
      </c>
    </row>
    <row r="211" spans="1:121" ht="15">
      <c r="A211" s="303">
        <v>210</v>
      </c>
      <c r="B211" s="445">
        <f t="shared" si="320"/>
        <v>1</v>
      </c>
      <c r="C211" s="446">
        <f>B211+COUNTIF(B$2:$B211,B211)-1</f>
        <v>210</v>
      </c>
      <c r="D211" s="447" t="str">
        <f>Tables!AI211</f>
        <v>Taiwan</v>
      </c>
      <c r="E211" s="448">
        <f t="shared" si="321"/>
        <v>0</v>
      </c>
      <c r="F211" s="50">
        <f>SUMIFS('Portfolio Allocation'!C$10:C$109,'Portfolio Allocation'!$A$10:$A$109,'Graph Tables'!$D211)</f>
        <v>0</v>
      </c>
      <c r="G211" s="50">
        <f>SUMIFS('Portfolio Allocation'!D$10:D$109,'Portfolio Allocation'!$A$10:$A$109,'Graph Tables'!$D211)</f>
        <v>0</v>
      </c>
      <c r="H211" s="50">
        <f>SUMIFS('Portfolio Allocation'!E$10:E$109,'Portfolio Allocation'!$A$10:$A$109,'Graph Tables'!$D211)</f>
        <v>0</v>
      </c>
      <c r="I211" s="50">
        <f>SUMIFS('Portfolio Allocation'!F$10:F$109,'Portfolio Allocation'!$A$10:$A$109,'Graph Tables'!$D211)</f>
        <v>0</v>
      </c>
      <c r="J211" s="50">
        <f>SUMIFS('Portfolio Allocation'!G$10:G$109,'Portfolio Allocation'!$A$10:$A$109,'Graph Tables'!$D211)</f>
        <v>0</v>
      </c>
      <c r="K211" s="50">
        <f>SUMIFS('Portfolio Allocation'!H$10:H$109,'Portfolio Allocation'!$A$10:$A$109,'Graph Tables'!$D211)</f>
        <v>0</v>
      </c>
      <c r="L211" s="50">
        <f>SUMIFS('Portfolio Allocation'!I$10:I$109,'Portfolio Allocation'!$A$10:$A$109,'Graph Tables'!$D211)</f>
        <v>0</v>
      </c>
      <c r="M211" s="50">
        <f>SUMIFS('Portfolio Allocation'!J$10:J$109,'Portfolio Allocation'!$A$10:$A$109,'Graph Tables'!$D211)</f>
        <v>0</v>
      </c>
      <c r="N211" s="50">
        <f>SUMIFS('Portfolio Allocation'!K$10:K$109,'Portfolio Allocation'!$A$10:$A$109,'Graph Tables'!$D211)</f>
        <v>0</v>
      </c>
      <c r="O211" s="50">
        <f>SUMIFS('Portfolio Allocation'!L$10:L$109,'Portfolio Allocation'!$A$10:$A$109,'Graph Tables'!$D211)</f>
        <v>0</v>
      </c>
      <c r="P211" s="50">
        <f>SUMIFS('Portfolio Allocation'!M$10:M$109,'Portfolio Allocation'!$A$10:$A$109,'Graph Tables'!$D211)</f>
        <v>0</v>
      </c>
      <c r="Q211" s="50">
        <f>SUMIFS('Portfolio Allocation'!N$10:N$109,'Portfolio Allocation'!$A$10:$A$109,'Graph Tables'!$D211)</f>
        <v>0</v>
      </c>
      <c r="R211" s="50">
        <f>SUMIFS('Portfolio Allocation'!O$10:O$109,'Portfolio Allocation'!$A$10:$A$109,'Graph Tables'!$D211)</f>
        <v>0</v>
      </c>
      <c r="S211" s="50">
        <f>SUMIFS('Portfolio Allocation'!P$10:P$109,'Portfolio Allocation'!$A$10:$A$109,'Graph Tables'!$D211)</f>
        <v>0</v>
      </c>
      <c r="T211" s="50">
        <f>SUMIFS('Portfolio Allocation'!Q$10:Q$109,'Portfolio Allocation'!$A$10:$A$109,'Graph Tables'!$D211)</f>
        <v>0</v>
      </c>
      <c r="U211" s="50">
        <f>SUMIFS('Portfolio Allocation'!R$10:R$109,'Portfolio Allocation'!$A$10:$A$109,'Graph Tables'!$D211)</f>
        <v>0</v>
      </c>
      <c r="V211" s="50">
        <f>SUMIFS('Portfolio Allocation'!S$10:S$109,'Portfolio Allocation'!$A$10:$A$109,'Graph Tables'!$D211)</f>
        <v>0</v>
      </c>
      <c r="W211" s="50">
        <f>SUMIFS('Portfolio Allocation'!T$10:T$109,'Portfolio Allocation'!$A$10:$A$109,'Graph Tables'!$D211)</f>
        <v>0</v>
      </c>
      <c r="X211" s="50">
        <f>SUMIFS('Portfolio Allocation'!U$10:U$109,'Portfolio Allocation'!$A$10:$A$109,'Graph Tables'!$D211)</f>
        <v>0</v>
      </c>
      <c r="Y211" s="50">
        <f>SUMIFS('Portfolio Allocation'!V$10:V$109,'Portfolio Allocation'!$A$10:$A$109,'Graph Tables'!$D211)</f>
        <v>0</v>
      </c>
      <c r="Z211" s="50">
        <f>SUMIFS('Portfolio Allocation'!W$10:W$109,'Portfolio Allocation'!$A$10:$A$109,'Graph Tables'!$D211)</f>
        <v>0</v>
      </c>
      <c r="AA211" s="50">
        <f>SUMIFS('Portfolio Allocation'!X$10:X$109,'Portfolio Allocation'!$A$10:$A$109,'Graph Tables'!$D211)</f>
        <v>0</v>
      </c>
      <c r="AB211" s="50">
        <f>SUMIFS('Portfolio Allocation'!Y$10:Y$109,'Portfolio Allocation'!$A$10:$A$109,'Graph Tables'!$D211)</f>
        <v>0</v>
      </c>
      <c r="AC211" s="50">
        <f>SUMIFS('Portfolio Allocation'!Z$10:Z$109,'Portfolio Allocation'!$A$10:$A$109,'Graph Tables'!$D211)</f>
        <v>0</v>
      </c>
      <c r="AD211" s="50"/>
      <c r="AH211" s="50"/>
      <c r="AI211" s="303">
        <f t="shared" si="322"/>
        <v>1</v>
      </c>
      <c r="AJ211" s="303">
        <f>AI211+COUNTIF(AI$2:$AI211,AI211)-1</f>
        <v>210</v>
      </c>
      <c r="AK211" s="305" t="str">
        <f t="shared" si="270"/>
        <v>Taiwan</v>
      </c>
      <c r="AL211" s="81">
        <f t="shared" si="323"/>
        <v>0</v>
      </c>
      <c r="AM211" s="48">
        <f t="shared" si="271"/>
        <v>0</v>
      </c>
      <c r="AN211" s="48">
        <f t="shared" si="272"/>
        <v>0</v>
      </c>
      <c r="AO211" s="48">
        <f t="shared" si="273"/>
        <v>0</v>
      </c>
      <c r="AP211" s="48">
        <f t="shared" si="274"/>
        <v>0</v>
      </c>
      <c r="AQ211" s="48">
        <f t="shared" si="275"/>
        <v>0</v>
      </c>
      <c r="AR211" s="48">
        <f t="shared" si="276"/>
        <v>0</v>
      </c>
      <c r="AS211" s="48">
        <f t="shared" si="277"/>
        <v>0</v>
      </c>
      <c r="AT211" s="48">
        <f t="shared" si="278"/>
        <v>0</v>
      </c>
      <c r="AU211" s="48">
        <f t="shared" si="279"/>
        <v>0</v>
      </c>
      <c r="AV211" s="48">
        <f t="shared" si="280"/>
        <v>0</v>
      </c>
      <c r="AW211" s="48">
        <f t="shared" si="281"/>
        <v>0</v>
      </c>
      <c r="AX211" s="48">
        <f t="shared" si="282"/>
        <v>0</v>
      </c>
      <c r="AY211" s="48">
        <f t="shared" si="283"/>
        <v>0</v>
      </c>
      <c r="AZ211" s="48">
        <f t="shared" si="284"/>
        <v>0</v>
      </c>
      <c r="BA211" s="48">
        <f t="shared" si="285"/>
        <v>0</v>
      </c>
      <c r="BB211" s="48">
        <f t="shared" si="286"/>
        <v>0</v>
      </c>
      <c r="BC211" s="48">
        <f t="shared" si="287"/>
        <v>0</v>
      </c>
      <c r="BD211" s="48">
        <f t="shared" si="288"/>
        <v>0</v>
      </c>
      <c r="BE211" s="48">
        <f t="shared" si="289"/>
        <v>0</v>
      </c>
      <c r="BF211" s="48">
        <f t="shared" si="290"/>
        <v>0</v>
      </c>
      <c r="BG211" s="48">
        <f t="shared" si="291"/>
        <v>0</v>
      </c>
      <c r="BH211" s="48">
        <f t="shared" si="292"/>
        <v>0</v>
      </c>
      <c r="BI211" s="48">
        <f t="shared" si="293"/>
        <v>0</v>
      </c>
      <c r="BJ211" s="48">
        <f t="shared" si="294"/>
        <v>0</v>
      </c>
      <c r="BK211" s="48"/>
      <c r="CN211" s="310">
        <f t="shared" si="324"/>
        <v>0</v>
      </c>
      <c r="CO211" s="310">
        <v>210</v>
      </c>
      <c r="CP211" s="303">
        <f t="shared" si="325"/>
        <v>1</v>
      </c>
      <c r="CQ211" s="303">
        <f>CP211+COUNTIF($CP$2:CP211,CP211)-1</f>
        <v>210</v>
      </c>
      <c r="CR211" s="305" t="str">
        <f t="shared" si="295"/>
        <v>Taiwan</v>
      </c>
      <c r="CS211" s="81">
        <f t="shared" si="326"/>
        <v>0</v>
      </c>
      <c r="CT211" s="48">
        <f t="shared" si="296"/>
        <v>0</v>
      </c>
      <c r="CU211" s="48">
        <f t="shared" si="297"/>
        <v>0</v>
      </c>
      <c r="CV211" s="48">
        <f t="shared" si="298"/>
        <v>0</v>
      </c>
      <c r="CW211" s="48">
        <f t="shared" si="299"/>
        <v>0</v>
      </c>
      <c r="CX211" s="48">
        <f t="shared" si="300"/>
        <v>0</v>
      </c>
      <c r="CY211" s="48">
        <f t="shared" si="301"/>
        <v>0</v>
      </c>
      <c r="CZ211" s="48">
        <f t="shared" si="302"/>
        <v>0</v>
      </c>
      <c r="DA211" s="48">
        <f t="shared" si="303"/>
        <v>0</v>
      </c>
      <c r="DB211" s="48">
        <f t="shared" si="304"/>
        <v>0</v>
      </c>
      <c r="DC211" s="48">
        <f t="shared" si="305"/>
        <v>0</v>
      </c>
      <c r="DD211" s="48">
        <f t="shared" si="306"/>
        <v>0</v>
      </c>
      <c r="DE211" s="48">
        <f t="shared" si="307"/>
        <v>0</v>
      </c>
      <c r="DF211" s="48">
        <f t="shared" si="308"/>
        <v>0</v>
      </c>
      <c r="DG211" s="48">
        <f t="shared" si="309"/>
        <v>0</v>
      </c>
      <c r="DH211" s="48">
        <f t="shared" si="310"/>
        <v>0</v>
      </c>
      <c r="DI211" s="48">
        <f t="shared" si="311"/>
        <v>0</v>
      </c>
      <c r="DJ211" s="48">
        <f t="shared" si="312"/>
        <v>0</v>
      </c>
      <c r="DK211" s="48">
        <f t="shared" si="313"/>
        <v>0</v>
      </c>
      <c r="DL211" s="48">
        <f t="shared" si="314"/>
        <v>0</v>
      </c>
      <c r="DM211" s="48">
        <f t="shared" si="315"/>
        <v>0</v>
      </c>
      <c r="DN211" s="48">
        <f t="shared" si="316"/>
        <v>0</v>
      </c>
      <c r="DO211" s="48">
        <f t="shared" si="317"/>
        <v>0</v>
      </c>
      <c r="DP211" s="48">
        <f t="shared" si="318"/>
        <v>0</v>
      </c>
      <c r="DQ211" s="48">
        <f t="shared" si="319"/>
        <v>0</v>
      </c>
    </row>
    <row r="212" spans="1:121" ht="15">
      <c r="A212" s="303">
        <v>211</v>
      </c>
      <c r="B212" s="445">
        <f t="shared" si="320"/>
        <v>1</v>
      </c>
      <c r="C212" s="446">
        <f>B212+COUNTIF(B$2:$B212,B212)-1</f>
        <v>211</v>
      </c>
      <c r="D212" s="447" t="str">
        <f>Tables!AI212</f>
        <v>Tajikistan</v>
      </c>
      <c r="E212" s="448">
        <f t="shared" si="321"/>
        <v>0</v>
      </c>
      <c r="F212" s="50">
        <f>SUMIFS('Portfolio Allocation'!C$10:C$109,'Portfolio Allocation'!$A$10:$A$109,'Graph Tables'!$D212)</f>
        <v>0</v>
      </c>
      <c r="G212" s="50">
        <f>SUMIFS('Portfolio Allocation'!D$10:D$109,'Portfolio Allocation'!$A$10:$A$109,'Graph Tables'!$D212)</f>
        <v>0</v>
      </c>
      <c r="H212" s="50">
        <f>SUMIFS('Portfolio Allocation'!E$10:E$109,'Portfolio Allocation'!$A$10:$A$109,'Graph Tables'!$D212)</f>
        <v>0</v>
      </c>
      <c r="I212" s="50">
        <f>SUMIFS('Portfolio Allocation'!F$10:F$109,'Portfolio Allocation'!$A$10:$A$109,'Graph Tables'!$D212)</f>
        <v>0</v>
      </c>
      <c r="J212" s="50">
        <f>SUMIFS('Portfolio Allocation'!G$10:G$109,'Portfolio Allocation'!$A$10:$A$109,'Graph Tables'!$D212)</f>
        <v>0</v>
      </c>
      <c r="K212" s="50">
        <f>SUMIFS('Portfolio Allocation'!H$10:H$109,'Portfolio Allocation'!$A$10:$A$109,'Graph Tables'!$D212)</f>
        <v>0</v>
      </c>
      <c r="L212" s="50">
        <f>SUMIFS('Portfolio Allocation'!I$10:I$109,'Portfolio Allocation'!$A$10:$A$109,'Graph Tables'!$D212)</f>
        <v>0</v>
      </c>
      <c r="M212" s="50">
        <f>SUMIFS('Portfolio Allocation'!J$10:J$109,'Portfolio Allocation'!$A$10:$A$109,'Graph Tables'!$D212)</f>
        <v>0</v>
      </c>
      <c r="N212" s="50">
        <f>SUMIFS('Portfolio Allocation'!K$10:K$109,'Portfolio Allocation'!$A$10:$A$109,'Graph Tables'!$D212)</f>
        <v>0</v>
      </c>
      <c r="O212" s="50">
        <f>SUMIFS('Portfolio Allocation'!L$10:L$109,'Portfolio Allocation'!$A$10:$A$109,'Graph Tables'!$D212)</f>
        <v>0</v>
      </c>
      <c r="P212" s="50">
        <f>SUMIFS('Portfolio Allocation'!M$10:M$109,'Portfolio Allocation'!$A$10:$A$109,'Graph Tables'!$D212)</f>
        <v>0</v>
      </c>
      <c r="Q212" s="50">
        <f>SUMIFS('Portfolio Allocation'!N$10:N$109,'Portfolio Allocation'!$A$10:$A$109,'Graph Tables'!$D212)</f>
        <v>0</v>
      </c>
      <c r="R212" s="50">
        <f>SUMIFS('Portfolio Allocation'!O$10:O$109,'Portfolio Allocation'!$A$10:$A$109,'Graph Tables'!$D212)</f>
        <v>0</v>
      </c>
      <c r="S212" s="50">
        <f>SUMIFS('Portfolio Allocation'!P$10:P$109,'Portfolio Allocation'!$A$10:$A$109,'Graph Tables'!$D212)</f>
        <v>0</v>
      </c>
      <c r="T212" s="50">
        <f>SUMIFS('Portfolio Allocation'!Q$10:Q$109,'Portfolio Allocation'!$A$10:$A$109,'Graph Tables'!$D212)</f>
        <v>0</v>
      </c>
      <c r="U212" s="50">
        <f>SUMIFS('Portfolio Allocation'!R$10:R$109,'Portfolio Allocation'!$A$10:$A$109,'Graph Tables'!$D212)</f>
        <v>0</v>
      </c>
      <c r="V212" s="50">
        <f>SUMIFS('Portfolio Allocation'!S$10:S$109,'Portfolio Allocation'!$A$10:$A$109,'Graph Tables'!$D212)</f>
        <v>0</v>
      </c>
      <c r="W212" s="50">
        <f>SUMIFS('Portfolio Allocation'!T$10:T$109,'Portfolio Allocation'!$A$10:$A$109,'Graph Tables'!$D212)</f>
        <v>0</v>
      </c>
      <c r="X212" s="50">
        <f>SUMIFS('Portfolio Allocation'!U$10:U$109,'Portfolio Allocation'!$A$10:$A$109,'Graph Tables'!$D212)</f>
        <v>0</v>
      </c>
      <c r="Y212" s="50">
        <f>SUMIFS('Portfolio Allocation'!V$10:V$109,'Portfolio Allocation'!$A$10:$A$109,'Graph Tables'!$D212)</f>
        <v>0</v>
      </c>
      <c r="Z212" s="50">
        <f>SUMIFS('Portfolio Allocation'!W$10:W$109,'Portfolio Allocation'!$A$10:$A$109,'Graph Tables'!$D212)</f>
        <v>0</v>
      </c>
      <c r="AA212" s="50">
        <f>SUMIFS('Portfolio Allocation'!X$10:X$109,'Portfolio Allocation'!$A$10:$A$109,'Graph Tables'!$D212)</f>
        <v>0</v>
      </c>
      <c r="AB212" s="50">
        <f>SUMIFS('Portfolio Allocation'!Y$10:Y$109,'Portfolio Allocation'!$A$10:$A$109,'Graph Tables'!$D212)</f>
        <v>0</v>
      </c>
      <c r="AC212" s="50">
        <f>SUMIFS('Portfolio Allocation'!Z$10:Z$109,'Portfolio Allocation'!$A$10:$A$109,'Graph Tables'!$D212)</f>
        <v>0</v>
      </c>
      <c r="AD212" s="50"/>
      <c r="AH212" s="50"/>
      <c r="AI212" s="303">
        <f t="shared" si="322"/>
        <v>1</v>
      </c>
      <c r="AJ212" s="303">
        <f>AI212+COUNTIF(AI$2:$AI212,AI212)-1</f>
        <v>211</v>
      </c>
      <c r="AK212" s="305" t="str">
        <f t="shared" si="270"/>
        <v>Tajikistan</v>
      </c>
      <c r="AL212" s="81">
        <f t="shared" si="323"/>
        <v>0</v>
      </c>
      <c r="AM212" s="48">
        <f t="shared" si="271"/>
        <v>0</v>
      </c>
      <c r="AN212" s="48">
        <f t="shared" si="272"/>
        <v>0</v>
      </c>
      <c r="AO212" s="48">
        <f t="shared" si="273"/>
        <v>0</v>
      </c>
      <c r="AP212" s="48">
        <f t="shared" si="274"/>
        <v>0</v>
      </c>
      <c r="AQ212" s="48">
        <f t="shared" si="275"/>
        <v>0</v>
      </c>
      <c r="AR212" s="48">
        <f t="shared" si="276"/>
        <v>0</v>
      </c>
      <c r="AS212" s="48">
        <f t="shared" si="277"/>
        <v>0</v>
      </c>
      <c r="AT212" s="48">
        <f t="shared" si="278"/>
        <v>0</v>
      </c>
      <c r="AU212" s="48">
        <f t="shared" si="279"/>
        <v>0</v>
      </c>
      <c r="AV212" s="48">
        <f t="shared" si="280"/>
        <v>0</v>
      </c>
      <c r="AW212" s="48">
        <f t="shared" si="281"/>
        <v>0</v>
      </c>
      <c r="AX212" s="48">
        <f t="shared" si="282"/>
        <v>0</v>
      </c>
      <c r="AY212" s="48">
        <f t="shared" si="283"/>
        <v>0</v>
      </c>
      <c r="AZ212" s="48">
        <f t="shared" si="284"/>
        <v>0</v>
      </c>
      <c r="BA212" s="48">
        <f t="shared" si="285"/>
        <v>0</v>
      </c>
      <c r="BB212" s="48">
        <f t="shared" si="286"/>
        <v>0</v>
      </c>
      <c r="BC212" s="48">
        <f t="shared" si="287"/>
        <v>0</v>
      </c>
      <c r="BD212" s="48">
        <f t="shared" si="288"/>
        <v>0</v>
      </c>
      <c r="BE212" s="48">
        <f t="shared" si="289"/>
        <v>0</v>
      </c>
      <c r="BF212" s="48">
        <f t="shared" si="290"/>
        <v>0</v>
      </c>
      <c r="BG212" s="48">
        <f t="shared" si="291"/>
        <v>0</v>
      </c>
      <c r="BH212" s="48">
        <f t="shared" si="292"/>
        <v>0</v>
      </c>
      <c r="BI212" s="48">
        <f t="shared" si="293"/>
        <v>0</v>
      </c>
      <c r="BJ212" s="48">
        <f t="shared" si="294"/>
        <v>0</v>
      </c>
      <c r="BK212" s="48"/>
      <c r="CN212" s="310">
        <f t="shared" si="324"/>
        <v>0</v>
      </c>
      <c r="CO212" s="310">
        <v>211</v>
      </c>
      <c r="CP212" s="303">
        <f t="shared" si="325"/>
        <v>1</v>
      </c>
      <c r="CQ212" s="303">
        <f>CP212+COUNTIF($CP$2:CP212,CP212)-1</f>
        <v>211</v>
      </c>
      <c r="CR212" s="305" t="str">
        <f t="shared" si="295"/>
        <v>Tajikistan</v>
      </c>
      <c r="CS212" s="81">
        <f t="shared" si="326"/>
        <v>0</v>
      </c>
      <c r="CT212" s="48">
        <f t="shared" si="296"/>
        <v>0</v>
      </c>
      <c r="CU212" s="48">
        <f t="shared" si="297"/>
        <v>0</v>
      </c>
      <c r="CV212" s="48">
        <f t="shared" si="298"/>
        <v>0</v>
      </c>
      <c r="CW212" s="48">
        <f t="shared" si="299"/>
        <v>0</v>
      </c>
      <c r="CX212" s="48">
        <f t="shared" si="300"/>
        <v>0</v>
      </c>
      <c r="CY212" s="48">
        <f t="shared" si="301"/>
        <v>0</v>
      </c>
      <c r="CZ212" s="48">
        <f t="shared" si="302"/>
        <v>0</v>
      </c>
      <c r="DA212" s="48">
        <f t="shared" si="303"/>
        <v>0</v>
      </c>
      <c r="DB212" s="48">
        <f t="shared" si="304"/>
        <v>0</v>
      </c>
      <c r="DC212" s="48">
        <f t="shared" si="305"/>
        <v>0</v>
      </c>
      <c r="DD212" s="48">
        <f t="shared" si="306"/>
        <v>0</v>
      </c>
      <c r="DE212" s="48">
        <f t="shared" si="307"/>
        <v>0</v>
      </c>
      <c r="DF212" s="48">
        <f t="shared" si="308"/>
        <v>0</v>
      </c>
      <c r="DG212" s="48">
        <f t="shared" si="309"/>
        <v>0</v>
      </c>
      <c r="DH212" s="48">
        <f t="shared" si="310"/>
        <v>0</v>
      </c>
      <c r="DI212" s="48">
        <f t="shared" si="311"/>
        <v>0</v>
      </c>
      <c r="DJ212" s="48">
        <f t="shared" si="312"/>
        <v>0</v>
      </c>
      <c r="DK212" s="48">
        <f t="shared" si="313"/>
        <v>0</v>
      </c>
      <c r="DL212" s="48">
        <f t="shared" si="314"/>
        <v>0</v>
      </c>
      <c r="DM212" s="48">
        <f t="shared" si="315"/>
        <v>0</v>
      </c>
      <c r="DN212" s="48">
        <f t="shared" si="316"/>
        <v>0</v>
      </c>
      <c r="DO212" s="48">
        <f t="shared" si="317"/>
        <v>0</v>
      </c>
      <c r="DP212" s="48">
        <f t="shared" si="318"/>
        <v>0</v>
      </c>
      <c r="DQ212" s="48">
        <f t="shared" si="319"/>
        <v>0</v>
      </c>
    </row>
    <row r="213" spans="1:121" ht="15">
      <c r="A213" s="303">
        <v>212</v>
      </c>
      <c r="B213" s="445">
        <f t="shared" si="320"/>
        <v>1</v>
      </c>
      <c r="C213" s="446">
        <f>B213+COUNTIF(B$2:$B213,B213)-1</f>
        <v>212</v>
      </c>
      <c r="D213" s="447" t="str">
        <f>Tables!AI213</f>
        <v>Tanzania</v>
      </c>
      <c r="E213" s="448">
        <f t="shared" si="321"/>
        <v>0</v>
      </c>
      <c r="F213" s="50">
        <f>SUMIFS('Portfolio Allocation'!C$10:C$109,'Portfolio Allocation'!$A$10:$A$109,'Graph Tables'!$D213)</f>
        <v>0</v>
      </c>
      <c r="G213" s="50">
        <f>SUMIFS('Portfolio Allocation'!D$10:D$109,'Portfolio Allocation'!$A$10:$A$109,'Graph Tables'!$D213)</f>
        <v>0</v>
      </c>
      <c r="H213" s="50">
        <f>SUMIFS('Portfolio Allocation'!E$10:E$109,'Portfolio Allocation'!$A$10:$A$109,'Graph Tables'!$D213)</f>
        <v>0</v>
      </c>
      <c r="I213" s="50">
        <f>SUMIFS('Portfolio Allocation'!F$10:F$109,'Portfolio Allocation'!$A$10:$A$109,'Graph Tables'!$D213)</f>
        <v>0</v>
      </c>
      <c r="J213" s="50">
        <f>SUMIFS('Portfolio Allocation'!G$10:G$109,'Portfolio Allocation'!$A$10:$A$109,'Graph Tables'!$D213)</f>
        <v>0</v>
      </c>
      <c r="K213" s="50">
        <f>SUMIFS('Portfolio Allocation'!H$10:H$109,'Portfolio Allocation'!$A$10:$A$109,'Graph Tables'!$D213)</f>
        <v>0</v>
      </c>
      <c r="L213" s="50">
        <f>SUMIFS('Portfolio Allocation'!I$10:I$109,'Portfolio Allocation'!$A$10:$A$109,'Graph Tables'!$D213)</f>
        <v>0</v>
      </c>
      <c r="M213" s="50">
        <f>SUMIFS('Portfolio Allocation'!J$10:J$109,'Portfolio Allocation'!$A$10:$A$109,'Graph Tables'!$D213)</f>
        <v>0</v>
      </c>
      <c r="N213" s="50">
        <f>SUMIFS('Portfolio Allocation'!K$10:K$109,'Portfolio Allocation'!$A$10:$A$109,'Graph Tables'!$D213)</f>
        <v>0</v>
      </c>
      <c r="O213" s="50">
        <f>SUMIFS('Portfolio Allocation'!L$10:L$109,'Portfolio Allocation'!$A$10:$A$109,'Graph Tables'!$D213)</f>
        <v>0</v>
      </c>
      <c r="P213" s="50">
        <f>SUMIFS('Portfolio Allocation'!M$10:M$109,'Portfolio Allocation'!$A$10:$A$109,'Graph Tables'!$D213)</f>
        <v>0</v>
      </c>
      <c r="Q213" s="50">
        <f>SUMIFS('Portfolio Allocation'!N$10:N$109,'Portfolio Allocation'!$A$10:$A$109,'Graph Tables'!$D213)</f>
        <v>0</v>
      </c>
      <c r="R213" s="50">
        <f>SUMIFS('Portfolio Allocation'!O$10:O$109,'Portfolio Allocation'!$A$10:$A$109,'Graph Tables'!$D213)</f>
        <v>0</v>
      </c>
      <c r="S213" s="50">
        <f>SUMIFS('Portfolio Allocation'!P$10:P$109,'Portfolio Allocation'!$A$10:$A$109,'Graph Tables'!$D213)</f>
        <v>0</v>
      </c>
      <c r="T213" s="50">
        <f>SUMIFS('Portfolio Allocation'!Q$10:Q$109,'Portfolio Allocation'!$A$10:$A$109,'Graph Tables'!$D213)</f>
        <v>0</v>
      </c>
      <c r="U213" s="50">
        <f>SUMIFS('Portfolio Allocation'!R$10:R$109,'Portfolio Allocation'!$A$10:$A$109,'Graph Tables'!$D213)</f>
        <v>0</v>
      </c>
      <c r="V213" s="50">
        <f>SUMIFS('Portfolio Allocation'!S$10:S$109,'Portfolio Allocation'!$A$10:$A$109,'Graph Tables'!$D213)</f>
        <v>0</v>
      </c>
      <c r="W213" s="50">
        <f>SUMIFS('Portfolio Allocation'!T$10:T$109,'Portfolio Allocation'!$A$10:$A$109,'Graph Tables'!$D213)</f>
        <v>0</v>
      </c>
      <c r="X213" s="50">
        <f>SUMIFS('Portfolio Allocation'!U$10:U$109,'Portfolio Allocation'!$A$10:$A$109,'Graph Tables'!$D213)</f>
        <v>0</v>
      </c>
      <c r="Y213" s="50">
        <f>SUMIFS('Portfolio Allocation'!V$10:V$109,'Portfolio Allocation'!$A$10:$A$109,'Graph Tables'!$D213)</f>
        <v>0</v>
      </c>
      <c r="Z213" s="50">
        <f>SUMIFS('Portfolio Allocation'!W$10:W$109,'Portfolio Allocation'!$A$10:$A$109,'Graph Tables'!$D213)</f>
        <v>0</v>
      </c>
      <c r="AA213" s="50">
        <f>SUMIFS('Portfolio Allocation'!X$10:X$109,'Portfolio Allocation'!$A$10:$A$109,'Graph Tables'!$D213)</f>
        <v>0</v>
      </c>
      <c r="AB213" s="50">
        <f>SUMIFS('Portfolio Allocation'!Y$10:Y$109,'Portfolio Allocation'!$A$10:$A$109,'Graph Tables'!$D213)</f>
        <v>0</v>
      </c>
      <c r="AC213" s="50">
        <f>SUMIFS('Portfolio Allocation'!Z$10:Z$109,'Portfolio Allocation'!$A$10:$A$109,'Graph Tables'!$D213)</f>
        <v>0</v>
      </c>
      <c r="AD213" s="50"/>
      <c r="AH213" s="50"/>
      <c r="AI213" s="303">
        <f t="shared" si="322"/>
        <v>1</v>
      </c>
      <c r="AJ213" s="303">
        <f>AI213+COUNTIF(AI$2:$AI213,AI213)-1</f>
        <v>212</v>
      </c>
      <c r="AK213" s="305" t="str">
        <f t="shared" si="270"/>
        <v>Tanzania</v>
      </c>
      <c r="AL213" s="81">
        <f t="shared" si="323"/>
        <v>0</v>
      </c>
      <c r="AM213" s="48">
        <f t="shared" si="271"/>
        <v>0</v>
      </c>
      <c r="AN213" s="48">
        <f t="shared" si="272"/>
        <v>0</v>
      </c>
      <c r="AO213" s="48">
        <f t="shared" si="273"/>
        <v>0</v>
      </c>
      <c r="AP213" s="48">
        <f t="shared" si="274"/>
        <v>0</v>
      </c>
      <c r="AQ213" s="48">
        <f t="shared" si="275"/>
        <v>0</v>
      </c>
      <c r="AR213" s="48">
        <f t="shared" si="276"/>
        <v>0</v>
      </c>
      <c r="AS213" s="48">
        <f t="shared" si="277"/>
        <v>0</v>
      </c>
      <c r="AT213" s="48">
        <f t="shared" si="278"/>
        <v>0</v>
      </c>
      <c r="AU213" s="48">
        <f t="shared" si="279"/>
        <v>0</v>
      </c>
      <c r="AV213" s="48">
        <f t="shared" si="280"/>
        <v>0</v>
      </c>
      <c r="AW213" s="48">
        <f t="shared" si="281"/>
        <v>0</v>
      </c>
      <c r="AX213" s="48">
        <f t="shared" si="282"/>
        <v>0</v>
      </c>
      <c r="AY213" s="48">
        <f t="shared" si="283"/>
        <v>0</v>
      </c>
      <c r="AZ213" s="48">
        <f t="shared" si="284"/>
        <v>0</v>
      </c>
      <c r="BA213" s="48">
        <f t="shared" si="285"/>
        <v>0</v>
      </c>
      <c r="BB213" s="48">
        <f t="shared" si="286"/>
        <v>0</v>
      </c>
      <c r="BC213" s="48">
        <f t="shared" si="287"/>
        <v>0</v>
      </c>
      <c r="BD213" s="48">
        <f t="shared" si="288"/>
        <v>0</v>
      </c>
      <c r="BE213" s="48">
        <f t="shared" si="289"/>
        <v>0</v>
      </c>
      <c r="BF213" s="48">
        <f t="shared" si="290"/>
        <v>0</v>
      </c>
      <c r="BG213" s="48">
        <f t="shared" si="291"/>
        <v>0</v>
      </c>
      <c r="BH213" s="48">
        <f t="shared" si="292"/>
        <v>0</v>
      </c>
      <c r="BI213" s="48">
        <f t="shared" si="293"/>
        <v>0</v>
      </c>
      <c r="BJ213" s="48">
        <f t="shared" si="294"/>
        <v>0</v>
      </c>
      <c r="BK213" s="48"/>
      <c r="CN213" s="310">
        <f t="shared" si="324"/>
        <v>0</v>
      </c>
      <c r="CO213" s="310">
        <v>212</v>
      </c>
      <c r="CP213" s="303">
        <f t="shared" si="325"/>
        <v>1</v>
      </c>
      <c r="CQ213" s="303">
        <f>CP213+COUNTIF($CP$2:CP213,CP213)-1</f>
        <v>212</v>
      </c>
      <c r="CR213" s="305" t="str">
        <f t="shared" si="295"/>
        <v>Tanzania</v>
      </c>
      <c r="CS213" s="81">
        <f t="shared" si="326"/>
        <v>0</v>
      </c>
      <c r="CT213" s="48">
        <f t="shared" si="296"/>
        <v>0</v>
      </c>
      <c r="CU213" s="48">
        <f t="shared" si="297"/>
        <v>0</v>
      </c>
      <c r="CV213" s="48">
        <f t="shared" si="298"/>
        <v>0</v>
      </c>
      <c r="CW213" s="48">
        <f t="shared" si="299"/>
        <v>0</v>
      </c>
      <c r="CX213" s="48">
        <f t="shared" si="300"/>
        <v>0</v>
      </c>
      <c r="CY213" s="48">
        <f t="shared" si="301"/>
        <v>0</v>
      </c>
      <c r="CZ213" s="48">
        <f t="shared" si="302"/>
        <v>0</v>
      </c>
      <c r="DA213" s="48">
        <f t="shared" si="303"/>
        <v>0</v>
      </c>
      <c r="DB213" s="48">
        <f t="shared" si="304"/>
        <v>0</v>
      </c>
      <c r="DC213" s="48">
        <f t="shared" si="305"/>
        <v>0</v>
      </c>
      <c r="DD213" s="48">
        <f t="shared" si="306"/>
        <v>0</v>
      </c>
      <c r="DE213" s="48">
        <f t="shared" si="307"/>
        <v>0</v>
      </c>
      <c r="DF213" s="48">
        <f t="shared" si="308"/>
        <v>0</v>
      </c>
      <c r="DG213" s="48">
        <f t="shared" si="309"/>
        <v>0</v>
      </c>
      <c r="DH213" s="48">
        <f t="shared" si="310"/>
        <v>0</v>
      </c>
      <c r="DI213" s="48">
        <f t="shared" si="311"/>
        <v>0</v>
      </c>
      <c r="DJ213" s="48">
        <f t="shared" si="312"/>
        <v>0</v>
      </c>
      <c r="DK213" s="48">
        <f t="shared" si="313"/>
        <v>0</v>
      </c>
      <c r="DL213" s="48">
        <f t="shared" si="314"/>
        <v>0</v>
      </c>
      <c r="DM213" s="48">
        <f t="shared" si="315"/>
        <v>0</v>
      </c>
      <c r="DN213" s="48">
        <f t="shared" si="316"/>
        <v>0</v>
      </c>
      <c r="DO213" s="48">
        <f t="shared" si="317"/>
        <v>0</v>
      </c>
      <c r="DP213" s="48">
        <f t="shared" si="318"/>
        <v>0</v>
      </c>
      <c r="DQ213" s="48">
        <f t="shared" si="319"/>
        <v>0</v>
      </c>
    </row>
    <row r="214" spans="1:121" ht="15">
      <c r="A214" s="303">
        <v>213</v>
      </c>
      <c r="B214" s="445">
        <f t="shared" si="320"/>
        <v>1</v>
      </c>
      <c r="C214" s="446">
        <f>B214+COUNTIF(B$2:$B214,B214)-1</f>
        <v>213</v>
      </c>
      <c r="D214" s="447" t="str">
        <f>Tables!AI214</f>
        <v>Thailand</v>
      </c>
      <c r="E214" s="448">
        <f t="shared" si="321"/>
        <v>0</v>
      </c>
      <c r="F214" s="50">
        <f>SUMIFS('Portfolio Allocation'!C$10:C$109,'Portfolio Allocation'!$A$10:$A$109,'Graph Tables'!$D214)</f>
        <v>0</v>
      </c>
      <c r="G214" s="50">
        <f>SUMIFS('Portfolio Allocation'!D$10:D$109,'Portfolio Allocation'!$A$10:$A$109,'Graph Tables'!$D214)</f>
        <v>0</v>
      </c>
      <c r="H214" s="50">
        <f>SUMIFS('Portfolio Allocation'!E$10:E$109,'Portfolio Allocation'!$A$10:$A$109,'Graph Tables'!$D214)</f>
        <v>0</v>
      </c>
      <c r="I214" s="50">
        <f>SUMIFS('Portfolio Allocation'!F$10:F$109,'Portfolio Allocation'!$A$10:$A$109,'Graph Tables'!$D214)</f>
        <v>0</v>
      </c>
      <c r="J214" s="50">
        <f>SUMIFS('Portfolio Allocation'!G$10:G$109,'Portfolio Allocation'!$A$10:$A$109,'Graph Tables'!$D214)</f>
        <v>0</v>
      </c>
      <c r="K214" s="50">
        <f>SUMIFS('Portfolio Allocation'!H$10:H$109,'Portfolio Allocation'!$A$10:$A$109,'Graph Tables'!$D214)</f>
        <v>0</v>
      </c>
      <c r="L214" s="50">
        <f>SUMIFS('Portfolio Allocation'!I$10:I$109,'Portfolio Allocation'!$A$10:$A$109,'Graph Tables'!$D214)</f>
        <v>0</v>
      </c>
      <c r="M214" s="50">
        <f>SUMIFS('Portfolio Allocation'!J$10:J$109,'Portfolio Allocation'!$A$10:$A$109,'Graph Tables'!$D214)</f>
        <v>0</v>
      </c>
      <c r="N214" s="50">
        <f>SUMIFS('Portfolio Allocation'!K$10:K$109,'Portfolio Allocation'!$A$10:$A$109,'Graph Tables'!$D214)</f>
        <v>0</v>
      </c>
      <c r="O214" s="50">
        <f>SUMIFS('Portfolio Allocation'!L$10:L$109,'Portfolio Allocation'!$A$10:$A$109,'Graph Tables'!$D214)</f>
        <v>0</v>
      </c>
      <c r="P214" s="50">
        <f>SUMIFS('Portfolio Allocation'!M$10:M$109,'Portfolio Allocation'!$A$10:$A$109,'Graph Tables'!$D214)</f>
        <v>0</v>
      </c>
      <c r="Q214" s="50">
        <f>SUMIFS('Portfolio Allocation'!N$10:N$109,'Portfolio Allocation'!$A$10:$A$109,'Graph Tables'!$D214)</f>
        <v>0</v>
      </c>
      <c r="R214" s="50">
        <f>SUMIFS('Portfolio Allocation'!O$10:O$109,'Portfolio Allocation'!$A$10:$A$109,'Graph Tables'!$D214)</f>
        <v>0</v>
      </c>
      <c r="S214" s="50">
        <f>SUMIFS('Portfolio Allocation'!P$10:P$109,'Portfolio Allocation'!$A$10:$A$109,'Graph Tables'!$D214)</f>
        <v>0</v>
      </c>
      <c r="T214" s="50">
        <f>SUMIFS('Portfolio Allocation'!Q$10:Q$109,'Portfolio Allocation'!$A$10:$A$109,'Graph Tables'!$D214)</f>
        <v>0</v>
      </c>
      <c r="U214" s="50">
        <f>SUMIFS('Portfolio Allocation'!R$10:R$109,'Portfolio Allocation'!$A$10:$A$109,'Graph Tables'!$D214)</f>
        <v>0</v>
      </c>
      <c r="V214" s="50">
        <f>SUMIFS('Portfolio Allocation'!S$10:S$109,'Portfolio Allocation'!$A$10:$A$109,'Graph Tables'!$D214)</f>
        <v>0</v>
      </c>
      <c r="W214" s="50">
        <f>SUMIFS('Portfolio Allocation'!T$10:T$109,'Portfolio Allocation'!$A$10:$A$109,'Graph Tables'!$D214)</f>
        <v>0</v>
      </c>
      <c r="X214" s="50">
        <f>SUMIFS('Portfolio Allocation'!U$10:U$109,'Portfolio Allocation'!$A$10:$A$109,'Graph Tables'!$D214)</f>
        <v>0</v>
      </c>
      <c r="Y214" s="50">
        <f>SUMIFS('Portfolio Allocation'!V$10:V$109,'Portfolio Allocation'!$A$10:$A$109,'Graph Tables'!$D214)</f>
        <v>0</v>
      </c>
      <c r="Z214" s="50">
        <f>SUMIFS('Portfolio Allocation'!W$10:W$109,'Portfolio Allocation'!$A$10:$A$109,'Graph Tables'!$D214)</f>
        <v>0</v>
      </c>
      <c r="AA214" s="50">
        <f>SUMIFS('Portfolio Allocation'!X$10:X$109,'Portfolio Allocation'!$A$10:$A$109,'Graph Tables'!$D214)</f>
        <v>0</v>
      </c>
      <c r="AB214" s="50">
        <f>SUMIFS('Portfolio Allocation'!Y$10:Y$109,'Portfolio Allocation'!$A$10:$A$109,'Graph Tables'!$D214)</f>
        <v>0</v>
      </c>
      <c r="AC214" s="50">
        <f>SUMIFS('Portfolio Allocation'!Z$10:Z$109,'Portfolio Allocation'!$A$10:$A$109,'Graph Tables'!$D214)</f>
        <v>0</v>
      </c>
      <c r="AD214" s="50"/>
      <c r="AH214" s="50"/>
      <c r="AI214" s="303">
        <f t="shared" si="322"/>
        <v>1</v>
      </c>
      <c r="AJ214" s="303">
        <f>AI214+COUNTIF(AI$2:$AI214,AI214)-1</f>
        <v>213</v>
      </c>
      <c r="AK214" s="305" t="str">
        <f t="shared" si="270"/>
        <v>Thailand</v>
      </c>
      <c r="AL214" s="81">
        <f t="shared" si="323"/>
        <v>0</v>
      </c>
      <c r="AM214" s="48">
        <f t="shared" si="271"/>
        <v>0</v>
      </c>
      <c r="AN214" s="48">
        <f t="shared" si="272"/>
        <v>0</v>
      </c>
      <c r="AO214" s="48">
        <f t="shared" si="273"/>
        <v>0</v>
      </c>
      <c r="AP214" s="48">
        <f t="shared" si="274"/>
        <v>0</v>
      </c>
      <c r="AQ214" s="48">
        <f t="shared" si="275"/>
        <v>0</v>
      </c>
      <c r="AR214" s="48">
        <f t="shared" si="276"/>
        <v>0</v>
      </c>
      <c r="AS214" s="48">
        <f t="shared" si="277"/>
        <v>0</v>
      </c>
      <c r="AT214" s="48">
        <f t="shared" si="278"/>
        <v>0</v>
      </c>
      <c r="AU214" s="48">
        <f t="shared" si="279"/>
        <v>0</v>
      </c>
      <c r="AV214" s="48">
        <f t="shared" si="280"/>
        <v>0</v>
      </c>
      <c r="AW214" s="48">
        <f t="shared" si="281"/>
        <v>0</v>
      </c>
      <c r="AX214" s="48">
        <f t="shared" si="282"/>
        <v>0</v>
      </c>
      <c r="AY214" s="48">
        <f t="shared" si="283"/>
        <v>0</v>
      </c>
      <c r="AZ214" s="48">
        <f t="shared" si="284"/>
        <v>0</v>
      </c>
      <c r="BA214" s="48">
        <f t="shared" si="285"/>
        <v>0</v>
      </c>
      <c r="BB214" s="48">
        <f t="shared" si="286"/>
        <v>0</v>
      </c>
      <c r="BC214" s="48">
        <f t="shared" si="287"/>
        <v>0</v>
      </c>
      <c r="BD214" s="48">
        <f t="shared" si="288"/>
        <v>0</v>
      </c>
      <c r="BE214" s="48">
        <f t="shared" si="289"/>
        <v>0</v>
      </c>
      <c r="BF214" s="48">
        <f t="shared" si="290"/>
        <v>0</v>
      </c>
      <c r="BG214" s="48">
        <f t="shared" si="291"/>
        <v>0</v>
      </c>
      <c r="BH214" s="48">
        <f t="shared" si="292"/>
        <v>0</v>
      </c>
      <c r="BI214" s="48">
        <f t="shared" si="293"/>
        <v>0</v>
      </c>
      <c r="BJ214" s="48">
        <f t="shared" si="294"/>
        <v>0</v>
      </c>
      <c r="BK214" s="48"/>
      <c r="CN214" s="310">
        <f t="shared" si="324"/>
        <v>0</v>
      </c>
      <c r="CO214" s="310">
        <v>213</v>
      </c>
      <c r="CP214" s="303">
        <f t="shared" si="325"/>
        <v>1</v>
      </c>
      <c r="CQ214" s="303">
        <f>CP214+COUNTIF($CP$2:CP214,CP214)-1</f>
        <v>213</v>
      </c>
      <c r="CR214" s="305" t="str">
        <f t="shared" si="295"/>
        <v>Thailand</v>
      </c>
      <c r="CS214" s="81">
        <f t="shared" si="326"/>
        <v>0</v>
      </c>
      <c r="CT214" s="48">
        <f t="shared" si="296"/>
        <v>0</v>
      </c>
      <c r="CU214" s="48">
        <f t="shared" si="297"/>
        <v>0</v>
      </c>
      <c r="CV214" s="48">
        <f t="shared" si="298"/>
        <v>0</v>
      </c>
      <c r="CW214" s="48">
        <f t="shared" si="299"/>
        <v>0</v>
      </c>
      <c r="CX214" s="48">
        <f t="shared" si="300"/>
        <v>0</v>
      </c>
      <c r="CY214" s="48">
        <f t="shared" si="301"/>
        <v>0</v>
      </c>
      <c r="CZ214" s="48">
        <f t="shared" si="302"/>
        <v>0</v>
      </c>
      <c r="DA214" s="48">
        <f t="shared" si="303"/>
        <v>0</v>
      </c>
      <c r="DB214" s="48">
        <f t="shared" si="304"/>
        <v>0</v>
      </c>
      <c r="DC214" s="48">
        <f t="shared" si="305"/>
        <v>0</v>
      </c>
      <c r="DD214" s="48">
        <f t="shared" si="306"/>
        <v>0</v>
      </c>
      <c r="DE214" s="48">
        <f t="shared" si="307"/>
        <v>0</v>
      </c>
      <c r="DF214" s="48">
        <f t="shared" si="308"/>
        <v>0</v>
      </c>
      <c r="DG214" s="48">
        <f t="shared" si="309"/>
        <v>0</v>
      </c>
      <c r="DH214" s="48">
        <f t="shared" si="310"/>
        <v>0</v>
      </c>
      <c r="DI214" s="48">
        <f t="shared" si="311"/>
        <v>0</v>
      </c>
      <c r="DJ214" s="48">
        <f t="shared" si="312"/>
        <v>0</v>
      </c>
      <c r="DK214" s="48">
        <f t="shared" si="313"/>
        <v>0</v>
      </c>
      <c r="DL214" s="48">
        <f t="shared" si="314"/>
        <v>0</v>
      </c>
      <c r="DM214" s="48">
        <f t="shared" si="315"/>
        <v>0</v>
      </c>
      <c r="DN214" s="48">
        <f t="shared" si="316"/>
        <v>0</v>
      </c>
      <c r="DO214" s="48">
        <f t="shared" si="317"/>
        <v>0</v>
      </c>
      <c r="DP214" s="48">
        <f t="shared" si="318"/>
        <v>0</v>
      </c>
      <c r="DQ214" s="48">
        <f t="shared" si="319"/>
        <v>0</v>
      </c>
    </row>
    <row r="215" spans="1:121" ht="15">
      <c r="A215" s="303">
        <v>214</v>
      </c>
      <c r="B215" s="445">
        <f t="shared" si="320"/>
        <v>1</v>
      </c>
      <c r="C215" s="446">
        <f>B215+COUNTIF(B$2:$B215,B215)-1</f>
        <v>214</v>
      </c>
      <c r="D215" s="447" t="str">
        <f>Tables!AI215</f>
        <v>Timor-Leste</v>
      </c>
      <c r="E215" s="448">
        <f t="shared" si="321"/>
        <v>0</v>
      </c>
      <c r="F215" s="50">
        <f>SUMIFS('Portfolio Allocation'!C$10:C$109,'Portfolio Allocation'!$A$10:$A$109,'Graph Tables'!$D215)</f>
        <v>0</v>
      </c>
      <c r="G215" s="50">
        <f>SUMIFS('Portfolio Allocation'!D$10:D$109,'Portfolio Allocation'!$A$10:$A$109,'Graph Tables'!$D215)</f>
        <v>0</v>
      </c>
      <c r="H215" s="50">
        <f>SUMIFS('Portfolio Allocation'!E$10:E$109,'Portfolio Allocation'!$A$10:$A$109,'Graph Tables'!$D215)</f>
        <v>0</v>
      </c>
      <c r="I215" s="50">
        <f>SUMIFS('Portfolio Allocation'!F$10:F$109,'Portfolio Allocation'!$A$10:$A$109,'Graph Tables'!$D215)</f>
        <v>0</v>
      </c>
      <c r="J215" s="50">
        <f>SUMIFS('Portfolio Allocation'!G$10:G$109,'Portfolio Allocation'!$A$10:$A$109,'Graph Tables'!$D215)</f>
        <v>0</v>
      </c>
      <c r="K215" s="50">
        <f>SUMIFS('Portfolio Allocation'!H$10:H$109,'Portfolio Allocation'!$A$10:$A$109,'Graph Tables'!$D215)</f>
        <v>0</v>
      </c>
      <c r="L215" s="50">
        <f>SUMIFS('Portfolio Allocation'!I$10:I$109,'Portfolio Allocation'!$A$10:$A$109,'Graph Tables'!$D215)</f>
        <v>0</v>
      </c>
      <c r="M215" s="50">
        <f>SUMIFS('Portfolio Allocation'!J$10:J$109,'Portfolio Allocation'!$A$10:$A$109,'Graph Tables'!$D215)</f>
        <v>0</v>
      </c>
      <c r="N215" s="50">
        <f>SUMIFS('Portfolio Allocation'!K$10:K$109,'Portfolio Allocation'!$A$10:$A$109,'Graph Tables'!$D215)</f>
        <v>0</v>
      </c>
      <c r="O215" s="50">
        <f>SUMIFS('Portfolio Allocation'!L$10:L$109,'Portfolio Allocation'!$A$10:$A$109,'Graph Tables'!$D215)</f>
        <v>0</v>
      </c>
      <c r="P215" s="50">
        <f>SUMIFS('Portfolio Allocation'!M$10:M$109,'Portfolio Allocation'!$A$10:$A$109,'Graph Tables'!$D215)</f>
        <v>0</v>
      </c>
      <c r="Q215" s="50">
        <f>SUMIFS('Portfolio Allocation'!N$10:N$109,'Portfolio Allocation'!$A$10:$A$109,'Graph Tables'!$D215)</f>
        <v>0</v>
      </c>
      <c r="R215" s="50">
        <f>SUMIFS('Portfolio Allocation'!O$10:O$109,'Portfolio Allocation'!$A$10:$A$109,'Graph Tables'!$D215)</f>
        <v>0</v>
      </c>
      <c r="S215" s="50">
        <f>SUMIFS('Portfolio Allocation'!P$10:P$109,'Portfolio Allocation'!$A$10:$A$109,'Graph Tables'!$D215)</f>
        <v>0</v>
      </c>
      <c r="T215" s="50">
        <f>SUMIFS('Portfolio Allocation'!Q$10:Q$109,'Portfolio Allocation'!$A$10:$A$109,'Graph Tables'!$D215)</f>
        <v>0</v>
      </c>
      <c r="U215" s="50">
        <f>SUMIFS('Portfolio Allocation'!R$10:R$109,'Portfolio Allocation'!$A$10:$A$109,'Graph Tables'!$D215)</f>
        <v>0</v>
      </c>
      <c r="V215" s="50">
        <f>SUMIFS('Portfolio Allocation'!S$10:S$109,'Portfolio Allocation'!$A$10:$A$109,'Graph Tables'!$D215)</f>
        <v>0</v>
      </c>
      <c r="W215" s="50">
        <f>SUMIFS('Portfolio Allocation'!T$10:T$109,'Portfolio Allocation'!$A$10:$A$109,'Graph Tables'!$D215)</f>
        <v>0</v>
      </c>
      <c r="X215" s="50">
        <f>SUMIFS('Portfolio Allocation'!U$10:U$109,'Portfolio Allocation'!$A$10:$A$109,'Graph Tables'!$D215)</f>
        <v>0</v>
      </c>
      <c r="Y215" s="50">
        <f>SUMIFS('Portfolio Allocation'!V$10:V$109,'Portfolio Allocation'!$A$10:$A$109,'Graph Tables'!$D215)</f>
        <v>0</v>
      </c>
      <c r="Z215" s="50">
        <f>SUMIFS('Portfolio Allocation'!W$10:W$109,'Portfolio Allocation'!$A$10:$A$109,'Graph Tables'!$D215)</f>
        <v>0</v>
      </c>
      <c r="AA215" s="50">
        <f>SUMIFS('Portfolio Allocation'!X$10:X$109,'Portfolio Allocation'!$A$10:$A$109,'Graph Tables'!$D215)</f>
        <v>0</v>
      </c>
      <c r="AB215" s="50">
        <f>SUMIFS('Portfolio Allocation'!Y$10:Y$109,'Portfolio Allocation'!$A$10:$A$109,'Graph Tables'!$D215)</f>
        <v>0</v>
      </c>
      <c r="AC215" s="50">
        <f>SUMIFS('Portfolio Allocation'!Z$10:Z$109,'Portfolio Allocation'!$A$10:$A$109,'Graph Tables'!$D215)</f>
        <v>0</v>
      </c>
      <c r="AD215" s="50"/>
      <c r="AH215" s="50"/>
      <c r="AI215" s="303">
        <f t="shared" si="322"/>
        <v>1</v>
      </c>
      <c r="AJ215" s="303">
        <f>AI215+COUNTIF(AI$2:$AI215,AI215)-1</f>
        <v>214</v>
      </c>
      <c r="AK215" s="305" t="str">
        <f t="shared" si="270"/>
        <v>Timor-Leste</v>
      </c>
      <c r="AL215" s="81">
        <f t="shared" si="323"/>
        <v>0</v>
      </c>
      <c r="AM215" s="48">
        <f t="shared" si="271"/>
        <v>0</v>
      </c>
      <c r="AN215" s="48">
        <f t="shared" si="272"/>
        <v>0</v>
      </c>
      <c r="AO215" s="48">
        <f t="shared" si="273"/>
        <v>0</v>
      </c>
      <c r="AP215" s="48">
        <f t="shared" si="274"/>
        <v>0</v>
      </c>
      <c r="AQ215" s="48">
        <f t="shared" si="275"/>
        <v>0</v>
      </c>
      <c r="AR215" s="48">
        <f t="shared" si="276"/>
        <v>0</v>
      </c>
      <c r="AS215" s="48">
        <f t="shared" si="277"/>
        <v>0</v>
      </c>
      <c r="AT215" s="48">
        <f t="shared" si="278"/>
        <v>0</v>
      </c>
      <c r="AU215" s="48">
        <f t="shared" si="279"/>
        <v>0</v>
      </c>
      <c r="AV215" s="48">
        <f t="shared" si="280"/>
        <v>0</v>
      </c>
      <c r="AW215" s="48">
        <f t="shared" si="281"/>
        <v>0</v>
      </c>
      <c r="AX215" s="48">
        <f t="shared" si="282"/>
        <v>0</v>
      </c>
      <c r="AY215" s="48">
        <f t="shared" si="283"/>
        <v>0</v>
      </c>
      <c r="AZ215" s="48">
        <f t="shared" si="284"/>
        <v>0</v>
      </c>
      <c r="BA215" s="48">
        <f t="shared" si="285"/>
        <v>0</v>
      </c>
      <c r="BB215" s="48">
        <f t="shared" si="286"/>
        <v>0</v>
      </c>
      <c r="BC215" s="48">
        <f t="shared" si="287"/>
        <v>0</v>
      </c>
      <c r="BD215" s="48">
        <f t="shared" si="288"/>
        <v>0</v>
      </c>
      <c r="BE215" s="48">
        <f t="shared" si="289"/>
        <v>0</v>
      </c>
      <c r="BF215" s="48">
        <f t="shared" si="290"/>
        <v>0</v>
      </c>
      <c r="BG215" s="48">
        <f t="shared" si="291"/>
        <v>0</v>
      </c>
      <c r="BH215" s="48">
        <f t="shared" si="292"/>
        <v>0</v>
      </c>
      <c r="BI215" s="48">
        <f t="shared" si="293"/>
        <v>0</v>
      </c>
      <c r="BJ215" s="48">
        <f t="shared" si="294"/>
        <v>0</v>
      </c>
      <c r="BK215" s="48"/>
      <c r="CN215" s="310">
        <f t="shared" si="324"/>
        <v>0</v>
      </c>
      <c r="CO215" s="310">
        <v>214</v>
      </c>
      <c r="CP215" s="303">
        <f t="shared" si="325"/>
        <v>1</v>
      </c>
      <c r="CQ215" s="303">
        <f>CP215+COUNTIF($CP$2:CP215,CP215)-1</f>
        <v>214</v>
      </c>
      <c r="CR215" s="305" t="str">
        <f t="shared" si="295"/>
        <v>Timor-Leste</v>
      </c>
      <c r="CS215" s="81">
        <f t="shared" si="326"/>
        <v>0</v>
      </c>
      <c r="CT215" s="48">
        <f t="shared" si="296"/>
        <v>0</v>
      </c>
      <c r="CU215" s="48">
        <f t="shared" si="297"/>
        <v>0</v>
      </c>
      <c r="CV215" s="48">
        <f t="shared" si="298"/>
        <v>0</v>
      </c>
      <c r="CW215" s="48">
        <f t="shared" si="299"/>
        <v>0</v>
      </c>
      <c r="CX215" s="48">
        <f t="shared" si="300"/>
        <v>0</v>
      </c>
      <c r="CY215" s="48">
        <f t="shared" si="301"/>
        <v>0</v>
      </c>
      <c r="CZ215" s="48">
        <f t="shared" si="302"/>
        <v>0</v>
      </c>
      <c r="DA215" s="48">
        <f t="shared" si="303"/>
        <v>0</v>
      </c>
      <c r="DB215" s="48">
        <f t="shared" si="304"/>
        <v>0</v>
      </c>
      <c r="DC215" s="48">
        <f t="shared" si="305"/>
        <v>0</v>
      </c>
      <c r="DD215" s="48">
        <f t="shared" si="306"/>
        <v>0</v>
      </c>
      <c r="DE215" s="48">
        <f t="shared" si="307"/>
        <v>0</v>
      </c>
      <c r="DF215" s="48">
        <f t="shared" si="308"/>
        <v>0</v>
      </c>
      <c r="DG215" s="48">
        <f t="shared" si="309"/>
        <v>0</v>
      </c>
      <c r="DH215" s="48">
        <f t="shared" si="310"/>
        <v>0</v>
      </c>
      <c r="DI215" s="48">
        <f t="shared" si="311"/>
        <v>0</v>
      </c>
      <c r="DJ215" s="48">
        <f t="shared" si="312"/>
        <v>0</v>
      </c>
      <c r="DK215" s="48">
        <f t="shared" si="313"/>
        <v>0</v>
      </c>
      <c r="DL215" s="48">
        <f t="shared" si="314"/>
        <v>0</v>
      </c>
      <c r="DM215" s="48">
        <f t="shared" si="315"/>
        <v>0</v>
      </c>
      <c r="DN215" s="48">
        <f t="shared" si="316"/>
        <v>0</v>
      </c>
      <c r="DO215" s="48">
        <f t="shared" si="317"/>
        <v>0</v>
      </c>
      <c r="DP215" s="48">
        <f t="shared" si="318"/>
        <v>0</v>
      </c>
      <c r="DQ215" s="48">
        <f t="shared" si="319"/>
        <v>0</v>
      </c>
    </row>
    <row r="216" spans="1:121" ht="15">
      <c r="A216" s="303">
        <v>215</v>
      </c>
      <c r="B216" s="445">
        <f t="shared" si="320"/>
        <v>1</v>
      </c>
      <c r="C216" s="446">
        <f>B216+COUNTIF(B$2:$B216,B216)-1</f>
        <v>215</v>
      </c>
      <c r="D216" s="447" t="str">
        <f>Tables!AI216</f>
        <v>Togo</v>
      </c>
      <c r="E216" s="448">
        <f t="shared" si="321"/>
        <v>0</v>
      </c>
      <c r="F216" s="50">
        <f>SUMIFS('Portfolio Allocation'!C$10:C$109,'Portfolio Allocation'!$A$10:$A$109,'Graph Tables'!$D216)</f>
        <v>0</v>
      </c>
      <c r="G216" s="50">
        <f>SUMIFS('Portfolio Allocation'!D$10:D$109,'Portfolio Allocation'!$A$10:$A$109,'Graph Tables'!$D216)</f>
        <v>0</v>
      </c>
      <c r="H216" s="50">
        <f>SUMIFS('Portfolio Allocation'!E$10:E$109,'Portfolio Allocation'!$A$10:$A$109,'Graph Tables'!$D216)</f>
        <v>0</v>
      </c>
      <c r="I216" s="50">
        <f>SUMIFS('Portfolio Allocation'!F$10:F$109,'Portfolio Allocation'!$A$10:$A$109,'Graph Tables'!$D216)</f>
        <v>0</v>
      </c>
      <c r="J216" s="50">
        <f>SUMIFS('Portfolio Allocation'!G$10:G$109,'Portfolio Allocation'!$A$10:$A$109,'Graph Tables'!$D216)</f>
        <v>0</v>
      </c>
      <c r="K216" s="50">
        <f>SUMIFS('Portfolio Allocation'!H$10:H$109,'Portfolio Allocation'!$A$10:$A$109,'Graph Tables'!$D216)</f>
        <v>0</v>
      </c>
      <c r="L216" s="50">
        <f>SUMIFS('Portfolio Allocation'!I$10:I$109,'Portfolio Allocation'!$A$10:$A$109,'Graph Tables'!$D216)</f>
        <v>0</v>
      </c>
      <c r="M216" s="50">
        <f>SUMIFS('Portfolio Allocation'!J$10:J$109,'Portfolio Allocation'!$A$10:$A$109,'Graph Tables'!$D216)</f>
        <v>0</v>
      </c>
      <c r="N216" s="50">
        <f>SUMIFS('Portfolio Allocation'!K$10:K$109,'Portfolio Allocation'!$A$10:$A$109,'Graph Tables'!$D216)</f>
        <v>0</v>
      </c>
      <c r="O216" s="50">
        <f>SUMIFS('Portfolio Allocation'!L$10:L$109,'Portfolio Allocation'!$A$10:$A$109,'Graph Tables'!$D216)</f>
        <v>0</v>
      </c>
      <c r="P216" s="50">
        <f>SUMIFS('Portfolio Allocation'!M$10:M$109,'Portfolio Allocation'!$A$10:$A$109,'Graph Tables'!$D216)</f>
        <v>0</v>
      </c>
      <c r="Q216" s="50">
        <f>SUMIFS('Portfolio Allocation'!N$10:N$109,'Portfolio Allocation'!$A$10:$A$109,'Graph Tables'!$D216)</f>
        <v>0</v>
      </c>
      <c r="R216" s="50">
        <f>SUMIFS('Portfolio Allocation'!O$10:O$109,'Portfolio Allocation'!$A$10:$A$109,'Graph Tables'!$D216)</f>
        <v>0</v>
      </c>
      <c r="S216" s="50">
        <f>SUMIFS('Portfolio Allocation'!P$10:P$109,'Portfolio Allocation'!$A$10:$A$109,'Graph Tables'!$D216)</f>
        <v>0</v>
      </c>
      <c r="T216" s="50">
        <f>SUMIFS('Portfolio Allocation'!Q$10:Q$109,'Portfolio Allocation'!$A$10:$A$109,'Graph Tables'!$D216)</f>
        <v>0</v>
      </c>
      <c r="U216" s="50">
        <f>SUMIFS('Portfolio Allocation'!R$10:R$109,'Portfolio Allocation'!$A$10:$A$109,'Graph Tables'!$D216)</f>
        <v>0</v>
      </c>
      <c r="V216" s="50">
        <f>SUMIFS('Portfolio Allocation'!S$10:S$109,'Portfolio Allocation'!$A$10:$A$109,'Graph Tables'!$D216)</f>
        <v>0</v>
      </c>
      <c r="W216" s="50">
        <f>SUMIFS('Portfolio Allocation'!T$10:T$109,'Portfolio Allocation'!$A$10:$A$109,'Graph Tables'!$D216)</f>
        <v>0</v>
      </c>
      <c r="X216" s="50">
        <f>SUMIFS('Portfolio Allocation'!U$10:U$109,'Portfolio Allocation'!$A$10:$A$109,'Graph Tables'!$D216)</f>
        <v>0</v>
      </c>
      <c r="Y216" s="50">
        <f>SUMIFS('Portfolio Allocation'!V$10:V$109,'Portfolio Allocation'!$A$10:$A$109,'Graph Tables'!$D216)</f>
        <v>0</v>
      </c>
      <c r="Z216" s="50">
        <f>SUMIFS('Portfolio Allocation'!W$10:W$109,'Portfolio Allocation'!$A$10:$A$109,'Graph Tables'!$D216)</f>
        <v>0</v>
      </c>
      <c r="AA216" s="50">
        <f>SUMIFS('Portfolio Allocation'!X$10:X$109,'Portfolio Allocation'!$A$10:$A$109,'Graph Tables'!$D216)</f>
        <v>0</v>
      </c>
      <c r="AB216" s="50">
        <f>SUMIFS('Portfolio Allocation'!Y$10:Y$109,'Portfolio Allocation'!$A$10:$A$109,'Graph Tables'!$D216)</f>
        <v>0</v>
      </c>
      <c r="AC216" s="50">
        <f>SUMIFS('Portfolio Allocation'!Z$10:Z$109,'Portfolio Allocation'!$A$10:$A$109,'Graph Tables'!$D216)</f>
        <v>0</v>
      </c>
      <c r="AD216" s="50"/>
      <c r="AH216" s="50"/>
      <c r="AI216" s="303">
        <f t="shared" si="322"/>
        <v>1</v>
      </c>
      <c r="AJ216" s="303">
        <f>AI216+COUNTIF(AI$2:$AI216,AI216)-1</f>
        <v>215</v>
      </c>
      <c r="AK216" s="305" t="str">
        <f t="shared" si="270"/>
        <v>Togo</v>
      </c>
      <c r="AL216" s="81">
        <f t="shared" si="323"/>
        <v>0</v>
      </c>
      <c r="AM216" s="48">
        <f t="shared" si="271"/>
        <v>0</v>
      </c>
      <c r="AN216" s="48">
        <f t="shared" si="272"/>
        <v>0</v>
      </c>
      <c r="AO216" s="48">
        <f t="shared" si="273"/>
        <v>0</v>
      </c>
      <c r="AP216" s="48">
        <f t="shared" si="274"/>
        <v>0</v>
      </c>
      <c r="AQ216" s="48">
        <f t="shared" si="275"/>
        <v>0</v>
      </c>
      <c r="AR216" s="48">
        <f t="shared" si="276"/>
        <v>0</v>
      </c>
      <c r="AS216" s="48">
        <f t="shared" si="277"/>
        <v>0</v>
      </c>
      <c r="AT216" s="48">
        <f t="shared" si="278"/>
        <v>0</v>
      </c>
      <c r="AU216" s="48">
        <f t="shared" si="279"/>
        <v>0</v>
      </c>
      <c r="AV216" s="48">
        <f t="shared" si="280"/>
        <v>0</v>
      </c>
      <c r="AW216" s="48">
        <f t="shared" si="281"/>
        <v>0</v>
      </c>
      <c r="AX216" s="48">
        <f t="shared" si="282"/>
        <v>0</v>
      </c>
      <c r="AY216" s="48">
        <f t="shared" si="283"/>
        <v>0</v>
      </c>
      <c r="AZ216" s="48">
        <f t="shared" si="284"/>
        <v>0</v>
      </c>
      <c r="BA216" s="48">
        <f t="shared" si="285"/>
        <v>0</v>
      </c>
      <c r="BB216" s="48">
        <f t="shared" si="286"/>
        <v>0</v>
      </c>
      <c r="BC216" s="48">
        <f t="shared" si="287"/>
        <v>0</v>
      </c>
      <c r="BD216" s="48">
        <f t="shared" si="288"/>
        <v>0</v>
      </c>
      <c r="BE216" s="48">
        <f t="shared" si="289"/>
        <v>0</v>
      </c>
      <c r="BF216" s="48">
        <f t="shared" si="290"/>
        <v>0</v>
      </c>
      <c r="BG216" s="48">
        <f t="shared" si="291"/>
        <v>0</v>
      </c>
      <c r="BH216" s="48">
        <f t="shared" si="292"/>
        <v>0</v>
      </c>
      <c r="BI216" s="48">
        <f t="shared" si="293"/>
        <v>0</v>
      </c>
      <c r="BJ216" s="48">
        <f t="shared" si="294"/>
        <v>0</v>
      </c>
      <c r="BK216" s="48"/>
      <c r="CN216" s="310">
        <f t="shared" si="324"/>
        <v>0</v>
      </c>
      <c r="CO216" s="310">
        <v>215</v>
      </c>
      <c r="CP216" s="303">
        <f t="shared" si="325"/>
        <v>1</v>
      </c>
      <c r="CQ216" s="303">
        <f>CP216+COUNTIF($CP$2:CP216,CP216)-1</f>
        <v>215</v>
      </c>
      <c r="CR216" s="305" t="str">
        <f t="shared" si="295"/>
        <v>Togo</v>
      </c>
      <c r="CS216" s="81">
        <f t="shared" si="326"/>
        <v>0</v>
      </c>
      <c r="CT216" s="48">
        <f t="shared" si="296"/>
        <v>0</v>
      </c>
      <c r="CU216" s="48">
        <f t="shared" si="297"/>
        <v>0</v>
      </c>
      <c r="CV216" s="48">
        <f t="shared" si="298"/>
        <v>0</v>
      </c>
      <c r="CW216" s="48">
        <f t="shared" si="299"/>
        <v>0</v>
      </c>
      <c r="CX216" s="48">
        <f t="shared" si="300"/>
        <v>0</v>
      </c>
      <c r="CY216" s="48">
        <f t="shared" si="301"/>
        <v>0</v>
      </c>
      <c r="CZ216" s="48">
        <f t="shared" si="302"/>
        <v>0</v>
      </c>
      <c r="DA216" s="48">
        <f t="shared" si="303"/>
        <v>0</v>
      </c>
      <c r="DB216" s="48">
        <f t="shared" si="304"/>
        <v>0</v>
      </c>
      <c r="DC216" s="48">
        <f t="shared" si="305"/>
        <v>0</v>
      </c>
      <c r="DD216" s="48">
        <f t="shared" si="306"/>
        <v>0</v>
      </c>
      <c r="DE216" s="48">
        <f t="shared" si="307"/>
        <v>0</v>
      </c>
      <c r="DF216" s="48">
        <f t="shared" si="308"/>
        <v>0</v>
      </c>
      <c r="DG216" s="48">
        <f t="shared" si="309"/>
        <v>0</v>
      </c>
      <c r="DH216" s="48">
        <f t="shared" si="310"/>
        <v>0</v>
      </c>
      <c r="DI216" s="48">
        <f t="shared" si="311"/>
        <v>0</v>
      </c>
      <c r="DJ216" s="48">
        <f t="shared" si="312"/>
        <v>0</v>
      </c>
      <c r="DK216" s="48">
        <f t="shared" si="313"/>
        <v>0</v>
      </c>
      <c r="DL216" s="48">
        <f t="shared" si="314"/>
        <v>0</v>
      </c>
      <c r="DM216" s="48">
        <f t="shared" si="315"/>
        <v>0</v>
      </c>
      <c r="DN216" s="48">
        <f t="shared" si="316"/>
        <v>0</v>
      </c>
      <c r="DO216" s="48">
        <f t="shared" si="317"/>
        <v>0</v>
      </c>
      <c r="DP216" s="48">
        <f t="shared" si="318"/>
        <v>0</v>
      </c>
      <c r="DQ216" s="48">
        <f t="shared" si="319"/>
        <v>0</v>
      </c>
    </row>
    <row r="217" spans="1:121" ht="15">
      <c r="A217" s="303">
        <v>216</v>
      </c>
      <c r="B217" s="445">
        <f t="shared" si="320"/>
        <v>1</v>
      </c>
      <c r="C217" s="446">
        <f>B217+COUNTIF(B$2:$B217,B217)-1</f>
        <v>216</v>
      </c>
      <c r="D217" s="447" t="str">
        <f>Tables!AI217</f>
        <v>Tokelau</v>
      </c>
      <c r="E217" s="448">
        <f t="shared" si="321"/>
        <v>0</v>
      </c>
      <c r="F217" s="50">
        <f>SUMIFS('Portfolio Allocation'!C$10:C$109,'Portfolio Allocation'!$A$10:$A$109,'Graph Tables'!$D217)</f>
        <v>0</v>
      </c>
      <c r="G217" s="50">
        <f>SUMIFS('Portfolio Allocation'!D$10:D$109,'Portfolio Allocation'!$A$10:$A$109,'Graph Tables'!$D217)</f>
        <v>0</v>
      </c>
      <c r="H217" s="50">
        <f>SUMIFS('Portfolio Allocation'!E$10:E$109,'Portfolio Allocation'!$A$10:$A$109,'Graph Tables'!$D217)</f>
        <v>0</v>
      </c>
      <c r="I217" s="50">
        <f>SUMIFS('Portfolio Allocation'!F$10:F$109,'Portfolio Allocation'!$A$10:$A$109,'Graph Tables'!$D217)</f>
        <v>0</v>
      </c>
      <c r="J217" s="50">
        <f>SUMIFS('Portfolio Allocation'!G$10:G$109,'Portfolio Allocation'!$A$10:$A$109,'Graph Tables'!$D217)</f>
        <v>0</v>
      </c>
      <c r="K217" s="50">
        <f>SUMIFS('Portfolio Allocation'!H$10:H$109,'Portfolio Allocation'!$A$10:$A$109,'Graph Tables'!$D217)</f>
        <v>0</v>
      </c>
      <c r="L217" s="50">
        <f>SUMIFS('Portfolio Allocation'!I$10:I$109,'Portfolio Allocation'!$A$10:$A$109,'Graph Tables'!$D217)</f>
        <v>0</v>
      </c>
      <c r="M217" s="50">
        <f>SUMIFS('Portfolio Allocation'!J$10:J$109,'Portfolio Allocation'!$A$10:$A$109,'Graph Tables'!$D217)</f>
        <v>0</v>
      </c>
      <c r="N217" s="50">
        <f>SUMIFS('Portfolio Allocation'!K$10:K$109,'Portfolio Allocation'!$A$10:$A$109,'Graph Tables'!$D217)</f>
        <v>0</v>
      </c>
      <c r="O217" s="50">
        <f>SUMIFS('Portfolio Allocation'!L$10:L$109,'Portfolio Allocation'!$A$10:$A$109,'Graph Tables'!$D217)</f>
        <v>0</v>
      </c>
      <c r="P217" s="50">
        <f>SUMIFS('Portfolio Allocation'!M$10:M$109,'Portfolio Allocation'!$A$10:$A$109,'Graph Tables'!$D217)</f>
        <v>0</v>
      </c>
      <c r="Q217" s="50">
        <f>SUMIFS('Portfolio Allocation'!N$10:N$109,'Portfolio Allocation'!$A$10:$A$109,'Graph Tables'!$D217)</f>
        <v>0</v>
      </c>
      <c r="R217" s="50">
        <f>SUMIFS('Portfolio Allocation'!O$10:O$109,'Portfolio Allocation'!$A$10:$A$109,'Graph Tables'!$D217)</f>
        <v>0</v>
      </c>
      <c r="S217" s="50">
        <f>SUMIFS('Portfolio Allocation'!P$10:P$109,'Portfolio Allocation'!$A$10:$A$109,'Graph Tables'!$D217)</f>
        <v>0</v>
      </c>
      <c r="T217" s="50">
        <f>SUMIFS('Portfolio Allocation'!Q$10:Q$109,'Portfolio Allocation'!$A$10:$A$109,'Graph Tables'!$D217)</f>
        <v>0</v>
      </c>
      <c r="U217" s="50">
        <f>SUMIFS('Portfolio Allocation'!R$10:R$109,'Portfolio Allocation'!$A$10:$A$109,'Graph Tables'!$D217)</f>
        <v>0</v>
      </c>
      <c r="V217" s="50">
        <f>SUMIFS('Portfolio Allocation'!S$10:S$109,'Portfolio Allocation'!$A$10:$A$109,'Graph Tables'!$D217)</f>
        <v>0</v>
      </c>
      <c r="W217" s="50">
        <f>SUMIFS('Portfolio Allocation'!T$10:T$109,'Portfolio Allocation'!$A$10:$A$109,'Graph Tables'!$D217)</f>
        <v>0</v>
      </c>
      <c r="X217" s="50">
        <f>SUMIFS('Portfolio Allocation'!U$10:U$109,'Portfolio Allocation'!$A$10:$A$109,'Graph Tables'!$D217)</f>
        <v>0</v>
      </c>
      <c r="Y217" s="50">
        <f>SUMIFS('Portfolio Allocation'!V$10:V$109,'Portfolio Allocation'!$A$10:$A$109,'Graph Tables'!$D217)</f>
        <v>0</v>
      </c>
      <c r="Z217" s="50">
        <f>SUMIFS('Portfolio Allocation'!W$10:W$109,'Portfolio Allocation'!$A$10:$A$109,'Graph Tables'!$D217)</f>
        <v>0</v>
      </c>
      <c r="AA217" s="50">
        <f>SUMIFS('Portfolio Allocation'!X$10:X$109,'Portfolio Allocation'!$A$10:$A$109,'Graph Tables'!$D217)</f>
        <v>0</v>
      </c>
      <c r="AB217" s="50">
        <f>SUMIFS('Portfolio Allocation'!Y$10:Y$109,'Portfolio Allocation'!$A$10:$A$109,'Graph Tables'!$D217)</f>
        <v>0</v>
      </c>
      <c r="AC217" s="50">
        <f>SUMIFS('Portfolio Allocation'!Z$10:Z$109,'Portfolio Allocation'!$A$10:$A$109,'Graph Tables'!$D217)</f>
        <v>0</v>
      </c>
      <c r="AD217" s="50"/>
      <c r="AH217" s="50"/>
      <c r="AI217" s="303">
        <f t="shared" si="322"/>
        <v>1</v>
      </c>
      <c r="AJ217" s="303">
        <f>AI217+COUNTIF(AI$2:$AI217,AI217)-1</f>
        <v>216</v>
      </c>
      <c r="AK217" s="305" t="str">
        <f t="shared" si="270"/>
        <v>Tokelau</v>
      </c>
      <c r="AL217" s="81">
        <f t="shared" si="323"/>
        <v>0</v>
      </c>
      <c r="AM217" s="48">
        <f t="shared" si="271"/>
        <v>0</v>
      </c>
      <c r="AN217" s="48">
        <f t="shared" si="272"/>
        <v>0</v>
      </c>
      <c r="AO217" s="48">
        <f t="shared" si="273"/>
        <v>0</v>
      </c>
      <c r="AP217" s="48">
        <f t="shared" si="274"/>
        <v>0</v>
      </c>
      <c r="AQ217" s="48">
        <f t="shared" si="275"/>
        <v>0</v>
      </c>
      <c r="AR217" s="48">
        <f t="shared" si="276"/>
        <v>0</v>
      </c>
      <c r="AS217" s="48">
        <f t="shared" si="277"/>
        <v>0</v>
      </c>
      <c r="AT217" s="48">
        <f t="shared" si="278"/>
        <v>0</v>
      </c>
      <c r="AU217" s="48">
        <f t="shared" si="279"/>
        <v>0</v>
      </c>
      <c r="AV217" s="48">
        <f t="shared" si="280"/>
        <v>0</v>
      </c>
      <c r="AW217" s="48">
        <f t="shared" si="281"/>
        <v>0</v>
      </c>
      <c r="AX217" s="48">
        <f t="shared" si="282"/>
        <v>0</v>
      </c>
      <c r="AY217" s="48">
        <f t="shared" si="283"/>
        <v>0</v>
      </c>
      <c r="AZ217" s="48">
        <f t="shared" si="284"/>
        <v>0</v>
      </c>
      <c r="BA217" s="48">
        <f t="shared" si="285"/>
        <v>0</v>
      </c>
      <c r="BB217" s="48">
        <f t="shared" si="286"/>
        <v>0</v>
      </c>
      <c r="BC217" s="48">
        <f t="shared" si="287"/>
        <v>0</v>
      </c>
      <c r="BD217" s="48">
        <f t="shared" si="288"/>
        <v>0</v>
      </c>
      <c r="BE217" s="48">
        <f t="shared" si="289"/>
        <v>0</v>
      </c>
      <c r="BF217" s="48">
        <f t="shared" si="290"/>
        <v>0</v>
      </c>
      <c r="BG217" s="48">
        <f t="shared" si="291"/>
        <v>0</v>
      </c>
      <c r="BH217" s="48">
        <f t="shared" si="292"/>
        <v>0</v>
      </c>
      <c r="BI217" s="48">
        <f t="shared" si="293"/>
        <v>0</v>
      </c>
      <c r="BJ217" s="48">
        <f t="shared" si="294"/>
        <v>0</v>
      </c>
      <c r="BK217" s="48"/>
      <c r="CN217" s="310">
        <f t="shared" si="324"/>
        <v>0</v>
      </c>
      <c r="CO217" s="310">
        <v>216</v>
      </c>
      <c r="CP217" s="303">
        <f t="shared" si="325"/>
        <v>1</v>
      </c>
      <c r="CQ217" s="303">
        <f>CP217+COUNTIF($CP$2:CP217,CP217)-1</f>
        <v>216</v>
      </c>
      <c r="CR217" s="305" t="str">
        <f t="shared" si="295"/>
        <v>Tokelau</v>
      </c>
      <c r="CS217" s="81">
        <f t="shared" si="326"/>
        <v>0</v>
      </c>
      <c r="CT217" s="48">
        <f t="shared" si="296"/>
        <v>0</v>
      </c>
      <c r="CU217" s="48">
        <f t="shared" si="297"/>
        <v>0</v>
      </c>
      <c r="CV217" s="48">
        <f t="shared" si="298"/>
        <v>0</v>
      </c>
      <c r="CW217" s="48">
        <f t="shared" si="299"/>
        <v>0</v>
      </c>
      <c r="CX217" s="48">
        <f t="shared" si="300"/>
        <v>0</v>
      </c>
      <c r="CY217" s="48">
        <f t="shared" si="301"/>
        <v>0</v>
      </c>
      <c r="CZ217" s="48">
        <f t="shared" si="302"/>
        <v>0</v>
      </c>
      <c r="DA217" s="48">
        <f t="shared" si="303"/>
        <v>0</v>
      </c>
      <c r="DB217" s="48">
        <f t="shared" si="304"/>
        <v>0</v>
      </c>
      <c r="DC217" s="48">
        <f t="shared" si="305"/>
        <v>0</v>
      </c>
      <c r="DD217" s="48">
        <f t="shared" si="306"/>
        <v>0</v>
      </c>
      <c r="DE217" s="48">
        <f t="shared" si="307"/>
        <v>0</v>
      </c>
      <c r="DF217" s="48">
        <f t="shared" si="308"/>
        <v>0</v>
      </c>
      <c r="DG217" s="48">
        <f t="shared" si="309"/>
        <v>0</v>
      </c>
      <c r="DH217" s="48">
        <f t="shared" si="310"/>
        <v>0</v>
      </c>
      <c r="DI217" s="48">
        <f t="shared" si="311"/>
        <v>0</v>
      </c>
      <c r="DJ217" s="48">
        <f t="shared" si="312"/>
        <v>0</v>
      </c>
      <c r="DK217" s="48">
        <f t="shared" si="313"/>
        <v>0</v>
      </c>
      <c r="DL217" s="48">
        <f t="shared" si="314"/>
        <v>0</v>
      </c>
      <c r="DM217" s="48">
        <f t="shared" si="315"/>
        <v>0</v>
      </c>
      <c r="DN217" s="48">
        <f t="shared" si="316"/>
        <v>0</v>
      </c>
      <c r="DO217" s="48">
        <f t="shared" si="317"/>
        <v>0</v>
      </c>
      <c r="DP217" s="48">
        <f t="shared" si="318"/>
        <v>0</v>
      </c>
      <c r="DQ217" s="48">
        <f t="shared" si="319"/>
        <v>0</v>
      </c>
    </row>
    <row r="218" spans="1:121" ht="15">
      <c r="A218" s="303">
        <v>217</v>
      </c>
      <c r="B218" s="445">
        <f t="shared" si="320"/>
        <v>1</v>
      </c>
      <c r="C218" s="446">
        <f>B218+COUNTIF(B$2:$B218,B218)-1</f>
        <v>217</v>
      </c>
      <c r="D218" s="447" t="str">
        <f>Tables!AI218</f>
        <v>Tonga</v>
      </c>
      <c r="E218" s="448">
        <f t="shared" si="321"/>
        <v>0</v>
      </c>
      <c r="F218" s="50">
        <f>SUMIFS('Portfolio Allocation'!C$10:C$109,'Portfolio Allocation'!$A$10:$A$109,'Graph Tables'!$D218)</f>
        <v>0</v>
      </c>
      <c r="G218" s="50">
        <f>SUMIFS('Portfolio Allocation'!D$10:D$109,'Portfolio Allocation'!$A$10:$A$109,'Graph Tables'!$D218)</f>
        <v>0</v>
      </c>
      <c r="H218" s="50">
        <f>SUMIFS('Portfolio Allocation'!E$10:E$109,'Portfolio Allocation'!$A$10:$A$109,'Graph Tables'!$D218)</f>
        <v>0</v>
      </c>
      <c r="I218" s="50">
        <f>SUMIFS('Portfolio Allocation'!F$10:F$109,'Portfolio Allocation'!$A$10:$A$109,'Graph Tables'!$D218)</f>
        <v>0</v>
      </c>
      <c r="J218" s="50">
        <f>SUMIFS('Portfolio Allocation'!G$10:G$109,'Portfolio Allocation'!$A$10:$A$109,'Graph Tables'!$D218)</f>
        <v>0</v>
      </c>
      <c r="K218" s="50">
        <f>SUMIFS('Portfolio Allocation'!H$10:H$109,'Portfolio Allocation'!$A$10:$A$109,'Graph Tables'!$D218)</f>
        <v>0</v>
      </c>
      <c r="L218" s="50">
        <f>SUMIFS('Portfolio Allocation'!I$10:I$109,'Portfolio Allocation'!$A$10:$A$109,'Graph Tables'!$D218)</f>
        <v>0</v>
      </c>
      <c r="M218" s="50">
        <f>SUMIFS('Portfolio Allocation'!J$10:J$109,'Portfolio Allocation'!$A$10:$A$109,'Graph Tables'!$D218)</f>
        <v>0</v>
      </c>
      <c r="N218" s="50">
        <f>SUMIFS('Portfolio Allocation'!K$10:K$109,'Portfolio Allocation'!$A$10:$A$109,'Graph Tables'!$D218)</f>
        <v>0</v>
      </c>
      <c r="O218" s="50">
        <f>SUMIFS('Portfolio Allocation'!L$10:L$109,'Portfolio Allocation'!$A$10:$A$109,'Graph Tables'!$D218)</f>
        <v>0</v>
      </c>
      <c r="P218" s="50">
        <f>SUMIFS('Portfolio Allocation'!M$10:M$109,'Portfolio Allocation'!$A$10:$A$109,'Graph Tables'!$D218)</f>
        <v>0</v>
      </c>
      <c r="Q218" s="50">
        <f>SUMIFS('Portfolio Allocation'!N$10:N$109,'Portfolio Allocation'!$A$10:$A$109,'Graph Tables'!$D218)</f>
        <v>0</v>
      </c>
      <c r="R218" s="50">
        <f>SUMIFS('Portfolio Allocation'!O$10:O$109,'Portfolio Allocation'!$A$10:$A$109,'Graph Tables'!$D218)</f>
        <v>0</v>
      </c>
      <c r="S218" s="50">
        <f>SUMIFS('Portfolio Allocation'!P$10:P$109,'Portfolio Allocation'!$A$10:$A$109,'Graph Tables'!$D218)</f>
        <v>0</v>
      </c>
      <c r="T218" s="50">
        <f>SUMIFS('Portfolio Allocation'!Q$10:Q$109,'Portfolio Allocation'!$A$10:$A$109,'Graph Tables'!$D218)</f>
        <v>0</v>
      </c>
      <c r="U218" s="50">
        <f>SUMIFS('Portfolio Allocation'!R$10:R$109,'Portfolio Allocation'!$A$10:$A$109,'Graph Tables'!$D218)</f>
        <v>0</v>
      </c>
      <c r="V218" s="50">
        <f>SUMIFS('Portfolio Allocation'!S$10:S$109,'Portfolio Allocation'!$A$10:$A$109,'Graph Tables'!$D218)</f>
        <v>0</v>
      </c>
      <c r="W218" s="50">
        <f>SUMIFS('Portfolio Allocation'!T$10:T$109,'Portfolio Allocation'!$A$10:$A$109,'Graph Tables'!$D218)</f>
        <v>0</v>
      </c>
      <c r="X218" s="50">
        <f>SUMIFS('Portfolio Allocation'!U$10:U$109,'Portfolio Allocation'!$A$10:$A$109,'Graph Tables'!$D218)</f>
        <v>0</v>
      </c>
      <c r="Y218" s="50">
        <f>SUMIFS('Portfolio Allocation'!V$10:V$109,'Portfolio Allocation'!$A$10:$A$109,'Graph Tables'!$D218)</f>
        <v>0</v>
      </c>
      <c r="Z218" s="50">
        <f>SUMIFS('Portfolio Allocation'!W$10:W$109,'Portfolio Allocation'!$A$10:$A$109,'Graph Tables'!$D218)</f>
        <v>0</v>
      </c>
      <c r="AA218" s="50">
        <f>SUMIFS('Portfolio Allocation'!X$10:X$109,'Portfolio Allocation'!$A$10:$A$109,'Graph Tables'!$D218)</f>
        <v>0</v>
      </c>
      <c r="AB218" s="50">
        <f>SUMIFS('Portfolio Allocation'!Y$10:Y$109,'Portfolio Allocation'!$A$10:$A$109,'Graph Tables'!$D218)</f>
        <v>0</v>
      </c>
      <c r="AC218" s="50">
        <f>SUMIFS('Portfolio Allocation'!Z$10:Z$109,'Portfolio Allocation'!$A$10:$A$109,'Graph Tables'!$D218)</f>
        <v>0</v>
      </c>
      <c r="AD218" s="50"/>
      <c r="AH218" s="50"/>
      <c r="AI218" s="303">
        <f t="shared" si="322"/>
        <v>1</v>
      </c>
      <c r="AJ218" s="303">
        <f>AI218+COUNTIF(AI$2:$AI218,AI218)-1</f>
        <v>217</v>
      </c>
      <c r="AK218" s="305" t="str">
        <f t="shared" si="270"/>
        <v>Tonga</v>
      </c>
      <c r="AL218" s="81">
        <f t="shared" si="323"/>
        <v>0</v>
      </c>
      <c r="AM218" s="48">
        <f t="shared" si="271"/>
        <v>0</v>
      </c>
      <c r="AN218" s="48">
        <f t="shared" si="272"/>
        <v>0</v>
      </c>
      <c r="AO218" s="48">
        <f t="shared" si="273"/>
        <v>0</v>
      </c>
      <c r="AP218" s="48">
        <f t="shared" si="274"/>
        <v>0</v>
      </c>
      <c r="AQ218" s="48">
        <f t="shared" si="275"/>
        <v>0</v>
      </c>
      <c r="AR218" s="48">
        <f t="shared" si="276"/>
        <v>0</v>
      </c>
      <c r="AS218" s="48">
        <f t="shared" si="277"/>
        <v>0</v>
      </c>
      <c r="AT218" s="48">
        <f t="shared" si="278"/>
        <v>0</v>
      </c>
      <c r="AU218" s="48">
        <f t="shared" si="279"/>
        <v>0</v>
      </c>
      <c r="AV218" s="48">
        <f t="shared" si="280"/>
        <v>0</v>
      </c>
      <c r="AW218" s="48">
        <f t="shared" si="281"/>
        <v>0</v>
      </c>
      <c r="AX218" s="48">
        <f t="shared" si="282"/>
        <v>0</v>
      </c>
      <c r="AY218" s="48">
        <f t="shared" si="283"/>
        <v>0</v>
      </c>
      <c r="AZ218" s="48">
        <f t="shared" si="284"/>
        <v>0</v>
      </c>
      <c r="BA218" s="48">
        <f t="shared" si="285"/>
        <v>0</v>
      </c>
      <c r="BB218" s="48">
        <f t="shared" si="286"/>
        <v>0</v>
      </c>
      <c r="BC218" s="48">
        <f t="shared" si="287"/>
        <v>0</v>
      </c>
      <c r="BD218" s="48">
        <f t="shared" si="288"/>
        <v>0</v>
      </c>
      <c r="BE218" s="48">
        <f t="shared" si="289"/>
        <v>0</v>
      </c>
      <c r="BF218" s="48">
        <f t="shared" si="290"/>
        <v>0</v>
      </c>
      <c r="BG218" s="48">
        <f t="shared" si="291"/>
        <v>0</v>
      </c>
      <c r="BH218" s="48">
        <f t="shared" si="292"/>
        <v>0</v>
      </c>
      <c r="BI218" s="48">
        <f t="shared" si="293"/>
        <v>0</v>
      </c>
      <c r="BJ218" s="48">
        <f t="shared" si="294"/>
        <v>0</v>
      </c>
      <c r="BK218" s="48"/>
      <c r="CN218" s="310">
        <f t="shared" si="324"/>
        <v>0</v>
      </c>
      <c r="CO218" s="310">
        <v>217</v>
      </c>
      <c r="CP218" s="303">
        <f t="shared" si="325"/>
        <v>1</v>
      </c>
      <c r="CQ218" s="303">
        <f>CP218+COUNTIF($CP$2:CP218,CP218)-1</f>
        <v>217</v>
      </c>
      <c r="CR218" s="305" t="str">
        <f t="shared" si="295"/>
        <v>Tonga</v>
      </c>
      <c r="CS218" s="81">
        <f t="shared" si="326"/>
        <v>0</v>
      </c>
      <c r="CT218" s="48">
        <f t="shared" si="296"/>
        <v>0</v>
      </c>
      <c r="CU218" s="48">
        <f t="shared" si="297"/>
        <v>0</v>
      </c>
      <c r="CV218" s="48">
        <f t="shared" si="298"/>
        <v>0</v>
      </c>
      <c r="CW218" s="48">
        <f t="shared" si="299"/>
        <v>0</v>
      </c>
      <c r="CX218" s="48">
        <f t="shared" si="300"/>
        <v>0</v>
      </c>
      <c r="CY218" s="48">
        <f t="shared" si="301"/>
        <v>0</v>
      </c>
      <c r="CZ218" s="48">
        <f t="shared" si="302"/>
        <v>0</v>
      </c>
      <c r="DA218" s="48">
        <f t="shared" si="303"/>
        <v>0</v>
      </c>
      <c r="DB218" s="48">
        <f t="shared" si="304"/>
        <v>0</v>
      </c>
      <c r="DC218" s="48">
        <f t="shared" si="305"/>
        <v>0</v>
      </c>
      <c r="DD218" s="48">
        <f t="shared" si="306"/>
        <v>0</v>
      </c>
      <c r="DE218" s="48">
        <f t="shared" si="307"/>
        <v>0</v>
      </c>
      <c r="DF218" s="48">
        <f t="shared" si="308"/>
        <v>0</v>
      </c>
      <c r="DG218" s="48">
        <f t="shared" si="309"/>
        <v>0</v>
      </c>
      <c r="DH218" s="48">
        <f t="shared" si="310"/>
        <v>0</v>
      </c>
      <c r="DI218" s="48">
        <f t="shared" si="311"/>
        <v>0</v>
      </c>
      <c r="DJ218" s="48">
        <f t="shared" si="312"/>
        <v>0</v>
      </c>
      <c r="DK218" s="48">
        <f t="shared" si="313"/>
        <v>0</v>
      </c>
      <c r="DL218" s="48">
        <f t="shared" si="314"/>
        <v>0</v>
      </c>
      <c r="DM218" s="48">
        <f t="shared" si="315"/>
        <v>0</v>
      </c>
      <c r="DN218" s="48">
        <f t="shared" si="316"/>
        <v>0</v>
      </c>
      <c r="DO218" s="48">
        <f t="shared" si="317"/>
        <v>0</v>
      </c>
      <c r="DP218" s="48">
        <f t="shared" si="318"/>
        <v>0</v>
      </c>
      <c r="DQ218" s="48">
        <f t="shared" si="319"/>
        <v>0</v>
      </c>
    </row>
    <row r="219" spans="1:121" ht="15">
      <c r="A219" s="303">
        <v>218</v>
      </c>
      <c r="B219" s="445">
        <f t="shared" si="320"/>
        <v>1</v>
      </c>
      <c r="C219" s="446">
        <f>B219+COUNTIF(B$2:$B219,B219)-1</f>
        <v>218</v>
      </c>
      <c r="D219" s="447" t="str">
        <f>Tables!AI219</f>
        <v>Trinidad and Tobago</v>
      </c>
      <c r="E219" s="448">
        <f t="shared" si="321"/>
        <v>0</v>
      </c>
      <c r="F219" s="50">
        <f>SUMIFS('Portfolio Allocation'!C$10:C$109,'Portfolio Allocation'!$A$10:$A$109,'Graph Tables'!$D219)</f>
        <v>0</v>
      </c>
      <c r="G219" s="50">
        <f>SUMIFS('Portfolio Allocation'!D$10:D$109,'Portfolio Allocation'!$A$10:$A$109,'Graph Tables'!$D219)</f>
        <v>0</v>
      </c>
      <c r="H219" s="50">
        <f>SUMIFS('Portfolio Allocation'!E$10:E$109,'Portfolio Allocation'!$A$10:$A$109,'Graph Tables'!$D219)</f>
        <v>0</v>
      </c>
      <c r="I219" s="50">
        <f>SUMIFS('Portfolio Allocation'!F$10:F$109,'Portfolio Allocation'!$A$10:$A$109,'Graph Tables'!$D219)</f>
        <v>0</v>
      </c>
      <c r="J219" s="50">
        <f>SUMIFS('Portfolio Allocation'!G$10:G$109,'Portfolio Allocation'!$A$10:$A$109,'Graph Tables'!$D219)</f>
        <v>0</v>
      </c>
      <c r="K219" s="50">
        <f>SUMIFS('Portfolio Allocation'!H$10:H$109,'Portfolio Allocation'!$A$10:$A$109,'Graph Tables'!$D219)</f>
        <v>0</v>
      </c>
      <c r="L219" s="50">
        <f>SUMIFS('Portfolio Allocation'!I$10:I$109,'Portfolio Allocation'!$A$10:$A$109,'Graph Tables'!$D219)</f>
        <v>0</v>
      </c>
      <c r="M219" s="50">
        <f>SUMIFS('Portfolio Allocation'!J$10:J$109,'Portfolio Allocation'!$A$10:$A$109,'Graph Tables'!$D219)</f>
        <v>0</v>
      </c>
      <c r="N219" s="50">
        <f>SUMIFS('Portfolio Allocation'!K$10:K$109,'Portfolio Allocation'!$A$10:$A$109,'Graph Tables'!$D219)</f>
        <v>0</v>
      </c>
      <c r="O219" s="50">
        <f>SUMIFS('Portfolio Allocation'!L$10:L$109,'Portfolio Allocation'!$A$10:$A$109,'Graph Tables'!$D219)</f>
        <v>0</v>
      </c>
      <c r="P219" s="50">
        <f>SUMIFS('Portfolio Allocation'!M$10:M$109,'Portfolio Allocation'!$A$10:$A$109,'Graph Tables'!$D219)</f>
        <v>0</v>
      </c>
      <c r="Q219" s="50">
        <f>SUMIFS('Portfolio Allocation'!N$10:N$109,'Portfolio Allocation'!$A$10:$A$109,'Graph Tables'!$D219)</f>
        <v>0</v>
      </c>
      <c r="R219" s="50">
        <f>SUMIFS('Portfolio Allocation'!O$10:O$109,'Portfolio Allocation'!$A$10:$A$109,'Graph Tables'!$D219)</f>
        <v>0</v>
      </c>
      <c r="S219" s="50">
        <f>SUMIFS('Portfolio Allocation'!P$10:P$109,'Portfolio Allocation'!$A$10:$A$109,'Graph Tables'!$D219)</f>
        <v>0</v>
      </c>
      <c r="T219" s="50">
        <f>SUMIFS('Portfolio Allocation'!Q$10:Q$109,'Portfolio Allocation'!$A$10:$A$109,'Graph Tables'!$D219)</f>
        <v>0</v>
      </c>
      <c r="U219" s="50">
        <f>SUMIFS('Portfolio Allocation'!R$10:R$109,'Portfolio Allocation'!$A$10:$A$109,'Graph Tables'!$D219)</f>
        <v>0</v>
      </c>
      <c r="V219" s="50">
        <f>SUMIFS('Portfolio Allocation'!S$10:S$109,'Portfolio Allocation'!$A$10:$A$109,'Graph Tables'!$D219)</f>
        <v>0</v>
      </c>
      <c r="W219" s="50">
        <f>SUMIFS('Portfolio Allocation'!T$10:T$109,'Portfolio Allocation'!$A$10:$A$109,'Graph Tables'!$D219)</f>
        <v>0</v>
      </c>
      <c r="X219" s="50">
        <f>SUMIFS('Portfolio Allocation'!U$10:U$109,'Portfolio Allocation'!$A$10:$A$109,'Graph Tables'!$D219)</f>
        <v>0</v>
      </c>
      <c r="Y219" s="50">
        <f>SUMIFS('Portfolio Allocation'!V$10:V$109,'Portfolio Allocation'!$A$10:$A$109,'Graph Tables'!$D219)</f>
        <v>0</v>
      </c>
      <c r="Z219" s="50">
        <f>SUMIFS('Portfolio Allocation'!W$10:W$109,'Portfolio Allocation'!$A$10:$A$109,'Graph Tables'!$D219)</f>
        <v>0</v>
      </c>
      <c r="AA219" s="50">
        <f>SUMIFS('Portfolio Allocation'!X$10:X$109,'Portfolio Allocation'!$A$10:$A$109,'Graph Tables'!$D219)</f>
        <v>0</v>
      </c>
      <c r="AB219" s="50">
        <f>SUMIFS('Portfolio Allocation'!Y$10:Y$109,'Portfolio Allocation'!$A$10:$A$109,'Graph Tables'!$D219)</f>
        <v>0</v>
      </c>
      <c r="AC219" s="50">
        <f>SUMIFS('Portfolio Allocation'!Z$10:Z$109,'Portfolio Allocation'!$A$10:$A$109,'Graph Tables'!$D219)</f>
        <v>0</v>
      </c>
      <c r="AD219" s="50"/>
      <c r="AH219" s="50"/>
      <c r="AI219" s="303">
        <f t="shared" si="322"/>
        <v>1</v>
      </c>
      <c r="AJ219" s="303">
        <f>AI219+COUNTIF(AI$2:$AI219,AI219)-1</f>
        <v>218</v>
      </c>
      <c r="AK219" s="305" t="str">
        <f t="shared" si="270"/>
        <v>Trinidad and Tobago</v>
      </c>
      <c r="AL219" s="81">
        <f t="shared" si="323"/>
        <v>0</v>
      </c>
      <c r="AM219" s="48">
        <f t="shared" si="271"/>
        <v>0</v>
      </c>
      <c r="AN219" s="48">
        <f t="shared" si="272"/>
        <v>0</v>
      </c>
      <c r="AO219" s="48">
        <f t="shared" si="273"/>
        <v>0</v>
      </c>
      <c r="AP219" s="48">
        <f t="shared" si="274"/>
        <v>0</v>
      </c>
      <c r="AQ219" s="48">
        <f t="shared" si="275"/>
        <v>0</v>
      </c>
      <c r="AR219" s="48">
        <f t="shared" si="276"/>
        <v>0</v>
      </c>
      <c r="AS219" s="48">
        <f t="shared" si="277"/>
        <v>0</v>
      </c>
      <c r="AT219" s="48">
        <f t="shared" si="278"/>
        <v>0</v>
      </c>
      <c r="AU219" s="48">
        <f t="shared" si="279"/>
        <v>0</v>
      </c>
      <c r="AV219" s="48">
        <f t="shared" si="280"/>
        <v>0</v>
      </c>
      <c r="AW219" s="48">
        <f t="shared" si="281"/>
        <v>0</v>
      </c>
      <c r="AX219" s="48">
        <f t="shared" si="282"/>
        <v>0</v>
      </c>
      <c r="AY219" s="48">
        <f t="shared" si="283"/>
        <v>0</v>
      </c>
      <c r="AZ219" s="48">
        <f t="shared" si="284"/>
        <v>0</v>
      </c>
      <c r="BA219" s="48">
        <f t="shared" si="285"/>
        <v>0</v>
      </c>
      <c r="BB219" s="48">
        <f t="shared" si="286"/>
        <v>0</v>
      </c>
      <c r="BC219" s="48">
        <f t="shared" si="287"/>
        <v>0</v>
      </c>
      <c r="BD219" s="48">
        <f t="shared" si="288"/>
        <v>0</v>
      </c>
      <c r="BE219" s="48">
        <f t="shared" si="289"/>
        <v>0</v>
      </c>
      <c r="BF219" s="48">
        <f t="shared" si="290"/>
        <v>0</v>
      </c>
      <c r="BG219" s="48">
        <f t="shared" si="291"/>
        <v>0</v>
      </c>
      <c r="BH219" s="48">
        <f t="shared" si="292"/>
        <v>0</v>
      </c>
      <c r="BI219" s="48">
        <f t="shared" si="293"/>
        <v>0</v>
      </c>
      <c r="BJ219" s="48">
        <f t="shared" si="294"/>
        <v>0</v>
      </c>
      <c r="BK219" s="48"/>
      <c r="CN219" s="310">
        <f t="shared" si="324"/>
        <v>0</v>
      </c>
      <c r="CO219" s="310">
        <v>218</v>
      </c>
      <c r="CP219" s="303">
        <f t="shared" si="325"/>
        <v>1</v>
      </c>
      <c r="CQ219" s="303">
        <f>CP219+COUNTIF($CP$2:CP219,CP219)-1</f>
        <v>218</v>
      </c>
      <c r="CR219" s="305" t="str">
        <f t="shared" si="295"/>
        <v>Trinidad and Tobago</v>
      </c>
      <c r="CS219" s="81">
        <f t="shared" si="326"/>
        <v>0</v>
      </c>
      <c r="CT219" s="48">
        <f t="shared" si="296"/>
        <v>0</v>
      </c>
      <c r="CU219" s="48">
        <f t="shared" si="297"/>
        <v>0</v>
      </c>
      <c r="CV219" s="48">
        <f t="shared" si="298"/>
        <v>0</v>
      </c>
      <c r="CW219" s="48">
        <f t="shared" si="299"/>
        <v>0</v>
      </c>
      <c r="CX219" s="48">
        <f t="shared" si="300"/>
        <v>0</v>
      </c>
      <c r="CY219" s="48">
        <f t="shared" si="301"/>
        <v>0</v>
      </c>
      <c r="CZ219" s="48">
        <f t="shared" si="302"/>
        <v>0</v>
      </c>
      <c r="DA219" s="48">
        <f t="shared" si="303"/>
        <v>0</v>
      </c>
      <c r="DB219" s="48">
        <f t="shared" si="304"/>
        <v>0</v>
      </c>
      <c r="DC219" s="48">
        <f t="shared" si="305"/>
        <v>0</v>
      </c>
      <c r="DD219" s="48">
        <f t="shared" si="306"/>
        <v>0</v>
      </c>
      <c r="DE219" s="48">
        <f t="shared" si="307"/>
        <v>0</v>
      </c>
      <c r="DF219" s="48">
        <f t="shared" si="308"/>
        <v>0</v>
      </c>
      <c r="DG219" s="48">
        <f t="shared" si="309"/>
        <v>0</v>
      </c>
      <c r="DH219" s="48">
        <f t="shared" si="310"/>
        <v>0</v>
      </c>
      <c r="DI219" s="48">
        <f t="shared" si="311"/>
        <v>0</v>
      </c>
      <c r="DJ219" s="48">
        <f t="shared" si="312"/>
        <v>0</v>
      </c>
      <c r="DK219" s="48">
        <f t="shared" si="313"/>
        <v>0</v>
      </c>
      <c r="DL219" s="48">
        <f t="shared" si="314"/>
        <v>0</v>
      </c>
      <c r="DM219" s="48">
        <f t="shared" si="315"/>
        <v>0</v>
      </c>
      <c r="DN219" s="48">
        <f t="shared" si="316"/>
        <v>0</v>
      </c>
      <c r="DO219" s="48">
        <f t="shared" si="317"/>
        <v>0</v>
      </c>
      <c r="DP219" s="48">
        <f t="shared" si="318"/>
        <v>0</v>
      </c>
      <c r="DQ219" s="48">
        <f t="shared" si="319"/>
        <v>0</v>
      </c>
    </row>
    <row r="220" spans="1:121" ht="15">
      <c r="A220" s="303">
        <v>219</v>
      </c>
      <c r="B220" s="445">
        <f t="shared" si="320"/>
        <v>1</v>
      </c>
      <c r="C220" s="446">
        <f>B220+COUNTIF(B$2:$B220,B220)-1</f>
        <v>219</v>
      </c>
      <c r="D220" s="447" t="str">
        <f>Tables!AI220</f>
        <v>Tunisia</v>
      </c>
      <c r="E220" s="448">
        <f t="shared" si="321"/>
        <v>0</v>
      </c>
      <c r="F220" s="50">
        <f>SUMIFS('Portfolio Allocation'!C$10:C$109,'Portfolio Allocation'!$A$10:$A$109,'Graph Tables'!$D220)</f>
        <v>0</v>
      </c>
      <c r="G220" s="50">
        <f>SUMIFS('Portfolio Allocation'!D$10:D$109,'Portfolio Allocation'!$A$10:$A$109,'Graph Tables'!$D220)</f>
        <v>0</v>
      </c>
      <c r="H220" s="50">
        <f>SUMIFS('Portfolio Allocation'!E$10:E$109,'Portfolio Allocation'!$A$10:$A$109,'Graph Tables'!$D220)</f>
        <v>0</v>
      </c>
      <c r="I220" s="50">
        <f>SUMIFS('Portfolio Allocation'!F$10:F$109,'Portfolio Allocation'!$A$10:$A$109,'Graph Tables'!$D220)</f>
        <v>0</v>
      </c>
      <c r="J220" s="50">
        <f>SUMIFS('Portfolio Allocation'!G$10:G$109,'Portfolio Allocation'!$A$10:$A$109,'Graph Tables'!$D220)</f>
        <v>0</v>
      </c>
      <c r="K220" s="50">
        <f>SUMIFS('Portfolio Allocation'!H$10:H$109,'Portfolio Allocation'!$A$10:$A$109,'Graph Tables'!$D220)</f>
        <v>0</v>
      </c>
      <c r="L220" s="50">
        <f>SUMIFS('Portfolio Allocation'!I$10:I$109,'Portfolio Allocation'!$A$10:$A$109,'Graph Tables'!$D220)</f>
        <v>0</v>
      </c>
      <c r="M220" s="50">
        <f>SUMIFS('Portfolio Allocation'!J$10:J$109,'Portfolio Allocation'!$A$10:$A$109,'Graph Tables'!$D220)</f>
        <v>0</v>
      </c>
      <c r="N220" s="50">
        <f>SUMIFS('Portfolio Allocation'!K$10:K$109,'Portfolio Allocation'!$A$10:$A$109,'Graph Tables'!$D220)</f>
        <v>0</v>
      </c>
      <c r="O220" s="50">
        <f>SUMIFS('Portfolio Allocation'!L$10:L$109,'Portfolio Allocation'!$A$10:$A$109,'Graph Tables'!$D220)</f>
        <v>0</v>
      </c>
      <c r="P220" s="50">
        <f>SUMIFS('Portfolio Allocation'!M$10:M$109,'Portfolio Allocation'!$A$10:$A$109,'Graph Tables'!$D220)</f>
        <v>0</v>
      </c>
      <c r="Q220" s="50">
        <f>SUMIFS('Portfolio Allocation'!N$10:N$109,'Portfolio Allocation'!$A$10:$A$109,'Graph Tables'!$D220)</f>
        <v>0</v>
      </c>
      <c r="R220" s="50">
        <f>SUMIFS('Portfolio Allocation'!O$10:O$109,'Portfolio Allocation'!$A$10:$A$109,'Graph Tables'!$D220)</f>
        <v>0</v>
      </c>
      <c r="S220" s="50">
        <f>SUMIFS('Portfolio Allocation'!P$10:P$109,'Portfolio Allocation'!$A$10:$A$109,'Graph Tables'!$D220)</f>
        <v>0</v>
      </c>
      <c r="T220" s="50">
        <f>SUMIFS('Portfolio Allocation'!Q$10:Q$109,'Portfolio Allocation'!$A$10:$A$109,'Graph Tables'!$D220)</f>
        <v>0</v>
      </c>
      <c r="U220" s="50">
        <f>SUMIFS('Portfolio Allocation'!R$10:R$109,'Portfolio Allocation'!$A$10:$A$109,'Graph Tables'!$D220)</f>
        <v>0</v>
      </c>
      <c r="V220" s="50">
        <f>SUMIFS('Portfolio Allocation'!S$10:S$109,'Portfolio Allocation'!$A$10:$A$109,'Graph Tables'!$D220)</f>
        <v>0</v>
      </c>
      <c r="W220" s="50">
        <f>SUMIFS('Portfolio Allocation'!T$10:T$109,'Portfolio Allocation'!$A$10:$A$109,'Graph Tables'!$D220)</f>
        <v>0</v>
      </c>
      <c r="X220" s="50">
        <f>SUMIFS('Portfolio Allocation'!U$10:U$109,'Portfolio Allocation'!$A$10:$A$109,'Graph Tables'!$D220)</f>
        <v>0</v>
      </c>
      <c r="Y220" s="50">
        <f>SUMIFS('Portfolio Allocation'!V$10:V$109,'Portfolio Allocation'!$A$10:$A$109,'Graph Tables'!$D220)</f>
        <v>0</v>
      </c>
      <c r="Z220" s="50">
        <f>SUMIFS('Portfolio Allocation'!W$10:W$109,'Portfolio Allocation'!$A$10:$A$109,'Graph Tables'!$D220)</f>
        <v>0</v>
      </c>
      <c r="AA220" s="50">
        <f>SUMIFS('Portfolio Allocation'!X$10:X$109,'Portfolio Allocation'!$A$10:$A$109,'Graph Tables'!$D220)</f>
        <v>0</v>
      </c>
      <c r="AB220" s="50">
        <f>SUMIFS('Portfolio Allocation'!Y$10:Y$109,'Portfolio Allocation'!$A$10:$A$109,'Graph Tables'!$D220)</f>
        <v>0</v>
      </c>
      <c r="AC220" s="50">
        <f>SUMIFS('Portfolio Allocation'!Z$10:Z$109,'Portfolio Allocation'!$A$10:$A$109,'Graph Tables'!$D220)</f>
        <v>0</v>
      </c>
      <c r="AD220" s="50"/>
      <c r="AH220" s="50"/>
      <c r="AI220" s="303">
        <f t="shared" si="322"/>
        <v>1</v>
      </c>
      <c r="AJ220" s="303">
        <f>AI220+COUNTIF(AI$2:$AI220,AI220)-1</f>
        <v>219</v>
      </c>
      <c r="AK220" s="305" t="str">
        <f t="shared" si="270"/>
        <v>Tunisia</v>
      </c>
      <c r="AL220" s="81">
        <f t="shared" si="323"/>
        <v>0</v>
      </c>
      <c r="AM220" s="48">
        <f t="shared" si="271"/>
        <v>0</v>
      </c>
      <c r="AN220" s="48">
        <f t="shared" si="272"/>
        <v>0</v>
      </c>
      <c r="AO220" s="48">
        <f t="shared" si="273"/>
        <v>0</v>
      </c>
      <c r="AP220" s="48">
        <f t="shared" si="274"/>
        <v>0</v>
      </c>
      <c r="AQ220" s="48">
        <f t="shared" si="275"/>
        <v>0</v>
      </c>
      <c r="AR220" s="48">
        <f t="shared" si="276"/>
        <v>0</v>
      </c>
      <c r="AS220" s="48">
        <f t="shared" si="277"/>
        <v>0</v>
      </c>
      <c r="AT220" s="48">
        <f t="shared" si="278"/>
        <v>0</v>
      </c>
      <c r="AU220" s="48">
        <f t="shared" si="279"/>
        <v>0</v>
      </c>
      <c r="AV220" s="48">
        <f t="shared" si="280"/>
        <v>0</v>
      </c>
      <c r="AW220" s="48">
        <f t="shared" si="281"/>
        <v>0</v>
      </c>
      <c r="AX220" s="48">
        <f t="shared" si="282"/>
        <v>0</v>
      </c>
      <c r="AY220" s="48">
        <f t="shared" si="283"/>
        <v>0</v>
      </c>
      <c r="AZ220" s="48">
        <f t="shared" si="284"/>
        <v>0</v>
      </c>
      <c r="BA220" s="48">
        <f t="shared" si="285"/>
        <v>0</v>
      </c>
      <c r="BB220" s="48">
        <f t="shared" si="286"/>
        <v>0</v>
      </c>
      <c r="BC220" s="48">
        <f t="shared" si="287"/>
        <v>0</v>
      </c>
      <c r="BD220" s="48">
        <f t="shared" si="288"/>
        <v>0</v>
      </c>
      <c r="BE220" s="48">
        <f t="shared" si="289"/>
        <v>0</v>
      </c>
      <c r="BF220" s="48">
        <f t="shared" si="290"/>
        <v>0</v>
      </c>
      <c r="BG220" s="48">
        <f t="shared" si="291"/>
        <v>0</v>
      </c>
      <c r="BH220" s="48">
        <f t="shared" si="292"/>
        <v>0</v>
      </c>
      <c r="BI220" s="48">
        <f t="shared" si="293"/>
        <v>0</v>
      </c>
      <c r="BJ220" s="48">
        <f t="shared" si="294"/>
        <v>0</v>
      </c>
      <c r="BK220" s="48"/>
      <c r="CN220" s="310">
        <f t="shared" si="324"/>
        <v>0</v>
      </c>
      <c r="CO220" s="310">
        <v>219</v>
      </c>
      <c r="CP220" s="303">
        <f t="shared" si="325"/>
        <v>1</v>
      </c>
      <c r="CQ220" s="303">
        <f>CP220+COUNTIF($CP$2:CP220,CP220)-1</f>
        <v>219</v>
      </c>
      <c r="CR220" s="305" t="str">
        <f t="shared" si="295"/>
        <v>Tunisia</v>
      </c>
      <c r="CS220" s="81">
        <f t="shared" si="326"/>
        <v>0</v>
      </c>
      <c r="CT220" s="48">
        <f t="shared" si="296"/>
        <v>0</v>
      </c>
      <c r="CU220" s="48">
        <f t="shared" si="297"/>
        <v>0</v>
      </c>
      <c r="CV220" s="48">
        <f t="shared" si="298"/>
        <v>0</v>
      </c>
      <c r="CW220" s="48">
        <f t="shared" si="299"/>
        <v>0</v>
      </c>
      <c r="CX220" s="48">
        <f t="shared" si="300"/>
        <v>0</v>
      </c>
      <c r="CY220" s="48">
        <f t="shared" si="301"/>
        <v>0</v>
      </c>
      <c r="CZ220" s="48">
        <f t="shared" si="302"/>
        <v>0</v>
      </c>
      <c r="DA220" s="48">
        <f t="shared" si="303"/>
        <v>0</v>
      </c>
      <c r="DB220" s="48">
        <f t="shared" si="304"/>
        <v>0</v>
      </c>
      <c r="DC220" s="48">
        <f t="shared" si="305"/>
        <v>0</v>
      </c>
      <c r="DD220" s="48">
        <f t="shared" si="306"/>
        <v>0</v>
      </c>
      <c r="DE220" s="48">
        <f t="shared" si="307"/>
        <v>0</v>
      </c>
      <c r="DF220" s="48">
        <f t="shared" si="308"/>
        <v>0</v>
      </c>
      <c r="DG220" s="48">
        <f t="shared" si="309"/>
        <v>0</v>
      </c>
      <c r="DH220" s="48">
        <f t="shared" si="310"/>
        <v>0</v>
      </c>
      <c r="DI220" s="48">
        <f t="shared" si="311"/>
        <v>0</v>
      </c>
      <c r="DJ220" s="48">
        <f t="shared" si="312"/>
        <v>0</v>
      </c>
      <c r="DK220" s="48">
        <f t="shared" si="313"/>
        <v>0</v>
      </c>
      <c r="DL220" s="48">
        <f t="shared" si="314"/>
        <v>0</v>
      </c>
      <c r="DM220" s="48">
        <f t="shared" si="315"/>
        <v>0</v>
      </c>
      <c r="DN220" s="48">
        <f t="shared" si="316"/>
        <v>0</v>
      </c>
      <c r="DO220" s="48">
        <f t="shared" si="317"/>
        <v>0</v>
      </c>
      <c r="DP220" s="48">
        <f t="shared" si="318"/>
        <v>0</v>
      </c>
      <c r="DQ220" s="48">
        <f t="shared" si="319"/>
        <v>0</v>
      </c>
    </row>
    <row r="221" spans="1:121" ht="15">
      <c r="A221" s="303">
        <v>220</v>
      </c>
      <c r="B221" s="445">
        <f t="shared" si="320"/>
        <v>1</v>
      </c>
      <c r="C221" s="446">
        <f>B221+COUNTIF(B$2:$B221,B221)-1</f>
        <v>220</v>
      </c>
      <c r="D221" s="447" t="str">
        <f>Tables!AI221</f>
        <v>Turkey</v>
      </c>
      <c r="E221" s="448">
        <f t="shared" si="321"/>
        <v>0</v>
      </c>
      <c r="F221" s="50">
        <f>SUMIFS('Portfolio Allocation'!C$10:C$109,'Portfolio Allocation'!$A$10:$A$109,'Graph Tables'!$D221)</f>
        <v>0</v>
      </c>
      <c r="G221" s="50">
        <f>SUMIFS('Portfolio Allocation'!D$10:D$109,'Portfolio Allocation'!$A$10:$A$109,'Graph Tables'!$D221)</f>
        <v>0</v>
      </c>
      <c r="H221" s="50">
        <f>SUMIFS('Portfolio Allocation'!E$10:E$109,'Portfolio Allocation'!$A$10:$A$109,'Graph Tables'!$D221)</f>
        <v>0</v>
      </c>
      <c r="I221" s="50">
        <f>SUMIFS('Portfolio Allocation'!F$10:F$109,'Portfolio Allocation'!$A$10:$A$109,'Graph Tables'!$D221)</f>
        <v>0</v>
      </c>
      <c r="J221" s="50">
        <f>SUMIFS('Portfolio Allocation'!G$10:G$109,'Portfolio Allocation'!$A$10:$A$109,'Graph Tables'!$D221)</f>
        <v>0</v>
      </c>
      <c r="K221" s="50">
        <f>SUMIFS('Portfolio Allocation'!H$10:H$109,'Portfolio Allocation'!$A$10:$A$109,'Graph Tables'!$D221)</f>
        <v>0</v>
      </c>
      <c r="L221" s="50">
        <f>SUMIFS('Portfolio Allocation'!I$10:I$109,'Portfolio Allocation'!$A$10:$A$109,'Graph Tables'!$D221)</f>
        <v>0</v>
      </c>
      <c r="M221" s="50">
        <f>SUMIFS('Portfolio Allocation'!J$10:J$109,'Portfolio Allocation'!$A$10:$A$109,'Graph Tables'!$D221)</f>
        <v>0</v>
      </c>
      <c r="N221" s="50">
        <f>SUMIFS('Portfolio Allocation'!K$10:K$109,'Portfolio Allocation'!$A$10:$A$109,'Graph Tables'!$D221)</f>
        <v>0</v>
      </c>
      <c r="O221" s="50">
        <f>SUMIFS('Portfolio Allocation'!L$10:L$109,'Portfolio Allocation'!$A$10:$A$109,'Graph Tables'!$D221)</f>
        <v>0</v>
      </c>
      <c r="P221" s="50">
        <f>SUMIFS('Portfolio Allocation'!M$10:M$109,'Portfolio Allocation'!$A$10:$A$109,'Graph Tables'!$D221)</f>
        <v>0</v>
      </c>
      <c r="Q221" s="50">
        <f>SUMIFS('Portfolio Allocation'!N$10:N$109,'Portfolio Allocation'!$A$10:$A$109,'Graph Tables'!$D221)</f>
        <v>0</v>
      </c>
      <c r="R221" s="50">
        <f>SUMIFS('Portfolio Allocation'!O$10:O$109,'Portfolio Allocation'!$A$10:$A$109,'Graph Tables'!$D221)</f>
        <v>0</v>
      </c>
      <c r="S221" s="50">
        <f>SUMIFS('Portfolio Allocation'!P$10:P$109,'Portfolio Allocation'!$A$10:$A$109,'Graph Tables'!$D221)</f>
        <v>0</v>
      </c>
      <c r="T221" s="50">
        <f>SUMIFS('Portfolio Allocation'!Q$10:Q$109,'Portfolio Allocation'!$A$10:$A$109,'Graph Tables'!$D221)</f>
        <v>0</v>
      </c>
      <c r="U221" s="50">
        <f>SUMIFS('Portfolio Allocation'!R$10:R$109,'Portfolio Allocation'!$A$10:$A$109,'Graph Tables'!$D221)</f>
        <v>0</v>
      </c>
      <c r="V221" s="50">
        <f>SUMIFS('Portfolio Allocation'!S$10:S$109,'Portfolio Allocation'!$A$10:$A$109,'Graph Tables'!$D221)</f>
        <v>0</v>
      </c>
      <c r="W221" s="50">
        <f>SUMIFS('Portfolio Allocation'!T$10:T$109,'Portfolio Allocation'!$A$10:$A$109,'Graph Tables'!$D221)</f>
        <v>0</v>
      </c>
      <c r="X221" s="50">
        <f>SUMIFS('Portfolio Allocation'!U$10:U$109,'Portfolio Allocation'!$A$10:$A$109,'Graph Tables'!$D221)</f>
        <v>0</v>
      </c>
      <c r="Y221" s="50">
        <f>SUMIFS('Portfolio Allocation'!V$10:V$109,'Portfolio Allocation'!$A$10:$A$109,'Graph Tables'!$D221)</f>
        <v>0</v>
      </c>
      <c r="Z221" s="50">
        <f>SUMIFS('Portfolio Allocation'!W$10:W$109,'Portfolio Allocation'!$A$10:$A$109,'Graph Tables'!$D221)</f>
        <v>0</v>
      </c>
      <c r="AA221" s="50">
        <f>SUMIFS('Portfolio Allocation'!X$10:X$109,'Portfolio Allocation'!$A$10:$A$109,'Graph Tables'!$D221)</f>
        <v>0</v>
      </c>
      <c r="AB221" s="50">
        <f>SUMIFS('Portfolio Allocation'!Y$10:Y$109,'Portfolio Allocation'!$A$10:$A$109,'Graph Tables'!$D221)</f>
        <v>0</v>
      </c>
      <c r="AC221" s="50">
        <f>SUMIFS('Portfolio Allocation'!Z$10:Z$109,'Portfolio Allocation'!$A$10:$A$109,'Graph Tables'!$D221)</f>
        <v>0</v>
      </c>
      <c r="AD221" s="50"/>
      <c r="AH221" s="50"/>
      <c r="AI221" s="303">
        <f t="shared" si="322"/>
        <v>1</v>
      </c>
      <c r="AJ221" s="303">
        <f>AI221+COUNTIF(AI$2:$AI221,AI221)-1</f>
        <v>220</v>
      </c>
      <c r="AK221" s="305" t="str">
        <f t="shared" si="270"/>
        <v>Turkey</v>
      </c>
      <c r="AL221" s="81">
        <f t="shared" si="323"/>
        <v>0</v>
      </c>
      <c r="AM221" s="48">
        <f t="shared" si="271"/>
        <v>0</v>
      </c>
      <c r="AN221" s="48">
        <f t="shared" si="272"/>
        <v>0</v>
      </c>
      <c r="AO221" s="48">
        <f t="shared" si="273"/>
        <v>0</v>
      </c>
      <c r="AP221" s="48">
        <f t="shared" si="274"/>
        <v>0</v>
      </c>
      <c r="AQ221" s="48">
        <f t="shared" si="275"/>
        <v>0</v>
      </c>
      <c r="AR221" s="48">
        <f t="shared" si="276"/>
        <v>0</v>
      </c>
      <c r="AS221" s="48">
        <f t="shared" si="277"/>
        <v>0</v>
      </c>
      <c r="AT221" s="48">
        <f t="shared" si="278"/>
        <v>0</v>
      </c>
      <c r="AU221" s="48">
        <f t="shared" si="279"/>
        <v>0</v>
      </c>
      <c r="AV221" s="48">
        <f t="shared" si="280"/>
        <v>0</v>
      </c>
      <c r="AW221" s="48">
        <f t="shared" si="281"/>
        <v>0</v>
      </c>
      <c r="AX221" s="48">
        <f t="shared" si="282"/>
        <v>0</v>
      </c>
      <c r="AY221" s="48">
        <f t="shared" si="283"/>
        <v>0</v>
      </c>
      <c r="AZ221" s="48">
        <f t="shared" si="284"/>
        <v>0</v>
      </c>
      <c r="BA221" s="48">
        <f t="shared" si="285"/>
        <v>0</v>
      </c>
      <c r="BB221" s="48">
        <f t="shared" si="286"/>
        <v>0</v>
      </c>
      <c r="BC221" s="48">
        <f t="shared" si="287"/>
        <v>0</v>
      </c>
      <c r="BD221" s="48">
        <f t="shared" si="288"/>
        <v>0</v>
      </c>
      <c r="BE221" s="48">
        <f t="shared" si="289"/>
        <v>0</v>
      </c>
      <c r="BF221" s="48">
        <f t="shared" si="290"/>
        <v>0</v>
      </c>
      <c r="BG221" s="48">
        <f t="shared" si="291"/>
        <v>0</v>
      </c>
      <c r="BH221" s="48">
        <f t="shared" si="292"/>
        <v>0</v>
      </c>
      <c r="BI221" s="48">
        <f t="shared" si="293"/>
        <v>0</v>
      </c>
      <c r="BJ221" s="48">
        <f t="shared" si="294"/>
        <v>0</v>
      </c>
      <c r="BK221" s="48"/>
      <c r="CN221" s="310">
        <f t="shared" si="324"/>
        <v>0</v>
      </c>
      <c r="CO221" s="310">
        <v>220</v>
      </c>
      <c r="CP221" s="303">
        <f t="shared" si="325"/>
        <v>1</v>
      </c>
      <c r="CQ221" s="303">
        <f>CP221+COUNTIF($CP$2:CP221,CP221)-1</f>
        <v>220</v>
      </c>
      <c r="CR221" s="305" t="str">
        <f t="shared" si="295"/>
        <v>Turkey</v>
      </c>
      <c r="CS221" s="81">
        <f t="shared" si="326"/>
        <v>0</v>
      </c>
      <c r="CT221" s="48">
        <f t="shared" si="296"/>
        <v>0</v>
      </c>
      <c r="CU221" s="48">
        <f t="shared" si="297"/>
        <v>0</v>
      </c>
      <c r="CV221" s="48">
        <f t="shared" si="298"/>
        <v>0</v>
      </c>
      <c r="CW221" s="48">
        <f t="shared" si="299"/>
        <v>0</v>
      </c>
      <c r="CX221" s="48">
        <f t="shared" si="300"/>
        <v>0</v>
      </c>
      <c r="CY221" s="48">
        <f t="shared" si="301"/>
        <v>0</v>
      </c>
      <c r="CZ221" s="48">
        <f t="shared" si="302"/>
        <v>0</v>
      </c>
      <c r="DA221" s="48">
        <f t="shared" si="303"/>
        <v>0</v>
      </c>
      <c r="DB221" s="48">
        <f t="shared" si="304"/>
        <v>0</v>
      </c>
      <c r="DC221" s="48">
        <f t="shared" si="305"/>
        <v>0</v>
      </c>
      <c r="DD221" s="48">
        <f t="shared" si="306"/>
        <v>0</v>
      </c>
      <c r="DE221" s="48">
        <f t="shared" si="307"/>
        <v>0</v>
      </c>
      <c r="DF221" s="48">
        <f t="shared" si="308"/>
        <v>0</v>
      </c>
      <c r="DG221" s="48">
        <f t="shared" si="309"/>
        <v>0</v>
      </c>
      <c r="DH221" s="48">
        <f t="shared" si="310"/>
        <v>0</v>
      </c>
      <c r="DI221" s="48">
        <f t="shared" si="311"/>
        <v>0</v>
      </c>
      <c r="DJ221" s="48">
        <f t="shared" si="312"/>
        <v>0</v>
      </c>
      <c r="DK221" s="48">
        <f t="shared" si="313"/>
        <v>0</v>
      </c>
      <c r="DL221" s="48">
        <f t="shared" si="314"/>
        <v>0</v>
      </c>
      <c r="DM221" s="48">
        <f t="shared" si="315"/>
        <v>0</v>
      </c>
      <c r="DN221" s="48">
        <f t="shared" si="316"/>
        <v>0</v>
      </c>
      <c r="DO221" s="48">
        <f t="shared" si="317"/>
        <v>0</v>
      </c>
      <c r="DP221" s="48">
        <f t="shared" si="318"/>
        <v>0</v>
      </c>
      <c r="DQ221" s="48">
        <f t="shared" si="319"/>
        <v>0</v>
      </c>
    </row>
    <row r="222" spans="1:121" ht="15">
      <c r="A222" s="303">
        <v>221</v>
      </c>
      <c r="B222" s="445">
        <f t="shared" si="320"/>
        <v>1</v>
      </c>
      <c r="C222" s="446">
        <f>B222+COUNTIF(B$2:$B222,B222)-1</f>
        <v>221</v>
      </c>
      <c r="D222" s="447" t="str">
        <f>Tables!AI222</f>
        <v>Turkmenistan</v>
      </c>
      <c r="E222" s="448">
        <f t="shared" si="321"/>
        <v>0</v>
      </c>
      <c r="F222" s="50">
        <f>SUMIFS('Portfolio Allocation'!C$10:C$109,'Portfolio Allocation'!$A$10:$A$109,'Graph Tables'!$D222)</f>
        <v>0</v>
      </c>
      <c r="G222" s="50">
        <f>SUMIFS('Portfolio Allocation'!D$10:D$109,'Portfolio Allocation'!$A$10:$A$109,'Graph Tables'!$D222)</f>
        <v>0</v>
      </c>
      <c r="H222" s="50">
        <f>SUMIFS('Portfolio Allocation'!E$10:E$109,'Portfolio Allocation'!$A$10:$A$109,'Graph Tables'!$D222)</f>
        <v>0</v>
      </c>
      <c r="I222" s="50">
        <f>SUMIFS('Portfolio Allocation'!F$10:F$109,'Portfolio Allocation'!$A$10:$A$109,'Graph Tables'!$D222)</f>
        <v>0</v>
      </c>
      <c r="J222" s="50">
        <f>SUMIFS('Portfolio Allocation'!G$10:G$109,'Portfolio Allocation'!$A$10:$A$109,'Graph Tables'!$D222)</f>
        <v>0</v>
      </c>
      <c r="K222" s="50">
        <f>SUMIFS('Portfolio Allocation'!H$10:H$109,'Portfolio Allocation'!$A$10:$A$109,'Graph Tables'!$D222)</f>
        <v>0</v>
      </c>
      <c r="L222" s="50">
        <f>SUMIFS('Portfolio Allocation'!I$10:I$109,'Portfolio Allocation'!$A$10:$A$109,'Graph Tables'!$D222)</f>
        <v>0</v>
      </c>
      <c r="M222" s="50">
        <f>SUMIFS('Portfolio Allocation'!J$10:J$109,'Portfolio Allocation'!$A$10:$A$109,'Graph Tables'!$D222)</f>
        <v>0</v>
      </c>
      <c r="N222" s="50">
        <f>SUMIFS('Portfolio Allocation'!K$10:K$109,'Portfolio Allocation'!$A$10:$A$109,'Graph Tables'!$D222)</f>
        <v>0</v>
      </c>
      <c r="O222" s="50">
        <f>SUMIFS('Portfolio Allocation'!L$10:L$109,'Portfolio Allocation'!$A$10:$A$109,'Graph Tables'!$D222)</f>
        <v>0</v>
      </c>
      <c r="P222" s="50">
        <f>SUMIFS('Portfolio Allocation'!M$10:M$109,'Portfolio Allocation'!$A$10:$A$109,'Graph Tables'!$D222)</f>
        <v>0</v>
      </c>
      <c r="Q222" s="50">
        <f>SUMIFS('Portfolio Allocation'!N$10:N$109,'Portfolio Allocation'!$A$10:$A$109,'Graph Tables'!$D222)</f>
        <v>0</v>
      </c>
      <c r="R222" s="50">
        <f>SUMIFS('Portfolio Allocation'!O$10:O$109,'Portfolio Allocation'!$A$10:$A$109,'Graph Tables'!$D222)</f>
        <v>0</v>
      </c>
      <c r="S222" s="50">
        <f>SUMIFS('Portfolio Allocation'!P$10:P$109,'Portfolio Allocation'!$A$10:$A$109,'Graph Tables'!$D222)</f>
        <v>0</v>
      </c>
      <c r="T222" s="50">
        <f>SUMIFS('Portfolio Allocation'!Q$10:Q$109,'Portfolio Allocation'!$A$10:$A$109,'Graph Tables'!$D222)</f>
        <v>0</v>
      </c>
      <c r="U222" s="50">
        <f>SUMIFS('Portfolio Allocation'!R$10:R$109,'Portfolio Allocation'!$A$10:$A$109,'Graph Tables'!$D222)</f>
        <v>0</v>
      </c>
      <c r="V222" s="50">
        <f>SUMIFS('Portfolio Allocation'!S$10:S$109,'Portfolio Allocation'!$A$10:$A$109,'Graph Tables'!$D222)</f>
        <v>0</v>
      </c>
      <c r="W222" s="50">
        <f>SUMIFS('Portfolio Allocation'!T$10:T$109,'Portfolio Allocation'!$A$10:$A$109,'Graph Tables'!$D222)</f>
        <v>0</v>
      </c>
      <c r="X222" s="50">
        <f>SUMIFS('Portfolio Allocation'!U$10:U$109,'Portfolio Allocation'!$A$10:$A$109,'Graph Tables'!$D222)</f>
        <v>0</v>
      </c>
      <c r="Y222" s="50">
        <f>SUMIFS('Portfolio Allocation'!V$10:V$109,'Portfolio Allocation'!$A$10:$A$109,'Graph Tables'!$D222)</f>
        <v>0</v>
      </c>
      <c r="Z222" s="50">
        <f>SUMIFS('Portfolio Allocation'!W$10:W$109,'Portfolio Allocation'!$A$10:$A$109,'Graph Tables'!$D222)</f>
        <v>0</v>
      </c>
      <c r="AA222" s="50">
        <f>SUMIFS('Portfolio Allocation'!X$10:X$109,'Portfolio Allocation'!$A$10:$A$109,'Graph Tables'!$D222)</f>
        <v>0</v>
      </c>
      <c r="AB222" s="50">
        <f>SUMIFS('Portfolio Allocation'!Y$10:Y$109,'Portfolio Allocation'!$A$10:$A$109,'Graph Tables'!$D222)</f>
        <v>0</v>
      </c>
      <c r="AC222" s="50">
        <f>SUMIFS('Portfolio Allocation'!Z$10:Z$109,'Portfolio Allocation'!$A$10:$A$109,'Graph Tables'!$D222)</f>
        <v>0</v>
      </c>
      <c r="AD222" s="50"/>
      <c r="AH222" s="50"/>
      <c r="AI222" s="303">
        <f t="shared" si="322"/>
        <v>1</v>
      </c>
      <c r="AJ222" s="303">
        <f>AI222+COUNTIF(AI$2:$AI222,AI222)-1</f>
        <v>221</v>
      </c>
      <c r="AK222" s="305" t="str">
        <f t="shared" si="270"/>
        <v>Turkmenistan</v>
      </c>
      <c r="AL222" s="81">
        <f t="shared" si="323"/>
        <v>0</v>
      </c>
      <c r="AM222" s="48">
        <f t="shared" si="271"/>
        <v>0</v>
      </c>
      <c r="AN222" s="48">
        <f t="shared" si="272"/>
        <v>0</v>
      </c>
      <c r="AO222" s="48">
        <f t="shared" si="273"/>
        <v>0</v>
      </c>
      <c r="AP222" s="48">
        <f t="shared" si="274"/>
        <v>0</v>
      </c>
      <c r="AQ222" s="48">
        <f t="shared" si="275"/>
        <v>0</v>
      </c>
      <c r="AR222" s="48">
        <f t="shared" si="276"/>
        <v>0</v>
      </c>
      <c r="AS222" s="48">
        <f t="shared" si="277"/>
        <v>0</v>
      </c>
      <c r="AT222" s="48">
        <f t="shared" si="278"/>
        <v>0</v>
      </c>
      <c r="AU222" s="48">
        <f t="shared" si="279"/>
        <v>0</v>
      </c>
      <c r="AV222" s="48">
        <f t="shared" si="280"/>
        <v>0</v>
      </c>
      <c r="AW222" s="48">
        <f t="shared" si="281"/>
        <v>0</v>
      </c>
      <c r="AX222" s="48">
        <f t="shared" si="282"/>
        <v>0</v>
      </c>
      <c r="AY222" s="48">
        <f t="shared" si="283"/>
        <v>0</v>
      </c>
      <c r="AZ222" s="48">
        <f t="shared" si="284"/>
        <v>0</v>
      </c>
      <c r="BA222" s="48">
        <f t="shared" si="285"/>
        <v>0</v>
      </c>
      <c r="BB222" s="48">
        <f t="shared" si="286"/>
        <v>0</v>
      </c>
      <c r="BC222" s="48">
        <f t="shared" si="287"/>
        <v>0</v>
      </c>
      <c r="BD222" s="48">
        <f t="shared" si="288"/>
        <v>0</v>
      </c>
      <c r="BE222" s="48">
        <f t="shared" si="289"/>
        <v>0</v>
      </c>
      <c r="BF222" s="48">
        <f t="shared" si="290"/>
        <v>0</v>
      </c>
      <c r="BG222" s="48">
        <f t="shared" si="291"/>
        <v>0</v>
      </c>
      <c r="BH222" s="48">
        <f t="shared" si="292"/>
        <v>0</v>
      </c>
      <c r="BI222" s="48">
        <f t="shared" si="293"/>
        <v>0</v>
      </c>
      <c r="BJ222" s="48">
        <f t="shared" si="294"/>
        <v>0</v>
      </c>
      <c r="BK222" s="48"/>
      <c r="CN222" s="310">
        <f t="shared" si="324"/>
        <v>0</v>
      </c>
      <c r="CO222" s="310">
        <v>221</v>
      </c>
      <c r="CP222" s="303">
        <f t="shared" si="325"/>
        <v>1</v>
      </c>
      <c r="CQ222" s="303">
        <f>CP222+COUNTIF($CP$2:CP222,CP222)-1</f>
        <v>221</v>
      </c>
      <c r="CR222" s="305" t="str">
        <f t="shared" si="295"/>
        <v>Turkmenistan</v>
      </c>
      <c r="CS222" s="81">
        <f t="shared" si="326"/>
        <v>0</v>
      </c>
      <c r="CT222" s="48">
        <f t="shared" si="296"/>
        <v>0</v>
      </c>
      <c r="CU222" s="48">
        <f t="shared" si="297"/>
        <v>0</v>
      </c>
      <c r="CV222" s="48">
        <f t="shared" si="298"/>
        <v>0</v>
      </c>
      <c r="CW222" s="48">
        <f t="shared" si="299"/>
        <v>0</v>
      </c>
      <c r="CX222" s="48">
        <f t="shared" si="300"/>
        <v>0</v>
      </c>
      <c r="CY222" s="48">
        <f t="shared" si="301"/>
        <v>0</v>
      </c>
      <c r="CZ222" s="48">
        <f t="shared" si="302"/>
        <v>0</v>
      </c>
      <c r="DA222" s="48">
        <f t="shared" si="303"/>
        <v>0</v>
      </c>
      <c r="DB222" s="48">
        <f t="shared" si="304"/>
        <v>0</v>
      </c>
      <c r="DC222" s="48">
        <f t="shared" si="305"/>
        <v>0</v>
      </c>
      <c r="DD222" s="48">
        <f t="shared" si="306"/>
        <v>0</v>
      </c>
      <c r="DE222" s="48">
        <f t="shared" si="307"/>
        <v>0</v>
      </c>
      <c r="DF222" s="48">
        <f t="shared" si="308"/>
        <v>0</v>
      </c>
      <c r="DG222" s="48">
        <f t="shared" si="309"/>
        <v>0</v>
      </c>
      <c r="DH222" s="48">
        <f t="shared" si="310"/>
        <v>0</v>
      </c>
      <c r="DI222" s="48">
        <f t="shared" si="311"/>
        <v>0</v>
      </c>
      <c r="DJ222" s="48">
        <f t="shared" si="312"/>
        <v>0</v>
      </c>
      <c r="DK222" s="48">
        <f t="shared" si="313"/>
        <v>0</v>
      </c>
      <c r="DL222" s="48">
        <f t="shared" si="314"/>
        <v>0</v>
      </c>
      <c r="DM222" s="48">
        <f t="shared" si="315"/>
        <v>0</v>
      </c>
      <c r="DN222" s="48">
        <f t="shared" si="316"/>
        <v>0</v>
      </c>
      <c r="DO222" s="48">
        <f t="shared" si="317"/>
        <v>0</v>
      </c>
      <c r="DP222" s="48">
        <f t="shared" si="318"/>
        <v>0</v>
      </c>
      <c r="DQ222" s="48">
        <f t="shared" si="319"/>
        <v>0</v>
      </c>
    </row>
    <row r="223" spans="1:121" ht="15">
      <c r="A223" s="303">
        <v>222</v>
      </c>
      <c r="B223" s="445">
        <f t="shared" si="320"/>
        <v>1</v>
      </c>
      <c r="C223" s="446">
        <f>B223+COUNTIF(B$2:$B223,B223)-1</f>
        <v>222</v>
      </c>
      <c r="D223" s="447" t="str">
        <f>Tables!AI223</f>
        <v>Turks and Caicos Islands</v>
      </c>
      <c r="E223" s="448">
        <f t="shared" si="321"/>
        <v>0</v>
      </c>
      <c r="F223" s="50">
        <f>SUMIFS('Portfolio Allocation'!C$10:C$109,'Portfolio Allocation'!$A$10:$A$109,'Graph Tables'!$D223)</f>
        <v>0</v>
      </c>
      <c r="G223" s="50">
        <f>SUMIFS('Portfolio Allocation'!D$10:D$109,'Portfolio Allocation'!$A$10:$A$109,'Graph Tables'!$D223)</f>
        <v>0</v>
      </c>
      <c r="H223" s="50">
        <f>SUMIFS('Portfolio Allocation'!E$10:E$109,'Portfolio Allocation'!$A$10:$A$109,'Graph Tables'!$D223)</f>
        <v>0</v>
      </c>
      <c r="I223" s="50">
        <f>SUMIFS('Portfolio Allocation'!F$10:F$109,'Portfolio Allocation'!$A$10:$A$109,'Graph Tables'!$D223)</f>
        <v>0</v>
      </c>
      <c r="J223" s="50">
        <f>SUMIFS('Portfolio Allocation'!G$10:G$109,'Portfolio Allocation'!$A$10:$A$109,'Graph Tables'!$D223)</f>
        <v>0</v>
      </c>
      <c r="K223" s="50">
        <f>SUMIFS('Portfolio Allocation'!H$10:H$109,'Portfolio Allocation'!$A$10:$A$109,'Graph Tables'!$D223)</f>
        <v>0</v>
      </c>
      <c r="L223" s="50">
        <f>SUMIFS('Portfolio Allocation'!I$10:I$109,'Portfolio Allocation'!$A$10:$A$109,'Graph Tables'!$D223)</f>
        <v>0</v>
      </c>
      <c r="M223" s="50">
        <f>SUMIFS('Portfolio Allocation'!J$10:J$109,'Portfolio Allocation'!$A$10:$A$109,'Graph Tables'!$D223)</f>
        <v>0</v>
      </c>
      <c r="N223" s="50">
        <f>SUMIFS('Portfolio Allocation'!K$10:K$109,'Portfolio Allocation'!$A$10:$A$109,'Graph Tables'!$D223)</f>
        <v>0</v>
      </c>
      <c r="O223" s="50">
        <f>SUMIFS('Portfolio Allocation'!L$10:L$109,'Portfolio Allocation'!$A$10:$A$109,'Graph Tables'!$D223)</f>
        <v>0</v>
      </c>
      <c r="P223" s="50">
        <f>SUMIFS('Portfolio Allocation'!M$10:M$109,'Portfolio Allocation'!$A$10:$A$109,'Graph Tables'!$D223)</f>
        <v>0</v>
      </c>
      <c r="Q223" s="50">
        <f>SUMIFS('Portfolio Allocation'!N$10:N$109,'Portfolio Allocation'!$A$10:$A$109,'Graph Tables'!$D223)</f>
        <v>0</v>
      </c>
      <c r="R223" s="50">
        <f>SUMIFS('Portfolio Allocation'!O$10:O$109,'Portfolio Allocation'!$A$10:$A$109,'Graph Tables'!$D223)</f>
        <v>0</v>
      </c>
      <c r="S223" s="50">
        <f>SUMIFS('Portfolio Allocation'!P$10:P$109,'Portfolio Allocation'!$A$10:$A$109,'Graph Tables'!$D223)</f>
        <v>0</v>
      </c>
      <c r="T223" s="50">
        <f>SUMIFS('Portfolio Allocation'!Q$10:Q$109,'Portfolio Allocation'!$A$10:$A$109,'Graph Tables'!$D223)</f>
        <v>0</v>
      </c>
      <c r="U223" s="50">
        <f>SUMIFS('Portfolio Allocation'!R$10:R$109,'Portfolio Allocation'!$A$10:$A$109,'Graph Tables'!$D223)</f>
        <v>0</v>
      </c>
      <c r="V223" s="50">
        <f>SUMIFS('Portfolio Allocation'!S$10:S$109,'Portfolio Allocation'!$A$10:$A$109,'Graph Tables'!$D223)</f>
        <v>0</v>
      </c>
      <c r="W223" s="50">
        <f>SUMIFS('Portfolio Allocation'!T$10:T$109,'Portfolio Allocation'!$A$10:$A$109,'Graph Tables'!$D223)</f>
        <v>0</v>
      </c>
      <c r="X223" s="50">
        <f>SUMIFS('Portfolio Allocation'!U$10:U$109,'Portfolio Allocation'!$A$10:$A$109,'Graph Tables'!$D223)</f>
        <v>0</v>
      </c>
      <c r="Y223" s="50">
        <f>SUMIFS('Portfolio Allocation'!V$10:V$109,'Portfolio Allocation'!$A$10:$A$109,'Graph Tables'!$D223)</f>
        <v>0</v>
      </c>
      <c r="Z223" s="50">
        <f>SUMIFS('Portfolio Allocation'!W$10:W$109,'Portfolio Allocation'!$A$10:$A$109,'Graph Tables'!$D223)</f>
        <v>0</v>
      </c>
      <c r="AA223" s="50">
        <f>SUMIFS('Portfolio Allocation'!X$10:X$109,'Portfolio Allocation'!$A$10:$A$109,'Graph Tables'!$D223)</f>
        <v>0</v>
      </c>
      <c r="AB223" s="50">
        <f>SUMIFS('Portfolio Allocation'!Y$10:Y$109,'Portfolio Allocation'!$A$10:$A$109,'Graph Tables'!$D223)</f>
        <v>0</v>
      </c>
      <c r="AC223" s="50">
        <f>SUMIFS('Portfolio Allocation'!Z$10:Z$109,'Portfolio Allocation'!$A$10:$A$109,'Graph Tables'!$D223)</f>
        <v>0</v>
      </c>
      <c r="AD223" s="50"/>
      <c r="AH223" s="50"/>
      <c r="AI223" s="303">
        <f t="shared" si="322"/>
        <v>1</v>
      </c>
      <c r="AJ223" s="303">
        <f>AI223+COUNTIF(AI$2:$AI223,AI223)-1</f>
        <v>222</v>
      </c>
      <c r="AK223" s="305" t="str">
        <f t="shared" si="270"/>
        <v>Turks and Caicos Islands</v>
      </c>
      <c r="AL223" s="81">
        <f t="shared" si="323"/>
        <v>0</v>
      </c>
      <c r="AM223" s="48">
        <f t="shared" si="271"/>
        <v>0</v>
      </c>
      <c r="AN223" s="48">
        <f t="shared" si="272"/>
        <v>0</v>
      </c>
      <c r="AO223" s="48">
        <f t="shared" si="273"/>
        <v>0</v>
      </c>
      <c r="AP223" s="48">
        <f t="shared" si="274"/>
        <v>0</v>
      </c>
      <c r="AQ223" s="48">
        <f t="shared" si="275"/>
        <v>0</v>
      </c>
      <c r="AR223" s="48">
        <f t="shared" si="276"/>
        <v>0</v>
      </c>
      <c r="AS223" s="48">
        <f t="shared" si="277"/>
        <v>0</v>
      </c>
      <c r="AT223" s="48">
        <f t="shared" si="278"/>
        <v>0</v>
      </c>
      <c r="AU223" s="48">
        <f t="shared" si="279"/>
        <v>0</v>
      </c>
      <c r="AV223" s="48">
        <f t="shared" si="280"/>
        <v>0</v>
      </c>
      <c r="AW223" s="48">
        <f t="shared" si="281"/>
        <v>0</v>
      </c>
      <c r="AX223" s="48">
        <f t="shared" si="282"/>
        <v>0</v>
      </c>
      <c r="AY223" s="48">
        <f t="shared" si="283"/>
        <v>0</v>
      </c>
      <c r="AZ223" s="48">
        <f t="shared" si="284"/>
        <v>0</v>
      </c>
      <c r="BA223" s="48">
        <f t="shared" si="285"/>
        <v>0</v>
      </c>
      <c r="BB223" s="48">
        <f t="shared" si="286"/>
        <v>0</v>
      </c>
      <c r="BC223" s="48">
        <f t="shared" si="287"/>
        <v>0</v>
      </c>
      <c r="BD223" s="48">
        <f t="shared" si="288"/>
        <v>0</v>
      </c>
      <c r="BE223" s="48">
        <f t="shared" si="289"/>
        <v>0</v>
      </c>
      <c r="BF223" s="48">
        <f t="shared" si="290"/>
        <v>0</v>
      </c>
      <c r="BG223" s="48">
        <f t="shared" si="291"/>
        <v>0</v>
      </c>
      <c r="BH223" s="48">
        <f t="shared" si="292"/>
        <v>0</v>
      </c>
      <c r="BI223" s="48">
        <f t="shared" si="293"/>
        <v>0</v>
      </c>
      <c r="BJ223" s="48">
        <f t="shared" si="294"/>
        <v>0</v>
      </c>
      <c r="BK223" s="48"/>
      <c r="CN223" s="310">
        <f t="shared" si="324"/>
        <v>0</v>
      </c>
      <c r="CO223" s="310">
        <v>222</v>
      </c>
      <c r="CP223" s="303">
        <f t="shared" si="325"/>
        <v>1</v>
      </c>
      <c r="CQ223" s="303">
        <f>CP223+COUNTIF($CP$2:CP223,CP223)-1</f>
        <v>222</v>
      </c>
      <c r="CR223" s="305" t="str">
        <f t="shared" si="295"/>
        <v>Turks and Caicos Islands</v>
      </c>
      <c r="CS223" s="81">
        <f t="shared" si="326"/>
        <v>0</v>
      </c>
      <c r="CT223" s="48">
        <f t="shared" si="296"/>
        <v>0</v>
      </c>
      <c r="CU223" s="48">
        <f t="shared" si="297"/>
        <v>0</v>
      </c>
      <c r="CV223" s="48">
        <f t="shared" si="298"/>
        <v>0</v>
      </c>
      <c r="CW223" s="48">
        <f t="shared" si="299"/>
        <v>0</v>
      </c>
      <c r="CX223" s="48">
        <f t="shared" si="300"/>
        <v>0</v>
      </c>
      <c r="CY223" s="48">
        <f t="shared" si="301"/>
        <v>0</v>
      </c>
      <c r="CZ223" s="48">
        <f t="shared" si="302"/>
        <v>0</v>
      </c>
      <c r="DA223" s="48">
        <f t="shared" si="303"/>
        <v>0</v>
      </c>
      <c r="DB223" s="48">
        <f t="shared" si="304"/>
        <v>0</v>
      </c>
      <c r="DC223" s="48">
        <f t="shared" si="305"/>
        <v>0</v>
      </c>
      <c r="DD223" s="48">
        <f t="shared" si="306"/>
        <v>0</v>
      </c>
      <c r="DE223" s="48">
        <f t="shared" si="307"/>
        <v>0</v>
      </c>
      <c r="DF223" s="48">
        <f t="shared" si="308"/>
        <v>0</v>
      </c>
      <c r="DG223" s="48">
        <f t="shared" si="309"/>
        <v>0</v>
      </c>
      <c r="DH223" s="48">
        <f t="shared" si="310"/>
        <v>0</v>
      </c>
      <c r="DI223" s="48">
        <f t="shared" si="311"/>
        <v>0</v>
      </c>
      <c r="DJ223" s="48">
        <f t="shared" si="312"/>
        <v>0</v>
      </c>
      <c r="DK223" s="48">
        <f t="shared" si="313"/>
        <v>0</v>
      </c>
      <c r="DL223" s="48">
        <f t="shared" si="314"/>
        <v>0</v>
      </c>
      <c r="DM223" s="48">
        <f t="shared" si="315"/>
        <v>0</v>
      </c>
      <c r="DN223" s="48">
        <f t="shared" si="316"/>
        <v>0</v>
      </c>
      <c r="DO223" s="48">
        <f t="shared" si="317"/>
        <v>0</v>
      </c>
      <c r="DP223" s="48">
        <f t="shared" si="318"/>
        <v>0</v>
      </c>
      <c r="DQ223" s="48">
        <f t="shared" si="319"/>
        <v>0</v>
      </c>
    </row>
    <row r="224" spans="1:121" ht="15">
      <c r="A224" s="303">
        <v>223</v>
      </c>
      <c r="B224" s="445">
        <f t="shared" si="320"/>
        <v>1</v>
      </c>
      <c r="C224" s="446">
        <f>B224+COUNTIF(B$2:$B224,B224)-1</f>
        <v>223</v>
      </c>
      <c r="D224" s="447" t="str">
        <f>Tables!AI224</f>
        <v>Tuvalu</v>
      </c>
      <c r="E224" s="448">
        <f t="shared" si="321"/>
        <v>0</v>
      </c>
      <c r="F224" s="50">
        <f>SUMIFS('Portfolio Allocation'!C$10:C$109,'Portfolio Allocation'!$A$10:$A$109,'Graph Tables'!$D224)</f>
        <v>0</v>
      </c>
      <c r="G224" s="50">
        <f>SUMIFS('Portfolio Allocation'!D$10:D$109,'Portfolio Allocation'!$A$10:$A$109,'Graph Tables'!$D224)</f>
        <v>0</v>
      </c>
      <c r="H224" s="50">
        <f>SUMIFS('Portfolio Allocation'!E$10:E$109,'Portfolio Allocation'!$A$10:$A$109,'Graph Tables'!$D224)</f>
        <v>0</v>
      </c>
      <c r="I224" s="50">
        <f>SUMIFS('Portfolio Allocation'!F$10:F$109,'Portfolio Allocation'!$A$10:$A$109,'Graph Tables'!$D224)</f>
        <v>0</v>
      </c>
      <c r="J224" s="50">
        <f>SUMIFS('Portfolio Allocation'!G$10:G$109,'Portfolio Allocation'!$A$10:$A$109,'Graph Tables'!$D224)</f>
        <v>0</v>
      </c>
      <c r="K224" s="50">
        <f>SUMIFS('Portfolio Allocation'!H$10:H$109,'Portfolio Allocation'!$A$10:$A$109,'Graph Tables'!$D224)</f>
        <v>0</v>
      </c>
      <c r="L224" s="50">
        <f>SUMIFS('Portfolio Allocation'!I$10:I$109,'Portfolio Allocation'!$A$10:$A$109,'Graph Tables'!$D224)</f>
        <v>0</v>
      </c>
      <c r="M224" s="50">
        <f>SUMIFS('Portfolio Allocation'!J$10:J$109,'Portfolio Allocation'!$A$10:$A$109,'Graph Tables'!$D224)</f>
        <v>0</v>
      </c>
      <c r="N224" s="50">
        <f>SUMIFS('Portfolio Allocation'!K$10:K$109,'Portfolio Allocation'!$A$10:$A$109,'Graph Tables'!$D224)</f>
        <v>0</v>
      </c>
      <c r="O224" s="50">
        <f>SUMIFS('Portfolio Allocation'!L$10:L$109,'Portfolio Allocation'!$A$10:$A$109,'Graph Tables'!$D224)</f>
        <v>0</v>
      </c>
      <c r="P224" s="50">
        <f>SUMIFS('Portfolio Allocation'!M$10:M$109,'Portfolio Allocation'!$A$10:$A$109,'Graph Tables'!$D224)</f>
        <v>0</v>
      </c>
      <c r="Q224" s="50">
        <f>SUMIFS('Portfolio Allocation'!N$10:N$109,'Portfolio Allocation'!$A$10:$A$109,'Graph Tables'!$D224)</f>
        <v>0</v>
      </c>
      <c r="R224" s="50">
        <f>SUMIFS('Portfolio Allocation'!O$10:O$109,'Portfolio Allocation'!$A$10:$A$109,'Graph Tables'!$D224)</f>
        <v>0</v>
      </c>
      <c r="S224" s="50">
        <f>SUMIFS('Portfolio Allocation'!P$10:P$109,'Portfolio Allocation'!$A$10:$A$109,'Graph Tables'!$D224)</f>
        <v>0</v>
      </c>
      <c r="T224" s="50">
        <f>SUMIFS('Portfolio Allocation'!Q$10:Q$109,'Portfolio Allocation'!$A$10:$A$109,'Graph Tables'!$D224)</f>
        <v>0</v>
      </c>
      <c r="U224" s="50">
        <f>SUMIFS('Portfolio Allocation'!R$10:R$109,'Portfolio Allocation'!$A$10:$A$109,'Graph Tables'!$D224)</f>
        <v>0</v>
      </c>
      <c r="V224" s="50">
        <f>SUMIFS('Portfolio Allocation'!S$10:S$109,'Portfolio Allocation'!$A$10:$A$109,'Graph Tables'!$D224)</f>
        <v>0</v>
      </c>
      <c r="W224" s="50">
        <f>SUMIFS('Portfolio Allocation'!T$10:T$109,'Portfolio Allocation'!$A$10:$A$109,'Graph Tables'!$D224)</f>
        <v>0</v>
      </c>
      <c r="X224" s="50">
        <f>SUMIFS('Portfolio Allocation'!U$10:U$109,'Portfolio Allocation'!$A$10:$A$109,'Graph Tables'!$D224)</f>
        <v>0</v>
      </c>
      <c r="Y224" s="50">
        <f>SUMIFS('Portfolio Allocation'!V$10:V$109,'Portfolio Allocation'!$A$10:$A$109,'Graph Tables'!$D224)</f>
        <v>0</v>
      </c>
      <c r="Z224" s="50">
        <f>SUMIFS('Portfolio Allocation'!W$10:W$109,'Portfolio Allocation'!$A$10:$A$109,'Graph Tables'!$D224)</f>
        <v>0</v>
      </c>
      <c r="AA224" s="50">
        <f>SUMIFS('Portfolio Allocation'!X$10:X$109,'Portfolio Allocation'!$A$10:$A$109,'Graph Tables'!$D224)</f>
        <v>0</v>
      </c>
      <c r="AB224" s="50">
        <f>SUMIFS('Portfolio Allocation'!Y$10:Y$109,'Portfolio Allocation'!$A$10:$A$109,'Graph Tables'!$D224)</f>
        <v>0</v>
      </c>
      <c r="AC224" s="50">
        <f>SUMIFS('Portfolio Allocation'!Z$10:Z$109,'Portfolio Allocation'!$A$10:$A$109,'Graph Tables'!$D224)</f>
        <v>0</v>
      </c>
      <c r="AD224" s="50"/>
      <c r="AH224" s="50"/>
      <c r="AI224" s="303">
        <f t="shared" si="322"/>
        <v>1</v>
      </c>
      <c r="AJ224" s="303">
        <f>AI224+COUNTIF(AI$2:$AI224,AI224)-1</f>
        <v>223</v>
      </c>
      <c r="AK224" s="305" t="str">
        <f t="shared" si="270"/>
        <v>Tuvalu</v>
      </c>
      <c r="AL224" s="81">
        <f t="shared" si="323"/>
        <v>0</v>
      </c>
      <c r="AM224" s="48">
        <f t="shared" si="271"/>
        <v>0</v>
      </c>
      <c r="AN224" s="48">
        <f t="shared" si="272"/>
        <v>0</v>
      </c>
      <c r="AO224" s="48">
        <f t="shared" si="273"/>
        <v>0</v>
      </c>
      <c r="AP224" s="48">
        <f t="shared" si="274"/>
        <v>0</v>
      </c>
      <c r="AQ224" s="48">
        <f t="shared" si="275"/>
        <v>0</v>
      </c>
      <c r="AR224" s="48">
        <f t="shared" si="276"/>
        <v>0</v>
      </c>
      <c r="AS224" s="48">
        <f t="shared" si="277"/>
        <v>0</v>
      </c>
      <c r="AT224" s="48">
        <f t="shared" si="278"/>
        <v>0</v>
      </c>
      <c r="AU224" s="48">
        <f t="shared" si="279"/>
        <v>0</v>
      </c>
      <c r="AV224" s="48">
        <f t="shared" si="280"/>
        <v>0</v>
      </c>
      <c r="AW224" s="48">
        <f t="shared" si="281"/>
        <v>0</v>
      </c>
      <c r="AX224" s="48">
        <f t="shared" si="282"/>
        <v>0</v>
      </c>
      <c r="AY224" s="48">
        <f t="shared" si="283"/>
        <v>0</v>
      </c>
      <c r="AZ224" s="48">
        <f t="shared" si="284"/>
        <v>0</v>
      </c>
      <c r="BA224" s="48">
        <f t="shared" si="285"/>
        <v>0</v>
      </c>
      <c r="BB224" s="48">
        <f t="shared" si="286"/>
        <v>0</v>
      </c>
      <c r="BC224" s="48">
        <f t="shared" si="287"/>
        <v>0</v>
      </c>
      <c r="BD224" s="48">
        <f t="shared" si="288"/>
        <v>0</v>
      </c>
      <c r="BE224" s="48">
        <f t="shared" si="289"/>
        <v>0</v>
      </c>
      <c r="BF224" s="48">
        <f t="shared" si="290"/>
        <v>0</v>
      </c>
      <c r="BG224" s="48">
        <f t="shared" si="291"/>
        <v>0</v>
      </c>
      <c r="BH224" s="48">
        <f t="shared" si="292"/>
        <v>0</v>
      </c>
      <c r="BI224" s="48">
        <f t="shared" si="293"/>
        <v>0</v>
      </c>
      <c r="BJ224" s="48">
        <f t="shared" si="294"/>
        <v>0</v>
      </c>
      <c r="BK224" s="48"/>
      <c r="CN224" s="310">
        <f t="shared" si="324"/>
        <v>0</v>
      </c>
      <c r="CO224" s="310">
        <v>223</v>
      </c>
      <c r="CP224" s="303">
        <f t="shared" si="325"/>
        <v>1</v>
      </c>
      <c r="CQ224" s="303">
        <f>CP224+COUNTIF($CP$2:CP224,CP224)-1</f>
        <v>223</v>
      </c>
      <c r="CR224" s="305" t="str">
        <f t="shared" si="295"/>
        <v>Tuvalu</v>
      </c>
      <c r="CS224" s="81">
        <f t="shared" si="326"/>
        <v>0</v>
      </c>
      <c r="CT224" s="48">
        <f t="shared" si="296"/>
        <v>0</v>
      </c>
      <c r="CU224" s="48">
        <f t="shared" si="297"/>
        <v>0</v>
      </c>
      <c r="CV224" s="48">
        <f t="shared" si="298"/>
        <v>0</v>
      </c>
      <c r="CW224" s="48">
        <f t="shared" si="299"/>
        <v>0</v>
      </c>
      <c r="CX224" s="48">
        <f t="shared" si="300"/>
        <v>0</v>
      </c>
      <c r="CY224" s="48">
        <f t="shared" si="301"/>
        <v>0</v>
      </c>
      <c r="CZ224" s="48">
        <f t="shared" si="302"/>
        <v>0</v>
      </c>
      <c r="DA224" s="48">
        <f t="shared" si="303"/>
        <v>0</v>
      </c>
      <c r="DB224" s="48">
        <f t="shared" si="304"/>
        <v>0</v>
      </c>
      <c r="DC224" s="48">
        <f t="shared" si="305"/>
        <v>0</v>
      </c>
      <c r="DD224" s="48">
        <f t="shared" si="306"/>
        <v>0</v>
      </c>
      <c r="DE224" s="48">
        <f t="shared" si="307"/>
        <v>0</v>
      </c>
      <c r="DF224" s="48">
        <f t="shared" si="308"/>
        <v>0</v>
      </c>
      <c r="DG224" s="48">
        <f t="shared" si="309"/>
        <v>0</v>
      </c>
      <c r="DH224" s="48">
        <f t="shared" si="310"/>
        <v>0</v>
      </c>
      <c r="DI224" s="48">
        <f t="shared" si="311"/>
        <v>0</v>
      </c>
      <c r="DJ224" s="48">
        <f t="shared" si="312"/>
        <v>0</v>
      </c>
      <c r="DK224" s="48">
        <f t="shared" si="313"/>
        <v>0</v>
      </c>
      <c r="DL224" s="48">
        <f t="shared" si="314"/>
        <v>0</v>
      </c>
      <c r="DM224" s="48">
        <f t="shared" si="315"/>
        <v>0</v>
      </c>
      <c r="DN224" s="48">
        <f t="shared" si="316"/>
        <v>0</v>
      </c>
      <c r="DO224" s="48">
        <f t="shared" si="317"/>
        <v>0</v>
      </c>
      <c r="DP224" s="48">
        <f t="shared" si="318"/>
        <v>0</v>
      </c>
      <c r="DQ224" s="48">
        <f t="shared" si="319"/>
        <v>0</v>
      </c>
    </row>
    <row r="225" spans="1:121" ht="15">
      <c r="A225" s="303">
        <v>224</v>
      </c>
      <c r="B225" s="445">
        <f t="shared" si="320"/>
        <v>1</v>
      </c>
      <c r="C225" s="446">
        <f>B225+COUNTIF(B$2:$B225,B225)-1</f>
        <v>224</v>
      </c>
      <c r="D225" s="447" t="str">
        <f>Tables!AI225</f>
        <v>Uganda</v>
      </c>
      <c r="E225" s="448">
        <f t="shared" si="321"/>
        <v>0</v>
      </c>
      <c r="F225" s="50">
        <f>SUMIFS('Portfolio Allocation'!C$10:C$109,'Portfolio Allocation'!$A$10:$A$109,'Graph Tables'!$D225)</f>
        <v>0</v>
      </c>
      <c r="G225" s="50">
        <f>SUMIFS('Portfolio Allocation'!D$10:D$109,'Portfolio Allocation'!$A$10:$A$109,'Graph Tables'!$D225)</f>
        <v>0</v>
      </c>
      <c r="H225" s="50">
        <f>SUMIFS('Portfolio Allocation'!E$10:E$109,'Portfolio Allocation'!$A$10:$A$109,'Graph Tables'!$D225)</f>
        <v>0</v>
      </c>
      <c r="I225" s="50">
        <f>SUMIFS('Portfolio Allocation'!F$10:F$109,'Portfolio Allocation'!$A$10:$A$109,'Graph Tables'!$D225)</f>
        <v>0</v>
      </c>
      <c r="J225" s="50">
        <f>SUMIFS('Portfolio Allocation'!G$10:G$109,'Portfolio Allocation'!$A$10:$A$109,'Graph Tables'!$D225)</f>
        <v>0</v>
      </c>
      <c r="K225" s="50">
        <f>SUMIFS('Portfolio Allocation'!H$10:H$109,'Portfolio Allocation'!$A$10:$A$109,'Graph Tables'!$D225)</f>
        <v>0</v>
      </c>
      <c r="L225" s="50">
        <f>SUMIFS('Portfolio Allocation'!I$10:I$109,'Portfolio Allocation'!$A$10:$A$109,'Graph Tables'!$D225)</f>
        <v>0</v>
      </c>
      <c r="M225" s="50">
        <f>SUMIFS('Portfolio Allocation'!J$10:J$109,'Portfolio Allocation'!$A$10:$A$109,'Graph Tables'!$D225)</f>
        <v>0</v>
      </c>
      <c r="N225" s="50">
        <f>SUMIFS('Portfolio Allocation'!K$10:K$109,'Portfolio Allocation'!$A$10:$A$109,'Graph Tables'!$D225)</f>
        <v>0</v>
      </c>
      <c r="O225" s="50">
        <f>SUMIFS('Portfolio Allocation'!L$10:L$109,'Portfolio Allocation'!$A$10:$A$109,'Graph Tables'!$D225)</f>
        <v>0</v>
      </c>
      <c r="P225" s="50">
        <f>SUMIFS('Portfolio Allocation'!M$10:M$109,'Portfolio Allocation'!$A$10:$A$109,'Graph Tables'!$D225)</f>
        <v>0</v>
      </c>
      <c r="Q225" s="50">
        <f>SUMIFS('Portfolio Allocation'!N$10:N$109,'Portfolio Allocation'!$A$10:$A$109,'Graph Tables'!$D225)</f>
        <v>0</v>
      </c>
      <c r="R225" s="50">
        <f>SUMIFS('Portfolio Allocation'!O$10:O$109,'Portfolio Allocation'!$A$10:$A$109,'Graph Tables'!$D225)</f>
        <v>0</v>
      </c>
      <c r="S225" s="50">
        <f>SUMIFS('Portfolio Allocation'!P$10:P$109,'Portfolio Allocation'!$A$10:$A$109,'Graph Tables'!$D225)</f>
        <v>0</v>
      </c>
      <c r="T225" s="50">
        <f>SUMIFS('Portfolio Allocation'!Q$10:Q$109,'Portfolio Allocation'!$A$10:$A$109,'Graph Tables'!$D225)</f>
        <v>0</v>
      </c>
      <c r="U225" s="50">
        <f>SUMIFS('Portfolio Allocation'!R$10:R$109,'Portfolio Allocation'!$A$10:$A$109,'Graph Tables'!$D225)</f>
        <v>0</v>
      </c>
      <c r="V225" s="50">
        <f>SUMIFS('Portfolio Allocation'!S$10:S$109,'Portfolio Allocation'!$A$10:$A$109,'Graph Tables'!$D225)</f>
        <v>0</v>
      </c>
      <c r="W225" s="50">
        <f>SUMIFS('Portfolio Allocation'!T$10:T$109,'Portfolio Allocation'!$A$10:$A$109,'Graph Tables'!$D225)</f>
        <v>0</v>
      </c>
      <c r="X225" s="50">
        <f>SUMIFS('Portfolio Allocation'!U$10:U$109,'Portfolio Allocation'!$A$10:$A$109,'Graph Tables'!$D225)</f>
        <v>0</v>
      </c>
      <c r="Y225" s="50">
        <f>SUMIFS('Portfolio Allocation'!V$10:V$109,'Portfolio Allocation'!$A$10:$A$109,'Graph Tables'!$D225)</f>
        <v>0</v>
      </c>
      <c r="Z225" s="50">
        <f>SUMIFS('Portfolio Allocation'!W$10:W$109,'Portfolio Allocation'!$A$10:$A$109,'Graph Tables'!$D225)</f>
        <v>0</v>
      </c>
      <c r="AA225" s="50">
        <f>SUMIFS('Portfolio Allocation'!X$10:X$109,'Portfolio Allocation'!$A$10:$A$109,'Graph Tables'!$D225)</f>
        <v>0</v>
      </c>
      <c r="AB225" s="50">
        <f>SUMIFS('Portfolio Allocation'!Y$10:Y$109,'Portfolio Allocation'!$A$10:$A$109,'Graph Tables'!$D225)</f>
        <v>0</v>
      </c>
      <c r="AC225" s="50">
        <f>SUMIFS('Portfolio Allocation'!Z$10:Z$109,'Portfolio Allocation'!$A$10:$A$109,'Graph Tables'!$D225)</f>
        <v>0</v>
      </c>
      <c r="AD225" s="50"/>
      <c r="AH225" s="50"/>
      <c r="AI225" s="303">
        <f t="shared" si="322"/>
        <v>1</v>
      </c>
      <c r="AJ225" s="303">
        <f>AI225+COUNTIF(AI$2:$AI225,AI225)-1</f>
        <v>224</v>
      </c>
      <c r="AK225" s="305" t="str">
        <f t="shared" si="270"/>
        <v>Uganda</v>
      </c>
      <c r="AL225" s="81">
        <f t="shared" si="323"/>
        <v>0</v>
      </c>
      <c r="AM225" s="48">
        <f t="shared" si="271"/>
        <v>0</v>
      </c>
      <c r="AN225" s="48">
        <f t="shared" si="272"/>
        <v>0</v>
      </c>
      <c r="AO225" s="48">
        <f t="shared" si="273"/>
        <v>0</v>
      </c>
      <c r="AP225" s="48">
        <f t="shared" si="274"/>
        <v>0</v>
      </c>
      <c r="AQ225" s="48">
        <f t="shared" si="275"/>
        <v>0</v>
      </c>
      <c r="AR225" s="48">
        <f t="shared" si="276"/>
        <v>0</v>
      </c>
      <c r="AS225" s="48">
        <f t="shared" si="277"/>
        <v>0</v>
      </c>
      <c r="AT225" s="48">
        <f t="shared" si="278"/>
        <v>0</v>
      </c>
      <c r="AU225" s="48">
        <f t="shared" si="279"/>
        <v>0</v>
      </c>
      <c r="AV225" s="48">
        <f t="shared" si="280"/>
        <v>0</v>
      </c>
      <c r="AW225" s="48">
        <f t="shared" si="281"/>
        <v>0</v>
      </c>
      <c r="AX225" s="48">
        <f t="shared" si="282"/>
        <v>0</v>
      </c>
      <c r="AY225" s="48">
        <f t="shared" si="283"/>
        <v>0</v>
      </c>
      <c r="AZ225" s="48">
        <f t="shared" si="284"/>
        <v>0</v>
      </c>
      <c r="BA225" s="48">
        <f t="shared" si="285"/>
        <v>0</v>
      </c>
      <c r="BB225" s="48">
        <f t="shared" si="286"/>
        <v>0</v>
      </c>
      <c r="BC225" s="48">
        <f t="shared" si="287"/>
        <v>0</v>
      </c>
      <c r="BD225" s="48">
        <f t="shared" si="288"/>
        <v>0</v>
      </c>
      <c r="BE225" s="48">
        <f t="shared" si="289"/>
        <v>0</v>
      </c>
      <c r="BF225" s="48">
        <f t="shared" si="290"/>
        <v>0</v>
      </c>
      <c r="BG225" s="48">
        <f t="shared" si="291"/>
        <v>0</v>
      </c>
      <c r="BH225" s="48">
        <f t="shared" si="292"/>
        <v>0</v>
      </c>
      <c r="BI225" s="48">
        <f t="shared" si="293"/>
        <v>0</v>
      </c>
      <c r="BJ225" s="48">
        <f t="shared" si="294"/>
        <v>0</v>
      </c>
      <c r="BK225" s="48"/>
      <c r="CN225" s="310">
        <f t="shared" si="324"/>
        <v>0</v>
      </c>
      <c r="CO225" s="310">
        <v>224</v>
      </c>
      <c r="CP225" s="303">
        <f t="shared" si="325"/>
        <v>1</v>
      </c>
      <c r="CQ225" s="303">
        <f>CP225+COUNTIF($CP$2:CP225,CP225)-1</f>
        <v>224</v>
      </c>
      <c r="CR225" s="305" t="str">
        <f t="shared" si="295"/>
        <v>Uganda</v>
      </c>
      <c r="CS225" s="81">
        <f t="shared" si="326"/>
        <v>0</v>
      </c>
      <c r="CT225" s="48">
        <f t="shared" si="296"/>
        <v>0</v>
      </c>
      <c r="CU225" s="48">
        <f t="shared" si="297"/>
        <v>0</v>
      </c>
      <c r="CV225" s="48">
        <f t="shared" si="298"/>
        <v>0</v>
      </c>
      <c r="CW225" s="48">
        <f t="shared" si="299"/>
        <v>0</v>
      </c>
      <c r="CX225" s="48">
        <f t="shared" si="300"/>
        <v>0</v>
      </c>
      <c r="CY225" s="48">
        <f t="shared" si="301"/>
        <v>0</v>
      </c>
      <c r="CZ225" s="48">
        <f t="shared" si="302"/>
        <v>0</v>
      </c>
      <c r="DA225" s="48">
        <f t="shared" si="303"/>
        <v>0</v>
      </c>
      <c r="DB225" s="48">
        <f t="shared" si="304"/>
        <v>0</v>
      </c>
      <c r="DC225" s="48">
        <f t="shared" si="305"/>
        <v>0</v>
      </c>
      <c r="DD225" s="48">
        <f t="shared" si="306"/>
        <v>0</v>
      </c>
      <c r="DE225" s="48">
        <f t="shared" si="307"/>
        <v>0</v>
      </c>
      <c r="DF225" s="48">
        <f t="shared" si="308"/>
        <v>0</v>
      </c>
      <c r="DG225" s="48">
        <f t="shared" si="309"/>
        <v>0</v>
      </c>
      <c r="DH225" s="48">
        <f t="shared" si="310"/>
        <v>0</v>
      </c>
      <c r="DI225" s="48">
        <f t="shared" si="311"/>
        <v>0</v>
      </c>
      <c r="DJ225" s="48">
        <f t="shared" si="312"/>
        <v>0</v>
      </c>
      <c r="DK225" s="48">
        <f t="shared" si="313"/>
        <v>0</v>
      </c>
      <c r="DL225" s="48">
        <f t="shared" si="314"/>
        <v>0</v>
      </c>
      <c r="DM225" s="48">
        <f t="shared" si="315"/>
        <v>0</v>
      </c>
      <c r="DN225" s="48">
        <f t="shared" si="316"/>
        <v>0</v>
      </c>
      <c r="DO225" s="48">
        <f t="shared" si="317"/>
        <v>0</v>
      </c>
      <c r="DP225" s="48">
        <f t="shared" si="318"/>
        <v>0</v>
      </c>
      <c r="DQ225" s="48">
        <f t="shared" si="319"/>
        <v>0</v>
      </c>
    </row>
    <row r="226" spans="1:121" ht="15">
      <c r="A226" s="303">
        <v>225</v>
      </c>
      <c r="B226" s="445">
        <f t="shared" si="320"/>
        <v>1</v>
      </c>
      <c r="C226" s="446">
        <f>B226+COUNTIF(B$2:$B226,B226)-1</f>
        <v>225</v>
      </c>
      <c r="D226" s="447" t="str">
        <f>Tables!AI226</f>
        <v>Ukraine</v>
      </c>
      <c r="E226" s="448">
        <f t="shared" si="321"/>
        <v>0</v>
      </c>
      <c r="F226" s="50">
        <f>SUMIFS('Portfolio Allocation'!C$10:C$109,'Portfolio Allocation'!$A$10:$A$109,'Graph Tables'!$D226)</f>
        <v>0</v>
      </c>
      <c r="G226" s="50">
        <f>SUMIFS('Portfolio Allocation'!D$10:D$109,'Portfolio Allocation'!$A$10:$A$109,'Graph Tables'!$D226)</f>
        <v>0</v>
      </c>
      <c r="H226" s="50">
        <f>SUMIFS('Portfolio Allocation'!E$10:E$109,'Portfolio Allocation'!$A$10:$A$109,'Graph Tables'!$D226)</f>
        <v>0</v>
      </c>
      <c r="I226" s="50">
        <f>SUMIFS('Portfolio Allocation'!F$10:F$109,'Portfolio Allocation'!$A$10:$A$109,'Graph Tables'!$D226)</f>
        <v>0</v>
      </c>
      <c r="J226" s="50">
        <f>SUMIFS('Portfolio Allocation'!G$10:G$109,'Portfolio Allocation'!$A$10:$A$109,'Graph Tables'!$D226)</f>
        <v>0</v>
      </c>
      <c r="K226" s="50">
        <f>SUMIFS('Portfolio Allocation'!H$10:H$109,'Portfolio Allocation'!$A$10:$A$109,'Graph Tables'!$D226)</f>
        <v>0</v>
      </c>
      <c r="L226" s="50">
        <f>SUMIFS('Portfolio Allocation'!I$10:I$109,'Portfolio Allocation'!$A$10:$A$109,'Graph Tables'!$D226)</f>
        <v>0</v>
      </c>
      <c r="M226" s="50">
        <f>SUMIFS('Portfolio Allocation'!J$10:J$109,'Portfolio Allocation'!$A$10:$A$109,'Graph Tables'!$D226)</f>
        <v>0</v>
      </c>
      <c r="N226" s="50">
        <f>SUMIFS('Portfolio Allocation'!K$10:K$109,'Portfolio Allocation'!$A$10:$A$109,'Graph Tables'!$D226)</f>
        <v>0</v>
      </c>
      <c r="O226" s="50">
        <f>SUMIFS('Portfolio Allocation'!L$10:L$109,'Portfolio Allocation'!$A$10:$A$109,'Graph Tables'!$D226)</f>
        <v>0</v>
      </c>
      <c r="P226" s="50">
        <f>SUMIFS('Portfolio Allocation'!M$10:M$109,'Portfolio Allocation'!$A$10:$A$109,'Graph Tables'!$D226)</f>
        <v>0</v>
      </c>
      <c r="Q226" s="50">
        <f>SUMIFS('Portfolio Allocation'!N$10:N$109,'Portfolio Allocation'!$A$10:$A$109,'Graph Tables'!$D226)</f>
        <v>0</v>
      </c>
      <c r="R226" s="50">
        <f>SUMIFS('Portfolio Allocation'!O$10:O$109,'Portfolio Allocation'!$A$10:$A$109,'Graph Tables'!$D226)</f>
        <v>0</v>
      </c>
      <c r="S226" s="50">
        <f>SUMIFS('Portfolio Allocation'!P$10:P$109,'Portfolio Allocation'!$A$10:$A$109,'Graph Tables'!$D226)</f>
        <v>0</v>
      </c>
      <c r="T226" s="50">
        <f>SUMIFS('Portfolio Allocation'!Q$10:Q$109,'Portfolio Allocation'!$A$10:$A$109,'Graph Tables'!$D226)</f>
        <v>0</v>
      </c>
      <c r="U226" s="50">
        <f>SUMIFS('Portfolio Allocation'!R$10:R$109,'Portfolio Allocation'!$A$10:$A$109,'Graph Tables'!$D226)</f>
        <v>0</v>
      </c>
      <c r="V226" s="50">
        <f>SUMIFS('Portfolio Allocation'!S$10:S$109,'Portfolio Allocation'!$A$10:$A$109,'Graph Tables'!$D226)</f>
        <v>0</v>
      </c>
      <c r="W226" s="50">
        <f>SUMIFS('Portfolio Allocation'!T$10:T$109,'Portfolio Allocation'!$A$10:$A$109,'Graph Tables'!$D226)</f>
        <v>0</v>
      </c>
      <c r="X226" s="50">
        <f>SUMIFS('Portfolio Allocation'!U$10:U$109,'Portfolio Allocation'!$A$10:$A$109,'Graph Tables'!$D226)</f>
        <v>0</v>
      </c>
      <c r="Y226" s="50">
        <f>SUMIFS('Portfolio Allocation'!V$10:V$109,'Portfolio Allocation'!$A$10:$A$109,'Graph Tables'!$D226)</f>
        <v>0</v>
      </c>
      <c r="Z226" s="50">
        <f>SUMIFS('Portfolio Allocation'!W$10:W$109,'Portfolio Allocation'!$A$10:$A$109,'Graph Tables'!$D226)</f>
        <v>0</v>
      </c>
      <c r="AA226" s="50">
        <f>SUMIFS('Portfolio Allocation'!X$10:X$109,'Portfolio Allocation'!$A$10:$A$109,'Graph Tables'!$D226)</f>
        <v>0</v>
      </c>
      <c r="AB226" s="50">
        <f>SUMIFS('Portfolio Allocation'!Y$10:Y$109,'Portfolio Allocation'!$A$10:$A$109,'Graph Tables'!$D226)</f>
        <v>0</v>
      </c>
      <c r="AC226" s="50">
        <f>SUMIFS('Portfolio Allocation'!Z$10:Z$109,'Portfolio Allocation'!$A$10:$A$109,'Graph Tables'!$D226)</f>
        <v>0</v>
      </c>
      <c r="AD226" s="50"/>
      <c r="AH226" s="50"/>
      <c r="AI226" s="303">
        <f t="shared" si="322"/>
        <v>1</v>
      </c>
      <c r="AJ226" s="303">
        <f>AI226+COUNTIF(AI$2:$AI226,AI226)-1</f>
        <v>225</v>
      </c>
      <c r="AK226" s="305" t="str">
        <f t="shared" si="270"/>
        <v>Ukraine</v>
      </c>
      <c r="AL226" s="81">
        <f t="shared" si="323"/>
        <v>0</v>
      </c>
      <c r="AM226" s="48">
        <f t="shared" si="271"/>
        <v>0</v>
      </c>
      <c r="AN226" s="48">
        <f t="shared" si="272"/>
        <v>0</v>
      </c>
      <c r="AO226" s="48">
        <f t="shared" si="273"/>
        <v>0</v>
      </c>
      <c r="AP226" s="48">
        <f t="shared" si="274"/>
        <v>0</v>
      </c>
      <c r="AQ226" s="48">
        <f t="shared" si="275"/>
        <v>0</v>
      </c>
      <c r="AR226" s="48">
        <f t="shared" si="276"/>
        <v>0</v>
      </c>
      <c r="AS226" s="48">
        <f t="shared" si="277"/>
        <v>0</v>
      </c>
      <c r="AT226" s="48">
        <f t="shared" si="278"/>
        <v>0</v>
      </c>
      <c r="AU226" s="48">
        <f t="shared" si="279"/>
        <v>0</v>
      </c>
      <c r="AV226" s="48">
        <f t="shared" si="280"/>
        <v>0</v>
      </c>
      <c r="AW226" s="48">
        <f t="shared" si="281"/>
        <v>0</v>
      </c>
      <c r="AX226" s="48">
        <f t="shared" si="282"/>
        <v>0</v>
      </c>
      <c r="AY226" s="48">
        <f t="shared" si="283"/>
        <v>0</v>
      </c>
      <c r="AZ226" s="48">
        <f t="shared" si="284"/>
        <v>0</v>
      </c>
      <c r="BA226" s="48">
        <f t="shared" si="285"/>
        <v>0</v>
      </c>
      <c r="BB226" s="48">
        <f t="shared" si="286"/>
        <v>0</v>
      </c>
      <c r="BC226" s="48">
        <f t="shared" si="287"/>
        <v>0</v>
      </c>
      <c r="BD226" s="48">
        <f t="shared" si="288"/>
        <v>0</v>
      </c>
      <c r="BE226" s="48">
        <f t="shared" si="289"/>
        <v>0</v>
      </c>
      <c r="BF226" s="48">
        <f t="shared" si="290"/>
        <v>0</v>
      </c>
      <c r="BG226" s="48">
        <f t="shared" si="291"/>
        <v>0</v>
      </c>
      <c r="BH226" s="48">
        <f t="shared" si="292"/>
        <v>0</v>
      </c>
      <c r="BI226" s="48">
        <f t="shared" si="293"/>
        <v>0</v>
      </c>
      <c r="BJ226" s="48">
        <f t="shared" si="294"/>
        <v>0</v>
      </c>
      <c r="BK226" s="48"/>
      <c r="CN226" s="310">
        <f t="shared" si="324"/>
        <v>0</v>
      </c>
      <c r="CO226" s="310">
        <v>225</v>
      </c>
      <c r="CP226" s="303">
        <f t="shared" si="325"/>
        <v>1</v>
      </c>
      <c r="CQ226" s="303">
        <f>CP226+COUNTIF($CP$2:CP226,CP226)-1</f>
        <v>225</v>
      </c>
      <c r="CR226" s="305" t="str">
        <f t="shared" si="295"/>
        <v>Ukraine</v>
      </c>
      <c r="CS226" s="81">
        <f t="shared" si="326"/>
        <v>0</v>
      </c>
      <c r="CT226" s="48">
        <f t="shared" si="296"/>
        <v>0</v>
      </c>
      <c r="CU226" s="48">
        <f t="shared" si="297"/>
        <v>0</v>
      </c>
      <c r="CV226" s="48">
        <f t="shared" si="298"/>
        <v>0</v>
      </c>
      <c r="CW226" s="48">
        <f t="shared" si="299"/>
        <v>0</v>
      </c>
      <c r="CX226" s="48">
        <f t="shared" si="300"/>
        <v>0</v>
      </c>
      <c r="CY226" s="48">
        <f t="shared" si="301"/>
        <v>0</v>
      </c>
      <c r="CZ226" s="48">
        <f t="shared" si="302"/>
        <v>0</v>
      </c>
      <c r="DA226" s="48">
        <f t="shared" si="303"/>
        <v>0</v>
      </c>
      <c r="DB226" s="48">
        <f t="shared" si="304"/>
        <v>0</v>
      </c>
      <c r="DC226" s="48">
        <f t="shared" si="305"/>
        <v>0</v>
      </c>
      <c r="DD226" s="48">
        <f t="shared" si="306"/>
        <v>0</v>
      </c>
      <c r="DE226" s="48">
        <f t="shared" si="307"/>
        <v>0</v>
      </c>
      <c r="DF226" s="48">
        <f t="shared" si="308"/>
        <v>0</v>
      </c>
      <c r="DG226" s="48">
        <f t="shared" si="309"/>
        <v>0</v>
      </c>
      <c r="DH226" s="48">
        <f t="shared" si="310"/>
        <v>0</v>
      </c>
      <c r="DI226" s="48">
        <f t="shared" si="311"/>
        <v>0</v>
      </c>
      <c r="DJ226" s="48">
        <f t="shared" si="312"/>
        <v>0</v>
      </c>
      <c r="DK226" s="48">
        <f t="shared" si="313"/>
        <v>0</v>
      </c>
      <c r="DL226" s="48">
        <f t="shared" si="314"/>
        <v>0</v>
      </c>
      <c r="DM226" s="48">
        <f t="shared" si="315"/>
        <v>0</v>
      </c>
      <c r="DN226" s="48">
        <f t="shared" si="316"/>
        <v>0</v>
      </c>
      <c r="DO226" s="48">
        <f t="shared" si="317"/>
        <v>0</v>
      </c>
      <c r="DP226" s="48">
        <f t="shared" si="318"/>
        <v>0</v>
      </c>
      <c r="DQ226" s="48">
        <f t="shared" si="319"/>
        <v>0</v>
      </c>
    </row>
    <row r="227" spans="1:121" ht="15">
      <c r="A227" s="303">
        <v>226</v>
      </c>
      <c r="B227" s="445">
        <f t="shared" si="320"/>
        <v>1</v>
      </c>
      <c r="C227" s="446">
        <f>B227+COUNTIF(B$2:$B227,B227)-1</f>
        <v>226</v>
      </c>
      <c r="D227" s="447" t="str">
        <f>Tables!AI227</f>
        <v>United Arab Emirates</v>
      </c>
      <c r="E227" s="448">
        <f t="shared" si="321"/>
        <v>0</v>
      </c>
      <c r="F227" s="50">
        <f>SUMIFS('Portfolio Allocation'!C$10:C$109,'Portfolio Allocation'!$A$10:$A$109,'Graph Tables'!$D227)</f>
        <v>0</v>
      </c>
      <c r="G227" s="50">
        <f>SUMIFS('Portfolio Allocation'!D$10:D$109,'Portfolio Allocation'!$A$10:$A$109,'Graph Tables'!$D227)</f>
        <v>0</v>
      </c>
      <c r="H227" s="50">
        <f>SUMIFS('Portfolio Allocation'!E$10:E$109,'Portfolio Allocation'!$A$10:$A$109,'Graph Tables'!$D227)</f>
        <v>0</v>
      </c>
      <c r="I227" s="50">
        <f>SUMIFS('Portfolio Allocation'!F$10:F$109,'Portfolio Allocation'!$A$10:$A$109,'Graph Tables'!$D227)</f>
        <v>0</v>
      </c>
      <c r="J227" s="50">
        <f>SUMIFS('Portfolio Allocation'!G$10:G$109,'Portfolio Allocation'!$A$10:$A$109,'Graph Tables'!$D227)</f>
        <v>0</v>
      </c>
      <c r="K227" s="50">
        <f>SUMIFS('Portfolio Allocation'!H$10:H$109,'Portfolio Allocation'!$A$10:$A$109,'Graph Tables'!$D227)</f>
        <v>0</v>
      </c>
      <c r="L227" s="50">
        <f>SUMIFS('Portfolio Allocation'!I$10:I$109,'Portfolio Allocation'!$A$10:$A$109,'Graph Tables'!$D227)</f>
        <v>0</v>
      </c>
      <c r="M227" s="50">
        <f>SUMIFS('Portfolio Allocation'!J$10:J$109,'Portfolio Allocation'!$A$10:$A$109,'Graph Tables'!$D227)</f>
        <v>0</v>
      </c>
      <c r="N227" s="50">
        <f>SUMIFS('Portfolio Allocation'!K$10:K$109,'Portfolio Allocation'!$A$10:$A$109,'Graph Tables'!$D227)</f>
        <v>0</v>
      </c>
      <c r="O227" s="50">
        <f>SUMIFS('Portfolio Allocation'!L$10:L$109,'Portfolio Allocation'!$A$10:$A$109,'Graph Tables'!$D227)</f>
        <v>0</v>
      </c>
      <c r="P227" s="50">
        <f>SUMIFS('Portfolio Allocation'!M$10:M$109,'Portfolio Allocation'!$A$10:$A$109,'Graph Tables'!$D227)</f>
        <v>0</v>
      </c>
      <c r="Q227" s="50">
        <f>SUMIFS('Portfolio Allocation'!N$10:N$109,'Portfolio Allocation'!$A$10:$A$109,'Graph Tables'!$D227)</f>
        <v>0</v>
      </c>
      <c r="R227" s="50">
        <f>SUMIFS('Portfolio Allocation'!O$10:O$109,'Portfolio Allocation'!$A$10:$A$109,'Graph Tables'!$D227)</f>
        <v>0</v>
      </c>
      <c r="S227" s="50">
        <f>SUMIFS('Portfolio Allocation'!P$10:P$109,'Portfolio Allocation'!$A$10:$A$109,'Graph Tables'!$D227)</f>
        <v>0</v>
      </c>
      <c r="T227" s="50">
        <f>SUMIFS('Portfolio Allocation'!Q$10:Q$109,'Portfolio Allocation'!$A$10:$A$109,'Graph Tables'!$D227)</f>
        <v>0</v>
      </c>
      <c r="U227" s="50">
        <f>SUMIFS('Portfolio Allocation'!R$10:R$109,'Portfolio Allocation'!$A$10:$A$109,'Graph Tables'!$D227)</f>
        <v>0</v>
      </c>
      <c r="V227" s="50">
        <f>SUMIFS('Portfolio Allocation'!S$10:S$109,'Portfolio Allocation'!$A$10:$A$109,'Graph Tables'!$D227)</f>
        <v>0</v>
      </c>
      <c r="W227" s="50">
        <f>SUMIFS('Portfolio Allocation'!T$10:T$109,'Portfolio Allocation'!$A$10:$A$109,'Graph Tables'!$D227)</f>
        <v>0</v>
      </c>
      <c r="X227" s="50">
        <f>SUMIFS('Portfolio Allocation'!U$10:U$109,'Portfolio Allocation'!$A$10:$A$109,'Graph Tables'!$D227)</f>
        <v>0</v>
      </c>
      <c r="Y227" s="50">
        <f>SUMIFS('Portfolio Allocation'!V$10:V$109,'Portfolio Allocation'!$A$10:$A$109,'Graph Tables'!$D227)</f>
        <v>0</v>
      </c>
      <c r="Z227" s="50">
        <f>SUMIFS('Portfolio Allocation'!W$10:W$109,'Portfolio Allocation'!$A$10:$A$109,'Graph Tables'!$D227)</f>
        <v>0</v>
      </c>
      <c r="AA227" s="50">
        <f>SUMIFS('Portfolio Allocation'!X$10:X$109,'Portfolio Allocation'!$A$10:$A$109,'Graph Tables'!$D227)</f>
        <v>0</v>
      </c>
      <c r="AB227" s="50">
        <f>SUMIFS('Portfolio Allocation'!Y$10:Y$109,'Portfolio Allocation'!$A$10:$A$109,'Graph Tables'!$D227)</f>
        <v>0</v>
      </c>
      <c r="AC227" s="50">
        <f>SUMIFS('Portfolio Allocation'!Z$10:Z$109,'Portfolio Allocation'!$A$10:$A$109,'Graph Tables'!$D227)</f>
        <v>0</v>
      </c>
      <c r="AD227" s="50"/>
      <c r="AH227" s="50"/>
      <c r="AI227" s="303">
        <f t="shared" si="322"/>
        <v>1</v>
      </c>
      <c r="AJ227" s="303">
        <f>AI227+COUNTIF(AI$2:$AI227,AI227)-1</f>
        <v>226</v>
      </c>
      <c r="AK227" s="305" t="str">
        <f t="shared" si="270"/>
        <v>United Arab Emirates</v>
      </c>
      <c r="AL227" s="81">
        <f t="shared" si="323"/>
        <v>0</v>
      </c>
      <c r="AM227" s="48">
        <f t="shared" si="271"/>
        <v>0</v>
      </c>
      <c r="AN227" s="48">
        <f t="shared" si="272"/>
        <v>0</v>
      </c>
      <c r="AO227" s="48">
        <f t="shared" si="273"/>
        <v>0</v>
      </c>
      <c r="AP227" s="48">
        <f t="shared" si="274"/>
        <v>0</v>
      </c>
      <c r="AQ227" s="48">
        <f t="shared" si="275"/>
        <v>0</v>
      </c>
      <c r="AR227" s="48">
        <f t="shared" si="276"/>
        <v>0</v>
      </c>
      <c r="AS227" s="48">
        <f t="shared" si="277"/>
        <v>0</v>
      </c>
      <c r="AT227" s="48">
        <f t="shared" si="278"/>
        <v>0</v>
      </c>
      <c r="AU227" s="48">
        <f t="shared" si="279"/>
        <v>0</v>
      </c>
      <c r="AV227" s="48">
        <f t="shared" si="280"/>
        <v>0</v>
      </c>
      <c r="AW227" s="48">
        <f t="shared" si="281"/>
        <v>0</v>
      </c>
      <c r="AX227" s="48">
        <f t="shared" si="282"/>
        <v>0</v>
      </c>
      <c r="AY227" s="48">
        <f t="shared" si="283"/>
        <v>0</v>
      </c>
      <c r="AZ227" s="48">
        <f t="shared" si="284"/>
        <v>0</v>
      </c>
      <c r="BA227" s="48">
        <f t="shared" si="285"/>
        <v>0</v>
      </c>
      <c r="BB227" s="48">
        <f t="shared" si="286"/>
        <v>0</v>
      </c>
      <c r="BC227" s="48">
        <f t="shared" si="287"/>
        <v>0</v>
      </c>
      <c r="BD227" s="48">
        <f t="shared" si="288"/>
        <v>0</v>
      </c>
      <c r="BE227" s="48">
        <f t="shared" si="289"/>
        <v>0</v>
      </c>
      <c r="BF227" s="48">
        <f t="shared" si="290"/>
        <v>0</v>
      </c>
      <c r="BG227" s="48">
        <f t="shared" si="291"/>
        <v>0</v>
      </c>
      <c r="BH227" s="48">
        <f t="shared" si="292"/>
        <v>0</v>
      </c>
      <c r="BI227" s="48">
        <f t="shared" si="293"/>
        <v>0</v>
      </c>
      <c r="BJ227" s="48">
        <f t="shared" si="294"/>
        <v>0</v>
      </c>
      <c r="BK227" s="48"/>
      <c r="CN227" s="310">
        <f t="shared" si="324"/>
        <v>0</v>
      </c>
      <c r="CO227" s="310">
        <v>226</v>
      </c>
      <c r="CP227" s="303">
        <f t="shared" si="325"/>
        <v>1</v>
      </c>
      <c r="CQ227" s="303">
        <f>CP227+COUNTIF($CP$2:CP227,CP227)-1</f>
        <v>226</v>
      </c>
      <c r="CR227" s="305" t="str">
        <f t="shared" si="295"/>
        <v>United Arab Emirates</v>
      </c>
      <c r="CS227" s="81">
        <f t="shared" si="326"/>
        <v>0</v>
      </c>
      <c r="CT227" s="48">
        <f t="shared" si="296"/>
        <v>0</v>
      </c>
      <c r="CU227" s="48">
        <f t="shared" si="297"/>
        <v>0</v>
      </c>
      <c r="CV227" s="48">
        <f t="shared" si="298"/>
        <v>0</v>
      </c>
      <c r="CW227" s="48">
        <f t="shared" si="299"/>
        <v>0</v>
      </c>
      <c r="CX227" s="48">
        <f t="shared" si="300"/>
        <v>0</v>
      </c>
      <c r="CY227" s="48">
        <f t="shared" si="301"/>
        <v>0</v>
      </c>
      <c r="CZ227" s="48">
        <f t="shared" si="302"/>
        <v>0</v>
      </c>
      <c r="DA227" s="48">
        <f t="shared" si="303"/>
        <v>0</v>
      </c>
      <c r="DB227" s="48">
        <f t="shared" si="304"/>
        <v>0</v>
      </c>
      <c r="DC227" s="48">
        <f t="shared" si="305"/>
        <v>0</v>
      </c>
      <c r="DD227" s="48">
        <f t="shared" si="306"/>
        <v>0</v>
      </c>
      <c r="DE227" s="48">
        <f t="shared" si="307"/>
        <v>0</v>
      </c>
      <c r="DF227" s="48">
        <f t="shared" si="308"/>
        <v>0</v>
      </c>
      <c r="DG227" s="48">
        <f t="shared" si="309"/>
        <v>0</v>
      </c>
      <c r="DH227" s="48">
        <f t="shared" si="310"/>
        <v>0</v>
      </c>
      <c r="DI227" s="48">
        <f t="shared" si="311"/>
        <v>0</v>
      </c>
      <c r="DJ227" s="48">
        <f t="shared" si="312"/>
        <v>0</v>
      </c>
      <c r="DK227" s="48">
        <f t="shared" si="313"/>
        <v>0</v>
      </c>
      <c r="DL227" s="48">
        <f t="shared" si="314"/>
        <v>0</v>
      </c>
      <c r="DM227" s="48">
        <f t="shared" si="315"/>
        <v>0</v>
      </c>
      <c r="DN227" s="48">
        <f t="shared" si="316"/>
        <v>0</v>
      </c>
      <c r="DO227" s="48">
        <f t="shared" si="317"/>
        <v>0</v>
      </c>
      <c r="DP227" s="48">
        <f t="shared" si="318"/>
        <v>0</v>
      </c>
      <c r="DQ227" s="48">
        <f t="shared" si="319"/>
        <v>0</v>
      </c>
    </row>
    <row r="228" spans="1:121" ht="15">
      <c r="A228" s="303">
        <v>227</v>
      </c>
      <c r="B228" s="445">
        <f t="shared" si="320"/>
        <v>1</v>
      </c>
      <c r="C228" s="446">
        <f>B228+COUNTIF(B$2:$B228,B228)-1</f>
        <v>227</v>
      </c>
      <c r="D228" s="447" t="str">
        <f>Tables!AI228</f>
        <v>United Kingdom</v>
      </c>
      <c r="E228" s="448">
        <f t="shared" si="321"/>
        <v>0</v>
      </c>
      <c r="F228" s="50">
        <f>SUMIFS('Portfolio Allocation'!C$10:C$109,'Portfolio Allocation'!$A$10:$A$109,'Graph Tables'!$D228)</f>
        <v>0</v>
      </c>
      <c r="G228" s="50">
        <f>SUMIFS('Portfolio Allocation'!D$10:D$109,'Portfolio Allocation'!$A$10:$A$109,'Graph Tables'!$D228)</f>
        <v>0</v>
      </c>
      <c r="H228" s="50">
        <f>SUMIFS('Portfolio Allocation'!E$10:E$109,'Portfolio Allocation'!$A$10:$A$109,'Graph Tables'!$D228)</f>
        <v>0</v>
      </c>
      <c r="I228" s="50">
        <f>SUMIFS('Portfolio Allocation'!F$10:F$109,'Portfolio Allocation'!$A$10:$A$109,'Graph Tables'!$D228)</f>
        <v>0</v>
      </c>
      <c r="J228" s="50">
        <f>SUMIFS('Portfolio Allocation'!G$10:G$109,'Portfolio Allocation'!$A$10:$A$109,'Graph Tables'!$D228)</f>
        <v>0</v>
      </c>
      <c r="K228" s="50">
        <f>SUMIFS('Portfolio Allocation'!H$10:H$109,'Portfolio Allocation'!$A$10:$A$109,'Graph Tables'!$D228)</f>
        <v>0</v>
      </c>
      <c r="L228" s="50">
        <f>SUMIFS('Portfolio Allocation'!I$10:I$109,'Portfolio Allocation'!$A$10:$A$109,'Graph Tables'!$D228)</f>
        <v>0</v>
      </c>
      <c r="M228" s="50">
        <f>SUMIFS('Portfolio Allocation'!J$10:J$109,'Portfolio Allocation'!$A$10:$A$109,'Graph Tables'!$D228)</f>
        <v>0</v>
      </c>
      <c r="N228" s="50">
        <f>SUMIFS('Portfolio Allocation'!K$10:K$109,'Portfolio Allocation'!$A$10:$A$109,'Graph Tables'!$D228)</f>
        <v>0</v>
      </c>
      <c r="O228" s="50">
        <f>SUMIFS('Portfolio Allocation'!L$10:L$109,'Portfolio Allocation'!$A$10:$A$109,'Graph Tables'!$D228)</f>
        <v>0</v>
      </c>
      <c r="P228" s="50">
        <f>SUMIFS('Portfolio Allocation'!M$10:M$109,'Portfolio Allocation'!$A$10:$A$109,'Graph Tables'!$D228)</f>
        <v>0</v>
      </c>
      <c r="Q228" s="50">
        <f>SUMIFS('Portfolio Allocation'!N$10:N$109,'Portfolio Allocation'!$A$10:$A$109,'Graph Tables'!$D228)</f>
        <v>0</v>
      </c>
      <c r="R228" s="50">
        <f>SUMIFS('Portfolio Allocation'!O$10:O$109,'Portfolio Allocation'!$A$10:$A$109,'Graph Tables'!$D228)</f>
        <v>0</v>
      </c>
      <c r="S228" s="50">
        <f>SUMIFS('Portfolio Allocation'!P$10:P$109,'Portfolio Allocation'!$A$10:$A$109,'Graph Tables'!$D228)</f>
        <v>0</v>
      </c>
      <c r="T228" s="50">
        <f>SUMIFS('Portfolio Allocation'!Q$10:Q$109,'Portfolio Allocation'!$A$10:$A$109,'Graph Tables'!$D228)</f>
        <v>0</v>
      </c>
      <c r="U228" s="50">
        <f>SUMIFS('Portfolio Allocation'!R$10:R$109,'Portfolio Allocation'!$A$10:$A$109,'Graph Tables'!$D228)</f>
        <v>0</v>
      </c>
      <c r="V228" s="50">
        <f>SUMIFS('Portfolio Allocation'!S$10:S$109,'Portfolio Allocation'!$A$10:$A$109,'Graph Tables'!$D228)</f>
        <v>0</v>
      </c>
      <c r="W228" s="50">
        <f>SUMIFS('Portfolio Allocation'!T$10:T$109,'Portfolio Allocation'!$A$10:$A$109,'Graph Tables'!$D228)</f>
        <v>0</v>
      </c>
      <c r="X228" s="50">
        <f>SUMIFS('Portfolio Allocation'!U$10:U$109,'Portfolio Allocation'!$A$10:$A$109,'Graph Tables'!$D228)</f>
        <v>0</v>
      </c>
      <c r="Y228" s="50">
        <f>SUMIFS('Portfolio Allocation'!V$10:V$109,'Portfolio Allocation'!$A$10:$A$109,'Graph Tables'!$D228)</f>
        <v>0</v>
      </c>
      <c r="Z228" s="50">
        <f>SUMIFS('Portfolio Allocation'!W$10:W$109,'Portfolio Allocation'!$A$10:$A$109,'Graph Tables'!$D228)</f>
        <v>0</v>
      </c>
      <c r="AA228" s="50">
        <f>SUMIFS('Portfolio Allocation'!X$10:X$109,'Portfolio Allocation'!$A$10:$A$109,'Graph Tables'!$D228)</f>
        <v>0</v>
      </c>
      <c r="AB228" s="50">
        <f>SUMIFS('Portfolio Allocation'!Y$10:Y$109,'Portfolio Allocation'!$A$10:$A$109,'Graph Tables'!$D228)</f>
        <v>0</v>
      </c>
      <c r="AC228" s="50">
        <f>SUMIFS('Portfolio Allocation'!Z$10:Z$109,'Portfolio Allocation'!$A$10:$A$109,'Graph Tables'!$D228)</f>
        <v>0</v>
      </c>
      <c r="AD228" s="50"/>
      <c r="AH228" s="50"/>
      <c r="AI228" s="303">
        <f t="shared" si="322"/>
        <v>1</v>
      </c>
      <c r="AJ228" s="303">
        <f>AI228+COUNTIF(AI$2:$AI228,AI228)-1</f>
        <v>227</v>
      </c>
      <c r="AK228" s="305" t="str">
        <f t="shared" si="270"/>
        <v>United Kingdom</v>
      </c>
      <c r="AL228" s="81">
        <f t="shared" si="323"/>
        <v>0</v>
      </c>
      <c r="AM228" s="48">
        <f t="shared" si="271"/>
        <v>0</v>
      </c>
      <c r="AN228" s="48">
        <f t="shared" si="272"/>
        <v>0</v>
      </c>
      <c r="AO228" s="48">
        <f t="shared" si="273"/>
        <v>0</v>
      </c>
      <c r="AP228" s="48">
        <f t="shared" si="274"/>
        <v>0</v>
      </c>
      <c r="AQ228" s="48">
        <f t="shared" si="275"/>
        <v>0</v>
      </c>
      <c r="AR228" s="48">
        <f t="shared" si="276"/>
        <v>0</v>
      </c>
      <c r="AS228" s="48">
        <f t="shared" si="277"/>
        <v>0</v>
      </c>
      <c r="AT228" s="48">
        <f t="shared" si="278"/>
        <v>0</v>
      </c>
      <c r="AU228" s="48">
        <f t="shared" si="279"/>
        <v>0</v>
      </c>
      <c r="AV228" s="48">
        <f t="shared" si="280"/>
        <v>0</v>
      </c>
      <c r="AW228" s="48">
        <f t="shared" si="281"/>
        <v>0</v>
      </c>
      <c r="AX228" s="48">
        <f t="shared" si="282"/>
        <v>0</v>
      </c>
      <c r="AY228" s="48">
        <f t="shared" si="283"/>
        <v>0</v>
      </c>
      <c r="AZ228" s="48">
        <f t="shared" si="284"/>
        <v>0</v>
      </c>
      <c r="BA228" s="48">
        <f t="shared" si="285"/>
        <v>0</v>
      </c>
      <c r="BB228" s="48">
        <f t="shared" si="286"/>
        <v>0</v>
      </c>
      <c r="BC228" s="48">
        <f t="shared" si="287"/>
        <v>0</v>
      </c>
      <c r="BD228" s="48">
        <f t="shared" si="288"/>
        <v>0</v>
      </c>
      <c r="BE228" s="48">
        <f t="shared" si="289"/>
        <v>0</v>
      </c>
      <c r="BF228" s="48">
        <f t="shared" si="290"/>
        <v>0</v>
      </c>
      <c r="BG228" s="48">
        <f t="shared" si="291"/>
        <v>0</v>
      </c>
      <c r="BH228" s="48">
        <f t="shared" si="292"/>
        <v>0</v>
      </c>
      <c r="BI228" s="48">
        <f t="shared" si="293"/>
        <v>0</v>
      </c>
      <c r="BJ228" s="48">
        <f t="shared" si="294"/>
        <v>0</v>
      </c>
      <c r="BK228" s="48"/>
      <c r="CN228" s="310">
        <f t="shared" si="324"/>
        <v>0</v>
      </c>
      <c r="CO228" s="310">
        <v>227</v>
      </c>
      <c r="CP228" s="303">
        <f t="shared" si="325"/>
        <v>1</v>
      </c>
      <c r="CQ228" s="303">
        <f>CP228+COUNTIF($CP$2:CP228,CP228)-1</f>
        <v>227</v>
      </c>
      <c r="CR228" s="305" t="str">
        <f t="shared" si="295"/>
        <v>United Kingdom</v>
      </c>
      <c r="CS228" s="81">
        <f t="shared" si="326"/>
        <v>0</v>
      </c>
      <c r="CT228" s="48">
        <f t="shared" si="296"/>
        <v>0</v>
      </c>
      <c r="CU228" s="48">
        <f t="shared" si="297"/>
        <v>0</v>
      </c>
      <c r="CV228" s="48">
        <f t="shared" si="298"/>
        <v>0</v>
      </c>
      <c r="CW228" s="48">
        <f t="shared" si="299"/>
        <v>0</v>
      </c>
      <c r="CX228" s="48">
        <f t="shared" si="300"/>
        <v>0</v>
      </c>
      <c r="CY228" s="48">
        <f t="shared" si="301"/>
        <v>0</v>
      </c>
      <c r="CZ228" s="48">
        <f t="shared" si="302"/>
        <v>0</v>
      </c>
      <c r="DA228" s="48">
        <f t="shared" si="303"/>
        <v>0</v>
      </c>
      <c r="DB228" s="48">
        <f t="shared" si="304"/>
        <v>0</v>
      </c>
      <c r="DC228" s="48">
        <f t="shared" si="305"/>
        <v>0</v>
      </c>
      <c r="DD228" s="48">
        <f t="shared" si="306"/>
        <v>0</v>
      </c>
      <c r="DE228" s="48">
        <f t="shared" si="307"/>
        <v>0</v>
      </c>
      <c r="DF228" s="48">
        <f t="shared" si="308"/>
        <v>0</v>
      </c>
      <c r="DG228" s="48">
        <f t="shared" si="309"/>
        <v>0</v>
      </c>
      <c r="DH228" s="48">
        <f t="shared" si="310"/>
        <v>0</v>
      </c>
      <c r="DI228" s="48">
        <f t="shared" si="311"/>
        <v>0</v>
      </c>
      <c r="DJ228" s="48">
        <f t="shared" si="312"/>
        <v>0</v>
      </c>
      <c r="DK228" s="48">
        <f t="shared" si="313"/>
        <v>0</v>
      </c>
      <c r="DL228" s="48">
        <f t="shared" si="314"/>
        <v>0</v>
      </c>
      <c r="DM228" s="48">
        <f t="shared" si="315"/>
        <v>0</v>
      </c>
      <c r="DN228" s="48">
        <f t="shared" si="316"/>
        <v>0</v>
      </c>
      <c r="DO228" s="48">
        <f t="shared" si="317"/>
        <v>0</v>
      </c>
      <c r="DP228" s="48">
        <f t="shared" si="318"/>
        <v>0</v>
      </c>
      <c r="DQ228" s="48">
        <f t="shared" si="319"/>
        <v>0</v>
      </c>
    </row>
    <row r="229" spans="1:121" ht="15">
      <c r="A229" s="303">
        <v>228</v>
      </c>
      <c r="B229" s="445">
        <f t="shared" si="320"/>
        <v>1</v>
      </c>
      <c r="C229" s="446">
        <f>B229+COUNTIF(B$2:$B229,B229)-1</f>
        <v>228</v>
      </c>
      <c r="D229" s="447" t="str">
        <f>Tables!AI229</f>
        <v>United States Minor Outlying Islands</v>
      </c>
      <c r="E229" s="448">
        <f t="shared" si="321"/>
        <v>0</v>
      </c>
      <c r="F229" s="50">
        <f>SUMIFS('Portfolio Allocation'!C$10:C$109,'Portfolio Allocation'!$A$10:$A$109,'Graph Tables'!$D229)</f>
        <v>0</v>
      </c>
      <c r="G229" s="50">
        <f>SUMIFS('Portfolio Allocation'!D$10:D$109,'Portfolio Allocation'!$A$10:$A$109,'Graph Tables'!$D229)</f>
        <v>0</v>
      </c>
      <c r="H229" s="50">
        <f>SUMIFS('Portfolio Allocation'!E$10:E$109,'Portfolio Allocation'!$A$10:$A$109,'Graph Tables'!$D229)</f>
        <v>0</v>
      </c>
      <c r="I229" s="50">
        <f>SUMIFS('Portfolio Allocation'!F$10:F$109,'Portfolio Allocation'!$A$10:$A$109,'Graph Tables'!$D229)</f>
        <v>0</v>
      </c>
      <c r="J229" s="50">
        <f>SUMIFS('Portfolio Allocation'!G$10:G$109,'Portfolio Allocation'!$A$10:$A$109,'Graph Tables'!$D229)</f>
        <v>0</v>
      </c>
      <c r="K229" s="50">
        <f>SUMIFS('Portfolio Allocation'!H$10:H$109,'Portfolio Allocation'!$A$10:$A$109,'Graph Tables'!$D229)</f>
        <v>0</v>
      </c>
      <c r="L229" s="50">
        <f>SUMIFS('Portfolio Allocation'!I$10:I$109,'Portfolio Allocation'!$A$10:$A$109,'Graph Tables'!$D229)</f>
        <v>0</v>
      </c>
      <c r="M229" s="50">
        <f>SUMIFS('Portfolio Allocation'!J$10:J$109,'Portfolio Allocation'!$A$10:$A$109,'Graph Tables'!$D229)</f>
        <v>0</v>
      </c>
      <c r="N229" s="50">
        <f>SUMIFS('Portfolio Allocation'!K$10:K$109,'Portfolio Allocation'!$A$10:$A$109,'Graph Tables'!$D229)</f>
        <v>0</v>
      </c>
      <c r="O229" s="50">
        <f>SUMIFS('Portfolio Allocation'!L$10:L$109,'Portfolio Allocation'!$A$10:$A$109,'Graph Tables'!$D229)</f>
        <v>0</v>
      </c>
      <c r="P229" s="50">
        <f>SUMIFS('Portfolio Allocation'!M$10:M$109,'Portfolio Allocation'!$A$10:$A$109,'Graph Tables'!$D229)</f>
        <v>0</v>
      </c>
      <c r="Q229" s="50">
        <f>SUMIFS('Portfolio Allocation'!N$10:N$109,'Portfolio Allocation'!$A$10:$A$109,'Graph Tables'!$D229)</f>
        <v>0</v>
      </c>
      <c r="R229" s="50">
        <f>SUMIFS('Portfolio Allocation'!O$10:O$109,'Portfolio Allocation'!$A$10:$A$109,'Graph Tables'!$D229)</f>
        <v>0</v>
      </c>
      <c r="S229" s="50">
        <f>SUMIFS('Portfolio Allocation'!P$10:P$109,'Portfolio Allocation'!$A$10:$A$109,'Graph Tables'!$D229)</f>
        <v>0</v>
      </c>
      <c r="T229" s="50">
        <f>SUMIFS('Portfolio Allocation'!Q$10:Q$109,'Portfolio Allocation'!$A$10:$A$109,'Graph Tables'!$D229)</f>
        <v>0</v>
      </c>
      <c r="U229" s="50">
        <f>SUMIFS('Portfolio Allocation'!R$10:R$109,'Portfolio Allocation'!$A$10:$A$109,'Graph Tables'!$D229)</f>
        <v>0</v>
      </c>
      <c r="V229" s="50">
        <f>SUMIFS('Portfolio Allocation'!S$10:S$109,'Portfolio Allocation'!$A$10:$A$109,'Graph Tables'!$D229)</f>
        <v>0</v>
      </c>
      <c r="W229" s="50">
        <f>SUMIFS('Portfolio Allocation'!T$10:T$109,'Portfolio Allocation'!$A$10:$A$109,'Graph Tables'!$D229)</f>
        <v>0</v>
      </c>
      <c r="X229" s="50">
        <f>SUMIFS('Portfolio Allocation'!U$10:U$109,'Portfolio Allocation'!$A$10:$A$109,'Graph Tables'!$D229)</f>
        <v>0</v>
      </c>
      <c r="Y229" s="50">
        <f>SUMIFS('Portfolio Allocation'!V$10:V$109,'Portfolio Allocation'!$A$10:$A$109,'Graph Tables'!$D229)</f>
        <v>0</v>
      </c>
      <c r="Z229" s="50">
        <f>SUMIFS('Portfolio Allocation'!W$10:W$109,'Portfolio Allocation'!$A$10:$A$109,'Graph Tables'!$D229)</f>
        <v>0</v>
      </c>
      <c r="AA229" s="50">
        <f>SUMIFS('Portfolio Allocation'!X$10:X$109,'Portfolio Allocation'!$A$10:$A$109,'Graph Tables'!$D229)</f>
        <v>0</v>
      </c>
      <c r="AB229" s="50">
        <f>SUMIFS('Portfolio Allocation'!Y$10:Y$109,'Portfolio Allocation'!$A$10:$A$109,'Graph Tables'!$D229)</f>
        <v>0</v>
      </c>
      <c r="AC229" s="50">
        <f>SUMIFS('Portfolio Allocation'!Z$10:Z$109,'Portfolio Allocation'!$A$10:$A$109,'Graph Tables'!$D229)</f>
        <v>0</v>
      </c>
      <c r="AD229" s="50"/>
      <c r="AH229" s="50"/>
      <c r="AI229" s="303">
        <f t="shared" si="322"/>
        <v>1</v>
      </c>
      <c r="AJ229" s="303">
        <f>AI229+COUNTIF(AI$2:$AI229,AI229)-1</f>
        <v>228</v>
      </c>
      <c r="AK229" s="305" t="str">
        <f t="shared" si="270"/>
        <v>United States Minor Outlying Islands</v>
      </c>
      <c r="AL229" s="81">
        <f t="shared" si="323"/>
        <v>0</v>
      </c>
      <c r="AM229" s="48">
        <f t="shared" si="271"/>
        <v>0</v>
      </c>
      <c r="AN229" s="48">
        <f t="shared" si="272"/>
        <v>0</v>
      </c>
      <c r="AO229" s="48">
        <f t="shared" si="273"/>
        <v>0</v>
      </c>
      <c r="AP229" s="48">
        <f t="shared" si="274"/>
        <v>0</v>
      </c>
      <c r="AQ229" s="48">
        <f t="shared" si="275"/>
        <v>0</v>
      </c>
      <c r="AR229" s="48">
        <f t="shared" si="276"/>
        <v>0</v>
      </c>
      <c r="AS229" s="48">
        <f t="shared" si="277"/>
        <v>0</v>
      </c>
      <c r="AT229" s="48">
        <f t="shared" si="278"/>
        <v>0</v>
      </c>
      <c r="AU229" s="48">
        <f t="shared" si="279"/>
        <v>0</v>
      </c>
      <c r="AV229" s="48">
        <f t="shared" si="280"/>
        <v>0</v>
      </c>
      <c r="AW229" s="48">
        <f t="shared" si="281"/>
        <v>0</v>
      </c>
      <c r="AX229" s="48">
        <f t="shared" si="282"/>
        <v>0</v>
      </c>
      <c r="AY229" s="48">
        <f t="shared" si="283"/>
        <v>0</v>
      </c>
      <c r="AZ229" s="48">
        <f t="shared" si="284"/>
        <v>0</v>
      </c>
      <c r="BA229" s="48">
        <f t="shared" si="285"/>
        <v>0</v>
      </c>
      <c r="BB229" s="48">
        <f t="shared" si="286"/>
        <v>0</v>
      </c>
      <c r="BC229" s="48">
        <f t="shared" si="287"/>
        <v>0</v>
      </c>
      <c r="BD229" s="48">
        <f t="shared" si="288"/>
        <v>0</v>
      </c>
      <c r="BE229" s="48">
        <f t="shared" si="289"/>
        <v>0</v>
      </c>
      <c r="BF229" s="48">
        <f t="shared" si="290"/>
        <v>0</v>
      </c>
      <c r="BG229" s="48">
        <f t="shared" si="291"/>
        <v>0</v>
      </c>
      <c r="BH229" s="48">
        <f t="shared" si="292"/>
        <v>0</v>
      </c>
      <c r="BI229" s="48">
        <f t="shared" si="293"/>
        <v>0</v>
      </c>
      <c r="BJ229" s="48">
        <f t="shared" si="294"/>
        <v>0</v>
      </c>
      <c r="BK229" s="48"/>
      <c r="CN229" s="310">
        <f t="shared" si="324"/>
        <v>0</v>
      </c>
      <c r="CO229" s="310">
        <v>228</v>
      </c>
      <c r="CP229" s="303">
        <f t="shared" si="325"/>
        <v>1</v>
      </c>
      <c r="CQ229" s="303">
        <f>CP229+COUNTIF($CP$2:CP229,CP229)-1</f>
        <v>228</v>
      </c>
      <c r="CR229" s="305" t="str">
        <f t="shared" si="295"/>
        <v>United States Minor Outlying Islands</v>
      </c>
      <c r="CS229" s="81">
        <f t="shared" si="326"/>
        <v>0</v>
      </c>
      <c r="CT229" s="48">
        <f t="shared" si="296"/>
        <v>0</v>
      </c>
      <c r="CU229" s="48">
        <f t="shared" si="297"/>
        <v>0</v>
      </c>
      <c r="CV229" s="48">
        <f t="shared" si="298"/>
        <v>0</v>
      </c>
      <c r="CW229" s="48">
        <f t="shared" si="299"/>
        <v>0</v>
      </c>
      <c r="CX229" s="48">
        <f t="shared" si="300"/>
        <v>0</v>
      </c>
      <c r="CY229" s="48">
        <f t="shared" si="301"/>
        <v>0</v>
      </c>
      <c r="CZ229" s="48">
        <f t="shared" si="302"/>
        <v>0</v>
      </c>
      <c r="DA229" s="48">
        <f t="shared" si="303"/>
        <v>0</v>
      </c>
      <c r="DB229" s="48">
        <f t="shared" si="304"/>
        <v>0</v>
      </c>
      <c r="DC229" s="48">
        <f t="shared" si="305"/>
        <v>0</v>
      </c>
      <c r="DD229" s="48">
        <f t="shared" si="306"/>
        <v>0</v>
      </c>
      <c r="DE229" s="48">
        <f t="shared" si="307"/>
        <v>0</v>
      </c>
      <c r="DF229" s="48">
        <f t="shared" si="308"/>
        <v>0</v>
      </c>
      <c r="DG229" s="48">
        <f t="shared" si="309"/>
        <v>0</v>
      </c>
      <c r="DH229" s="48">
        <f t="shared" si="310"/>
        <v>0</v>
      </c>
      <c r="DI229" s="48">
        <f t="shared" si="311"/>
        <v>0</v>
      </c>
      <c r="DJ229" s="48">
        <f t="shared" si="312"/>
        <v>0</v>
      </c>
      <c r="DK229" s="48">
        <f t="shared" si="313"/>
        <v>0</v>
      </c>
      <c r="DL229" s="48">
        <f t="shared" si="314"/>
        <v>0</v>
      </c>
      <c r="DM229" s="48">
        <f t="shared" si="315"/>
        <v>0</v>
      </c>
      <c r="DN229" s="48">
        <f t="shared" si="316"/>
        <v>0</v>
      </c>
      <c r="DO229" s="48">
        <f t="shared" si="317"/>
        <v>0</v>
      </c>
      <c r="DP229" s="48">
        <f t="shared" si="318"/>
        <v>0</v>
      </c>
      <c r="DQ229" s="48">
        <f t="shared" si="319"/>
        <v>0</v>
      </c>
    </row>
    <row r="230" spans="1:121" ht="15">
      <c r="A230" s="303">
        <v>229</v>
      </c>
      <c r="B230" s="445">
        <f t="shared" si="320"/>
        <v>1</v>
      </c>
      <c r="C230" s="446">
        <f>B230+COUNTIF(B$2:$B230,B230)-1</f>
        <v>229</v>
      </c>
      <c r="D230" s="447" t="str">
        <f>Tables!AI230</f>
        <v>United States of America</v>
      </c>
      <c r="E230" s="448">
        <f t="shared" si="321"/>
        <v>0</v>
      </c>
      <c r="F230" s="50">
        <f>SUMIFS('Portfolio Allocation'!C$10:C$109,'Portfolio Allocation'!$A$10:$A$109,'Graph Tables'!$D230)</f>
        <v>0</v>
      </c>
      <c r="G230" s="50">
        <f>SUMIFS('Portfolio Allocation'!D$10:D$109,'Portfolio Allocation'!$A$10:$A$109,'Graph Tables'!$D230)</f>
        <v>0</v>
      </c>
      <c r="H230" s="50">
        <f>SUMIFS('Portfolio Allocation'!E$10:E$109,'Portfolio Allocation'!$A$10:$A$109,'Graph Tables'!$D230)</f>
        <v>0</v>
      </c>
      <c r="I230" s="50">
        <f>SUMIFS('Portfolio Allocation'!F$10:F$109,'Portfolio Allocation'!$A$10:$A$109,'Graph Tables'!$D230)</f>
        <v>0</v>
      </c>
      <c r="J230" s="50">
        <f>SUMIFS('Portfolio Allocation'!G$10:G$109,'Portfolio Allocation'!$A$10:$A$109,'Graph Tables'!$D230)</f>
        <v>0</v>
      </c>
      <c r="K230" s="50">
        <f>SUMIFS('Portfolio Allocation'!H$10:H$109,'Portfolio Allocation'!$A$10:$A$109,'Graph Tables'!$D230)</f>
        <v>0</v>
      </c>
      <c r="L230" s="50">
        <f>SUMIFS('Portfolio Allocation'!I$10:I$109,'Portfolio Allocation'!$A$10:$A$109,'Graph Tables'!$D230)</f>
        <v>0</v>
      </c>
      <c r="M230" s="50">
        <f>SUMIFS('Portfolio Allocation'!J$10:J$109,'Portfolio Allocation'!$A$10:$A$109,'Graph Tables'!$D230)</f>
        <v>0</v>
      </c>
      <c r="N230" s="50">
        <f>SUMIFS('Portfolio Allocation'!K$10:K$109,'Portfolio Allocation'!$A$10:$A$109,'Graph Tables'!$D230)</f>
        <v>0</v>
      </c>
      <c r="O230" s="50">
        <f>SUMIFS('Portfolio Allocation'!L$10:L$109,'Portfolio Allocation'!$A$10:$A$109,'Graph Tables'!$D230)</f>
        <v>0</v>
      </c>
      <c r="P230" s="50">
        <f>SUMIFS('Portfolio Allocation'!M$10:M$109,'Portfolio Allocation'!$A$10:$A$109,'Graph Tables'!$D230)</f>
        <v>0</v>
      </c>
      <c r="Q230" s="50">
        <f>SUMIFS('Portfolio Allocation'!N$10:N$109,'Portfolio Allocation'!$A$10:$A$109,'Graph Tables'!$D230)</f>
        <v>0</v>
      </c>
      <c r="R230" s="50">
        <f>SUMIFS('Portfolio Allocation'!O$10:O$109,'Portfolio Allocation'!$A$10:$A$109,'Graph Tables'!$D230)</f>
        <v>0</v>
      </c>
      <c r="S230" s="50">
        <f>SUMIFS('Portfolio Allocation'!P$10:P$109,'Portfolio Allocation'!$A$10:$A$109,'Graph Tables'!$D230)</f>
        <v>0</v>
      </c>
      <c r="T230" s="50">
        <f>SUMIFS('Portfolio Allocation'!Q$10:Q$109,'Portfolio Allocation'!$A$10:$A$109,'Graph Tables'!$D230)</f>
        <v>0</v>
      </c>
      <c r="U230" s="50">
        <f>SUMIFS('Portfolio Allocation'!R$10:R$109,'Portfolio Allocation'!$A$10:$A$109,'Graph Tables'!$D230)</f>
        <v>0</v>
      </c>
      <c r="V230" s="50">
        <f>SUMIFS('Portfolio Allocation'!S$10:S$109,'Portfolio Allocation'!$A$10:$A$109,'Graph Tables'!$D230)</f>
        <v>0</v>
      </c>
      <c r="W230" s="50">
        <f>SUMIFS('Portfolio Allocation'!T$10:T$109,'Portfolio Allocation'!$A$10:$A$109,'Graph Tables'!$D230)</f>
        <v>0</v>
      </c>
      <c r="X230" s="50">
        <f>SUMIFS('Portfolio Allocation'!U$10:U$109,'Portfolio Allocation'!$A$10:$A$109,'Graph Tables'!$D230)</f>
        <v>0</v>
      </c>
      <c r="Y230" s="50">
        <f>SUMIFS('Portfolio Allocation'!V$10:V$109,'Portfolio Allocation'!$A$10:$A$109,'Graph Tables'!$D230)</f>
        <v>0</v>
      </c>
      <c r="Z230" s="50">
        <f>SUMIFS('Portfolio Allocation'!W$10:W$109,'Portfolio Allocation'!$A$10:$A$109,'Graph Tables'!$D230)</f>
        <v>0</v>
      </c>
      <c r="AA230" s="50">
        <f>SUMIFS('Portfolio Allocation'!X$10:X$109,'Portfolio Allocation'!$A$10:$A$109,'Graph Tables'!$D230)</f>
        <v>0</v>
      </c>
      <c r="AB230" s="50">
        <f>SUMIFS('Portfolio Allocation'!Y$10:Y$109,'Portfolio Allocation'!$A$10:$A$109,'Graph Tables'!$D230)</f>
        <v>0</v>
      </c>
      <c r="AC230" s="50">
        <f>SUMIFS('Portfolio Allocation'!Z$10:Z$109,'Portfolio Allocation'!$A$10:$A$109,'Graph Tables'!$D230)</f>
        <v>0</v>
      </c>
      <c r="AD230" s="50"/>
      <c r="AH230" s="50"/>
      <c r="AI230" s="303">
        <f t="shared" si="322"/>
        <v>1</v>
      </c>
      <c r="AJ230" s="303">
        <f>AI230+COUNTIF(AI$2:$AI230,AI230)-1</f>
        <v>229</v>
      </c>
      <c r="AK230" s="305" t="str">
        <f t="shared" si="270"/>
        <v>United States of America</v>
      </c>
      <c r="AL230" s="81">
        <f t="shared" si="323"/>
        <v>0</v>
      </c>
      <c r="AM230" s="48">
        <f t="shared" si="271"/>
        <v>0</v>
      </c>
      <c r="AN230" s="48">
        <f t="shared" si="272"/>
        <v>0</v>
      </c>
      <c r="AO230" s="48">
        <f t="shared" si="273"/>
        <v>0</v>
      </c>
      <c r="AP230" s="48">
        <f t="shared" si="274"/>
        <v>0</v>
      </c>
      <c r="AQ230" s="48">
        <f t="shared" si="275"/>
        <v>0</v>
      </c>
      <c r="AR230" s="48">
        <f t="shared" si="276"/>
        <v>0</v>
      </c>
      <c r="AS230" s="48">
        <f t="shared" si="277"/>
        <v>0</v>
      </c>
      <c r="AT230" s="48">
        <f t="shared" si="278"/>
        <v>0</v>
      </c>
      <c r="AU230" s="48">
        <f t="shared" si="279"/>
        <v>0</v>
      </c>
      <c r="AV230" s="48">
        <f t="shared" si="280"/>
        <v>0</v>
      </c>
      <c r="AW230" s="48">
        <f t="shared" si="281"/>
        <v>0</v>
      </c>
      <c r="AX230" s="48">
        <f t="shared" si="282"/>
        <v>0</v>
      </c>
      <c r="AY230" s="48">
        <f t="shared" si="283"/>
        <v>0</v>
      </c>
      <c r="AZ230" s="48">
        <f t="shared" si="284"/>
        <v>0</v>
      </c>
      <c r="BA230" s="48">
        <f t="shared" si="285"/>
        <v>0</v>
      </c>
      <c r="BB230" s="48">
        <f t="shared" si="286"/>
        <v>0</v>
      </c>
      <c r="BC230" s="48">
        <f t="shared" si="287"/>
        <v>0</v>
      </c>
      <c r="BD230" s="48">
        <f t="shared" si="288"/>
        <v>0</v>
      </c>
      <c r="BE230" s="48">
        <f t="shared" si="289"/>
        <v>0</v>
      </c>
      <c r="BF230" s="48">
        <f t="shared" si="290"/>
        <v>0</v>
      </c>
      <c r="BG230" s="48">
        <f t="shared" si="291"/>
        <v>0</v>
      </c>
      <c r="BH230" s="48">
        <f t="shared" si="292"/>
        <v>0</v>
      </c>
      <c r="BI230" s="48">
        <f t="shared" si="293"/>
        <v>0</v>
      </c>
      <c r="BJ230" s="48">
        <f t="shared" si="294"/>
        <v>0</v>
      </c>
      <c r="BK230" s="48"/>
      <c r="CN230" s="310">
        <f t="shared" si="324"/>
        <v>0</v>
      </c>
      <c r="CO230" s="310">
        <v>229</v>
      </c>
      <c r="CP230" s="303">
        <f t="shared" si="325"/>
        <v>1</v>
      </c>
      <c r="CQ230" s="303">
        <f>CP230+COUNTIF($CP$2:CP230,CP230)-1</f>
        <v>229</v>
      </c>
      <c r="CR230" s="305" t="str">
        <f t="shared" si="295"/>
        <v>United States of America</v>
      </c>
      <c r="CS230" s="81">
        <f t="shared" si="326"/>
        <v>0</v>
      </c>
      <c r="CT230" s="48">
        <f t="shared" si="296"/>
        <v>0</v>
      </c>
      <c r="CU230" s="48">
        <f t="shared" si="297"/>
        <v>0</v>
      </c>
      <c r="CV230" s="48">
        <f t="shared" si="298"/>
        <v>0</v>
      </c>
      <c r="CW230" s="48">
        <f t="shared" si="299"/>
        <v>0</v>
      </c>
      <c r="CX230" s="48">
        <f t="shared" si="300"/>
        <v>0</v>
      </c>
      <c r="CY230" s="48">
        <f t="shared" si="301"/>
        <v>0</v>
      </c>
      <c r="CZ230" s="48">
        <f t="shared" si="302"/>
        <v>0</v>
      </c>
      <c r="DA230" s="48">
        <f t="shared" si="303"/>
        <v>0</v>
      </c>
      <c r="DB230" s="48">
        <f t="shared" si="304"/>
        <v>0</v>
      </c>
      <c r="DC230" s="48">
        <f t="shared" si="305"/>
        <v>0</v>
      </c>
      <c r="DD230" s="48">
        <f t="shared" si="306"/>
        <v>0</v>
      </c>
      <c r="DE230" s="48">
        <f t="shared" si="307"/>
        <v>0</v>
      </c>
      <c r="DF230" s="48">
        <f t="shared" si="308"/>
        <v>0</v>
      </c>
      <c r="DG230" s="48">
        <f t="shared" si="309"/>
        <v>0</v>
      </c>
      <c r="DH230" s="48">
        <f t="shared" si="310"/>
        <v>0</v>
      </c>
      <c r="DI230" s="48">
        <f t="shared" si="311"/>
        <v>0</v>
      </c>
      <c r="DJ230" s="48">
        <f t="shared" si="312"/>
        <v>0</v>
      </c>
      <c r="DK230" s="48">
        <f t="shared" si="313"/>
        <v>0</v>
      </c>
      <c r="DL230" s="48">
        <f t="shared" si="314"/>
        <v>0</v>
      </c>
      <c r="DM230" s="48">
        <f t="shared" si="315"/>
        <v>0</v>
      </c>
      <c r="DN230" s="48">
        <f t="shared" si="316"/>
        <v>0</v>
      </c>
      <c r="DO230" s="48">
        <f t="shared" si="317"/>
        <v>0</v>
      </c>
      <c r="DP230" s="48">
        <f t="shared" si="318"/>
        <v>0</v>
      </c>
      <c r="DQ230" s="48">
        <f t="shared" si="319"/>
        <v>0</v>
      </c>
    </row>
    <row r="231" spans="1:121" ht="15">
      <c r="A231" s="303">
        <v>230</v>
      </c>
      <c r="B231" s="445">
        <f t="shared" si="320"/>
        <v>1</v>
      </c>
      <c r="C231" s="446">
        <f>B231+COUNTIF(B$2:$B231,B231)-1</f>
        <v>230</v>
      </c>
      <c r="D231" s="447" t="str">
        <f>Tables!AI231</f>
        <v>Uruguay</v>
      </c>
      <c r="E231" s="448">
        <f t="shared" si="321"/>
        <v>0</v>
      </c>
      <c r="F231" s="50">
        <f>SUMIFS('Portfolio Allocation'!C$10:C$109,'Portfolio Allocation'!$A$10:$A$109,'Graph Tables'!$D231)</f>
        <v>0</v>
      </c>
      <c r="G231" s="50">
        <f>SUMIFS('Portfolio Allocation'!D$10:D$109,'Portfolio Allocation'!$A$10:$A$109,'Graph Tables'!$D231)</f>
        <v>0</v>
      </c>
      <c r="H231" s="50">
        <f>SUMIFS('Portfolio Allocation'!E$10:E$109,'Portfolio Allocation'!$A$10:$A$109,'Graph Tables'!$D231)</f>
        <v>0</v>
      </c>
      <c r="I231" s="50">
        <f>SUMIFS('Portfolio Allocation'!F$10:F$109,'Portfolio Allocation'!$A$10:$A$109,'Graph Tables'!$D231)</f>
        <v>0</v>
      </c>
      <c r="J231" s="50">
        <f>SUMIFS('Portfolio Allocation'!G$10:G$109,'Portfolio Allocation'!$A$10:$A$109,'Graph Tables'!$D231)</f>
        <v>0</v>
      </c>
      <c r="K231" s="50">
        <f>SUMIFS('Portfolio Allocation'!H$10:H$109,'Portfolio Allocation'!$A$10:$A$109,'Graph Tables'!$D231)</f>
        <v>0</v>
      </c>
      <c r="L231" s="50">
        <f>SUMIFS('Portfolio Allocation'!I$10:I$109,'Portfolio Allocation'!$A$10:$A$109,'Graph Tables'!$D231)</f>
        <v>0</v>
      </c>
      <c r="M231" s="50">
        <f>SUMIFS('Portfolio Allocation'!J$10:J$109,'Portfolio Allocation'!$A$10:$A$109,'Graph Tables'!$D231)</f>
        <v>0</v>
      </c>
      <c r="N231" s="50">
        <f>SUMIFS('Portfolio Allocation'!K$10:K$109,'Portfolio Allocation'!$A$10:$A$109,'Graph Tables'!$D231)</f>
        <v>0</v>
      </c>
      <c r="O231" s="50">
        <f>SUMIFS('Portfolio Allocation'!L$10:L$109,'Portfolio Allocation'!$A$10:$A$109,'Graph Tables'!$D231)</f>
        <v>0</v>
      </c>
      <c r="P231" s="50">
        <f>SUMIFS('Portfolio Allocation'!M$10:M$109,'Portfolio Allocation'!$A$10:$A$109,'Graph Tables'!$D231)</f>
        <v>0</v>
      </c>
      <c r="Q231" s="50">
        <f>SUMIFS('Portfolio Allocation'!N$10:N$109,'Portfolio Allocation'!$A$10:$A$109,'Graph Tables'!$D231)</f>
        <v>0</v>
      </c>
      <c r="R231" s="50">
        <f>SUMIFS('Portfolio Allocation'!O$10:O$109,'Portfolio Allocation'!$A$10:$A$109,'Graph Tables'!$D231)</f>
        <v>0</v>
      </c>
      <c r="S231" s="50">
        <f>SUMIFS('Portfolio Allocation'!P$10:P$109,'Portfolio Allocation'!$A$10:$A$109,'Graph Tables'!$D231)</f>
        <v>0</v>
      </c>
      <c r="T231" s="50">
        <f>SUMIFS('Portfolio Allocation'!Q$10:Q$109,'Portfolio Allocation'!$A$10:$A$109,'Graph Tables'!$D231)</f>
        <v>0</v>
      </c>
      <c r="U231" s="50">
        <f>SUMIFS('Portfolio Allocation'!R$10:R$109,'Portfolio Allocation'!$A$10:$A$109,'Graph Tables'!$D231)</f>
        <v>0</v>
      </c>
      <c r="V231" s="50">
        <f>SUMIFS('Portfolio Allocation'!S$10:S$109,'Portfolio Allocation'!$A$10:$A$109,'Graph Tables'!$D231)</f>
        <v>0</v>
      </c>
      <c r="W231" s="50">
        <f>SUMIFS('Portfolio Allocation'!T$10:T$109,'Portfolio Allocation'!$A$10:$A$109,'Graph Tables'!$D231)</f>
        <v>0</v>
      </c>
      <c r="X231" s="50">
        <f>SUMIFS('Portfolio Allocation'!U$10:U$109,'Portfolio Allocation'!$A$10:$A$109,'Graph Tables'!$D231)</f>
        <v>0</v>
      </c>
      <c r="Y231" s="50">
        <f>SUMIFS('Portfolio Allocation'!V$10:V$109,'Portfolio Allocation'!$A$10:$A$109,'Graph Tables'!$D231)</f>
        <v>0</v>
      </c>
      <c r="Z231" s="50">
        <f>SUMIFS('Portfolio Allocation'!W$10:W$109,'Portfolio Allocation'!$A$10:$A$109,'Graph Tables'!$D231)</f>
        <v>0</v>
      </c>
      <c r="AA231" s="50">
        <f>SUMIFS('Portfolio Allocation'!X$10:X$109,'Portfolio Allocation'!$A$10:$A$109,'Graph Tables'!$D231)</f>
        <v>0</v>
      </c>
      <c r="AB231" s="50">
        <f>SUMIFS('Portfolio Allocation'!Y$10:Y$109,'Portfolio Allocation'!$A$10:$A$109,'Graph Tables'!$D231)</f>
        <v>0</v>
      </c>
      <c r="AC231" s="50">
        <f>SUMIFS('Portfolio Allocation'!Z$10:Z$109,'Portfolio Allocation'!$A$10:$A$109,'Graph Tables'!$D231)</f>
        <v>0</v>
      </c>
      <c r="AD231" s="50"/>
      <c r="AH231" s="50"/>
      <c r="AI231" s="303">
        <f t="shared" si="322"/>
        <v>1</v>
      </c>
      <c r="AJ231" s="303">
        <f>AI231+COUNTIF(AI$2:$AI231,AI231)-1</f>
        <v>230</v>
      </c>
      <c r="AK231" s="305" t="str">
        <f t="shared" si="270"/>
        <v>Uruguay</v>
      </c>
      <c r="AL231" s="81">
        <f t="shared" si="323"/>
        <v>0</v>
      </c>
      <c r="AM231" s="48">
        <f t="shared" si="271"/>
        <v>0</v>
      </c>
      <c r="AN231" s="48">
        <f t="shared" si="272"/>
        <v>0</v>
      </c>
      <c r="AO231" s="48">
        <f t="shared" si="273"/>
        <v>0</v>
      </c>
      <c r="AP231" s="48">
        <f t="shared" si="274"/>
        <v>0</v>
      </c>
      <c r="AQ231" s="48">
        <f t="shared" si="275"/>
        <v>0</v>
      </c>
      <c r="AR231" s="48">
        <f t="shared" si="276"/>
        <v>0</v>
      </c>
      <c r="AS231" s="48">
        <f t="shared" si="277"/>
        <v>0</v>
      </c>
      <c r="AT231" s="48">
        <f t="shared" si="278"/>
        <v>0</v>
      </c>
      <c r="AU231" s="48">
        <f t="shared" si="279"/>
        <v>0</v>
      </c>
      <c r="AV231" s="48">
        <f t="shared" si="280"/>
        <v>0</v>
      </c>
      <c r="AW231" s="48">
        <f t="shared" si="281"/>
        <v>0</v>
      </c>
      <c r="AX231" s="48">
        <f t="shared" si="282"/>
        <v>0</v>
      </c>
      <c r="AY231" s="48">
        <f t="shared" si="283"/>
        <v>0</v>
      </c>
      <c r="AZ231" s="48">
        <f t="shared" si="284"/>
        <v>0</v>
      </c>
      <c r="BA231" s="48">
        <f t="shared" si="285"/>
        <v>0</v>
      </c>
      <c r="BB231" s="48">
        <f t="shared" si="286"/>
        <v>0</v>
      </c>
      <c r="BC231" s="48">
        <f t="shared" si="287"/>
        <v>0</v>
      </c>
      <c r="BD231" s="48">
        <f t="shared" si="288"/>
        <v>0</v>
      </c>
      <c r="BE231" s="48">
        <f t="shared" si="289"/>
        <v>0</v>
      </c>
      <c r="BF231" s="48">
        <f t="shared" si="290"/>
        <v>0</v>
      </c>
      <c r="BG231" s="48">
        <f t="shared" si="291"/>
        <v>0</v>
      </c>
      <c r="BH231" s="48">
        <f t="shared" si="292"/>
        <v>0</v>
      </c>
      <c r="BI231" s="48">
        <f t="shared" si="293"/>
        <v>0</v>
      </c>
      <c r="BJ231" s="48">
        <f t="shared" si="294"/>
        <v>0</v>
      </c>
      <c r="BK231" s="48"/>
      <c r="CN231" s="310">
        <f t="shared" si="324"/>
        <v>0</v>
      </c>
      <c r="CO231" s="310">
        <v>230</v>
      </c>
      <c r="CP231" s="303">
        <f t="shared" si="325"/>
        <v>1</v>
      </c>
      <c r="CQ231" s="303">
        <f>CP231+COUNTIF($CP$2:CP231,CP231)-1</f>
        <v>230</v>
      </c>
      <c r="CR231" s="305" t="str">
        <f t="shared" si="295"/>
        <v>Uruguay</v>
      </c>
      <c r="CS231" s="81">
        <f t="shared" si="326"/>
        <v>0</v>
      </c>
      <c r="CT231" s="48">
        <f t="shared" si="296"/>
        <v>0</v>
      </c>
      <c r="CU231" s="48">
        <f t="shared" si="297"/>
        <v>0</v>
      </c>
      <c r="CV231" s="48">
        <f t="shared" si="298"/>
        <v>0</v>
      </c>
      <c r="CW231" s="48">
        <f t="shared" si="299"/>
        <v>0</v>
      </c>
      <c r="CX231" s="48">
        <f t="shared" si="300"/>
        <v>0</v>
      </c>
      <c r="CY231" s="48">
        <f t="shared" si="301"/>
        <v>0</v>
      </c>
      <c r="CZ231" s="48">
        <f t="shared" si="302"/>
        <v>0</v>
      </c>
      <c r="DA231" s="48">
        <f t="shared" si="303"/>
        <v>0</v>
      </c>
      <c r="DB231" s="48">
        <f t="shared" si="304"/>
        <v>0</v>
      </c>
      <c r="DC231" s="48">
        <f t="shared" si="305"/>
        <v>0</v>
      </c>
      <c r="DD231" s="48">
        <f t="shared" si="306"/>
        <v>0</v>
      </c>
      <c r="DE231" s="48">
        <f t="shared" si="307"/>
        <v>0</v>
      </c>
      <c r="DF231" s="48">
        <f t="shared" si="308"/>
        <v>0</v>
      </c>
      <c r="DG231" s="48">
        <f t="shared" si="309"/>
        <v>0</v>
      </c>
      <c r="DH231" s="48">
        <f t="shared" si="310"/>
        <v>0</v>
      </c>
      <c r="DI231" s="48">
        <f t="shared" si="311"/>
        <v>0</v>
      </c>
      <c r="DJ231" s="48">
        <f t="shared" si="312"/>
        <v>0</v>
      </c>
      <c r="DK231" s="48">
        <f t="shared" si="313"/>
        <v>0</v>
      </c>
      <c r="DL231" s="48">
        <f t="shared" si="314"/>
        <v>0</v>
      </c>
      <c r="DM231" s="48">
        <f t="shared" si="315"/>
        <v>0</v>
      </c>
      <c r="DN231" s="48">
        <f t="shared" si="316"/>
        <v>0</v>
      </c>
      <c r="DO231" s="48">
        <f t="shared" si="317"/>
        <v>0</v>
      </c>
      <c r="DP231" s="48">
        <f t="shared" si="318"/>
        <v>0</v>
      </c>
      <c r="DQ231" s="48">
        <f t="shared" si="319"/>
        <v>0</v>
      </c>
    </row>
    <row r="232" spans="1:121" ht="15">
      <c r="A232" s="303">
        <v>231</v>
      </c>
      <c r="B232" s="445">
        <f t="shared" si="320"/>
        <v>1</v>
      </c>
      <c r="C232" s="446">
        <f>B232+COUNTIF(B$2:$B232,B232)-1</f>
        <v>231</v>
      </c>
      <c r="D232" s="447" t="str">
        <f>Tables!AI232</f>
        <v>US Virgin Islands</v>
      </c>
      <c r="E232" s="448">
        <f t="shared" si="321"/>
        <v>0</v>
      </c>
      <c r="F232" s="50">
        <f>SUMIFS('Portfolio Allocation'!C$10:C$109,'Portfolio Allocation'!$A$10:$A$109,'Graph Tables'!$D232)</f>
        <v>0</v>
      </c>
      <c r="G232" s="50">
        <f>SUMIFS('Portfolio Allocation'!D$10:D$109,'Portfolio Allocation'!$A$10:$A$109,'Graph Tables'!$D232)</f>
        <v>0</v>
      </c>
      <c r="H232" s="50">
        <f>SUMIFS('Portfolio Allocation'!E$10:E$109,'Portfolio Allocation'!$A$10:$A$109,'Graph Tables'!$D232)</f>
        <v>0</v>
      </c>
      <c r="I232" s="50">
        <f>SUMIFS('Portfolio Allocation'!F$10:F$109,'Portfolio Allocation'!$A$10:$A$109,'Graph Tables'!$D232)</f>
        <v>0</v>
      </c>
      <c r="J232" s="50">
        <f>SUMIFS('Portfolio Allocation'!G$10:G$109,'Portfolio Allocation'!$A$10:$A$109,'Graph Tables'!$D232)</f>
        <v>0</v>
      </c>
      <c r="K232" s="50">
        <f>SUMIFS('Portfolio Allocation'!H$10:H$109,'Portfolio Allocation'!$A$10:$A$109,'Graph Tables'!$D232)</f>
        <v>0</v>
      </c>
      <c r="L232" s="50">
        <f>SUMIFS('Portfolio Allocation'!I$10:I$109,'Portfolio Allocation'!$A$10:$A$109,'Graph Tables'!$D232)</f>
        <v>0</v>
      </c>
      <c r="M232" s="50">
        <f>SUMIFS('Portfolio Allocation'!J$10:J$109,'Portfolio Allocation'!$A$10:$A$109,'Graph Tables'!$D232)</f>
        <v>0</v>
      </c>
      <c r="N232" s="50">
        <f>SUMIFS('Portfolio Allocation'!K$10:K$109,'Portfolio Allocation'!$A$10:$A$109,'Graph Tables'!$D232)</f>
        <v>0</v>
      </c>
      <c r="O232" s="50">
        <f>SUMIFS('Portfolio Allocation'!L$10:L$109,'Portfolio Allocation'!$A$10:$A$109,'Graph Tables'!$D232)</f>
        <v>0</v>
      </c>
      <c r="P232" s="50">
        <f>SUMIFS('Portfolio Allocation'!M$10:M$109,'Portfolio Allocation'!$A$10:$A$109,'Graph Tables'!$D232)</f>
        <v>0</v>
      </c>
      <c r="Q232" s="50">
        <f>SUMIFS('Portfolio Allocation'!N$10:N$109,'Portfolio Allocation'!$A$10:$A$109,'Graph Tables'!$D232)</f>
        <v>0</v>
      </c>
      <c r="R232" s="50">
        <f>SUMIFS('Portfolio Allocation'!O$10:O$109,'Portfolio Allocation'!$A$10:$A$109,'Graph Tables'!$D232)</f>
        <v>0</v>
      </c>
      <c r="S232" s="50">
        <f>SUMIFS('Portfolio Allocation'!P$10:P$109,'Portfolio Allocation'!$A$10:$A$109,'Graph Tables'!$D232)</f>
        <v>0</v>
      </c>
      <c r="T232" s="50">
        <f>SUMIFS('Portfolio Allocation'!Q$10:Q$109,'Portfolio Allocation'!$A$10:$A$109,'Graph Tables'!$D232)</f>
        <v>0</v>
      </c>
      <c r="U232" s="50">
        <f>SUMIFS('Portfolio Allocation'!R$10:R$109,'Portfolio Allocation'!$A$10:$A$109,'Graph Tables'!$D232)</f>
        <v>0</v>
      </c>
      <c r="V232" s="50">
        <f>SUMIFS('Portfolio Allocation'!S$10:S$109,'Portfolio Allocation'!$A$10:$A$109,'Graph Tables'!$D232)</f>
        <v>0</v>
      </c>
      <c r="W232" s="50">
        <f>SUMIFS('Portfolio Allocation'!T$10:T$109,'Portfolio Allocation'!$A$10:$A$109,'Graph Tables'!$D232)</f>
        <v>0</v>
      </c>
      <c r="X232" s="50">
        <f>SUMIFS('Portfolio Allocation'!U$10:U$109,'Portfolio Allocation'!$A$10:$A$109,'Graph Tables'!$D232)</f>
        <v>0</v>
      </c>
      <c r="Y232" s="50">
        <f>SUMIFS('Portfolio Allocation'!V$10:V$109,'Portfolio Allocation'!$A$10:$A$109,'Graph Tables'!$D232)</f>
        <v>0</v>
      </c>
      <c r="Z232" s="50">
        <f>SUMIFS('Portfolio Allocation'!W$10:W$109,'Portfolio Allocation'!$A$10:$A$109,'Graph Tables'!$D232)</f>
        <v>0</v>
      </c>
      <c r="AA232" s="50">
        <f>SUMIFS('Portfolio Allocation'!X$10:X$109,'Portfolio Allocation'!$A$10:$A$109,'Graph Tables'!$D232)</f>
        <v>0</v>
      </c>
      <c r="AB232" s="50">
        <f>SUMIFS('Portfolio Allocation'!Y$10:Y$109,'Portfolio Allocation'!$A$10:$A$109,'Graph Tables'!$D232)</f>
        <v>0</v>
      </c>
      <c r="AC232" s="50">
        <f>SUMIFS('Portfolio Allocation'!Z$10:Z$109,'Portfolio Allocation'!$A$10:$A$109,'Graph Tables'!$D232)</f>
        <v>0</v>
      </c>
      <c r="AD232" s="50"/>
      <c r="AH232" s="50"/>
      <c r="AI232" s="303">
        <f t="shared" si="322"/>
        <v>1</v>
      </c>
      <c r="AJ232" s="303">
        <f>AI232+COUNTIF(AI$2:$AI232,AI232)-1</f>
        <v>231</v>
      </c>
      <c r="AK232" s="305" t="str">
        <f t="shared" si="270"/>
        <v>US Virgin Islands</v>
      </c>
      <c r="AL232" s="81">
        <f t="shared" si="323"/>
        <v>0</v>
      </c>
      <c r="AM232" s="48">
        <f t="shared" si="271"/>
        <v>0</v>
      </c>
      <c r="AN232" s="48">
        <f t="shared" si="272"/>
        <v>0</v>
      </c>
      <c r="AO232" s="48">
        <f t="shared" si="273"/>
        <v>0</v>
      </c>
      <c r="AP232" s="48">
        <f t="shared" si="274"/>
        <v>0</v>
      </c>
      <c r="AQ232" s="48">
        <f t="shared" si="275"/>
        <v>0</v>
      </c>
      <c r="AR232" s="48">
        <f t="shared" si="276"/>
        <v>0</v>
      </c>
      <c r="AS232" s="48">
        <f t="shared" si="277"/>
        <v>0</v>
      </c>
      <c r="AT232" s="48">
        <f t="shared" si="278"/>
        <v>0</v>
      </c>
      <c r="AU232" s="48">
        <f t="shared" si="279"/>
        <v>0</v>
      </c>
      <c r="AV232" s="48">
        <f t="shared" si="280"/>
        <v>0</v>
      </c>
      <c r="AW232" s="48">
        <f t="shared" si="281"/>
        <v>0</v>
      </c>
      <c r="AX232" s="48">
        <f t="shared" si="282"/>
        <v>0</v>
      </c>
      <c r="AY232" s="48">
        <f t="shared" si="283"/>
        <v>0</v>
      </c>
      <c r="AZ232" s="48">
        <f t="shared" si="284"/>
        <v>0</v>
      </c>
      <c r="BA232" s="48">
        <f t="shared" si="285"/>
        <v>0</v>
      </c>
      <c r="BB232" s="48">
        <f t="shared" si="286"/>
        <v>0</v>
      </c>
      <c r="BC232" s="48">
        <f t="shared" si="287"/>
        <v>0</v>
      </c>
      <c r="BD232" s="48">
        <f t="shared" si="288"/>
        <v>0</v>
      </c>
      <c r="BE232" s="48">
        <f t="shared" si="289"/>
        <v>0</v>
      </c>
      <c r="BF232" s="48">
        <f t="shared" si="290"/>
        <v>0</v>
      </c>
      <c r="BG232" s="48">
        <f t="shared" si="291"/>
        <v>0</v>
      </c>
      <c r="BH232" s="48">
        <f t="shared" si="292"/>
        <v>0</v>
      </c>
      <c r="BI232" s="48">
        <f t="shared" si="293"/>
        <v>0</v>
      </c>
      <c r="BJ232" s="48">
        <f t="shared" si="294"/>
        <v>0</v>
      </c>
      <c r="BK232" s="48"/>
      <c r="CN232" s="310">
        <f t="shared" si="324"/>
        <v>0</v>
      </c>
      <c r="CO232" s="310">
        <v>231</v>
      </c>
      <c r="CP232" s="303">
        <f t="shared" si="325"/>
        <v>1</v>
      </c>
      <c r="CQ232" s="303">
        <f>CP232+COUNTIF($CP$2:CP232,CP232)-1</f>
        <v>231</v>
      </c>
      <c r="CR232" s="305" t="str">
        <f t="shared" si="295"/>
        <v>US Virgin Islands</v>
      </c>
      <c r="CS232" s="81">
        <f t="shared" si="326"/>
        <v>0</v>
      </c>
      <c r="CT232" s="48">
        <f t="shared" si="296"/>
        <v>0</v>
      </c>
      <c r="CU232" s="48">
        <f t="shared" si="297"/>
        <v>0</v>
      </c>
      <c r="CV232" s="48">
        <f t="shared" si="298"/>
        <v>0</v>
      </c>
      <c r="CW232" s="48">
        <f t="shared" si="299"/>
        <v>0</v>
      </c>
      <c r="CX232" s="48">
        <f t="shared" si="300"/>
        <v>0</v>
      </c>
      <c r="CY232" s="48">
        <f t="shared" si="301"/>
        <v>0</v>
      </c>
      <c r="CZ232" s="48">
        <f t="shared" si="302"/>
        <v>0</v>
      </c>
      <c r="DA232" s="48">
        <f t="shared" si="303"/>
        <v>0</v>
      </c>
      <c r="DB232" s="48">
        <f t="shared" si="304"/>
        <v>0</v>
      </c>
      <c r="DC232" s="48">
        <f t="shared" si="305"/>
        <v>0</v>
      </c>
      <c r="DD232" s="48">
        <f t="shared" si="306"/>
        <v>0</v>
      </c>
      <c r="DE232" s="48">
        <f t="shared" si="307"/>
        <v>0</v>
      </c>
      <c r="DF232" s="48">
        <f t="shared" si="308"/>
        <v>0</v>
      </c>
      <c r="DG232" s="48">
        <f t="shared" si="309"/>
        <v>0</v>
      </c>
      <c r="DH232" s="48">
        <f t="shared" si="310"/>
        <v>0</v>
      </c>
      <c r="DI232" s="48">
        <f t="shared" si="311"/>
        <v>0</v>
      </c>
      <c r="DJ232" s="48">
        <f t="shared" si="312"/>
        <v>0</v>
      </c>
      <c r="DK232" s="48">
        <f t="shared" si="313"/>
        <v>0</v>
      </c>
      <c r="DL232" s="48">
        <f t="shared" si="314"/>
        <v>0</v>
      </c>
      <c r="DM232" s="48">
        <f t="shared" si="315"/>
        <v>0</v>
      </c>
      <c r="DN232" s="48">
        <f t="shared" si="316"/>
        <v>0</v>
      </c>
      <c r="DO232" s="48">
        <f t="shared" si="317"/>
        <v>0</v>
      </c>
      <c r="DP232" s="48">
        <f t="shared" si="318"/>
        <v>0</v>
      </c>
      <c r="DQ232" s="48">
        <f t="shared" si="319"/>
        <v>0</v>
      </c>
    </row>
    <row r="233" spans="1:121" ht="15">
      <c r="A233" s="303">
        <v>232</v>
      </c>
      <c r="B233" s="445">
        <f t="shared" si="320"/>
        <v>1</v>
      </c>
      <c r="C233" s="446">
        <f>B233+COUNTIF(B$2:$B233,B233)-1</f>
        <v>232</v>
      </c>
      <c r="D233" s="447" t="str">
        <f>Tables!AI233</f>
        <v>Uzbekistan</v>
      </c>
      <c r="E233" s="448">
        <f t="shared" si="321"/>
        <v>0</v>
      </c>
      <c r="F233" s="50">
        <f>SUMIFS('Portfolio Allocation'!C$10:C$109,'Portfolio Allocation'!$A$10:$A$109,'Graph Tables'!$D233)</f>
        <v>0</v>
      </c>
      <c r="G233" s="50">
        <f>SUMIFS('Portfolio Allocation'!D$10:D$109,'Portfolio Allocation'!$A$10:$A$109,'Graph Tables'!$D233)</f>
        <v>0</v>
      </c>
      <c r="H233" s="50">
        <f>SUMIFS('Portfolio Allocation'!E$10:E$109,'Portfolio Allocation'!$A$10:$A$109,'Graph Tables'!$D233)</f>
        <v>0</v>
      </c>
      <c r="I233" s="50">
        <f>SUMIFS('Portfolio Allocation'!F$10:F$109,'Portfolio Allocation'!$A$10:$A$109,'Graph Tables'!$D233)</f>
        <v>0</v>
      </c>
      <c r="J233" s="50">
        <f>SUMIFS('Portfolio Allocation'!G$10:G$109,'Portfolio Allocation'!$A$10:$A$109,'Graph Tables'!$D233)</f>
        <v>0</v>
      </c>
      <c r="K233" s="50">
        <f>SUMIFS('Portfolio Allocation'!H$10:H$109,'Portfolio Allocation'!$A$10:$A$109,'Graph Tables'!$D233)</f>
        <v>0</v>
      </c>
      <c r="L233" s="50">
        <f>SUMIFS('Portfolio Allocation'!I$10:I$109,'Portfolio Allocation'!$A$10:$A$109,'Graph Tables'!$D233)</f>
        <v>0</v>
      </c>
      <c r="M233" s="50">
        <f>SUMIFS('Portfolio Allocation'!J$10:J$109,'Portfolio Allocation'!$A$10:$A$109,'Graph Tables'!$D233)</f>
        <v>0</v>
      </c>
      <c r="N233" s="50">
        <f>SUMIFS('Portfolio Allocation'!K$10:K$109,'Portfolio Allocation'!$A$10:$A$109,'Graph Tables'!$D233)</f>
        <v>0</v>
      </c>
      <c r="O233" s="50">
        <f>SUMIFS('Portfolio Allocation'!L$10:L$109,'Portfolio Allocation'!$A$10:$A$109,'Graph Tables'!$D233)</f>
        <v>0</v>
      </c>
      <c r="P233" s="50">
        <f>SUMIFS('Portfolio Allocation'!M$10:M$109,'Portfolio Allocation'!$A$10:$A$109,'Graph Tables'!$D233)</f>
        <v>0</v>
      </c>
      <c r="Q233" s="50">
        <f>SUMIFS('Portfolio Allocation'!N$10:N$109,'Portfolio Allocation'!$A$10:$A$109,'Graph Tables'!$D233)</f>
        <v>0</v>
      </c>
      <c r="R233" s="50">
        <f>SUMIFS('Portfolio Allocation'!O$10:O$109,'Portfolio Allocation'!$A$10:$A$109,'Graph Tables'!$D233)</f>
        <v>0</v>
      </c>
      <c r="S233" s="50">
        <f>SUMIFS('Portfolio Allocation'!P$10:P$109,'Portfolio Allocation'!$A$10:$A$109,'Graph Tables'!$D233)</f>
        <v>0</v>
      </c>
      <c r="T233" s="50">
        <f>SUMIFS('Portfolio Allocation'!Q$10:Q$109,'Portfolio Allocation'!$A$10:$A$109,'Graph Tables'!$D233)</f>
        <v>0</v>
      </c>
      <c r="U233" s="50">
        <f>SUMIFS('Portfolio Allocation'!R$10:R$109,'Portfolio Allocation'!$A$10:$A$109,'Graph Tables'!$D233)</f>
        <v>0</v>
      </c>
      <c r="V233" s="50">
        <f>SUMIFS('Portfolio Allocation'!S$10:S$109,'Portfolio Allocation'!$A$10:$A$109,'Graph Tables'!$D233)</f>
        <v>0</v>
      </c>
      <c r="W233" s="50">
        <f>SUMIFS('Portfolio Allocation'!T$10:T$109,'Portfolio Allocation'!$A$10:$A$109,'Graph Tables'!$D233)</f>
        <v>0</v>
      </c>
      <c r="X233" s="50">
        <f>SUMIFS('Portfolio Allocation'!U$10:U$109,'Portfolio Allocation'!$A$10:$A$109,'Graph Tables'!$D233)</f>
        <v>0</v>
      </c>
      <c r="Y233" s="50">
        <f>SUMIFS('Portfolio Allocation'!V$10:V$109,'Portfolio Allocation'!$A$10:$A$109,'Graph Tables'!$D233)</f>
        <v>0</v>
      </c>
      <c r="Z233" s="50">
        <f>SUMIFS('Portfolio Allocation'!W$10:W$109,'Portfolio Allocation'!$A$10:$A$109,'Graph Tables'!$D233)</f>
        <v>0</v>
      </c>
      <c r="AA233" s="50">
        <f>SUMIFS('Portfolio Allocation'!X$10:X$109,'Portfolio Allocation'!$A$10:$A$109,'Graph Tables'!$D233)</f>
        <v>0</v>
      </c>
      <c r="AB233" s="50">
        <f>SUMIFS('Portfolio Allocation'!Y$10:Y$109,'Portfolio Allocation'!$A$10:$A$109,'Graph Tables'!$D233)</f>
        <v>0</v>
      </c>
      <c r="AC233" s="50">
        <f>SUMIFS('Portfolio Allocation'!Z$10:Z$109,'Portfolio Allocation'!$A$10:$A$109,'Graph Tables'!$D233)</f>
        <v>0</v>
      </c>
      <c r="AD233" s="50"/>
      <c r="AH233" s="50"/>
      <c r="AI233" s="303">
        <f t="shared" si="322"/>
        <v>1</v>
      </c>
      <c r="AJ233" s="303">
        <f>AI233+COUNTIF(AI$2:$AI233,AI233)-1</f>
        <v>232</v>
      </c>
      <c r="AK233" s="305" t="str">
        <f t="shared" si="270"/>
        <v>Uzbekistan</v>
      </c>
      <c r="AL233" s="81">
        <f t="shared" si="323"/>
        <v>0</v>
      </c>
      <c r="AM233" s="48">
        <f t="shared" si="271"/>
        <v>0</v>
      </c>
      <c r="AN233" s="48">
        <f t="shared" si="272"/>
        <v>0</v>
      </c>
      <c r="AO233" s="48">
        <f t="shared" si="273"/>
        <v>0</v>
      </c>
      <c r="AP233" s="48">
        <f t="shared" si="274"/>
        <v>0</v>
      </c>
      <c r="AQ233" s="48">
        <f t="shared" si="275"/>
        <v>0</v>
      </c>
      <c r="AR233" s="48">
        <f t="shared" si="276"/>
        <v>0</v>
      </c>
      <c r="AS233" s="48">
        <f t="shared" si="277"/>
        <v>0</v>
      </c>
      <c r="AT233" s="48">
        <f t="shared" si="278"/>
        <v>0</v>
      </c>
      <c r="AU233" s="48">
        <f t="shared" si="279"/>
        <v>0</v>
      </c>
      <c r="AV233" s="48">
        <f t="shared" si="280"/>
        <v>0</v>
      </c>
      <c r="AW233" s="48">
        <f t="shared" si="281"/>
        <v>0</v>
      </c>
      <c r="AX233" s="48">
        <f t="shared" si="282"/>
        <v>0</v>
      </c>
      <c r="AY233" s="48">
        <f t="shared" si="283"/>
        <v>0</v>
      </c>
      <c r="AZ233" s="48">
        <f t="shared" si="284"/>
        <v>0</v>
      </c>
      <c r="BA233" s="48">
        <f t="shared" si="285"/>
        <v>0</v>
      </c>
      <c r="BB233" s="48">
        <f t="shared" si="286"/>
        <v>0</v>
      </c>
      <c r="BC233" s="48">
        <f t="shared" si="287"/>
        <v>0</v>
      </c>
      <c r="BD233" s="48">
        <f t="shared" si="288"/>
        <v>0</v>
      </c>
      <c r="BE233" s="48">
        <f t="shared" si="289"/>
        <v>0</v>
      </c>
      <c r="BF233" s="48">
        <f t="shared" si="290"/>
        <v>0</v>
      </c>
      <c r="BG233" s="48">
        <f t="shared" si="291"/>
        <v>0</v>
      </c>
      <c r="BH233" s="48">
        <f t="shared" si="292"/>
        <v>0</v>
      </c>
      <c r="BI233" s="48">
        <f t="shared" si="293"/>
        <v>0</v>
      </c>
      <c r="BJ233" s="48">
        <f t="shared" si="294"/>
        <v>0</v>
      </c>
      <c r="BK233" s="48"/>
      <c r="CN233" s="310">
        <f t="shared" si="324"/>
        <v>0</v>
      </c>
      <c r="CO233" s="310">
        <v>232</v>
      </c>
      <c r="CP233" s="303">
        <f t="shared" si="325"/>
        <v>1</v>
      </c>
      <c r="CQ233" s="303">
        <f>CP233+COUNTIF($CP$2:CP233,CP233)-1</f>
        <v>232</v>
      </c>
      <c r="CR233" s="305" t="str">
        <f t="shared" si="295"/>
        <v>Uzbekistan</v>
      </c>
      <c r="CS233" s="81">
        <f t="shared" si="326"/>
        <v>0</v>
      </c>
      <c r="CT233" s="48">
        <f t="shared" si="296"/>
        <v>0</v>
      </c>
      <c r="CU233" s="48">
        <f t="shared" si="297"/>
        <v>0</v>
      </c>
      <c r="CV233" s="48">
        <f t="shared" si="298"/>
        <v>0</v>
      </c>
      <c r="CW233" s="48">
        <f t="shared" si="299"/>
        <v>0</v>
      </c>
      <c r="CX233" s="48">
        <f t="shared" si="300"/>
        <v>0</v>
      </c>
      <c r="CY233" s="48">
        <f t="shared" si="301"/>
        <v>0</v>
      </c>
      <c r="CZ233" s="48">
        <f t="shared" si="302"/>
        <v>0</v>
      </c>
      <c r="DA233" s="48">
        <f t="shared" si="303"/>
        <v>0</v>
      </c>
      <c r="DB233" s="48">
        <f t="shared" si="304"/>
        <v>0</v>
      </c>
      <c r="DC233" s="48">
        <f t="shared" si="305"/>
        <v>0</v>
      </c>
      <c r="DD233" s="48">
        <f t="shared" si="306"/>
        <v>0</v>
      </c>
      <c r="DE233" s="48">
        <f t="shared" si="307"/>
        <v>0</v>
      </c>
      <c r="DF233" s="48">
        <f t="shared" si="308"/>
        <v>0</v>
      </c>
      <c r="DG233" s="48">
        <f t="shared" si="309"/>
        <v>0</v>
      </c>
      <c r="DH233" s="48">
        <f t="shared" si="310"/>
        <v>0</v>
      </c>
      <c r="DI233" s="48">
        <f t="shared" si="311"/>
        <v>0</v>
      </c>
      <c r="DJ233" s="48">
        <f t="shared" si="312"/>
        <v>0</v>
      </c>
      <c r="DK233" s="48">
        <f t="shared" si="313"/>
        <v>0</v>
      </c>
      <c r="DL233" s="48">
        <f t="shared" si="314"/>
        <v>0</v>
      </c>
      <c r="DM233" s="48">
        <f t="shared" si="315"/>
        <v>0</v>
      </c>
      <c r="DN233" s="48">
        <f t="shared" si="316"/>
        <v>0</v>
      </c>
      <c r="DO233" s="48">
        <f t="shared" si="317"/>
        <v>0</v>
      </c>
      <c r="DP233" s="48">
        <f t="shared" si="318"/>
        <v>0</v>
      </c>
      <c r="DQ233" s="48">
        <f t="shared" si="319"/>
        <v>0</v>
      </c>
    </row>
    <row r="234" spans="1:121" ht="15">
      <c r="A234" s="303">
        <v>233</v>
      </c>
      <c r="B234" s="445">
        <f t="shared" si="320"/>
        <v>1</v>
      </c>
      <c r="C234" s="446">
        <f>B234+COUNTIF(B$2:$B234,B234)-1</f>
        <v>233</v>
      </c>
      <c r="D234" s="447" t="str">
        <f>Tables!AI234</f>
        <v>Vanuatu</v>
      </c>
      <c r="E234" s="448">
        <f t="shared" si="321"/>
        <v>0</v>
      </c>
      <c r="F234" s="50">
        <f>SUMIFS('Portfolio Allocation'!C$10:C$109,'Portfolio Allocation'!$A$10:$A$109,'Graph Tables'!$D234)</f>
        <v>0</v>
      </c>
      <c r="G234" s="50">
        <f>SUMIFS('Portfolio Allocation'!D$10:D$109,'Portfolio Allocation'!$A$10:$A$109,'Graph Tables'!$D234)</f>
        <v>0</v>
      </c>
      <c r="H234" s="50">
        <f>SUMIFS('Portfolio Allocation'!E$10:E$109,'Portfolio Allocation'!$A$10:$A$109,'Graph Tables'!$D234)</f>
        <v>0</v>
      </c>
      <c r="I234" s="50">
        <f>SUMIFS('Portfolio Allocation'!F$10:F$109,'Portfolio Allocation'!$A$10:$A$109,'Graph Tables'!$D234)</f>
        <v>0</v>
      </c>
      <c r="J234" s="50">
        <f>SUMIFS('Portfolio Allocation'!G$10:G$109,'Portfolio Allocation'!$A$10:$A$109,'Graph Tables'!$D234)</f>
        <v>0</v>
      </c>
      <c r="K234" s="50">
        <f>SUMIFS('Portfolio Allocation'!H$10:H$109,'Portfolio Allocation'!$A$10:$A$109,'Graph Tables'!$D234)</f>
        <v>0</v>
      </c>
      <c r="L234" s="50">
        <f>SUMIFS('Portfolio Allocation'!I$10:I$109,'Portfolio Allocation'!$A$10:$A$109,'Graph Tables'!$D234)</f>
        <v>0</v>
      </c>
      <c r="M234" s="50">
        <f>SUMIFS('Portfolio Allocation'!J$10:J$109,'Portfolio Allocation'!$A$10:$A$109,'Graph Tables'!$D234)</f>
        <v>0</v>
      </c>
      <c r="N234" s="50">
        <f>SUMIFS('Portfolio Allocation'!K$10:K$109,'Portfolio Allocation'!$A$10:$A$109,'Graph Tables'!$D234)</f>
        <v>0</v>
      </c>
      <c r="O234" s="50">
        <f>SUMIFS('Portfolio Allocation'!L$10:L$109,'Portfolio Allocation'!$A$10:$A$109,'Graph Tables'!$D234)</f>
        <v>0</v>
      </c>
      <c r="P234" s="50">
        <f>SUMIFS('Portfolio Allocation'!M$10:M$109,'Portfolio Allocation'!$A$10:$A$109,'Graph Tables'!$D234)</f>
        <v>0</v>
      </c>
      <c r="Q234" s="50">
        <f>SUMIFS('Portfolio Allocation'!N$10:N$109,'Portfolio Allocation'!$A$10:$A$109,'Graph Tables'!$D234)</f>
        <v>0</v>
      </c>
      <c r="R234" s="50">
        <f>SUMIFS('Portfolio Allocation'!O$10:O$109,'Portfolio Allocation'!$A$10:$A$109,'Graph Tables'!$D234)</f>
        <v>0</v>
      </c>
      <c r="S234" s="50">
        <f>SUMIFS('Portfolio Allocation'!P$10:P$109,'Portfolio Allocation'!$A$10:$A$109,'Graph Tables'!$D234)</f>
        <v>0</v>
      </c>
      <c r="T234" s="50">
        <f>SUMIFS('Portfolio Allocation'!Q$10:Q$109,'Portfolio Allocation'!$A$10:$A$109,'Graph Tables'!$D234)</f>
        <v>0</v>
      </c>
      <c r="U234" s="50">
        <f>SUMIFS('Portfolio Allocation'!R$10:R$109,'Portfolio Allocation'!$A$10:$A$109,'Graph Tables'!$D234)</f>
        <v>0</v>
      </c>
      <c r="V234" s="50">
        <f>SUMIFS('Portfolio Allocation'!S$10:S$109,'Portfolio Allocation'!$A$10:$A$109,'Graph Tables'!$D234)</f>
        <v>0</v>
      </c>
      <c r="W234" s="50">
        <f>SUMIFS('Portfolio Allocation'!T$10:T$109,'Portfolio Allocation'!$A$10:$A$109,'Graph Tables'!$D234)</f>
        <v>0</v>
      </c>
      <c r="X234" s="50">
        <f>SUMIFS('Portfolio Allocation'!U$10:U$109,'Portfolio Allocation'!$A$10:$A$109,'Graph Tables'!$D234)</f>
        <v>0</v>
      </c>
      <c r="Y234" s="50">
        <f>SUMIFS('Portfolio Allocation'!V$10:V$109,'Portfolio Allocation'!$A$10:$A$109,'Graph Tables'!$D234)</f>
        <v>0</v>
      </c>
      <c r="Z234" s="50">
        <f>SUMIFS('Portfolio Allocation'!W$10:W$109,'Portfolio Allocation'!$A$10:$A$109,'Graph Tables'!$D234)</f>
        <v>0</v>
      </c>
      <c r="AA234" s="50">
        <f>SUMIFS('Portfolio Allocation'!X$10:X$109,'Portfolio Allocation'!$A$10:$A$109,'Graph Tables'!$D234)</f>
        <v>0</v>
      </c>
      <c r="AB234" s="50">
        <f>SUMIFS('Portfolio Allocation'!Y$10:Y$109,'Portfolio Allocation'!$A$10:$A$109,'Graph Tables'!$D234)</f>
        <v>0</v>
      </c>
      <c r="AC234" s="50">
        <f>SUMIFS('Portfolio Allocation'!Z$10:Z$109,'Portfolio Allocation'!$A$10:$A$109,'Graph Tables'!$D234)</f>
        <v>0</v>
      </c>
      <c r="AD234" s="50"/>
      <c r="AH234" s="50"/>
      <c r="AI234" s="303">
        <f t="shared" si="322"/>
        <v>1</v>
      </c>
      <c r="AJ234" s="303">
        <f>AI234+COUNTIF(AI$2:$AI234,AI234)-1</f>
        <v>233</v>
      </c>
      <c r="AK234" s="305" t="str">
        <f t="shared" si="270"/>
        <v>Vanuatu</v>
      </c>
      <c r="AL234" s="81">
        <f t="shared" si="323"/>
        <v>0</v>
      </c>
      <c r="AM234" s="48">
        <f t="shared" si="271"/>
        <v>0</v>
      </c>
      <c r="AN234" s="48">
        <f t="shared" si="272"/>
        <v>0</v>
      </c>
      <c r="AO234" s="48">
        <f t="shared" si="273"/>
        <v>0</v>
      </c>
      <c r="AP234" s="48">
        <f t="shared" si="274"/>
        <v>0</v>
      </c>
      <c r="AQ234" s="48">
        <f t="shared" si="275"/>
        <v>0</v>
      </c>
      <c r="AR234" s="48">
        <f t="shared" si="276"/>
        <v>0</v>
      </c>
      <c r="AS234" s="48">
        <f t="shared" si="277"/>
        <v>0</v>
      </c>
      <c r="AT234" s="48">
        <f t="shared" si="278"/>
        <v>0</v>
      </c>
      <c r="AU234" s="48">
        <f t="shared" si="279"/>
        <v>0</v>
      </c>
      <c r="AV234" s="48">
        <f t="shared" si="280"/>
        <v>0</v>
      </c>
      <c r="AW234" s="48">
        <f t="shared" si="281"/>
        <v>0</v>
      </c>
      <c r="AX234" s="48">
        <f t="shared" si="282"/>
        <v>0</v>
      </c>
      <c r="AY234" s="48">
        <f t="shared" si="283"/>
        <v>0</v>
      </c>
      <c r="AZ234" s="48">
        <f t="shared" si="284"/>
        <v>0</v>
      </c>
      <c r="BA234" s="48">
        <f t="shared" si="285"/>
        <v>0</v>
      </c>
      <c r="BB234" s="48">
        <f t="shared" si="286"/>
        <v>0</v>
      </c>
      <c r="BC234" s="48">
        <f t="shared" si="287"/>
        <v>0</v>
      </c>
      <c r="BD234" s="48">
        <f t="shared" si="288"/>
        <v>0</v>
      </c>
      <c r="BE234" s="48">
        <f t="shared" si="289"/>
        <v>0</v>
      </c>
      <c r="BF234" s="48">
        <f t="shared" si="290"/>
        <v>0</v>
      </c>
      <c r="BG234" s="48">
        <f t="shared" si="291"/>
        <v>0</v>
      </c>
      <c r="BH234" s="48">
        <f t="shared" si="292"/>
        <v>0</v>
      </c>
      <c r="BI234" s="48">
        <f t="shared" si="293"/>
        <v>0</v>
      </c>
      <c r="BJ234" s="48">
        <f t="shared" si="294"/>
        <v>0</v>
      </c>
      <c r="BK234" s="48"/>
      <c r="CN234" s="310">
        <f t="shared" si="324"/>
        <v>0</v>
      </c>
      <c r="CO234" s="310">
        <v>233</v>
      </c>
      <c r="CP234" s="303">
        <f t="shared" si="325"/>
        <v>1</v>
      </c>
      <c r="CQ234" s="303">
        <f>CP234+COUNTIF($CP$2:CP234,CP234)-1</f>
        <v>233</v>
      </c>
      <c r="CR234" s="305" t="str">
        <f t="shared" si="295"/>
        <v>Vanuatu</v>
      </c>
      <c r="CS234" s="81">
        <f t="shared" si="326"/>
        <v>0</v>
      </c>
      <c r="CT234" s="48">
        <f t="shared" si="296"/>
        <v>0</v>
      </c>
      <c r="CU234" s="48">
        <f t="shared" si="297"/>
        <v>0</v>
      </c>
      <c r="CV234" s="48">
        <f t="shared" si="298"/>
        <v>0</v>
      </c>
      <c r="CW234" s="48">
        <f t="shared" si="299"/>
        <v>0</v>
      </c>
      <c r="CX234" s="48">
        <f t="shared" si="300"/>
        <v>0</v>
      </c>
      <c r="CY234" s="48">
        <f t="shared" si="301"/>
        <v>0</v>
      </c>
      <c r="CZ234" s="48">
        <f t="shared" si="302"/>
        <v>0</v>
      </c>
      <c r="DA234" s="48">
        <f t="shared" si="303"/>
        <v>0</v>
      </c>
      <c r="DB234" s="48">
        <f t="shared" si="304"/>
        <v>0</v>
      </c>
      <c r="DC234" s="48">
        <f t="shared" si="305"/>
        <v>0</v>
      </c>
      <c r="DD234" s="48">
        <f t="shared" si="306"/>
        <v>0</v>
      </c>
      <c r="DE234" s="48">
        <f t="shared" si="307"/>
        <v>0</v>
      </c>
      <c r="DF234" s="48">
        <f t="shared" si="308"/>
        <v>0</v>
      </c>
      <c r="DG234" s="48">
        <f t="shared" si="309"/>
        <v>0</v>
      </c>
      <c r="DH234" s="48">
        <f t="shared" si="310"/>
        <v>0</v>
      </c>
      <c r="DI234" s="48">
        <f t="shared" si="311"/>
        <v>0</v>
      </c>
      <c r="DJ234" s="48">
        <f t="shared" si="312"/>
        <v>0</v>
      </c>
      <c r="DK234" s="48">
        <f t="shared" si="313"/>
        <v>0</v>
      </c>
      <c r="DL234" s="48">
        <f t="shared" si="314"/>
        <v>0</v>
      </c>
      <c r="DM234" s="48">
        <f t="shared" si="315"/>
        <v>0</v>
      </c>
      <c r="DN234" s="48">
        <f t="shared" si="316"/>
        <v>0</v>
      </c>
      <c r="DO234" s="48">
        <f t="shared" si="317"/>
        <v>0</v>
      </c>
      <c r="DP234" s="48">
        <f t="shared" si="318"/>
        <v>0</v>
      </c>
      <c r="DQ234" s="48">
        <f t="shared" si="319"/>
        <v>0</v>
      </c>
    </row>
    <row r="235" spans="1:121" ht="15">
      <c r="A235" s="303">
        <v>234</v>
      </c>
      <c r="B235" s="445">
        <f t="shared" si="320"/>
        <v>1</v>
      </c>
      <c r="C235" s="446">
        <f>B235+COUNTIF(B$2:$B235,B235)-1</f>
        <v>234</v>
      </c>
      <c r="D235" s="447" t="str">
        <f>Tables!AI235</f>
        <v>Venezuela</v>
      </c>
      <c r="E235" s="448">
        <f t="shared" si="321"/>
        <v>0</v>
      </c>
      <c r="F235" s="50">
        <f>SUMIFS('Portfolio Allocation'!C$10:C$109,'Portfolio Allocation'!$A$10:$A$109,'Graph Tables'!$D235)</f>
        <v>0</v>
      </c>
      <c r="G235" s="50">
        <f>SUMIFS('Portfolio Allocation'!D$10:D$109,'Portfolio Allocation'!$A$10:$A$109,'Graph Tables'!$D235)</f>
        <v>0</v>
      </c>
      <c r="H235" s="50">
        <f>SUMIFS('Portfolio Allocation'!E$10:E$109,'Portfolio Allocation'!$A$10:$A$109,'Graph Tables'!$D235)</f>
        <v>0</v>
      </c>
      <c r="I235" s="50">
        <f>SUMIFS('Portfolio Allocation'!F$10:F$109,'Portfolio Allocation'!$A$10:$A$109,'Graph Tables'!$D235)</f>
        <v>0</v>
      </c>
      <c r="J235" s="50">
        <f>SUMIFS('Portfolio Allocation'!G$10:G$109,'Portfolio Allocation'!$A$10:$A$109,'Graph Tables'!$D235)</f>
        <v>0</v>
      </c>
      <c r="K235" s="50">
        <f>SUMIFS('Portfolio Allocation'!H$10:H$109,'Portfolio Allocation'!$A$10:$A$109,'Graph Tables'!$D235)</f>
        <v>0</v>
      </c>
      <c r="L235" s="50">
        <f>SUMIFS('Portfolio Allocation'!I$10:I$109,'Portfolio Allocation'!$A$10:$A$109,'Graph Tables'!$D235)</f>
        <v>0</v>
      </c>
      <c r="M235" s="50">
        <f>SUMIFS('Portfolio Allocation'!J$10:J$109,'Portfolio Allocation'!$A$10:$A$109,'Graph Tables'!$D235)</f>
        <v>0</v>
      </c>
      <c r="N235" s="50">
        <f>SUMIFS('Portfolio Allocation'!K$10:K$109,'Portfolio Allocation'!$A$10:$A$109,'Graph Tables'!$D235)</f>
        <v>0</v>
      </c>
      <c r="O235" s="50">
        <f>SUMIFS('Portfolio Allocation'!L$10:L$109,'Portfolio Allocation'!$A$10:$A$109,'Graph Tables'!$D235)</f>
        <v>0</v>
      </c>
      <c r="P235" s="50">
        <f>SUMIFS('Portfolio Allocation'!M$10:M$109,'Portfolio Allocation'!$A$10:$A$109,'Graph Tables'!$D235)</f>
        <v>0</v>
      </c>
      <c r="Q235" s="50">
        <f>SUMIFS('Portfolio Allocation'!N$10:N$109,'Portfolio Allocation'!$A$10:$A$109,'Graph Tables'!$D235)</f>
        <v>0</v>
      </c>
      <c r="R235" s="50">
        <f>SUMIFS('Portfolio Allocation'!O$10:O$109,'Portfolio Allocation'!$A$10:$A$109,'Graph Tables'!$D235)</f>
        <v>0</v>
      </c>
      <c r="S235" s="50">
        <f>SUMIFS('Portfolio Allocation'!P$10:P$109,'Portfolio Allocation'!$A$10:$A$109,'Graph Tables'!$D235)</f>
        <v>0</v>
      </c>
      <c r="T235" s="50">
        <f>SUMIFS('Portfolio Allocation'!Q$10:Q$109,'Portfolio Allocation'!$A$10:$A$109,'Graph Tables'!$D235)</f>
        <v>0</v>
      </c>
      <c r="U235" s="50">
        <f>SUMIFS('Portfolio Allocation'!R$10:R$109,'Portfolio Allocation'!$A$10:$A$109,'Graph Tables'!$D235)</f>
        <v>0</v>
      </c>
      <c r="V235" s="50">
        <f>SUMIFS('Portfolio Allocation'!S$10:S$109,'Portfolio Allocation'!$A$10:$A$109,'Graph Tables'!$D235)</f>
        <v>0</v>
      </c>
      <c r="W235" s="50">
        <f>SUMIFS('Portfolio Allocation'!T$10:T$109,'Portfolio Allocation'!$A$10:$A$109,'Graph Tables'!$D235)</f>
        <v>0</v>
      </c>
      <c r="X235" s="50">
        <f>SUMIFS('Portfolio Allocation'!U$10:U$109,'Portfolio Allocation'!$A$10:$A$109,'Graph Tables'!$D235)</f>
        <v>0</v>
      </c>
      <c r="Y235" s="50">
        <f>SUMIFS('Portfolio Allocation'!V$10:V$109,'Portfolio Allocation'!$A$10:$A$109,'Graph Tables'!$D235)</f>
        <v>0</v>
      </c>
      <c r="Z235" s="50">
        <f>SUMIFS('Portfolio Allocation'!W$10:W$109,'Portfolio Allocation'!$A$10:$A$109,'Graph Tables'!$D235)</f>
        <v>0</v>
      </c>
      <c r="AA235" s="50">
        <f>SUMIFS('Portfolio Allocation'!X$10:X$109,'Portfolio Allocation'!$A$10:$A$109,'Graph Tables'!$D235)</f>
        <v>0</v>
      </c>
      <c r="AB235" s="50">
        <f>SUMIFS('Portfolio Allocation'!Y$10:Y$109,'Portfolio Allocation'!$A$10:$A$109,'Graph Tables'!$D235)</f>
        <v>0</v>
      </c>
      <c r="AC235" s="50">
        <f>SUMIFS('Portfolio Allocation'!Z$10:Z$109,'Portfolio Allocation'!$A$10:$A$109,'Graph Tables'!$D235)</f>
        <v>0</v>
      </c>
      <c r="AD235" s="50"/>
      <c r="AH235" s="50"/>
      <c r="AI235" s="303">
        <f t="shared" si="322"/>
        <v>1</v>
      </c>
      <c r="AJ235" s="303">
        <f>AI235+COUNTIF(AI$2:$AI235,AI235)-1</f>
        <v>234</v>
      </c>
      <c r="AK235" s="305" t="str">
        <f t="shared" si="270"/>
        <v>Venezuela</v>
      </c>
      <c r="AL235" s="81">
        <f t="shared" si="323"/>
        <v>0</v>
      </c>
      <c r="AM235" s="48">
        <f t="shared" si="271"/>
        <v>0</v>
      </c>
      <c r="AN235" s="48">
        <f t="shared" si="272"/>
        <v>0</v>
      </c>
      <c r="AO235" s="48">
        <f t="shared" si="273"/>
        <v>0</v>
      </c>
      <c r="AP235" s="48">
        <f t="shared" si="274"/>
        <v>0</v>
      </c>
      <c r="AQ235" s="48">
        <f t="shared" si="275"/>
        <v>0</v>
      </c>
      <c r="AR235" s="48">
        <f t="shared" si="276"/>
        <v>0</v>
      </c>
      <c r="AS235" s="48">
        <f t="shared" si="277"/>
        <v>0</v>
      </c>
      <c r="AT235" s="48">
        <f t="shared" si="278"/>
        <v>0</v>
      </c>
      <c r="AU235" s="48">
        <f t="shared" si="279"/>
        <v>0</v>
      </c>
      <c r="AV235" s="48">
        <f t="shared" si="280"/>
        <v>0</v>
      </c>
      <c r="AW235" s="48">
        <f t="shared" si="281"/>
        <v>0</v>
      </c>
      <c r="AX235" s="48">
        <f t="shared" si="282"/>
        <v>0</v>
      </c>
      <c r="AY235" s="48">
        <f t="shared" si="283"/>
        <v>0</v>
      </c>
      <c r="AZ235" s="48">
        <f t="shared" si="284"/>
        <v>0</v>
      </c>
      <c r="BA235" s="48">
        <f t="shared" si="285"/>
        <v>0</v>
      </c>
      <c r="BB235" s="48">
        <f t="shared" si="286"/>
        <v>0</v>
      </c>
      <c r="BC235" s="48">
        <f t="shared" si="287"/>
        <v>0</v>
      </c>
      <c r="BD235" s="48">
        <f t="shared" si="288"/>
        <v>0</v>
      </c>
      <c r="BE235" s="48">
        <f t="shared" si="289"/>
        <v>0</v>
      </c>
      <c r="BF235" s="48">
        <f t="shared" si="290"/>
        <v>0</v>
      </c>
      <c r="BG235" s="48">
        <f t="shared" si="291"/>
        <v>0</v>
      </c>
      <c r="BH235" s="48">
        <f t="shared" si="292"/>
        <v>0</v>
      </c>
      <c r="BI235" s="48">
        <f t="shared" si="293"/>
        <v>0</v>
      </c>
      <c r="BJ235" s="48">
        <f t="shared" si="294"/>
        <v>0</v>
      </c>
      <c r="BK235" s="48"/>
      <c r="CN235" s="310">
        <f t="shared" si="324"/>
        <v>0</v>
      </c>
      <c r="CO235" s="310">
        <v>234</v>
      </c>
      <c r="CP235" s="303">
        <f t="shared" si="325"/>
        <v>1</v>
      </c>
      <c r="CQ235" s="303">
        <f>CP235+COUNTIF($CP$2:CP235,CP235)-1</f>
        <v>234</v>
      </c>
      <c r="CR235" s="305" t="str">
        <f t="shared" si="295"/>
        <v>Venezuela</v>
      </c>
      <c r="CS235" s="81">
        <f t="shared" si="326"/>
        <v>0</v>
      </c>
      <c r="CT235" s="48">
        <f t="shared" si="296"/>
        <v>0</v>
      </c>
      <c r="CU235" s="48">
        <f t="shared" si="297"/>
        <v>0</v>
      </c>
      <c r="CV235" s="48">
        <f t="shared" si="298"/>
        <v>0</v>
      </c>
      <c r="CW235" s="48">
        <f t="shared" si="299"/>
        <v>0</v>
      </c>
      <c r="CX235" s="48">
        <f t="shared" si="300"/>
        <v>0</v>
      </c>
      <c r="CY235" s="48">
        <f t="shared" si="301"/>
        <v>0</v>
      </c>
      <c r="CZ235" s="48">
        <f t="shared" si="302"/>
        <v>0</v>
      </c>
      <c r="DA235" s="48">
        <f t="shared" si="303"/>
        <v>0</v>
      </c>
      <c r="DB235" s="48">
        <f t="shared" si="304"/>
        <v>0</v>
      </c>
      <c r="DC235" s="48">
        <f t="shared" si="305"/>
        <v>0</v>
      </c>
      <c r="DD235" s="48">
        <f t="shared" si="306"/>
        <v>0</v>
      </c>
      <c r="DE235" s="48">
        <f t="shared" si="307"/>
        <v>0</v>
      </c>
      <c r="DF235" s="48">
        <f t="shared" si="308"/>
        <v>0</v>
      </c>
      <c r="DG235" s="48">
        <f t="shared" si="309"/>
        <v>0</v>
      </c>
      <c r="DH235" s="48">
        <f t="shared" si="310"/>
        <v>0</v>
      </c>
      <c r="DI235" s="48">
        <f t="shared" si="311"/>
        <v>0</v>
      </c>
      <c r="DJ235" s="48">
        <f t="shared" si="312"/>
        <v>0</v>
      </c>
      <c r="DK235" s="48">
        <f t="shared" si="313"/>
        <v>0</v>
      </c>
      <c r="DL235" s="48">
        <f t="shared" si="314"/>
        <v>0</v>
      </c>
      <c r="DM235" s="48">
        <f t="shared" si="315"/>
        <v>0</v>
      </c>
      <c r="DN235" s="48">
        <f t="shared" si="316"/>
        <v>0</v>
      </c>
      <c r="DO235" s="48">
        <f t="shared" si="317"/>
        <v>0</v>
      </c>
      <c r="DP235" s="48">
        <f t="shared" si="318"/>
        <v>0</v>
      </c>
      <c r="DQ235" s="48">
        <f t="shared" si="319"/>
        <v>0</v>
      </c>
    </row>
    <row r="236" spans="1:121" ht="15">
      <c r="A236" s="303">
        <v>235</v>
      </c>
      <c r="B236" s="445">
        <f t="shared" si="320"/>
        <v>1</v>
      </c>
      <c r="C236" s="446">
        <f>B236+COUNTIF(B$2:$B236,B236)-1</f>
        <v>235</v>
      </c>
      <c r="D236" s="447" t="str">
        <f>Tables!AI236</f>
        <v>Vietnam</v>
      </c>
      <c r="E236" s="448">
        <f t="shared" si="321"/>
        <v>0</v>
      </c>
      <c r="F236" s="50">
        <f>SUMIFS('Portfolio Allocation'!C$10:C$109,'Portfolio Allocation'!$A$10:$A$109,'Graph Tables'!$D236)</f>
        <v>0</v>
      </c>
      <c r="G236" s="50">
        <f>SUMIFS('Portfolio Allocation'!D$10:D$109,'Portfolio Allocation'!$A$10:$A$109,'Graph Tables'!$D236)</f>
        <v>0</v>
      </c>
      <c r="H236" s="50">
        <f>SUMIFS('Portfolio Allocation'!E$10:E$109,'Portfolio Allocation'!$A$10:$A$109,'Graph Tables'!$D236)</f>
        <v>0</v>
      </c>
      <c r="I236" s="50">
        <f>SUMIFS('Portfolio Allocation'!F$10:F$109,'Portfolio Allocation'!$A$10:$A$109,'Graph Tables'!$D236)</f>
        <v>0</v>
      </c>
      <c r="J236" s="50">
        <f>SUMIFS('Portfolio Allocation'!G$10:G$109,'Portfolio Allocation'!$A$10:$A$109,'Graph Tables'!$D236)</f>
        <v>0</v>
      </c>
      <c r="K236" s="50">
        <f>SUMIFS('Portfolio Allocation'!H$10:H$109,'Portfolio Allocation'!$A$10:$A$109,'Graph Tables'!$D236)</f>
        <v>0</v>
      </c>
      <c r="L236" s="50">
        <f>SUMIFS('Portfolio Allocation'!I$10:I$109,'Portfolio Allocation'!$A$10:$A$109,'Graph Tables'!$D236)</f>
        <v>0</v>
      </c>
      <c r="M236" s="50">
        <f>SUMIFS('Portfolio Allocation'!J$10:J$109,'Portfolio Allocation'!$A$10:$A$109,'Graph Tables'!$D236)</f>
        <v>0</v>
      </c>
      <c r="N236" s="50">
        <f>SUMIFS('Portfolio Allocation'!K$10:K$109,'Portfolio Allocation'!$A$10:$A$109,'Graph Tables'!$D236)</f>
        <v>0</v>
      </c>
      <c r="O236" s="50">
        <f>SUMIFS('Portfolio Allocation'!L$10:L$109,'Portfolio Allocation'!$A$10:$A$109,'Graph Tables'!$D236)</f>
        <v>0</v>
      </c>
      <c r="P236" s="50">
        <f>SUMIFS('Portfolio Allocation'!M$10:M$109,'Portfolio Allocation'!$A$10:$A$109,'Graph Tables'!$D236)</f>
        <v>0</v>
      </c>
      <c r="Q236" s="50">
        <f>SUMIFS('Portfolio Allocation'!N$10:N$109,'Portfolio Allocation'!$A$10:$A$109,'Graph Tables'!$D236)</f>
        <v>0</v>
      </c>
      <c r="R236" s="50">
        <f>SUMIFS('Portfolio Allocation'!O$10:O$109,'Portfolio Allocation'!$A$10:$A$109,'Graph Tables'!$D236)</f>
        <v>0</v>
      </c>
      <c r="S236" s="50">
        <f>SUMIFS('Portfolio Allocation'!P$10:P$109,'Portfolio Allocation'!$A$10:$A$109,'Graph Tables'!$D236)</f>
        <v>0</v>
      </c>
      <c r="T236" s="50">
        <f>SUMIFS('Portfolio Allocation'!Q$10:Q$109,'Portfolio Allocation'!$A$10:$A$109,'Graph Tables'!$D236)</f>
        <v>0</v>
      </c>
      <c r="U236" s="50">
        <f>SUMIFS('Portfolio Allocation'!R$10:R$109,'Portfolio Allocation'!$A$10:$A$109,'Graph Tables'!$D236)</f>
        <v>0</v>
      </c>
      <c r="V236" s="50">
        <f>SUMIFS('Portfolio Allocation'!S$10:S$109,'Portfolio Allocation'!$A$10:$A$109,'Graph Tables'!$D236)</f>
        <v>0</v>
      </c>
      <c r="W236" s="50">
        <f>SUMIFS('Portfolio Allocation'!T$10:T$109,'Portfolio Allocation'!$A$10:$A$109,'Graph Tables'!$D236)</f>
        <v>0</v>
      </c>
      <c r="X236" s="50">
        <f>SUMIFS('Portfolio Allocation'!U$10:U$109,'Portfolio Allocation'!$A$10:$A$109,'Graph Tables'!$D236)</f>
        <v>0</v>
      </c>
      <c r="Y236" s="50">
        <f>SUMIFS('Portfolio Allocation'!V$10:V$109,'Portfolio Allocation'!$A$10:$A$109,'Graph Tables'!$D236)</f>
        <v>0</v>
      </c>
      <c r="Z236" s="50">
        <f>SUMIFS('Portfolio Allocation'!W$10:W$109,'Portfolio Allocation'!$A$10:$A$109,'Graph Tables'!$D236)</f>
        <v>0</v>
      </c>
      <c r="AA236" s="50">
        <f>SUMIFS('Portfolio Allocation'!X$10:X$109,'Portfolio Allocation'!$A$10:$A$109,'Graph Tables'!$D236)</f>
        <v>0</v>
      </c>
      <c r="AB236" s="50">
        <f>SUMIFS('Portfolio Allocation'!Y$10:Y$109,'Portfolio Allocation'!$A$10:$A$109,'Graph Tables'!$D236)</f>
        <v>0</v>
      </c>
      <c r="AC236" s="50">
        <f>SUMIFS('Portfolio Allocation'!Z$10:Z$109,'Portfolio Allocation'!$A$10:$A$109,'Graph Tables'!$D236)</f>
        <v>0</v>
      </c>
      <c r="AD236" s="50"/>
      <c r="AH236" s="50"/>
      <c r="AI236" s="303">
        <f t="shared" si="322"/>
        <v>1</v>
      </c>
      <c r="AJ236" s="303">
        <f>AI236+COUNTIF(AI$2:$AI236,AI236)-1</f>
        <v>235</v>
      </c>
      <c r="AK236" s="305" t="str">
        <f t="shared" si="270"/>
        <v>Vietnam</v>
      </c>
      <c r="AL236" s="81">
        <f t="shared" si="323"/>
        <v>0</v>
      </c>
      <c r="AM236" s="48">
        <f t="shared" si="271"/>
        <v>0</v>
      </c>
      <c r="AN236" s="48">
        <f t="shared" si="272"/>
        <v>0</v>
      </c>
      <c r="AO236" s="48">
        <f t="shared" si="273"/>
        <v>0</v>
      </c>
      <c r="AP236" s="48">
        <f t="shared" si="274"/>
        <v>0</v>
      </c>
      <c r="AQ236" s="48">
        <f t="shared" si="275"/>
        <v>0</v>
      </c>
      <c r="AR236" s="48">
        <f t="shared" si="276"/>
        <v>0</v>
      </c>
      <c r="AS236" s="48">
        <f t="shared" si="277"/>
        <v>0</v>
      </c>
      <c r="AT236" s="48">
        <f t="shared" si="278"/>
        <v>0</v>
      </c>
      <c r="AU236" s="48">
        <f t="shared" si="279"/>
        <v>0</v>
      </c>
      <c r="AV236" s="48">
        <f t="shared" si="280"/>
        <v>0</v>
      </c>
      <c r="AW236" s="48">
        <f t="shared" si="281"/>
        <v>0</v>
      </c>
      <c r="AX236" s="48">
        <f t="shared" si="282"/>
        <v>0</v>
      </c>
      <c r="AY236" s="48">
        <f t="shared" si="283"/>
        <v>0</v>
      </c>
      <c r="AZ236" s="48">
        <f t="shared" si="284"/>
        <v>0</v>
      </c>
      <c r="BA236" s="48">
        <f t="shared" si="285"/>
        <v>0</v>
      </c>
      <c r="BB236" s="48">
        <f t="shared" si="286"/>
        <v>0</v>
      </c>
      <c r="BC236" s="48">
        <f t="shared" si="287"/>
        <v>0</v>
      </c>
      <c r="BD236" s="48">
        <f t="shared" si="288"/>
        <v>0</v>
      </c>
      <c r="BE236" s="48">
        <f t="shared" si="289"/>
        <v>0</v>
      </c>
      <c r="BF236" s="48">
        <f t="shared" si="290"/>
        <v>0</v>
      </c>
      <c r="BG236" s="48">
        <f t="shared" si="291"/>
        <v>0</v>
      </c>
      <c r="BH236" s="48">
        <f t="shared" si="292"/>
        <v>0</v>
      </c>
      <c r="BI236" s="48">
        <f t="shared" si="293"/>
        <v>0</v>
      </c>
      <c r="BJ236" s="48">
        <f t="shared" si="294"/>
        <v>0</v>
      </c>
      <c r="BK236" s="48"/>
      <c r="CN236" s="310">
        <f t="shared" si="324"/>
        <v>0</v>
      </c>
      <c r="CO236" s="310">
        <v>235</v>
      </c>
      <c r="CP236" s="303">
        <f t="shared" si="325"/>
        <v>1</v>
      </c>
      <c r="CQ236" s="303">
        <f>CP236+COUNTIF($CP$2:CP236,CP236)-1</f>
        <v>235</v>
      </c>
      <c r="CR236" s="305" t="str">
        <f t="shared" si="295"/>
        <v>Vietnam</v>
      </c>
      <c r="CS236" s="81">
        <f t="shared" si="326"/>
        <v>0</v>
      </c>
      <c r="CT236" s="48">
        <f t="shared" si="296"/>
        <v>0</v>
      </c>
      <c r="CU236" s="48">
        <f t="shared" si="297"/>
        <v>0</v>
      </c>
      <c r="CV236" s="48">
        <f t="shared" si="298"/>
        <v>0</v>
      </c>
      <c r="CW236" s="48">
        <f t="shared" si="299"/>
        <v>0</v>
      </c>
      <c r="CX236" s="48">
        <f t="shared" si="300"/>
        <v>0</v>
      </c>
      <c r="CY236" s="48">
        <f t="shared" si="301"/>
        <v>0</v>
      </c>
      <c r="CZ236" s="48">
        <f t="shared" si="302"/>
        <v>0</v>
      </c>
      <c r="DA236" s="48">
        <f t="shared" si="303"/>
        <v>0</v>
      </c>
      <c r="DB236" s="48">
        <f t="shared" si="304"/>
        <v>0</v>
      </c>
      <c r="DC236" s="48">
        <f t="shared" si="305"/>
        <v>0</v>
      </c>
      <c r="DD236" s="48">
        <f t="shared" si="306"/>
        <v>0</v>
      </c>
      <c r="DE236" s="48">
        <f t="shared" si="307"/>
        <v>0</v>
      </c>
      <c r="DF236" s="48">
        <f t="shared" si="308"/>
        <v>0</v>
      </c>
      <c r="DG236" s="48">
        <f t="shared" si="309"/>
        <v>0</v>
      </c>
      <c r="DH236" s="48">
        <f t="shared" si="310"/>
        <v>0</v>
      </c>
      <c r="DI236" s="48">
        <f t="shared" si="311"/>
        <v>0</v>
      </c>
      <c r="DJ236" s="48">
        <f t="shared" si="312"/>
        <v>0</v>
      </c>
      <c r="DK236" s="48">
        <f t="shared" si="313"/>
        <v>0</v>
      </c>
      <c r="DL236" s="48">
        <f t="shared" si="314"/>
        <v>0</v>
      </c>
      <c r="DM236" s="48">
        <f t="shared" si="315"/>
        <v>0</v>
      </c>
      <c r="DN236" s="48">
        <f t="shared" si="316"/>
        <v>0</v>
      </c>
      <c r="DO236" s="48">
        <f t="shared" si="317"/>
        <v>0</v>
      </c>
      <c r="DP236" s="48">
        <f t="shared" si="318"/>
        <v>0</v>
      </c>
      <c r="DQ236" s="48">
        <f t="shared" si="319"/>
        <v>0</v>
      </c>
    </row>
    <row r="237" spans="1:121" ht="15">
      <c r="A237" s="303">
        <v>236</v>
      </c>
      <c r="B237" s="445">
        <f t="shared" si="320"/>
        <v>1</v>
      </c>
      <c r="C237" s="446">
        <f>B237+COUNTIF(B$2:$B237,B237)-1</f>
        <v>236</v>
      </c>
      <c r="D237" s="447" t="str">
        <f>Tables!AI237</f>
        <v>Wallis and Futuna Islands</v>
      </c>
      <c r="E237" s="448">
        <f t="shared" si="321"/>
        <v>0</v>
      </c>
      <c r="F237" s="50">
        <f>SUMIFS('Portfolio Allocation'!C$10:C$109,'Portfolio Allocation'!$A$10:$A$109,'Graph Tables'!$D237)</f>
        <v>0</v>
      </c>
      <c r="G237" s="50">
        <f>SUMIFS('Portfolio Allocation'!D$10:D$109,'Portfolio Allocation'!$A$10:$A$109,'Graph Tables'!$D237)</f>
        <v>0</v>
      </c>
      <c r="H237" s="50">
        <f>SUMIFS('Portfolio Allocation'!E$10:E$109,'Portfolio Allocation'!$A$10:$A$109,'Graph Tables'!$D237)</f>
        <v>0</v>
      </c>
      <c r="I237" s="50">
        <f>SUMIFS('Portfolio Allocation'!F$10:F$109,'Portfolio Allocation'!$A$10:$A$109,'Graph Tables'!$D237)</f>
        <v>0</v>
      </c>
      <c r="J237" s="50">
        <f>SUMIFS('Portfolio Allocation'!G$10:G$109,'Portfolio Allocation'!$A$10:$A$109,'Graph Tables'!$D237)</f>
        <v>0</v>
      </c>
      <c r="K237" s="50">
        <f>SUMIFS('Portfolio Allocation'!H$10:H$109,'Portfolio Allocation'!$A$10:$A$109,'Graph Tables'!$D237)</f>
        <v>0</v>
      </c>
      <c r="L237" s="50">
        <f>SUMIFS('Portfolio Allocation'!I$10:I$109,'Portfolio Allocation'!$A$10:$A$109,'Graph Tables'!$D237)</f>
        <v>0</v>
      </c>
      <c r="M237" s="50">
        <f>SUMIFS('Portfolio Allocation'!J$10:J$109,'Portfolio Allocation'!$A$10:$A$109,'Graph Tables'!$D237)</f>
        <v>0</v>
      </c>
      <c r="N237" s="50">
        <f>SUMIFS('Portfolio Allocation'!K$10:K$109,'Portfolio Allocation'!$A$10:$A$109,'Graph Tables'!$D237)</f>
        <v>0</v>
      </c>
      <c r="O237" s="50">
        <f>SUMIFS('Portfolio Allocation'!L$10:L$109,'Portfolio Allocation'!$A$10:$A$109,'Graph Tables'!$D237)</f>
        <v>0</v>
      </c>
      <c r="P237" s="50">
        <f>SUMIFS('Portfolio Allocation'!M$10:M$109,'Portfolio Allocation'!$A$10:$A$109,'Graph Tables'!$D237)</f>
        <v>0</v>
      </c>
      <c r="Q237" s="50">
        <f>SUMIFS('Portfolio Allocation'!N$10:N$109,'Portfolio Allocation'!$A$10:$A$109,'Graph Tables'!$D237)</f>
        <v>0</v>
      </c>
      <c r="R237" s="50">
        <f>SUMIFS('Portfolio Allocation'!O$10:O$109,'Portfolio Allocation'!$A$10:$A$109,'Graph Tables'!$D237)</f>
        <v>0</v>
      </c>
      <c r="S237" s="50">
        <f>SUMIFS('Portfolio Allocation'!P$10:P$109,'Portfolio Allocation'!$A$10:$A$109,'Graph Tables'!$D237)</f>
        <v>0</v>
      </c>
      <c r="T237" s="50">
        <f>SUMIFS('Portfolio Allocation'!Q$10:Q$109,'Portfolio Allocation'!$A$10:$A$109,'Graph Tables'!$D237)</f>
        <v>0</v>
      </c>
      <c r="U237" s="50">
        <f>SUMIFS('Portfolio Allocation'!R$10:R$109,'Portfolio Allocation'!$A$10:$A$109,'Graph Tables'!$D237)</f>
        <v>0</v>
      </c>
      <c r="V237" s="50">
        <f>SUMIFS('Portfolio Allocation'!S$10:S$109,'Portfolio Allocation'!$A$10:$A$109,'Graph Tables'!$D237)</f>
        <v>0</v>
      </c>
      <c r="W237" s="50">
        <f>SUMIFS('Portfolio Allocation'!T$10:T$109,'Portfolio Allocation'!$A$10:$A$109,'Graph Tables'!$D237)</f>
        <v>0</v>
      </c>
      <c r="X237" s="50">
        <f>SUMIFS('Portfolio Allocation'!U$10:U$109,'Portfolio Allocation'!$A$10:$A$109,'Graph Tables'!$D237)</f>
        <v>0</v>
      </c>
      <c r="Y237" s="50">
        <f>SUMIFS('Portfolio Allocation'!V$10:V$109,'Portfolio Allocation'!$A$10:$A$109,'Graph Tables'!$D237)</f>
        <v>0</v>
      </c>
      <c r="Z237" s="50">
        <f>SUMIFS('Portfolio Allocation'!W$10:W$109,'Portfolio Allocation'!$A$10:$A$109,'Graph Tables'!$D237)</f>
        <v>0</v>
      </c>
      <c r="AA237" s="50">
        <f>SUMIFS('Portfolio Allocation'!X$10:X$109,'Portfolio Allocation'!$A$10:$A$109,'Graph Tables'!$D237)</f>
        <v>0</v>
      </c>
      <c r="AB237" s="50">
        <f>SUMIFS('Portfolio Allocation'!Y$10:Y$109,'Portfolio Allocation'!$A$10:$A$109,'Graph Tables'!$D237)</f>
        <v>0</v>
      </c>
      <c r="AC237" s="50">
        <f>SUMIFS('Portfolio Allocation'!Z$10:Z$109,'Portfolio Allocation'!$A$10:$A$109,'Graph Tables'!$D237)</f>
        <v>0</v>
      </c>
      <c r="AD237" s="50"/>
      <c r="AH237" s="50"/>
      <c r="AI237" s="303">
        <f t="shared" si="322"/>
        <v>1</v>
      </c>
      <c r="AJ237" s="303">
        <f>AI237+COUNTIF(AI$2:$AI237,AI237)-1</f>
        <v>236</v>
      </c>
      <c r="AK237" s="305" t="str">
        <f t="shared" si="270"/>
        <v>Wallis and Futuna Islands</v>
      </c>
      <c r="AL237" s="81">
        <f t="shared" si="323"/>
        <v>0</v>
      </c>
      <c r="AM237" s="48">
        <f t="shared" si="271"/>
        <v>0</v>
      </c>
      <c r="AN237" s="48">
        <f t="shared" si="272"/>
        <v>0</v>
      </c>
      <c r="AO237" s="48">
        <f t="shared" si="273"/>
        <v>0</v>
      </c>
      <c r="AP237" s="48">
        <f t="shared" si="274"/>
        <v>0</v>
      </c>
      <c r="AQ237" s="48">
        <f t="shared" si="275"/>
        <v>0</v>
      </c>
      <c r="AR237" s="48">
        <f t="shared" si="276"/>
        <v>0</v>
      </c>
      <c r="AS237" s="48">
        <f t="shared" si="277"/>
        <v>0</v>
      </c>
      <c r="AT237" s="48">
        <f t="shared" si="278"/>
        <v>0</v>
      </c>
      <c r="AU237" s="48">
        <f t="shared" si="279"/>
        <v>0</v>
      </c>
      <c r="AV237" s="48">
        <f t="shared" si="280"/>
        <v>0</v>
      </c>
      <c r="AW237" s="48">
        <f t="shared" si="281"/>
        <v>0</v>
      </c>
      <c r="AX237" s="48">
        <f t="shared" si="282"/>
        <v>0</v>
      </c>
      <c r="AY237" s="48">
        <f t="shared" si="283"/>
        <v>0</v>
      </c>
      <c r="AZ237" s="48">
        <f t="shared" si="284"/>
        <v>0</v>
      </c>
      <c r="BA237" s="48">
        <f t="shared" si="285"/>
        <v>0</v>
      </c>
      <c r="BB237" s="48">
        <f t="shared" si="286"/>
        <v>0</v>
      </c>
      <c r="BC237" s="48">
        <f t="shared" si="287"/>
        <v>0</v>
      </c>
      <c r="BD237" s="48">
        <f t="shared" si="288"/>
        <v>0</v>
      </c>
      <c r="BE237" s="48">
        <f t="shared" si="289"/>
        <v>0</v>
      </c>
      <c r="BF237" s="48">
        <f t="shared" si="290"/>
        <v>0</v>
      </c>
      <c r="BG237" s="48">
        <f t="shared" si="291"/>
        <v>0</v>
      </c>
      <c r="BH237" s="48">
        <f t="shared" si="292"/>
        <v>0</v>
      </c>
      <c r="BI237" s="48">
        <f t="shared" si="293"/>
        <v>0</v>
      </c>
      <c r="BJ237" s="48">
        <f t="shared" si="294"/>
        <v>0</v>
      </c>
      <c r="BK237" s="48"/>
      <c r="CN237" s="310">
        <f t="shared" si="324"/>
        <v>0</v>
      </c>
      <c r="CO237" s="310">
        <v>236</v>
      </c>
      <c r="CP237" s="303">
        <f t="shared" si="325"/>
        <v>1</v>
      </c>
      <c r="CQ237" s="303">
        <f>CP237+COUNTIF($CP$2:CP237,CP237)-1</f>
        <v>236</v>
      </c>
      <c r="CR237" s="305" t="str">
        <f t="shared" si="295"/>
        <v>Wallis and Futuna Islands</v>
      </c>
      <c r="CS237" s="81">
        <f t="shared" si="326"/>
        <v>0</v>
      </c>
      <c r="CT237" s="48">
        <f t="shared" si="296"/>
        <v>0</v>
      </c>
      <c r="CU237" s="48">
        <f t="shared" si="297"/>
        <v>0</v>
      </c>
      <c r="CV237" s="48">
        <f t="shared" si="298"/>
        <v>0</v>
      </c>
      <c r="CW237" s="48">
        <f t="shared" si="299"/>
        <v>0</v>
      </c>
      <c r="CX237" s="48">
        <f t="shared" si="300"/>
        <v>0</v>
      </c>
      <c r="CY237" s="48">
        <f t="shared" si="301"/>
        <v>0</v>
      </c>
      <c r="CZ237" s="48">
        <f t="shared" si="302"/>
        <v>0</v>
      </c>
      <c r="DA237" s="48">
        <f t="shared" si="303"/>
        <v>0</v>
      </c>
      <c r="DB237" s="48">
        <f t="shared" si="304"/>
        <v>0</v>
      </c>
      <c r="DC237" s="48">
        <f t="shared" si="305"/>
        <v>0</v>
      </c>
      <c r="DD237" s="48">
        <f t="shared" si="306"/>
        <v>0</v>
      </c>
      <c r="DE237" s="48">
        <f t="shared" si="307"/>
        <v>0</v>
      </c>
      <c r="DF237" s="48">
        <f t="shared" si="308"/>
        <v>0</v>
      </c>
      <c r="DG237" s="48">
        <f t="shared" si="309"/>
        <v>0</v>
      </c>
      <c r="DH237" s="48">
        <f t="shared" si="310"/>
        <v>0</v>
      </c>
      <c r="DI237" s="48">
        <f t="shared" si="311"/>
        <v>0</v>
      </c>
      <c r="DJ237" s="48">
        <f t="shared" si="312"/>
        <v>0</v>
      </c>
      <c r="DK237" s="48">
        <f t="shared" si="313"/>
        <v>0</v>
      </c>
      <c r="DL237" s="48">
        <f t="shared" si="314"/>
        <v>0</v>
      </c>
      <c r="DM237" s="48">
        <f t="shared" si="315"/>
        <v>0</v>
      </c>
      <c r="DN237" s="48">
        <f t="shared" si="316"/>
        <v>0</v>
      </c>
      <c r="DO237" s="48">
        <f t="shared" si="317"/>
        <v>0</v>
      </c>
      <c r="DP237" s="48">
        <f t="shared" si="318"/>
        <v>0</v>
      </c>
      <c r="DQ237" s="48">
        <f t="shared" si="319"/>
        <v>0</v>
      </c>
    </row>
    <row r="238" spans="1:121" ht="15">
      <c r="A238" s="303">
        <v>237</v>
      </c>
      <c r="B238" s="445">
        <f t="shared" si="320"/>
        <v>1</v>
      </c>
      <c r="C238" s="446">
        <f>B238+COUNTIF(B$2:$B238,B238)-1</f>
        <v>237</v>
      </c>
      <c r="D238" s="447" t="str">
        <f>Tables!AI238</f>
        <v>Western Sahara</v>
      </c>
      <c r="E238" s="448">
        <f t="shared" si="321"/>
        <v>0</v>
      </c>
      <c r="F238" s="50">
        <f>SUMIFS('Portfolio Allocation'!C$10:C$109,'Portfolio Allocation'!$A$10:$A$109,'Graph Tables'!$D238)</f>
        <v>0</v>
      </c>
      <c r="G238" s="50">
        <f>SUMIFS('Portfolio Allocation'!D$10:D$109,'Portfolio Allocation'!$A$10:$A$109,'Graph Tables'!$D238)</f>
        <v>0</v>
      </c>
      <c r="H238" s="50">
        <f>SUMIFS('Portfolio Allocation'!E$10:E$109,'Portfolio Allocation'!$A$10:$A$109,'Graph Tables'!$D238)</f>
        <v>0</v>
      </c>
      <c r="I238" s="50">
        <f>SUMIFS('Portfolio Allocation'!F$10:F$109,'Portfolio Allocation'!$A$10:$A$109,'Graph Tables'!$D238)</f>
        <v>0</v>
      </c>
      <c r="J238" s="50">
        <f>SUMIFS('Portfolio Allocation'!G$10:G$109,'Portfolio Allocation'!$A$10:$A$109,'Graph Tables'!$D238)</f>
        <v>0</v>
      </c>
      <c r="K238" s="50">
        <f>SUMIFS('Portfolio Allocation'!H$10:H$109,'Portfolio Allocation'!$A$10:$A$109,'Graph Tables'!$D238)</f>
        <v>0</v>
      </c>
      <c r="L238" s="50">
        <f>SUMIFS('Portfolio Allocation'!I$10:I$109,'Portfolio Allocation'!$A$10:$A$109,'Graph Tables'!$D238)</f>
        <v>0</v>
      </c>
      <c r="M238" s="50">
        <f>SUMIFS('Portfolio Allocation'!J$10:J$109,'Portfolio Allocation'!$A$10:$A$109,'Graph Tables'!$D238)</f>
        <v>0</v>
      </c>
      <c r="N238" s="50">
        <f>SUMIFS('Portfolio Allocation'!K$10:K$109,'Portfolio Allocation'!$A$10:$A$109,'Graph Tables'!$D238)</f>
        <v>0</v>
      </c>
      <c r="O238" s="50">
        <f>SUMIFS('Portfolio Allocation'!L$10:L$109,'Portfolio Allocation'!$A$10:$A$109,'Graph Tables'!$D238)</f>
        <v>0</v>
      </c>
      <c r="P238" s="50">
        <f>SUMIFS('Portfolio Allocation'!M$10:M$109,'Portfolio Allocation'!$A$10:$A$109,'Graph Tables'!$D238)</f>
        <v>0</v>
      </c>
      <c r="Q238" s="50">
        <f>SUMIFS('Portfolio Allocation'!N$10:N$109,'Portfolio Allocation'!$A$10:$A$109,'Graph Tables'!$D238)</f>
        <v>0</v>
      </c>
      <c r="R238" s="50">
        <f>SUMIFS('Portfolio Allocation'!O$10:O$109,'Portfolio Allocation'!$A$10:$A$109,'Graph Tables'!$D238)</f>
        <v>0</v>
      </c>
      <c r="S238" s="50">
        <f>SUMIFS('Portfolio Allocation'!P$10:P$109,'Portfolio Allocation'!$A$10:$A$109,'Graph Tables'!$D238)</f>
        <v>0</v>
      </c>
      <c r="T238" s="50">
        <f>SUMIFS('Portfolio Allocation'!Q$10:Q$109,'Portfolio Allocation'!$A$10:$A$109,'Graph Tables'!$D238)</f>
        <v>0</v>
      </c>
      <c r="U238" s="50">
        <f>SUMIFS('Portfolio Allocation'!R$10:R$109,'Portfolio Allocation'!$A$10:$A$109,'Graph Tables'!$D238)</f>
        <v>0</v>
      </c>
      <c r="V238" s="50">
        <f>SUMIFS('Portfolio Allocation'!S$10:S$109,'Portfolio Allocation'!$A$10:$A$109,'Graph Tables'!$D238)</f>
        <v>0</v>
      </c>
      <c r="W238" s="50">
        <f>SUMIFS('Portfolio Allocation'!T$10:T$109,'Portfolio Allocation'!$A$10:$A$109,'Graph Tables'!$D238)</f>
        <v>0</v>
      </c>
      <c r="X238" s="50">
        <f>SUMIFS('Portfolio Allocation'!U$10:U$109,'Portfolio Allocation'!$A$10:$A$109,'Graph Tables'!$D238)</f>
        <v>0</v>
      </c>
      <c r="Y238" s="50">
        <f>SUMIFS('Portfolio Allocation'!V$10:V$109,'Portfolio Allocation'!$A$10:$A$109,'Graph Tables'!$D238)</f>
        <v>0</v>
      </c>
      <c r="Z238" s="50">
        <f>SUMIFS('Portfolio Allocation'!W$10:W$109,'Portfolio Allocation'!$A$10:$A$109,'Graph Tables'!$D238)</f>
        <v>0</v>
      </c>
      <c r="AA238" s="50">
        <f>SUMIFS('Portfolio Allocation'!X$10:X$109,'Portfolio Allocation'!$A$10:$A$109,'Graph Tables'!$D238)</f>
        <v>0</v>
      </c>
      <c r="AB238" s="50">
        <f>SUMIFS('Portfolio Allocation'!Y$10:Y$109,'Portfolio Allocation'!$A$10:$A$109,'Graph Tables'!$D238)</f>
        <v>0</v>
      </c>
      <c r="AC238" s="50">
        <f>SUMIFS('Portfolio Allocation'!Z$10:Z$109,'Portfolio Allocation'!$A$10:$A$109,'Graph Tables'!$D238)</f>
        <v>0</v>
      </c>
      <c r="AD238" s="50"/>
      <c r="AH238" s="50"/>
      <c r="AI238" s="303">
        <f t="shared" si="322"/>
        <v>1</v>
      </c>
      <c r="AJ238" s="303">
        <f>AI238+COUNTIF(AI$2:$AI238,AI238)-1</f>
        <v>237</v>
      </c>
      <c r="AK238" s="305" t="str">
        <f t="shared" si="270"/>
        <v>Western Sahara</v>
      </c>
      <c r="AL238" s="81">
        <f t="shared" si="323"/>
        <v>0</v>
      </c>
      <c r="AM238" s="48">
        <f t="shared" si="271"/>
        <v>0</v>
      </c>
      <c r="AN238" s="48">
        <f t="shared" si="272"/>
        <v>0</v>
      </c>
      <c r="AO238" s="48">
        <f t="shared" si="273"/>
        <v>0</v>
      </c>
      <c r="AP238" s="48">
        <f t="shared" si="274"/>
        <v>0</v>
      </c>
      <c r="AQ238" s="48">
        <f t="shared" si="275"/>
        <v>0</v>
      </c>
      <c r="AR238" s="48">
        <f t="shared" si="276"/>
        <v>0</v>
      </c>
      <c r="AS238" s="48">
        <f t="shared" si="277"/>
        <v>0</v>
      </c>
      <c r="AT238" s="48">
        <f t="shared" si="278"/>
        <v>0</v>
      </c>
      <c r="AU238" s="48">
        <f t="shared" si="279"/>
        <v>0</v>
      </c>
      <c r="AV238" s="48">
        <f t="shared" si="280"/>
        <v>0</v>
      </c>
      <c r="AW238" s="48">
        <f t="shared" si="281"/>
        <v>0</v>
      </c>
      <c r="AX238" s="48">
        <f t="shared" si="282"/>
        <v>0</v>
      </c>
      <c r="AY238" s="48">
        <f t="shared" si="283"/>
        <v>0</v>
      </c>
      <c r="AZ238" s="48">
        <f t="shared" si="284"/>
        <v>0</v>
      </c>
      <c r="BA238" s="48">
        <f t="shared" si="285"/>
        <v>0</v>
      </c>
      <c r="BB238" s="48">
        <f t="shared" si="286"/>
        <v>0</v>
      </c>
      <c r="BC238" s="48">
        <f t="shared" si="287"/>
        <v>0</v>
      </c>
      <c r="BD238" s="48">
        <f t="shared" si="288"/>
        <v>0</v>
      </c>
      <c r="BE238" s="48">
        <f t="shared" si="289"/>
        <v>0</v>
      </c>
      <c r="BF238" s="48">
        <f t="shared" si="290"/>
        <v>0</v>
      </c>
      <c r="BG238" s="48">
        <f t="shared" si="291"/>
        <v>0</v>
      </c>
      <c r="BH238" s="48">
        <f t="shared" si="292"/>
        <v>0</v>
      </c>
      <c r="BI238" s="48">
        <f t="shared" si="293"/>
        <v>0</v>
      </c>
      <c r="BJ238" s="48">
        <f t="shared" si="294"/>
        <v>0</v>
      </c>
      <c r="BK238" s="48"/>
      <c r="CN238" s="310">
        <f t="shared" si="324"/>
        <v>0</v>
      </c>
      <c r="CO238" s="310">
        <v>237</v>
      </c>
      <c r="CP238" s="303">
        <f t="shared" si="325"/>
        <v>1</v>
      </c>
      <c r="CQ238" s="303">
        <f>CP238+COUNTIF($CP$2:CP238,CP238)-1</f>
        <v>237</v>
      </c>
      <c r="CR238" s="305" t="str">
        <f t="shared" si="295"/>
        <v>Western Sahara</v>
      </c>
      <c r="CS238" s="81">
        <f t="shared" si="326"/>
        <v>0</v>
      </c>
      <c r="CT238" s="48">
        <f t="shared" si="296"/>
        <v>0</v>
      </c>
      <c r="CU238" s="48">
        <f t="shared" si="297"/>
        <v>0</v>
      </c>
      <c r="CV238" s="48">
        <f t="shared" si="298"/>
        <v>0</v>
      </c>
      <c r="CW238" s="48">
        <f t="shared" si="299"/>
        <v>0</v>
      </c>
      <c r="CX238" s="48">
        <f t="shared" si="300"/>
        <v>0</v>
      </c>
      <c r="CY238" s="48">
        <f t="shared" si="301"/>
        <v>0</v>
      </c>
      <c r="CZ238" s="48">
        <f t="shared" si="302"/>
        <v>0</v>
      </c>
      <c r="DA238" s="48">
        <f t="shared" si="303"/>
        <v>0</v>
      </c>
      <c r="DB238" s="48">
        <f t="shared" si="304"/>
        <v>0</v>
      </c>
      <c r="DC238" s="48">
        <f t="shared" si="305"/>
        <v>0</v>
      </c>
      <c r="DD238" s="48">
        <f t="shared" si="306"/>
        <v>0</v>
      </c>
      <c r="DE238" s="48">
        <f t="shared" si="307"/>
        <v>0</v>
      </c>
      <c r="DF238" s="48">
        <f t="shared" si="308"/>
        <v>0</v>
      </c>
      <c r="DG238" s="48">
        <f t="shared" si="309"/>
        <v>0</v>
      </c>
      <c r="DH238" s="48">
        <f t="shared" si="310"/>
        <v>0</v>
      </c>
      <c r="DI238" s="48">
        <f t="shared" si="311"/>
        <v>0</v>
      </c>
      <c r="DJ238" s="48">
        <f t="shared" si="312"/>
        <v>0</v>
      </c>
      <c r="DK238" s="48">
        <f t="shared" si="313"/>
        <v>0</v>
      </c>
      <c r="DL238" s="48">
        <f t="shared" si="314"/>
        <v>0</v>
      </c>
      <c r="DM238" s="48">
        <f t="shared" si="315"/>
        <v>0</v>
      </c>
      <c r="DN238" s="48">
        <f t="shared" si="316"/>
        <v>0</v>
      </c>
      <c r="DO238" s="48">
        <f t="shared" si="317"/>
        <v>0</v>
      </c>
      <c r="DP238" s="48">
        <f t="shared" si="318"/>
        <v>0</v>
      </c>
      <c r="DQ238" s="48">
        <f t="shared" si="319"/>
        <v>0</v>
      </c>
    </row>
    <row r="239" spans="1:121" ht="15">
      <c r="A239" s="303">
        <v>238</v>
      </c>
      <c r="B239" s="445">
        <f t="shared" si="320"/>
        <v>1</v>
      </c>
      <c r="C239" s="446">
        <f>B239+COUNTIF(B$2:$B239,B239)-1</f>
        <v>238</v>
      </c>
      <c r="D239" s="447" t="str">
        <f>Tables!AI239</f>
        <v>Yemen</v>
      </c>
      <c r="E239" s="448">
        <f t="shared" si="321"/>
        <v>0</v>
      </c>
      <c r="F239" s="50">
        <f>SUMIFS('Portfolio Allocation'!C$10:C$109,'Portfolio Allocation'!$A$10:$A$109,'Graph Tables'!$D239)</f>
        <v>0</v>
      </c>
      <c r="G239" s="50">
        <f>SUMIFS('Portfolio Allocation'!D$10:D$109,'Portfolio Allocation'!$A$10:$A$109,'Graph Tables'!$D239)</f>
        <v>0</v>
      </c>
      <c r="H239" s="50">
        <f>SUMIFS('Portfolio Allocation'!E$10:E$109,'Portfolio Allocation'!$A$10:$A$109,'Graph Tables'!$D239)</f>
        <v>0</v>
      </c>
      <c r="I239" s="50">
        <f>SUMIFS('Portfolio Allocation'!F$10:F$109,'Portfolio Allocation'!$A$10:$A$109,'Graph Tables'!$D239)</f>
        <v>0</v>
      </c>
      <c r="J239" s="50">
        <f>SUMIFS('Portfolio Allocation'!G$10:G$109,'Portfolio Allocation'!$A$10:$A$109,'Graph Tables'!$D239)</f>
        <v>0</v>
      </c>
      <c r="K239" s="50">
        <f>SUMIFS('Portfolio Allocation'!H$10:H$109,'Portfolio Allocation'!$A$10:$A$109,'Graph Tables'!$D239)</f>
        <v>0</v>
      </c>
      <c r="L239" s="50">
        <f>SUMIFS('Portfolio Allocation'!I$10:I$109,'Portfolio Allocation'!$A$10:$A$109,'Graph Tables'!$D239)</f>
        <v>0</v>
      </c>
      <c r="M239" s="50">
        <f>SUMIFS('Portfolio Allocation'!J$10:J$109,'Portfolio Allocation'!$A$10:$A$109,'Graph Tables'!$D239)</f>
        <v>0</v>
      </c>
      <c r="N239" s="50">
        <f>SUMIFS('Portfolio Allocation'!K$10:K$109,'Portfolio Allocation'!$A$10:$A$109,'Graph Tables'!$D239)</f>
        <v>0</v>
      </c>
      <c r="O239" s="50">
        <f>SUMIFS('Portfolio Allocation'!L$10:L$109,'Portfolio Allocation'!$A$10:$A$109,'Graph Tables'!$D239)</f>
        <v>0</v>
      </c>
      <c r="P239" s="50">
        <f>SUMIFS('Portfolio Allocation'!M$10:M$109,'Portfolio Allocation'!$A$10:$A$109,'Graph Tables'!$D239)</f>
        <v>0</v>
      </c>
      <c r="Q239" s="50">
        <f>SUMIFS('Portfolio Allocation'!N$10:N$109,'Portfolio Allocation'!$A$10:$A$109,'Graph Tables'!$D239)</f>
        <v>0</v>
      </c>
      <c r="R239" s="50">
        <f>SUMIFS('Portfolio Allocation'!O$10:O$109,'Portfolio Allocation'!$A$10:$A$109,'Graph Tables'!$D239)</f>
        <v>0</v>
      </c>
      <c r="S239" s="50">
        <f>SUMIFS('Portfolio Allocation'!P$10:P$109,'Portfolio Allocation'!$A$10:$A$109,'Graph Tables'!$D239)</f>
        <v>0</v>
      </c>
      <c r="T239" s="50">
        <f>SUMIFS('Portfolio Allocation'!Q$10:Q$109,'Portfolio Allocation'!$A$10:$A$109,'Graph Tables'!$D239)</f>
        <v>0</v>
      </c>
      <c r="U239" s="50">
        <f>SUMIFS('Portfolio Allocation'!R$10:R$109,'Portfolio Allocation'!$A$10:$A$109,'Graph Tables'!$D239)</f>
        <v>0</v>
      </c>
      <c r="V239" s="50">
        <f>SUMIFS('Portfolio Allocation'!S$10:S$109,'Portfolio Allocation'!$A$10:$A$109,'Graph Tables'!$D239)</f>
        <v>0</v>
      </c>
      <c r="W239" s="50">
        <f>SUMIFS('Portfolio Allocation'!T$10:T$109,'Portfolio Allocation'!$A$10:$A$109,'Graph Tables'!$D239)</f>
        <v>0</v>
      </c>
      <c r="X239" s="50">
        <f>SUMIFS('Portfolio Allocation'!U$10:U$109,'Portfolio Allocation'!$A$10:$A$109,'Graph Tables'!$D239)</f>
        <v>0</v>
      </c>
      <c r="Y239" s="50">
        <f>SUMIFS('Portfolio Allocation'!V$10:V$109,'Portfolio Allocation'!$A$10:$A$109,'Graph Tables'!$D239)</f>
        <v>0</v>
      </c>
      <c r="Z239" s="50">
        <f>SUMIFS('Portfolio Allocation'!W$10:W$109,'Portfolio Allocation'!$A$10:$A$109,'Graph Tables'!$D239)</f>
        <v>0</v>
      </c>
      <c r="AA239" s="50">
        <f>SUMIFS('Portfolio Allocation'!X$10:X$109,'Portfolio Allocation'!$A$10:$A$109,'Graph Tables'!$D239)</f>
        <v>0</v>
      </c>
      <c r="AB239" s="50">
        <f>SUMIFS('Portfolio Allocation'!Y$10:Y$109,'Portfolio Allocation'!$A$10:$A$109,'Graph Tables'!$D239)</f>
        <v>0</v>
      </c>
      <c r="AC239" s="50">
        <f>SUMIFS('Portfolio Allocation'!Z$10:Z$109,'Portfolio Allocation'!$A$10:$A$109,'Graph Tables'!$D239)</f>
        <v>0</v>
      </c>
      <c r="AD239" s="50"/>
      <c r="AH239" s="50"/>
      <c r="AI239" s="303">
        <f t="shared" si="322"/>
        <v>1</v>
      </c>
      <c r="AJ239" s="303">
        <f>AI239+COUNTIF(AI$2:$AI239,AI239)-1</f>
        <v>238</v>
      </c>
      <c r="AK239" s="305" t="str">
        <f t="shared" si="270"/>
        <v>Yemen</v>
      </c>
      <c r="AL239" s="81">
        <f t="shared" si="323"/>
        <v>0</v>
      </c>
      <c r="AM239" s="48">
        <f t="shared" si="271"/>
        <v>0</v>
      </c>
      <c r="AN239" s="48">
        <f t="shared" si="272"/>
        <v>0</v>
      </c>
      <c r="AO239" s="48">
        <f t="shared" si="273"/>
        <v>0</v>
      </c>
      <c r="AP239" s="48">
        <f t="shared" si="274"/>
        <v>0</v>
      </c>
      <c r="AQ239" s="48">
        <f t="shared" si="275"/>
        <v>0</v>
      </c>
      <c r="AR239" s="48">
        <f t="shared" si="276"/>
        <v>0</v>
      </c>
      <c r="AS239" s="48">
        <f t="shared" si="277"/>
        <v>0</v>
      </c>
      <c r="AT239" s="48">
        <f t="shared" si="278"/>
        <v>0</v>
      </c>
      <c r="AU239" s="48">
        <f t="shared" si="279"/>
        <v>0</v>
      </c>
      <c r="AV239" s="48">
        <f t="shared" si="280"/>
        <v>0</v>
      </c>
      <c r="AW239" s="48">
        <f t="shared" si="281"/>
        <v>0</v>
      </c>
      <c r="AX239" s="48">
        <f t="shared" si="282"/>
        <v>0</v>
      </c>
      <c r="AY239" s="48">
        <f t="shared" si="283"/>
        <v>0</v>
      </c>
      <c r="AZ239" s="48">
        <f t="shared" si="284"/>
        <v>0</v>
      </c>
      <c r="BA239" s="48">
        <f t="shared" si="285"/>
        <v>0</v>
      </c>
      <c r="BB239" s="48">
        <f t="shared" si="286"/>
        <v>0</v>
      </c>
      <c r="BC239" s="48">
        <f t="shared" si="287"/>
        <v>0</v>
      </c>
      <c r="BD239" s="48">
        <f t="shared" si="288"/>
        <v>0</v>
      </c>
      <c r="BE239" s="48">
        <f t="shared" si="289"/>
        <v>0</v>
      </c>
      <c r="BF239" s="48">
        <f t="shared" si="290"/>
        <v>0</v>
      </c>
      <c r="BG239" s="48">
        <f t="shared" si="291"/>
        <v>0</v>
      </c>
      <c r="BH239" s="48">
        <f t="shared" si="292"/>
        <v>0</v>
      </c>
      <c r="BI239" s="48">
        <f t="shared" si="293"/>
        <v>0</v>
      </c>
      <c r="BJ239" s="48">
        <f t="shared" si="294"/>
        <v>0</v>
      </c>
      <c r="BK239" s="48"/>
      <c r="CN239" s="310">
        <f t="shared" si="324"/>
        <v>0</v>
      </c>
      <c r="CO239" s="310">
        <v>238</v>
      </c>
      <c r="CP239" s="303">
        <f t="shared" si="325"/>
        <v>1</v>
      </c>
      <c r="CQ239" s="303">
        <f>CP239+COUNTIF($CP$2:CP239,CP239)-1</f>
        <v>238</v>
      </c>
      <c r="CR239" s="305" t="str">
        <f t="shared" si="295"/>
        <v>Yemen</v>
      </c>
      <c r="CS239" s="81">
        <f t="shared" si="326"/>
        <v>0</v>
      </c>
      <c r="CT239" s="48">
        <f t="shared" si="296"/>
        <v>0</v>
      </c>
      <c r="CU239" s="48">
        <f t="shared" si="297"/>
        <v>0</v>
      </c>
      <c r="CV239" s="48">
        <f t="shared" si="298"/>
        <v>0</v>
      </c>
      <c r="CW239" s="48">
        <f t="shared" si="299"/>
        <v>0</v>
      </c>
      <c r="CX239" s="48">
        <f t="shared" si="300"/>
        <v>0</v>
      </c>
      <c r="CY239" s="48">
        <f t="shared" si="301"/>
        <v>0</v>
      </c>
      <c r="CZ239" s="48">
        <f t="shared" si="302"/>
        <v>0</v>
      </c>
      <c r="DA239" s="48">
        <f t="shared" si="303"/>
        <v>0</v>
      </c>
      <c r="DB239" s="48">
        <f t="shared" si="304"/>
        <v>0</v>
      </c>
      <c r="DC239" s="48">
        <f t="shared" si="305"/>
        <v>0</v>
      </c>
      <c r="DD239" s="48">
        <f t="shared" si="306"/>
        <v>0</v>
      </c>
      <c r="DE239" s="48">
        <f t="shared" si="307"/>
        <v>0</v>
      </c>
      <c r="DF239" s="48">
        <f t="shared" si="308"/>
        <v>0</v>
      </c>
      <c r="DG239" s="48">
        <f t="shared" si="309"/>
        <v>0</v>
      </c>
      <c r="DH239" s="48">
        <f t="shared" si="310"/>
        <v>0</v>
      </c>
      <c r="DI239" s="48">
        <f t="shared" si="311"/>
        <v>0</v>
      </c>
      <c r="DJ239" s="48">
        <f t="shared" si="312"/>
        <v>0</v>
      </c>
      <c r="DK239" s="48">
        <f t="shared" si="313"/>
        <v>0</v>
      </c>
      <c r="DL239" s="48">
        <f t="shared" si="314"/>
        <v>0</v>
      </c>
      <c r="DM239" s="48">
        <f t="shared" si="315"/>
        <v>0</v>
      </c>
      <c r="DN239" s="48">
        <f t="shared" si="316"/>
        <v>0</v>
      </c>
      <c r="DO239" s="48">
        <f t="shared" si="317"/>
        <v>0</v>
      </c>
      <c r="DP239" s="48">
        <f t="shared" si="318"/>
        <v>0</v>
      </c>
      <c r="DQ239" s="48">
        <f t="shared" si="319"/>
        <v>0</v>
      </c>
    </row>
    <row r="240" spans="1:121" ht="15">
      <c r="A240" s="303">
        <v>239</v>
      </c>
      <c r="B240" s="445">
        <f t="shared" si="320"/>
        <v>1</v>
      </c>
      <c r="C240" s="446">
        <f>B240+COUNTIF(B$2:$B240,B240)-1</f>
        <v>239</v>
      </c>
      <c r="D240" s="447" t="str">
        <f>Tables!AI240</f>
        <v>Zambia</v>
      </c>
      <c r="E240" s="448">
        <f t="shared" si="321"/>
        <v>0</v>
      </c>
      <c r="F240" s="50">
        <f>SUMIFS('Portfolio Allocation'!C$10:C$109,'Portfolio Allocation'!$A$10:$A$109,'Graph Tables'!$D240)</f>
        <v>0</v>
      </c>
      <c r="G240" s="50">
        <f>SUMIFS('Portfolio Allocation'!D$10:D$109,'Portfolio Allocation'!$A$10:$A$109,'Graph Tables'!$D240)</f>
        <v>0</v>
      </c>
      <c r="H240" s="50">
        <f>SUMIFS('Portfolio Allocation'!E$10:E$109,'Portfolio Allocation'!$A$10:$A$109,'Graph Tables'!$D240)</f>
        <v>0</v>
      </c>
      <c r="I240" s="50">
        <f>SUMIFS('Portfolio Allocation'!F$10:F$109,'Portfolio Allocation'!$A$10:$A$109,'Graph Tables'!$D240)</f>
        <v>0</v>
      </c>
      <c r="J240" s="50">
        <f>SUMIFS('Portfolio Allocation'!G$10:G$109,'Portfolio Allocation'!$A$10:$A$109,'Graph Tables'!$D240)</f>
        <v>0</v>
      </c>
      <c r="K240" s="50">
        <f>SUMIFS('Portfolio Allocation'!H$10:H$109,'Portfolio Allocation'!$A$10:$A$109,'Graph Tables'!$D240)</f>
        <v>0</v>
      </c>
      <c r="L240" s="50">
        <f>SUMIFS('Portfolio Allocation'!I$10:I$109,'Portfolio Allocation'!$A$10:$A$109,'Graph Tables'!$D240)</f>
        <v>0</v>
      </c>
      <c r="M240" s="50">
        <f>SUMIFS('Portfolio Allocation'!J$10:J$109,'Portfolio Allocation'!$A$10:$A$109,'Graph Tables'!$D240)</f>
        <v>0</v>
      </c>
      <c r="N240" s="50">
        <f>SUMIFS('Portfolio Allocation'!K$10:K$109,'Portfolio Allocation'!$A$10:$A$109,'Graph Tables'!$D240)</f>
        <v>0</v>
      </c>
      <c r="O240" s="50">
        <f>SUMIFS('Portfolio Allocation'!L$10:L$109,'Portfolio Allocation'!$A$10:$A$109,'Graph Tables'!$D240)</f>
        <v>0</v>
      </c>
      <c r="P240" s="50">
        <f>SUMIFS('Portfolio Allocation'!M$10:M$109,'Portfolio Allocation'!$A$10:$A$109,'Graph Tables'!$D240)</f>
        <v>0</v>
      </c>
      <c r="Q240" s="50">
        <f>SUMIFS('Portfolio Allocation'!N$10:N$109,'Portfolio Allocation'!$A$10:$A$109,'Graph Tables'!$D240)</f>
        <v>0</v>
      </c>
      <c r="R240" s="50">
        <f>SUMIFS('Portfolio Allocation'!O$10:O$109,'Portfolio Allocation'!$A$10:$A$109,'Graph Tables'!$D240)</f>
        <v>0</v>
      </c>
      <c r="S240" s="50">
        <f>SUMIFS('Portfolio Allocation'!P$10:P$109,'Portfolio Allocation'!$A$10:$A$109,'Graph Tables'!$D240)</f>
        <v>0</v>
      </c>
      <c r="T240" s="50">
        <f>SUMIFS('Portfolio Allocation'!Q$10:Q$109,'Portfolio Allocation'!$A$10:$A$109,'Graph Tables'!$D240)</f>
        <v>0</v>
      </c>
      <c r="U240" s="50">
        <f>SUMIFS('Portfolio Allocation'!R$10:R$109,'Portfolio Allocation'!$A$10:$A$109,'Graph Tables'!$D240)</f>
        <v>0</v>
      </c>
      <c r="V240" s="50">
        <f>SUMIFS('Portfolio Allocation'!S$10:S$109,'Portfolio Allocation'!$A$10:$A$109,'Graph Tables'!$D240)</f>
        <v>0</v>
      </c>
      <c r="W240" s="50">
        <f>SUMIFS('Portfolio Allocation'!T$10:T$109,'Portfolio Allocation'!$A$10:$A$109,'Graph Tables'!$D240)</f>
        <v>0</v>
      </c>
      <c r="X240" s="50">
        <f>SUMIFS('Portfolio Allocation'!U$10:U$109,'Portfolio Allocation'!$A$10:$A$109,'Graph Tables'!$D240)</f>
        <v>0</v>
      </c>
      <c r="Y240" s="50">
        <f>SUMIFS('Portfolio Allocation'!V$10:V$109,'Portfolio Allocation'!$A$10:$A$109,'Graph Tables'!$D240)</f>
        <v>0</v>
      </c>
      <c r="Z240" s="50">
        <f>SUMIFS('Portfolio Allocation'!W$10:W$109,'Portfolio Allocation'!$A$10:$A$109,'Graph Tables'!$D240)</f>
        <v>0</v>
      </c>
      <c r="AA240" s="50">
        <f>SUMIFS('Portfolio Allocation'!X$10:X$109,'Portfolio Allocation'!$A$10:$A$109,'Graph Tables'!$D240)</f>
        <v>0</v>
      </c>
      <c r="AB240" s="50">
        <f>SUMIFS('Portfolio Allocation'!Y$10:Y$109,'Portfolio Allocation'!$A$10:$A$109,'Graph Tables'!$D240)</f>
        <v>0</v>
      </c>
      <c r="AC240" s="50">
        <f>SUMIFS('Portfolio Allocation'!Z$10:Z$109,'Portfolio Allocation'!$A$10:$A$109,'Graph Tables'!$D240)</f>
        <v>0</v>
      </c>
      <c r="AD240" s="50"/>
      <c r="AH240" s="50"/>
      <c r="AI240" s="303">
        <f t="shared" si="322"/>
        <v>1</v>
      </c>
      <c r="AJ240" s="303">
        <f>AI240+COUNTIF(AI$2:$AI240,AI240)-1</f>
        <v>239</v>
      </c>
      <c r="AK240" s="305" t="str">
        <f t="shared" si="270"/>
        <v>Zambia</v>
      </c>
      <c r="AL240" s="81">
        <f t="shared" si="323"/>
        <v>0</v>
      </c>
      <c r="AM240" s="48">
        <f t="shared" si="271"/>
        <v>0</v>
      </c>
      <c r="AN240" s="48">
        <f t="shared" si="272"/>
        <v>0</v>
      </c>
      <c r="AO240" s="48">
        <f t="shared" si="273"/>
        <v>0</v>
      </c>
      <c r="AP240" s="48">
        <f t="shared" si="274"/>
        <v>0</v>
      </c>
      <c r="AQ240" s="48">
        <f t="shared" si="275"/>
        <v>0</v>
      </c>
      <c r="AR240" s="48">
        <f t="shared" si="276"/>
        <v>0</v>
      </c>
      <c r="AS240" s="48">
        <f t="shared" si="277"/>
        <v>0</v>
      </c>
      <c r="AT240" s="48">
        <f t="shared" si="278"/>
        <v>0</v>
      </c>
      <c r="AU240" s="48">
        <f t="shared" si="279"/>
        <v>0</v>
      </c>
      <c r="AV240" s="48">
        <f t="shared" si="280"/>
        <v>0</v>
      </c>
      <c r="AW240" s="48">
        <f t="shared" si="281"/>
        <v>0</v>
      </c>
      <c r="AX240" s="48">
        <f t="shared" si="282"/>
        <v>0</v>
      </c>
      <c r="AY240" s="48">
        <f t="shared" si="283"/>
        <v>0</v>
      </c>
      <c r="AZ240" s="48">
        <f t="shared" si="284"/>
        <v>0</v>
      </c>
      <c r="BA240" s="48">
        <f t="shared" si="285"/>
        <v>0</v>
      </c>
      <c r="BB240" s="48">
        <f t="shared" si="286"/>
        <v>0</v>
      </c>
      <c r="BC240" s="48">
        <f t="shared" si="287"/>
        <v>0</v>
      </c>
      <c r="BD240" s="48">
        <f t="shared" si="288"/>
        <v>0</v>
      </c>
      <c r="BE240" s="48">
        <f t="shared" si="289"/>
        <v>0</v>
      </c>
      <c r="BF240" s="48">
        <f t="shared" si="290"/>
        <v>0</v>
      </c>
      <c r="BG240" s="48">
        <f t="shared" si="291"/>
        <v>0</v>
      </c>
      <c r="BH240" s="48">
        <f t="shared" si="292"/>
        <v>0</v>
      </c>
      <c r="BI240" s="48">
        <f t="shared" si="293"/>
        <v>0</v>
      </c>
      <c r="BJ240" s="48">
        <f t="shared" si="294"/>
        <v>0</v>
      </c>
      <c r="BK240" s="48"/>
      <c r="CN240" s="310">
        <f t="shared" si="324"/>
        <v>0</v>
      </c>
      <c r="CO240" s="310">
        <v>239</v>
      </c>
      <c r="CP240" s="303">
        <f t="shared" si="325"/>
        <v>1</v>
      </c>
      <c r="CQ240" s="303">
        <f>CP240+COUNTIF($CP$2:CP240,CP240)-1</f>
        <v>239</v>
      </c>
      <c r="CR240" s="305" t="str">
        <f t="shared" si="295"/>
        <v>Zambia</v>
      </c>
      <c r="CS240" s="81">
        <f>SUM(CT240:DQ240)</f>
        <v>0</v>
      </c>
      <c r="CT240" s="48">
        <f t="shared" si="296"/>
        <v>0</v>
      </c>
      <c r="CU240" s="48">
        <f t="shared" si="297"/>
        <v>0</v>
      </c>
      <c r="CV240" s="48">
        <f t="shared" si="298"/>
        <v>0</v>
      </c>
      <c r="CW240" s="48">
        <f t="shared" si="299"/>
        <v>0</v>
      </c>
      <c r="CX240" s="48">
        <f t="shared" si="300"/>
        <v>0</v>
      </c>
      <c r="CY240" s="48">
        <f t="shared" si="301"/>
        <v>0</v>
      </c>
      <c r="CZ240" s="48">
        <f t="shared" si="302"/>
        <v>0</v>
      </c>
      <c r="DA240" s="48">
        <f t="shared" si="303"/>
        <v>0</v>
      </c>
      <c r="DB240" s="48">
        <f t="shared" si="304"/>
        <v>0</v>
      </c>
      <c r="DC240" s="48">
        <f t="shared" si="305"/>
        <v>0</v>
      </c>
      <c r="DD240" s="48">
        <f t="shared" si="306"/>
        <v>0</v>
      </c>
      <c r="DE240" s="48">
        <f t="shared" si="307"/>
        <v>0</v>
      </c>
      <c r="DF240" s="48">
        <f t="shared" si="308"/>
        <v>0</v>
      </c>
      <c r="DG240" s="48">
        <f t="shared" si="309"/>
        <v>0</v>
      </c>
      <c r="DH240" s="48">
        <f t="shared" si="310"/>
        <v>0</v>
      </c>
      <c r="DI240" s="48">
        <f t="shared" si="311"/>
        <v>0</v>
      </c>
      <c r="DJ240" s="48">
        <f t="shared" si="312"/>
        <v>0</v>
      </c>
      <c r="DK240" s="48">
        <f t="shared" si="313"/>
        <v>0</v>
      </c>
      <c r="DL240" s="48">
        <f t="shared" si="314"/>
        <v>0</v>
      </c>
      <c r="DM240" s="48">
        <f t="shared" si="315"/>
        <v>0</v>
      </c>
      <c r="DN240" s="48">
        <f t="shared" si="316"/>
        <v>0</v>
      </c>
      <c r="DO240" s="48">
        <f t="shared" si="317"/>
        <v>0</v>
      </c>
      <c r="DP240" s="48">
        <f t="shared" si="318"/>
        <v>0</v>
      </c>
      <c r="DQ240" s="48">
        <f t="shared" si="319"/>
        <v>0</v>
      </c>
    </row>
    <row r="241" spans="1:121" ht="15">
      <c r="A241" s="303">
        <v>240</v>
      </c>
      <c r="B241" s="445">
        <f t="shared" si="320"/>
        <v>1</v>
      </c>
      <c r="C241" s="446">
        <f>B241+COUNTIF(B$2:$B241,B241)-1</f>
        <v>240</v>
      </c>
      <c r="D241" s="447" t="str">
        <f>Tables!AI241</f>
        <v>Zimbabwe</v>
      </c>
      <c r="E241" s="448">
        <f t="shared" si="321"/>
        <v>0</v>
      </c>
      <c r="F241" s="50">
        <f>SUMIFS('Portfolio Allocation'!C$10:C$109,'Portfolio Allocation'!$A$10:$A$109,'Graph Tables'!$D241)</f>
        <v>0</v>
      </c>
      <c r="G241" s="50">
        <f>SUMIFS('Portfolio Allocation'!D$10:D$109,'Portfolio Allocation'!$A$10:$A$109,'Graph Tables'!$D241)</f>
        <v>0</v>
      </c>
      <c r="H241" s="50">
        <f>SUMIFS('Portfolio Allocation'!E$10:E$109,'Portfolio Allocation'!$A$10:$A$109,'Graph Tables'!$D241)</f>
        <v>0</v>
      </c>
      <c r="I241" s="50">
        <f>SUMIFS('Portfolio Allocation'!F$10:F$109,'Portfolio Allocation'!$A$10:$A$109,'Graph Tables'!$D241)</f>
        <v>0</v>
      </c>
      <c r="J241" s="50">
        <f>SUMIFS('Portfolio Allocation'!G$10:G$109,'Portfolio Allocation'!$A$10:$A$109,'Graph Tables'!$D241)</f>
        <v>0</v>
      </c>
      <c r="K241" s="50">
        <f>SUMIFS('Portfolio Allocation'!H$10:H$109,'Portfolio Allocation'!$A$10:$A$109,'Graph Tables'!$D241)</f>
        <v>0</v>
      </c>
      <c r="L241" s="50">
        <f>SUMIFS('Portfolio Allocation'!I$10:I$109,'Portfolio Allocation'!$A$10:$A$109,'Graph Tables'!$D241)</f>
        <v>0</v>
      </c>
      <c r="M241" s="50">
        <f>SUMIFS('Portfolio Allocation'!J$10:J$109,'Portfolio Allocation'!$A$10:$A$109,'Graph Tables'!$D241)</f>
        <v>0</v>
      </c>
      <c r="N241" s="50">
        <f>SUMIFS('Portfolio Allocation'!K$10:K$109,'Portfolio Allocation'!$A$10:$A$109,'Graph Tables'!$D241)</f>
        <v>0</v>
      </c>
      <c r="O241" s="50">
        <f>SUMIFS('Portfolio Allocation'!L$10:L$109,'Portfolio Allocation'!$A$10:$A$109,'Graph Tables'!$D241)</f>
        <v>0</v>
      </c>
      <c r="P241" s="50">
        <f>SUMIFS('Portfolio Allocation'!M$10:M$109,'Portfolio Allocation'!$A$10:$A$109,'Graph Tables'!$D241)</f>
        <v>0</v>
      </c>
      <c r="Q241" s="50">
        <f>SUMIFS('Portfolio Allocation'!N$10:N$109,'Portfolio Allocation'!$A$10:$A$109,'Graph Tables'!$D241)</f>
        <v>0</v>
      </c>
      <c r="R241" s="50">
        <f>SUMIFS('Portfolio Allocation'!O$10:O$109,'Portfolio Allocation'!$A$10:$A$109,'Graph Tables'!$D241)</f>
        <v>0</v>
      </c>
      <c r="S241" s="50">
        <f>SUMIFS('Portfolio Allocation'!P$10:P$109,'Portfolio Allocation'!$A$10:$A$109,'Graph Tables'!$D241)</f>
        <v>0</v>
      </c>
      <c r="T241" s="50">
        <f>SUMIFS('Portfolio Allocation'!Q$10:Q$109,'Portfolio Allocation'!$A$10:$A$109,'Graph Tables'!$D241)</f>
        <v>0</v>
      </c>
      <c r="U241" s="50">
        <f>SUMIFS('Portfolio Allocation'!R$10:R$109,'Portfolio Allocation'!$A$10:$A$109,'Graph Tables'!$D241)</f>
        <v>0</v>
      </c>
      <c r="V241" s="50">
        <f>SUMIFS('Portfolio Allocation'!S$10:S$109,'Portfolio Allocation'!$A$10:$A$109,'Graph Tables'!$D241)</f>
        <v>0</v>
      </c>
      <c r="W241" s="50">
        <f>SUMIFS('Portfolio Allocation'!T$10:T$109,'Portfolio Allocation'!$A$10:$A$109,'Graph Tables'!$D241)</f>
        <v>0</v>
      </c>
      <c r="X241" s="50">
        <f>SUMIFS('Portfolio Allocation'!U$10:U$109,'Portfolio Allocation'!$A$10:$A$109,'Graph Tables'!$D241)</f>
        <v>0</v>
      </c>
      <c r="Y241" s="50">
        <f>SUMIFS('Portfolio Allocation'!V$10:V$109,'Portfolio Allocation'!$A$10:$A$109,'Graph Tables'!$D241)</f>
        <v>0</v>
      </c>
      <c r="Z241" s="50">
        <f>SUMIFS('Portfolio Allocation'!W$10:W$109,'Portfolio Allocation'!$A$10:$A$109,'Graph Tables'!$D241)</f>
        <v>0</v>
      </c>
      <c r="AA241" s="50">
        <f>SUMIFS('Portfolio Allocation'!X$10:X$109,'Portfolio Allocation'!$A$10:$A$109,'Graph Tables'!$D241)</f>
        <v>0</v>
      </c>
      <c r="AB241" s="50">
        <f>SUMIFS('Portfolio Allocation'!Y$10:Y$109,'Portfolio Allocation'!$A$10:$A$109,'Graph Tables'!$D241)</f>
        <v>0</v>
      </c>
      <c r="AC241" s="50">
        <f>SUMIFS('Portfolio Allocation'!Z$10:Z$109,'Portfolio Allocation'!$A$10:$A$109,'Graph Tables'!$D241)</f>
        <v>0</v>
      </c>
      <c r="AD241" s="50"/>
      <c r="AH241" s="50"/>
      <c r="AI241" s="303">
        <f t="shared" si="322"/>
        <v>1</v>
      </c>
      <c r="AJ241" s="303">
        <f>AI241+COUNTIF(AI$2:$AI241,AI241)-1</f>
        <v>240</v>
      </c>
      <c r="AK241" s="305" t="str">
        <f t="shared" si="270"/>
        <v>Zimbabwe</v>
      </c>
      <c r="AL241" s="81">
        <f t="shared" si="323"/>
        <v>0</v>
      </c>
      <c r="AM241" s="48">
        <f t="shared" si="271"/>
        <v>0</v>
      </c>
      <c r="AN241" s="48">
        <f t="shared" si="272"/>
        <v>0</v>
      </c>
      <c r="AO241" s="48">
        <f t="shared" si="273"/>
        <v>0</v>
      </c>
      <c r="AP241" s="48">
        <f t="shared" si="274"/>
        <v>0</v>
      </c>
      <c r="AQ241" s="48">
        <f t="shared" si="275"/>
        <v>0</v>
      </c>
      <c r="AR241" s="48">
        <f t="shared" si="276"/>
        <v>0</v>
      </c>
      <c r="AS241" s="48">
        <f t="shared" si="277"/>
        <v>0</v>
      </c>
      <c r="AT241" s="48">
        <f t="shared" si="278"/>
        <v>0</v>
      </c>
      <c r="AU241" s="48">
        <f t="shared" si="279"/>
        <v>0</v>
      </c>
      <c r="AV241" s="48">
        <f t="shared" si="280"/>
        <v>0</v>
      </c>
      <c r="AW241" s="48">
        <f t="shared" si="281"/>
        <v>0</v>
      </c>
      <c r="AX241" s="48">
        <f t="shared" si="282"/>
        <v>0</v>
      </c>
      <c r="AY241" s="48">
        <f t="shared" si="283"/>
        <v>0</v>
      </c>
      <c r="AZ241" s="48">
        <f t="shared" si="284"/>
        <v>0</v>
      </c>
      <c r="BA241" s="48">
        <f t="shared" si="285"/>
        <v>0</v>
      </c>
      <c r="BB241" s="48">
        <f t="shared" si="286"/>
        <v>0</v>
      </c>
      <c r="BC241" s="48">
        <f t="shared" si="287"/>
        <v>0</v>
      </c>
      <c r="BD241" s="48">
        <f t="shared" si="288"/>
        <v>0</v>
      </c>
      <c r="BE241" s="48">
        <f t="shared" si="289"/>
        <v>0</v>
      </c>
      <c r="BF241" s="48">
        <f t="shared" si="290"/>
        <v>0</v>
      </c>
      <c r="BG241" s="48">
        <f t="shared" si="291"/>
        <v>0</v>
      </c>
      <c r="BH241" s="48">
        <f t="shared" si="292"/>
        <v>0</v>
      </c>
      <c r="BI241" s="48">
        <f t="shared" si="293"/>
        <v>0</v>
      </c>
      <c r="BJ241" s="48">
        <f t="shared" si="294"/>
        <v>0</v>
      </c>
      <c r="BK241" s="48"/>
      <c r="CN241" s="310">
        <f t="shared" si="324"/>
        <v>0</v>
      </c>
      <c r="CO241" s="310">
        <v>240</v>
      </c>
      <c r="CP241" s="303">
        <f t="shared" si="325"/>
        <v>1</v>
      </c>
      <c r="CQ241" s="303">
        <f>CP241+COUNTIF($CP$2:CP241,CP241)-1</f>
        <v>240</v>
      </c>
      <c r="CR241" s="305" t="str">
        <f t="shared" si="295"/>
        <v>Zimbabwe</v>
      </c>
      <c r="CS241" s="81">
        <f>SUM(CT241:DQ241)</f>
        <v>0</v>
      </c>
      <c r="CT241" s="48">
        <f t="shared" si="296"/>
        <v>0</v>
      </c>
      <c r="CU241" s="48">
        <f t="shared" si="297"/>
        <v>0</v>
      </c>
      <c r="CV241" s="48">
        <f t="shared" si="298"/>
        <v>0</v>
      </c>
      <c r="CW241" s="48">
        <f t="shared" si="299"/>
        <v>0</v>
      </c>
      <c r="CX241" s="48">
        <f t="shared" si="300"/>
        <v>0</v>
      </c>
      <c r="CY241" s="48">
        <f t="shared" si="301"/>
        <v>0</v>
      </c>
      <c r="CZ241" s="48">
        <f t="shared" si="302"/>
        <v>0</v>
      </c>
      <c r="DA241" s="48">
        <f t="shared" si="303"/>
        <v>0</v>
      </c>
      <c r="DB241" s="48">
        <f t="shared" si="304"/>
        <v>0</v>
      </c>
      <c r="DC241" s="48">
        <f t="shared" si="305"/>
        <v>0</v>
      </c>
      <c r="DD241" s="48">
        <f t="shared" si="306"/>
        <v>0</v>
      </c>
      <c r="DE241" s="48">
        <f t="shared" si="307"/>
        <v>0</v>
      </c>
      <c r="DF241" s="48">
        <f t="shared" si="308"/>
        <v>0</v>
      </c>
      <c r="DG241" s="48">
        <f t="shared" si="309"/>
        <v>0</v>
      </c>
      <c r="DH241" s="48">
        <f t="shared" si="310"/>
        <v>0</v>
      </c>
      <c r="DI241" s="48">
        <f t="shared" si="311"/>
        <v>0</v>
      </c>
      <c r="DJ241" s="48">
        <f t="shared" si="312"/>
        <v>0</v>
      </c>
      <c r="DK241" s="48">
        <f t="shared" si="313"/>
        <v>0</v>
      </c>
      <c r="DL241" s="48">
        <f t="shared" si="314"/>
        <v>0</v>
      </c>
      <c r="DM241" s="48">
        <f t="shared" si="315"/>
        <v>0</v>
      </c>
      <c r="DN241" s="48">
        <f t="shared" si="316"/>
        <v>0</v>
      </c>
      <c r="DO241" s="48">
        <f t="shared" si="317"/>
        <v>0</v>
      </c>
      <c r="DP241" s="48">
        <f t="shared" si="318"/>
        <v>0</v>
      </c>
      <c r="DQ241" s="48">
        <f t="shared" si="319"/>
        <v>0</v>
      </c>
    </row>
    <row r="242" spans="1:121">
      <c r="AM242" s="48"/>
      <c r="AN242" s="48"/>
      <c r="AO242" s="48"/>
      <c r="AP242" s="48">
        <f t="shared" ref="AP242:BJ242" si="327">SUM(AP2:AP241)</f>
        <v>0</v>
      </c>
      <c r="AQ242" s="48">
        <f t="shared" si="327"/>
        <v>0</v>
      </c>
      <c r="AR242" s="48">
        <f t="shared" si="327"/>
        <v>0</v>
      </c>
      <c r="AS242" s="48">
        <f t="shared" si="327"/>
        <v>0</v>
      </c>
      <c r="AT242" s="48">
        <f t="shared" si="327"/>
        <v>0</v>
      </c>
      <c r="AU242" s="48">
        <f t="shared" si="327"/>
        <v>0</v>
      </c>
      <c r="AV242" s="48">
        <f t="shared" si="327"/>
        <v>0</v>
      </c>
      <c r="AW242" s="48">
        <f t="shared" si="327"/>
        <v>0</v>
      </c>
      <c r="AX242" s="48">
        <f t="shared" si="327"/>
        <v>0</v>
      </c>
      <c r="AY242" s="48">
        <f t="shared" si="327"/>
        <v>0</v>
      </c>
      <c r="AZ242" s="48">
        <f t="shared" si="327"/>
        <v>0</v>
      </c>
      <c r="BA242" s="48">
        <f t="shared" si="327"/>
        <v>0</v>
      </c>
      <c r="BB242" s="48">
        <f t="shared" si="327"/>
        <v>0</v>
      </c>
      <c r="BC242" s="48">
        <f t="shared" si="327"/>
        <v>0</v>
      </c>
      <c r="BD242" s="48">
        <f t="shared" si="327"/>
        <v>0</v>
      </c>
      <c r="BE242" s="48">
        <f t="shared" si="327"/>
        <v>0</v>
      </c>
      <c r="BF242" s="48">
        <f t="shared" si="327"/>
        <v>0</v>
      </c>
      <c r="BG242" s="48">
        <f t="shared" si="327"/>
        <v>0</v>
      </c>
      <c r="BH242" s="48">
        <f t="shared" si="327"/>
        <v>0</v>
      </c>
      <c r="BI242" s="48">
        <f t="shared" si="327"/>
        <v>0</v>
      </c>
      <c r="BJ242" s="48">
        <f t="shared" si="327"/>
        <v>0</v>
      </c>
      <c r="BK242" s="48"/>
    </row>
    <row r="243" spans="1:121">
      <c r="D243" s="77" t="s">
        <v>1985</v>
      </c>
      <c r="F243" s="48">
        <f>SUM(F2:F241)</f>
        <v>0</v>
      </c>
      <c r="G243" s="48">
        <f t="shared" ref="G243:AC243" si="328">SUM(G2:G241)</f>
        <v>0</v>
      </c>
      <c r="H243" s="48">
        <f t="shared" si="328"/>
        <v>0</v>
      </c>
      <c r="I243" s="48">
        <f t="shared" si="328"/>
        <v>0</v>
      </c>
      <c r="J243" s="48">
        <f t="shared" si="328"/>
        <v>0</v>
      </c>
      <c r="K243" s="48">
        <f t="shared" si="328"/>
        <v>0</v>
      </c>
      <c r="L243" s="48">
        <f t="shared" si="328"/>
        <v>0</v>
      </c>
      <c r="M243" s="48">
        <f t="shared" si="328"/>
        <v>0</v>
      </c>
      <c r="N243" s="48">
        <f t="shared" si="328"/>
        <v>0</v>
      </c>
      <c r="O243" s="48">
        <f t="shared" si="328"/>
        <v>0</v>
      </c>
      <c r="P243" s="48">
        <f t="shared" si="328"/>
        <v>0</v>
      </c>
      <c r="Q243" s="48">
        <f t="shared" si="328"/>
        <v>0</v>
      </c>
      <c r="R243" s="48">
        <f t="shared" si="328"/>
        <v>0</v>
      </c>
      <c r="S243" s="48">
        <f t="shared" si="328"/>
        <v>0</v>
      </c>
      <c r="T243" s="48">
        <f t="shared" si="328"/>
        <v>0</v>
      </c>
      <c r="U243" s="48">
        <f t="shared" si="328"/>
        <v>0</v>
      </c>
      <c r="V243" s="48">
        <f t="shared" si="328"/>
        <v>0</v>
      </c>
      <c r="W243" s="48">
        <f t="shared" si="328"/>
        <v>0</v>
      </c>
      <c r="X243" s="48">
        <f t="shared" si="328"/>
        <v>0</v>
      </c>
      <c r="Y243" s="48">
        <f t="shared" si="328"/>
        <v>0</v>
      </c>
      <c r="Z243" s="48">
        <f t="shared" si="328"/>
        <v>0</v>
      </c>
      <c r="AA243" s="48">
        <f t="shared" si="328"/>
        <v>0</v>
      </c>
      <c r="AB243" s="48">
        <f t="shared" si="328"/>
        <v>0</v>
      </c>
      <c r="AC243" s="48">
        <f t="shared" si="328"/>
        <v>0</v>
      </c>
      <c r="CT243" s="48">
        <f>SUM(CT2:CT241)</f>
        <v>0</v>
      </c>
      <c r="CU243" s="48">
        <f t="shared" ref="CU243:DQ243" si="329">SUM(CU2:CU241)</f>
        <v>0</v>
      </c>
      <c r="CV243" s="48">
        <f t="shared" si="329"/>
        <v>0</v>
      </c>
      <c r="CW243" s="48">
        <f t="shared" si="329"/>
        <v>0</v>
      </c>
      <c r="CX243" s="48">
        <f t="shared" si="329"/>
        <v>0</v>
      </c>
      <c r="CY243" s="48">
        <f t="shared" si="329"/>
        <v>0</v>
      </c>
      <c r="CZ243" s="48">
        <f t="shared" si="329"/>
        <v>0</v>
      </c>
      <c r="DA243" s="48">
        <f t="shared" si="329"/>
        <v>0</v>
      </c>
      <c r="DB243" s="48">
        <f t="shared" si="329"/>
        <v>0</v>
      </c>
      <c r="DC243" s="48">
        <f t="shared" si="329"/>
        <v>0</v>
      </c>
      <c r="DD243" s="48">
        <f t="shared" si="329"/>
        <v>0</v>
      </c>
      <c r="DE243" s="48">
        <f t="shared" si="329"/>
        <v>0</v>
      </c>
      <c r="DF243" s="48">
        <f t="shared" si="329"/>
        <v>0</v>
      </c>
      <c r="DG243" s="48">
        <f t="shared" si="329"/>
        <v>0</v>
      </c>
      <c r="DH243" s="48">
        <f t="shared" si="329"/>
        <v>0</v>
      </c>
      <c r="DI243" s="48">
        <f t="shared" si="329"/>
        <v>0</v>
      </c>
      <c r="DJ243" s="48">
        <f t="shared" si="329"/>
        <v>0</v>
      </c>
      <c r="DK243" s="48">
        <f t="shared" si="329"/>
        <v>0</v>
      </c>
      <c r="DL243" s="48">
        <f t="shared" si="329"/>
        <v>0</v>
      </c>
      <c r="DM243" s="48">
        <f t="shared" si="329"/>
        <v>0</v>
      </c>
      <c r="DN243" s="48">
        <f t="shared" si="329"/>
        <v>0</v>
      </c>
      <c r="DO243" s="48">
        <f t="shared" si="329"/>
        <v>0</v>
      </c>
      <c r="DP243" s="48">
        <f t="shared" si="329"/>
        <v>0</v>
      </c>
      <c r="DQ243" s="48">
        <f t="shared" si="329"/>
        <v>0</v>
      </c>
    </row>
    <row r="244" spans="1:121">
      <c r="AI244" s="306"/>
      <c r="AJ244" s="306"/>
    </row>
    <row r="245" spans="1:121">
      <c r="AI245" s="306"/>
      <c r="AJ245" s="306"/>
    </row>
    <row r="246" spans="1:121">
      <c r="AI246" s="306"/>
      <c r="AJ246" s="306"/>
    </row>
    <row r="247" spans="1:121">
      <c r="AI247" s="306"/>
      <c r="AJ247" s="306"/>
    </row>
    <row r="248" spans="1:121">
      <c r="AI248" s="306"/>
      <c r="AJ248" s="306"/>
    </row>
  </sheetData>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5395" r:id="rId4" name="Drop Down 35">
              <controlPr locked="0" defaultSize="0" autoLine="0" autoPict="0">
                <anchor moveWithCells="1">
                  <from>
                    <xdr:col>159</xdr:col>
                    <xdr:colOff>0</xdr:colOff>
                    <xdr:row>9</xdr:row>
                    <xdr:rowOff>0</xdr:rowOff>
                  </from>
                  <to>
                    <xdr:col>160</xdr:col>
                    <xdr:colOff>0</xdr:colOff>
                    <xdr:row>10</xdr:row>
                    <xdr:rowOff>9525</xdr:rowOff>
                  </to>
                </anchor>
              </controlPr>
            </control>
          </mc:Choice>
        </mc:AlternateContent>
        <mc:AlternateContent xmlns:mc="http://schemas.openxmlformats.org/markup-compatibility/2006">
          <mc:Choice Requires="x14">
            <control shapeId="15396" r:id="rId5" name="Drop Down 36">
              <controlPr locked="0" defaultSize="0" autoLine="0" autoPict="0">
                <anchor moveWithCells="1">
                  <from>
                    <xdr:col>159</xdr:col>
                    <xdr:colOff>0</xdr:colOff>
                    <xdr:row>17</xdr:row>
                    <xdr:rowOff>0</xdr:rowOff>
                  </from>
                  <to>
                    <xdr:col>160</xdr:col>
                    <xdr:colOff>0</xdr:colOff>
                    <xdr:row>18</xdr:row>
                    <xdr:rowOff>9525</xdr:rowOff>
                  </to>
                </anchor>
              </controlPr>
            </control>
          </mc:Choice>
        </mc:AlternateContent>
        <mc:AlternateContent xmlns:mc="http://schemas.openxmlformats.org/markup-compatibility/2006">
          <mc:Choice Requires="x14">
            <control shapeId="15397" r:id="rId6" name="Drop Down 37">
              <controlPr locked="0" defaultSize="0" autoLine="0" autoPict="0">
                <anchor moveWithCells="1">
                  <from>
                    <xdr:col>159</xdr:col>
                    <xdr:colOff>0</xdr:colOff>
                    <xdr:row>25</xdr:row>
                    <xdr:rowOff>0</xdr:rowOff>
                  </from>
                  <to>
                    <xdr:col>160</xdr:col>
                    <xdr:colOff>0</xdr:colOff>
                    <xdr:row>26</xdr:row>
                    <xdr:rowOff>0</xdr:rowOff>
                  </to>
                </anchor>
              </controlPr>
            </control>
          </mc:Choice>
        </mc:AlternateContent>
        <mc:AlternateContent xmlns:mc="http://schemas.openxmlformats.org/markup-compatibility/2006">
          <mc:Choice Requires="x14">
            <control shapeId="15888" r:id="rId7" name="Drop Down 528">
              <controlPr locked="0" defaultSize="0" print="0" autoLine="0" autoPict="0">
                <anchor>
                  <from>
                    <xdr:col>134</xdr:col>
                    <xdr:colOff>9525</xdr:colOff>
                    <xdr:row>29</xdr:row>
                    <xdr:rowOff>19050</xdr:rowOff>
                  </from>
                  <to>
                    <xdr:col>137</xdr:col>
                    <xdr:colOff>333375</xdr:colOff>
                    <xdr:row>30</xdr:row>
                    <xdr:rowOff>38100</xdr:rowOff>
                  </to>
                </anchor>
              </controlPr>
            </control>
          </mc:Choice>
        </mc:AlternateContent>
        <mc:AlternateContent xmlns:mc="http://schemas.openxmlformats.org/markup-compatibility/2006">
          <mc:Choice Requires="x14">
            <control shapeId="15889" r:id="rId8" name="Drop Down 529">
              <controlPr locked="0" defaultSize="0" print="0" autoLine="0" autoPict="0">
                <anchor>
                  <from>
                    <xdr:col>145</xdr:col>
                    <xdr:colOff>9525</xdr:colOff>
                    <xdr:row>29</xdr:row>
                    <xdr:rowOff>19050</xdr:rowOff>
                  </from>
                  <to>
                    <xdr:col>146</xdr:col>
                    <xdr:colOff>66675</xdr:colOff>
                    <xdr:row>30</xdr:row>
                    <xdr:rowOff>57150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AV241"/>
  <sheetViews>
    <sheetView showGridLines="0" showRowColHeaders="0" showZeros="0" zoomScaleNormal="100" workbookViewId="0">
      <pane ySplit="1" topLeftCell="A2" activePane="bottomLeft" state="frozen"/>
      <selection activeCell="FP10" sqref="FP10"/>
      <selection pane="bottomLeft" activeCell="L34" sqref="L34"/>
    </sheetView>
  </sheetViews>
  <sheetFormatPr defaultColWidth="9.140625" defaultRowHeight="12.75"/>
  <cols>
    <col min="1" max="1" width="31.7109375" style="31" customWidth="1"/>
    <col min="2" max="2" width="1.5703125" style="31" customWidth="1"/>
    <col min="3" max="3" width="14.28515625" style="31" bestFit="1" customWidth="1"/>
    <col min="4" max="4" width="1.42578125" style="31" customWidth="1"/>
    <col min="5" max="5" width="3.85546875" style="31" bestFit="1" customWidth="1"/>
    <col min="6" max="6" width="11.42578125" style="31" bestFit="1" customWidth="1"/>
    <col min="7" max="7" width="2.7109375" style="31" customWidth="1"/>
    <col min="8" max="8" width="26.85546875" style="31" bestFit="1" customWidth="1"/>
    <col min="9" max="9" width="4.5703125" style="31" bestFit="1" customWidth="1"/>
    <col min="10" max="10" width="2.7109375" style="31" customWidth="1"/>
    <col min="11" max="11" width="4.140625" style="31" customWidth="1"/>
    <col min="12" max="12" width="36.42578125" style="31" customWidth="1"/>
    <col min="13" max="13" width="2.7109375" style="31" customWidth="1"/>
    <col min="14" max="14" width="4" style="31" customWidth="1"/>
    <col min="15" max="15" width="15.7109375" style="31" customWidth="1"/>
    <col min="16" max="17" width="16.5703125" style="31" customWidth="1"/>
    <col min="18" max="18" width="2" style="31" customWidth="1"/>
    <col min="19" max="19" width="33.42578125" style="31" customWidth="1"/>
    <col min="20" max="20" width="13.42578125" style="31" customWidth="1"/>
    <col min="21" max="21" width="2.7109375" style="31" customWidth="1"/>
    <col min="22" max="22" width="5.7109375" style="38" customWidth="1"/>
    <col min="23" max="23" width="13.28515625" style="31" customWidth="1"/>
    <col min="24" max="24" width="2.28515625" style="31" customWidth="1"/>
    <col min="25" max="25" width="14.85546875" style="31" customWidth="1"/>
    <col min="26" max="26" width="3.28515625" style="31" customWidth="1"/>
    <col min="27" max="27" width="7.7109375" style="31" customWidth="1"/>
    <col min="28" max="28" width="13.28515625" style="31" customWidth="1"/>
    <col min="29" max="29" width="2.28515625" style="31" customWidth="1"/>
    <col min="30" max="30" width="3.28515625" style="31" customWidth="1"/>
    <col min="31" max="31" width="13.28515625" style="31" bestFit="1" customWidth="1"/>
    <col min="32" max="32" width="9.140625" style="31"/>
    <col min="33" max="33" width="3.42578125" style="31" customWidth="1"/>
    <col min="34" max="34" width="3.5703125" style="31" bestFit="1" customWidth="1"/>
    <col min="35" max="35" width="34.42578125" style="31" bestFit="1" customWidth="1"/>
    <col min="36" max="36" width="14.5703125" style="31" bestFit="1" customWidth="1"/>
    <col min="37" max="37" width="13.28515625" style="31" customWidth="1"/>
    <col min="38" max="39" width="5.7109375" style="31" bestFit="1" customWidth="1"/>
    <col min="40" max="40" width="4.42578125" style="31" customWidth="1"/>
    <col min="41" max="41" width="9.140625" style="31"/>
    <col min="42" max="42" width="7.140625" style="31" bestFit="1" customWidth="1"/>
    <col min="43" max="43" width="9.140625" style="415"/>
    <col min="44" max="44" width="9.140625" style="31"/>
    <col min="45" max="45" width="4" style="31" customWidth="1"/>
    <col min="46" max="16384" width="9.140625" style="31"/>
  </cols>
  <sheetData>
    <row r="1" spans="1:48" ht="18.75" customHeight="1">
      <c r="A1" s="5" t="s">
        <v>440</v>
      </c>
      <c r="C1" s="40" t="s">
        <v>441</v>
      </c>
      <c r="E1" s="5" t="s">
        <v>442</v>
      </c>
      <c r="F1" s="41"/>
      <c r="H1" s="10"/>
      <c r="I1" s="10" t="s">
        <v>443</v>
      </c>
      <c r="J1" s="333"/>
      <c r="K1" s="5" t="s">
        <v>444</v>
      </c>
      <c r="L1" s="41"/>
      <c r="N1" s="2" t="s">
        <v>445</v>
      </c>
      <c r="O1" s="3" t="s">
        <v>446</v>
      </c>
      <c r="P1" s="4" t="s">
        <v>372</v>
      </c>
      <c r="Q1" s="4" t="s">
        <v>372</v>
      </c>
      <c r="S1" s="2" t="s">
        <v>447</v>
      </c>
      <c r="T1" s="5" t="s">
        <v>1402</v>
      </c>
      <c r="U1" s="6"/>
      <c r="V1" s="6"/>
      <c r="W1" s="7"/>
      <c r="X1" s="8"/>
      <c r="Y1" s="9" t="s">
        <v>1401</v>
      </c>
      <c r="Z1" s="10"/>
      <c r="AA1" s="10"/>
      <c r="AB1" s="11"/>
      <c r="AC1" s="8"/>
      <c r="AE1" s="42" t="s">
        <v>448</v>
      </c>
      <c r="AF1" s="41"/>
      <c r="AH1" s="47" t="s">
        <v>449</v>
      </c>
      <c r="AI1" s="47" t="s">
        <v>1405</v>
      </c>
      <c r="AJ1" s="47" t="s">
        <v>1406</v>
      </c>
      <c r="AK1" s="47" t="s">
        <v>1407</v>
      </c>
      <c r="AL1" s="47" t="s">
        <v>450</v>
      </c>
      <c r="AM1" s="47" t="s">
        <v>451</v>
      </c>
      <c r="AO1" s="2" t="s">
        <v>1420</v>
      </c>
      <c r="AP1" s="3" t="s">
        <v>1433</v>
      </c>
      <c r="AQ1" s="414" t="s">
        <v>2055</v>
      </c>
      <c r="AR1" s="4" t="s">
        <v>2056</v>
      </c>
      <c r="AT1" s="260" t="s">
        <v>1855</v>
      </c>
      <c r="AV1" s="260" t="s">
        <v>2053</v>
      </c>
    </row>
    <row r="2" spans="1:48">
      <c r="A2" s="12" t="s">
        <v>452</v>
      </c>
      <c r="C2" s="12" t="s">
        <v>453</v>
      </c>
      <c r="E2" s="13">
        <v>0</v>
      </c>
      <c r="F2" s="14" t="s">
        <v>1418</v>
      </c>
      <c r="H2" s="168" t="s">
        <v>454</v>
      </c>
      <c r="I2" s="169" t="s">
        <v>1637</v>
      </c>
      <c r="K2" s="166" t="s">
        <v>76</v>
      </c>
      <c r="L2" s="167" t="str">
        <f>CONCATENATE("Version ",$K$2," / ","Currency: ",$L$3)</f>
        <v>Version 3.1 / Currency: Not specified</v>
      </c>
      <c r="N2" s="15">
        <v>101</v>
      </c>
      <c r="O2" s="16" t="s">
        <v>455</v>
      </c>
      <c r="P2" s="16" t="s">
        <v>456</v>
      </c>
      <c r="Q2" s="17" t="s">
        <v>457</v>
      </c>
      <c r="S2" s="15" t="s">
        <v>458</v>
      </c>
      <c r="T2" s="32" t="s">
        <v>469</v>
      </c>
      <c r="U2" s="16"/>
      <c r="V2" s="43">
        <f>IF(T2&lt;&gt;"",VLOOKUP(T2,SCPa,2,FALSE),0)</f>
        <v>3</v>
      </c>
      <c r="W2" s="35" t="str">
        <f>VLOOKUP(V2,SCP,2,FALSE)</f>
        <v>Value Added</v>
      </c>
      <c r="X2" s="33"/>
      <c r="Y2" s="34">
        <f>'Key Vehicle Terms'!D18</f>
        <v>0</v>
      </c>
      <c r="Z2" s="16"/>
      <c r="AA2" s="43" t="e">
        <f>IF(Y2&lt;&gt;"",VLOOKUP(Y2,SCPa,2,FALSE),0)</f>
        <v>#N/A</v>
      </c>
      <c r="AB2" s="35" t="e">
        <f>VLOOKUP(AA2,SCP,2,FALSE)</f>
        <v>#N/A</v>
      </c>
      <c r="AC2" s="17"/>
      <c r="AE2" s="13" t="s">
        <v>1418</v>
      </c>
      <c r="AF2" s="18">
        <v>0</v>
      </c>
      <c r="AH2" s="54">
        <v>999</v>
      </c>
      <c r="AI2" s="55" t="s">
        <v>1516</v>
      </c>
      <c r="AJ2" s="55" t="s">
        <v>1516</v>
      </c>
      <c r="AK2" s="55" t="s">
        <v>1516</v>
      </c>
      <c r="AL2" s="55" t="s">
        <v>1869</v>
      </c>
      <c r="AM2" s="57" t="s">
        <v>1870</v>
      </c>
      <c r="AO2" s="66" t="s">
        <v>1906</v>
      </c>
      <c r="AP2" s="16">
        <v>2</v>
      </c>
      <c r="AQ2" s="71" t="s">
        <v>1905</v>
      </c>
      <c r="AR2" s="67" t="s">
        <v>1906</v>
      </c>
      <c r="AT2" s="261" t="s">
        <v>1856</v>
      </c>
      <c r="AV2" s="261">
        <v>2020</v>
      </c>
    </row>
    <row r="3" spans="1:48">
      <c r="A3" s="12" t="s">
        <v>462</v>
      </c>
      <c r="C3" s="19" t="s">
        <v>463</v>
      </c>
      <c r="E3" s="13">
        <v>1</v>
      </c>
      <c r="F3" s="14" t="s">
        <v>1355</v>
      </c>
      <c r="H3" s="13" t="s">
        <v>465</v>
      </c>
      <c r="I3" s="164" t="s">
        <v>1638</v>
      </c>
      <c r="L3" s="31" t="str">
        <f>IFERROR(VLOOKUP('Key Vehicle Terms'!D23,Currency,2,FALSE),"Not specified")</f>
        <v>Not specified</v>
      </c>
      <c r="N3" s="15">
        <v>102</v>
      </c>
      <c r="O3" s="16" t="s">
        <v>466</v>
      </c>
      <c r="P3" s="16" t="s">
        <v>456</v>
      </c>
      <c r="Q3" s="17" t="s">
        <v>457</v>
      </c>
      <c r="S3" s="15" t="s">
        <v>467</v>
      </c>
      <c r="T3" s="36" t="s">
        <v>1418</v>
      </c>
      <c r="U3" s="16"/>
      <c r="V3" s="43">
        <f>IF(T3&lt;&gt;"",VLOOKUP(T3,SCPb,2,FALSE),0)</f>
        <v>0</v>
      </c>
      <c r="W3" s="35" t="str">
        <f>VLOOKUP(V3,SCP,2,FALSE)</f>
        <v>Not yet defined</v>
      </c>
      <c r="X3" s="33"/>
      <c r="Y3" s="34">
        <f>'Key Vehicle Terms'!D19</f>
        <v>0</v>
      </c>
      <c r="Z3" s="16"/>
      <c r="AA3" s="43" t="e">
        <f>IF(Y3&lt;&gt;"",VLOOKUP(Y3,SCPb,2,FALSE),0)</f>
        <v>#N/A</v>
      </c>
      <c r="AB3" s="35" t="e">
        <f>VLOOKUP(AA3,SCP,2,FALSE)</f>
        <v>#N/A</v>
      </c>
      <c r="AC3" s="17"/>
      <c r="AE3" s="13" t="s">
        <v>459</v>
      </c>
      <c r="AF3" s="18">
        <v>1</v>
      </c>
      <c r="AH3" s="58">
        <v>4</v>
      </c>
      <c r="AI3" s="56" t="s">
        <v>485</v>
      </c>
      <c r="AJ3" s="56" t="s">
        <v>574</v>
      </c>
      <c r="AK3" s="56" t="s">
        <v>574</v>
      </c>
      <c r="AL3" s="56" t="s">
        <v>486</v>
      </c>
      <c r="AM3" s="59" t="s">
        <v>487</v>
      </c>
      <c r="AO3" s="15" t="s">
        <v>1908</v>
      </c>
      <c r="AP3" s="16">
        <v>3</v>
      </c>
      <c r="AQ3" s="68" t="s">
        <v>1907</v>
      </c>
      <c r="AR3" s="64" t="s">
        <v>1908</v>
      </c>
      <c r="AT3" s="262" t="s">
        <v>1857</v>
      </c>
      <c r="AV3" s="262">
        <f>AV2-1</f>
        <v>2019</v>
      </c>
    </row>
    <row r="4" spans="1:48">
      <c r="A4" s="12" t="s">
        <v>472</v>
      </c>
      <c r="E4" s="13">
        <v>2</v>
      </c>
      <c r="F4" s="14" t="s">
        <v>464</v>
      </c>
      <c r="H4" s="13" t="s">
        <v>474</v>
      </c>
      <c r="I4" s="164" t="s">
        <v>1639</v>
      </c>
      <c r="L4" s="31" t="str">
        <f>CONCATENATE("Currency: ",L3)</f>
        <v>Currency: Not specified</v>
      </c>
      <c r="N4" s="15">
        <v>103</v>
      </c>
      <c r="O4" s="16" t="s">
        <v>475</v>
      </c>
      <c r="P4" s="16" t="s">
        <v>456</v>
      </c>
      <c r="Q4" s="17" t="s">
        <v>457</v>
      </c>
      <c r="S4" s="15" t="s">
        <v>476</v>
      </c>
      <c r="T4" s="36" t="s">
        <v>1418</v>
      </c>
      <c r="U4" s="16"/>
      <c r="V4" s="43">
        <f>IF(T4&lt;&gt;"",VLOOKUP(T4,SCPd,2,FALSE),0)</f>
        <v>0</v>
      </c>
      <c r="W4" s="35" t="str">
        <f>VLOOKUP(V4,SCP,2,FALSE)</f>
        <v>Not yet defined</v>
      </c>
      <c r="X4" s="33"/>
      <c r="Y4" s="34">
        <f>'Key Vehicle Terms'!D21</f>
        <v>0</v>
      </c>
      <c r="Z4" s="16"/>
      <c r="AA4" s="43" t="e">
        <f>IF(Y4&lt;&gt;"",VLOOKUP(Y4,SCPd,2,FALSE),0)</f>
        <v>#N/A</v>
      </c>
      <c r="AB4" s="35" t="e">
        <f>VLOOKUP(AA4,SCP,2,FALSE)</f>
        <v>#N/A</v>
      </c>
      <c r="AC4" s="17"/>
      <c r="AE4" s="13" t="s">
        <v>469</v>
      </c>
      <c r="AF4" s="18">
        <v>3</v>
      </c>
      <c r="AH4" s="58">
        <v>61</v>
      </c>
      <c r="AI4" s="56" t="s">
        <v>804</v>
      </c>
      <c r="AJ4" s="56" t="s">
        <v>1409</v>
      </c>
      <c r="AK4" s="56" t="s">
        <v>1410</v>
      </c>
      <c r="AL4" s="56" t="s">
        <v>805</v>
      </c>
      <c r="AM4" s="59" t="s">
        <v>806</v>
      </c>
      <c r="AO4" s="15" t="s">
        <v>1910</v>
      </c>
      <c r="AP4" s="16">
        <v>4</v>
      </c>
      <c r="AQ4" s="68" t="s">
        <v>1909</v>
      </c>
      <c r="AR4" s="64" t="s">
        <v>1910</v>
      </c>
      <c r="AT4" s="262" t="s">
        <v>1858</v>
      </c>
      <c r="AV4" s="262">
        <f t="shared" ref="AV4:AV17" si="0">AV3-1</f>
        <v>2018</v>
      </c>
    </row>
    <row r="5" spans="1:48">
      <c r="A5" s="12" t="s">
        <v>481</v>
      </c>
      <c r="C5" s="44" t="s">
        <v>482</v>
      </c>
      <c r="E5" s="13">
        <v>3</v>
      </c>
      <c r="F5" s="14" t="s">
        <v>473</v>
      </c>
      <c r="H5" s="13" t="s">
        <v>1609</v>
      </c>
      <c r="I5" s="164" t="s">
        <v>564</v>
      </c>
      <c r="N5" s="15">
        <v>104</v>
      </c>
      <c r="O5" s="16" t="s">
        <v>484</v>
      </c>
      <c r="P5" s="16" t="s">
        <v>456</v>
      </c>
      <c r="Q5" s="17" t="s">
        <v>457</v>
      </c>
      <c r="S5" s="15"/>
      <c r="T5" s="16"/>
      <c r="U5" s="16"/>
      <c r="V5" s="23"/>
      <c r="W5" s="16"/>
      <c r="X5" s="16"/>
      <c r="Y5" s="16"/>
      <c r="Z5" s="16"/>
      <c r="AA5" s="23"/>
      <c r="AB5" s="16"/>
      <c r="AC5" s="17"/>
      <c r="AE5" s="20" t="s">
        <v>478</v>
      </c>
      <c r="AF5" s="21">
        <v>4</v>
      </c>
      <c r="AH5" s="58">
        <v>10</v>
      </c>
      <c r="AI5" s="56" t="s">
        <v>535</v>
      </c>
      <c r="AJ5" s="56" t="s">
        <v>1411</v>
      </c>
      <c r="AK5" s="56" t="s">
        <v>664</v>
      </c>
      <c r="AL5" s="56" t="s">
        <v>536</v>
      </c>
      <c r="AM5" s="59" t="s">
        <v>537</v>
      </c>
      <c r="AO5" s="15" t="s">
        <v>1912</v>
      </c>
      <c r="AP5" s="16">
        <v>5</v>
      </c>
      <c r="AQ5" s="68" t="s">
        <v>1911</v>
      </c>
      <c r="AR5" s="64" t="s">
        <v>1912</v>
      </c>
      <c r="AT5" s="262" t="s">
        <v>1859</v>
      </c>
      <c r="AV5" s="262">
        <f t="shared" si="0"/>
        <v>2017</v>
      </c>
    </row>
    <row r="6" spans="1:48">
      <c r="A6" s="12" t="s">
        <v>488</v>
      </c>
      <c r="C6" s="24" t="s">
        <v>489</v>
      </c>
      <c r="E6" s="20">
        <v>4</v>
      </c>
      <c r="F6" s="22" t="s">
        <v>483</v>
      </c>
      <c r="H6" s="13" t="s">
        <v>490</v>
      </c>
      <c r="I6" s="164" t="s">
        <v>1640</v>
      </c>
      <c r="N6" s="15">
        <v>105</v>
      </c>
      <c r="O6" s="16" t="s">
        <v>491</v>
      </c>
      <c r="P6" s="16" t="s">
        <v>456</v>
      </c>
      <c r="Q6" s="17" t="s">
        <v>457</v>
      </c>
      <c r="S6" s="15"/>
      <c r="T6" s="16" t="s">
        <v>492</v>
      </c>
      <c r="U6" s="16"/>
      <c r="V6" s="43">
        <f>MAX(V2:V4)</f>
        <v>3</v>
      </c>
      <c r="W6" s="35" t="str">
        <f>VLOOKUP(V6,SCP,2,FALSE)</f>
        <v>Value Added</v>
      </c>
      <c r="X6" s="37"/>
      <c r="Y6" s="16" t="s">
        <v>492</v>
      </c>
      <c r="Z6" s="16"/>
      <c r="AA6" s="43" t="e">
        <f>MAX(AA2:AA4)</f>
        <v>#N/A</v>
      </c>
      <c r="AB6" s="35" t="e">
        <f>VLOOKUP(AA6,SCP,2,FALSE)</f>
        <v>#N/A</v>
      </c>
      <c r="AC6" s="17"/>
      <c r="AH6" s="58">
        <v>5</v>
      </c>
      <c r="AI6" s="56" t="s">
        <v>494</v>
      </c>
      <c r="AJ6" s="56" t="s">
        <v>574</v>
      </c>
      <c r="AK6" s="56" t="s">
        <v>574</v>
      </c>
      <c r="AL6" s="56" t="s">
        <v>495</v>
      </c>
      <c r="AM6" s="59" t="s">
        <v>496</v>
      </c>
      <c r="AO6" s="15" t="s">
        <v>2037</v>
      </c>
      <c r="AP6" s="16">
        <v>6</v>
      </c>
      <c r="AQ6" s="68">
        <v>200513</v>
      </c>
      <c r="AR6" s="64" t="str">
        <f>AO6</f>
        <v>FY 2005</v>
      </c>
      <c r="AT6" s="262" t="s">
        <v>2020</v>
      </c>
      <c r="AV6" s="262">
        <f t="shared" si="0"/>
        <v>2016</v>
      </c>
    </row>
    <row r="7" spans="1:48">
      <c r="A7" s="12" t="s">
        <v>497</v>
      </c>
      <c r="C7" s="12" t="s">
        <v>498</v>
      </c>
      <c r="H7" s="13" t="s">
        <v>499</v>
      </c>
      <c r="I7" s="164" t="s">
        <v>1641</v>
      </c>
      <c r="N7" s="15">
        <v>106</v>
      </c>
      <c r="O7" s="16" t="s">
        <v>500</v>
      </c>
      <c r="P7" s="16" t="s">
        <v>456</v>
      </c>
      <c r="Q7" s="17" t="s">
        <v>457</v>
      </c>
      <c r="S7" s="15"/>
      <c r="T7" s="16"/>
      <c r="U7" s="16"/>
      <c r="V7" s="23"/>
      <c r="W7" s="16"/>
      <c r="X7" s="16"/>
      <c r="Y7" s="16"/>
      <c r="Z7" s="16"/>
      <c r="AA7" s="23"/>
      <c r="AB7" s="16"/>
      <c r="AC7" s="17"/>
      <c r="AE7" s="42" t="s">
        <v>493</v>
      </c>
      <c r="AF7" s="41"/>
      <c r="AH7" s="58">
        <v>2</v>
      </c>
      <c r="AI7" s="56" t="s">
        <v>397</v>
      </c>
      <c r="AJ7" s="56" t="s">
        <v>1412</v>
      </c>
      <c r="AK7" s="56" t="s">
        <v>1410</v>
      </c>
      <c r="AL7" s="56" t="s">
        <v>470</v>
      </c>
      <c r="AM7" s="59" t="s">
        <v>471</v>
      </c>
      <c r="AO7" s="15" t="s">
        <v>2021</v>
      </c>
      <c r="AP7" s="16">
        <v>7</v>
      </c>
      <c r="AQ7" s="68">
        <v>200514</v>
      </c>
      <c r="AR7" s="64" t="str">
        <f>AO7</f>
        <v>YTD 2005</v>
      </c>
      <c r="AT7" s="263" t="s">
        <v>2054</v>
      </c>
      <c r="AV7" s="262">
        <f t="shared" si="0"/>
        <v>2015</v>
      </c>
    </row>
    <row r="8" spans="1:48">
      <c r="A8" s="12" t="s">
        <v>504</v>
      </c>
      <c r="C8" s="19" t="s">
        <v>505</v>
      </c>
      <c r="H8" s="13" t="s">
        <v>506</v>
      </c>
      <c r="I8" s="164" t="s">
        <v>1642</v>
      </c>
      <c r="N8" s="15">
        <v>107</v>
      </c>
      <c r="O8" s="16" t="s">
        <v>507</v>
      </c>
      <c r="P8" s="16" t="s">
        <v>456</v>
      </c>
      <c r="Q8" s="17" t="s">
        <v>457</v>
      </c>
      <c r="S8" s="15" t="s">
        <v>508</v>
      </c>
      <c r="T8" s="36" t="s">
        <v>1418</v>
      </c>
      <c r="U8" s="16"/>
      <c r="V8" s="43">
        <f>IF(T8&lt;&gt;"",VLOOKUP(T8,SCPc,2,FALSE),0)</f>
        <v>0</v>
      </c>
      <c r="W8" s="35" t="str">
        <f>VLOOKUP(V8,SCP,2,FALSE)</f>
        <v>Not yet defined</v>
      </c>
      <c r="X8" s="33"/>
      <c r="Y8" s="34">
        <f>'Key Vehicle Terms'!D20</f>
        <v>0</v>
      </c>
      <c r="Z8" s="16"/>
      <c r="AA8" s="43" t="e">
        <f>IF(Y8&lt;&gt;"",VLOOKUP(Y8,SCPc,2,FALSE),0)</f>
        <v>#N/A</v>
      </c>
      <c r="AB8" s="35" t="e">
        <f>VLOOKUP(AA8,SCP,2,FALSE)</f>
        <v>#N/A</v>
      </c>
      <c r="AC8" s="17"/>
      <c r="AE8" s="13" t="s">
        <v>1418</v>
      </c>
      <c r="AF8" s="18">
        <v>0</v>
      </c>
      <c r="AH8" s="58">
        <v>3</v>
      </c>
      <c r="AI8" s="56" t="s">
        <v>398</v>
      </c>
      <c r="AJ8" s="56" t="s">
        <v>749</v>
      </c>
      <c r="AK8" s="56" t="s">
        <v>749</v>
      </c>
      <c r="AL8" s="56" t="s">
        <v>479</v>
      </c>
      <c r="AM8" s="59" t="s">
        <v>480</v>
      </c>
      <c r="AO8" s="15" t="s">
        <v>1914</v>
      </c>
      <c r="AP8" s="16">
        <v>8</v>
      </c>
      <c r="AQ8" s="68" t="s">
        <v>1913</v>
      </c>
      <c r="AR8" s="64" t="s">
        <v>1914</v>
      </c>
      <c r="AV8" s="262">
        <f t="shared" si="0"/>
        <v>2014</v>
      </c>
    </row>
    <row r="9" spans="1:48">
      <c r="A9" s="12" t="s">
        <v>514</v>
      </c>
      <c r="H9" s="13" t="s">
        <v>516</v>
      </c>
      <c r="I9" s="164" t="s">
        <v>1643</v>
      </c>
      <c r="N9" s="15">
        <v>108</v>
      </c>
      <c r="O9" s="16" t="s">
        <v>517</v>
      </c>
      <c r="P9" s="16" t="s">
        <v>456</v>
      </c>
      <c r="Q9" s="17" t="s">
        <v>457</v>
      </c>
      <c r="S9" s="15"/>
      <c r="T9" s="16"/>
      <c r="U9" s="16"/>
      <c r="V9" s="23"/>
      <c r="W9" s="16"/>
      <c r="X9" s="16"/>
      <c r="Y9" s="16"/>
      <c r="Z9" s="16"/>
      <c r="AA9" s="23"/>
      <c r="AB9" s="16"/>
      <c r="AC9" s="17"/>
      <c r="AE9" s="13" t="s">
        <v>468</v>
      </c>
      <c r="AF9" s="18">
        <v>1</v>
      </c>
      <c r="AH9" s="58">
        <v>11</v>
      </c>
      <c r="AI9" s="56" t="s">
        <v>541</v>
      </c>
      <c r="AJ9" s="56" t="s">
        <v>541</v>
      </c>
      <c r="AK9" s="56" t="s">
        <v>541</v>
      </c>
      <c r="AL9" s="56" t="s">
        <v>542</v>
      </c>
      <c r="AM9" s="59" t="s">
        <v>543</v>
      </c>
      <c r="AO9" s="15" t="s">
        <v>1916</v>
      </c>
      <c r="AP9" s="16">
        <v>9</v>
      </c>
      <c r="AQ9" s="68" t="s">
        <v>1915</v>
      </c>
      <c r="AR9" s="64" t="s">
        <v>1916</v>
      </c>
      <c r="AV9" s="262">
        <f t="shared" si="0"/>
        <v>2013</v>
      </c>
    </row>
    <row r="10" spans="1:48">
      <c r="A10" s="12" t="s">
        <v>522</v>
      </c>
      <c r="C10" s="45" t="s">
        <v>515</v>
      </c>
      <c r="H10" s="13" t="s">
        <v>524</v>
      </c>
      <c r="I10" s="164" t="s">
        <v>1644</v>
      </c>
      <c r="N10" s="15">
        <v>109</v>
      </c>
      <c r="O10" s="16" t="s">
        <v>525</v>
      </c>
      <c r="P10" s="16" t="s">
        <v>456</v>
      </c>
      <c r="Q10" s="17" t="s">
        <v>457</v>
      </c>
      <c r="S10" s="15"/>
      <c r="T10" s="16" t="s">
        <v>526</v>
      </c>
      <c r="U10" s="16"/>
      <c r="V10" s="43">
        <f>IF(((V2&gt;0)*(V3&gt;0)*(V4&gt;0)*(V8&gt;0)=1),MAX(V6:V8),0)</f>
        <v>0</v>
      </c>
      <c r="W10" s="35" t="str">
        <f>VLOOKUP(V10,SCP,2,FALSE)</f>
        <v>Not yet defined</v>
      </c>
      <c r="X10" s="37"/>
      <c r="Y10" s="16" t="s">
        <v>526</v>
      </c>
      <c r="Z10" s="16"/>
      <c r="AA10" s="43" t="e">
        <f>IF(((AA2&gt;0)*(AA3&gt;0)*(AA4&gt;0)*(AA8&gt;0)=1),MAX(AA6:AA8),0)</f>
        <v>#N/A</v>
      </c>
      <c r="AB10" s="35" t="e">
        <f>VLOOKUP(AA10,SCP,2,FALSE)</f>
        <v>#N/A</v>
      </c>
      <c r="AC10" s="17"/>
      <c r="AE10" s="13" t="s">
        <v>510</v>
      </c>
      <c r="AF10" s="18">
        <v>3</v>
      </c>
      <c r="AH10" s="58">
        <v>13</v>
      </c>
      <c r="AI10" s="56" t="s">
        <v>556</v>
      </c>
      <c r="AJ10" s="56" t="s">
        <v>749</v>
      </c>
      <c r="AK10" s="56" t="s">
        <v>749</v>
      </c>
      <c r="AL10" s="56" t="s">
        <v>462</v>
      </c>
      <c r="AM10" s="59" t="s">
        <v>557</v>
      </c>
      <c r="AO10" s="15" t="s">
        <v>1918</v>
      </c>
      <c r="AP10" s="16">
        <v>10</v>
      </c>
      <c r="AQ10" s="68" t="s">
        <v>1917</v>
      </c>
      <c r="AR10" s="64" t="s">
        <v>1918</v>
      </c>
      <c r="AV10" s="262">
        <f t="shared" si="0"/>
        <v>2012</v>
      </c>
    </row>
    <row r="11" spans="1:48">
      <c r="A11" s="12" t="s">
        <v>530</v>
      </c>
      <c r="C11" s="12" t="s">
        <v>523</v>
      </c>
      <c r="H11" s="13" t="s">
        <v>532</v>
      </c>
      <c r="I11" s="164" t="s">
        <v>1645</v>
      </c>
      <c r="N11" s="15">
        <v>110</v>
      </c>
      <c r="O11" s="16" t="s">
        <v>533</v>
      </c>
      <c r="P11" s="16" t="s">
        <v>456</v>
      </c>
      <c r="Q11" s="17" t="s">
        <v>457</v>
      </c>
      <c r="S11" s="25"/>
      <c r="T11" s="26"/>
      <c r="U11" s="26"/>
      <c r="V11" s="27"/>
      <c r="W11" s="26"/>
      <c r="X11" s="26"/>
      <c r="Y11" s="26"/>
      <c r="Z11" s="26"/>
      <c r="AA11" s="27"/>
      <c r="AB11" s="26"/>
      <c r="AC11" s="28"/>
      <c r="AE11" s="20" t="s">
        <v>518</v>
      </c>
      <c r="AF11" s="21">
        <v>4</v>
      </c>
      <c r="AH11" s="58">
        <v>8</v>
      </c>
      <c r="AI11" s="56" t="s">
        <v>519</v>
      </c>
      <c r="AJ11" s="56" t="s">
        <v>749</v>
      </c>
      <c r="AK11" s="56" t="s">
        <v>749</v>
      </c>
      <c r="AL11" s="56" t="s">
        <v>520</v>
      </c>
      <c r="AM11" s="59" t="s">
        <v>521</v>
      </c>
      <c r="AO11" s="15" t="s">
        <v>1920</v>
      </c>
      <c r="AP11" s="16">
        <v>11</v>
      </c>
      <c r="AQ11" s="68" t="s">
        <v>1919</v>
      </c>
      <c r="AR11" s="64" t="s">
        <v>1920</v>
      </c>
      <c r="AV11" s="262">
        <f t="shared" si="0"/>
        <v>2011</v>
      </c>
    </row>
    <row r="12" spans="1:48">
      <c r="A12" s="12" t="s">
        <v>538</v>
      </c>
      <c r="C12" s="19" t="s">
        <v>531</v>
      </c>
      <c r="H12" s="13" t="s">
        <v>539</v>
      </c>
      <c r="I12" s="164" t="s">
        <v>1646</v>
      </c>
      <c r="N12" s="15">
        <v>111</v>
      </c>
      <c r="O12" s="16" t="s">
        <v>540</v>
      </c>
      <c r="P12" s="16" t="s">
        <v>456</v>
      </c>
      <c r="Q12" s="17" t="s">
        <v>457</v>
      </c>
      <c r="AH12" s="58">
        <v>9</v>
      </c>
      <c r="AI12" s="56" t="s">
        <v>527</v>
      </c>
      <c r="AJ12" s="56" t="s">
        <v>574</v>
      </c>
      <c r="AK12" s="56" t="s">
        <v>574</v>
      </c>
      <c r="AL12" s="56" t="s">
        <v>528</v>
      </c>
      <c r="AM12" s="59" t="s">
        <v>529</v>
      </c>
      <c r="AO12" s="15" t="s">
        <v>2038</v>
      </c>
      <c r="AP12" s="16">
        <v>12</v>
      </c>
      <c r="AQ12" s="68">
        <v>200613</v>
      </c>
      <c r="AR12" s="64" t="str">
        <f>AO12</f>
        <v>FY 2006</v>
      </c>
      <c r="AV12" s="262">
        <f t="shared" si="0"/>
        <v>2010</v>
      </c>
    </row>
    <row r="13" spans="1:48">
      <c r="A13" s="12" t="s">
        <v>544</v>
      </c>
      <c r="H13" s="13" t="s">
        <v>546</v>
      </c>
      <c r="I13" s="164" t="s">
        <v>1647</v>
      </c>
      <c r="N13" s="15">
        <v>112</v>
      </c>
      <c r="O13" s="16" t="s">
        <v>547</v>
      </c>
      <c r="P13" s="16" t="s">
        <v>456</v>
      </c>
      <c r="Q13" s="17" t="s">
        <v>457</v>
      </c>
      <c r="AE13" s="42" t="s">
        <v>534</v>
      </c>
      <c r="AF13" s="41"/>
      <c r="AH13" s="58">
        <v>1</v>
      </c>
      <c r="AI13" s="56" t="s">
        <v>396</v>
      </c>
      <c r="AJ13" s="56" t="s">
        <v>749</v>
      </c>
      <c r="AK13" s="56" t="s">
        <v>749</v>
      </c>
      <c r="AL13" s="56" t="s">
        <v>460</v>
      </c>
      <c r="AM13" s="59" t="s">
        <v>461</v>
      </c>
      <c r="AO13" s="15" t="s">
        <v>2022</v>
      </c>
      <c r="AP13" s="16">
        <v>13</v>
      </c>
      <c r="AQ13" s="68">
        <v>200614</v>
      </c>
      <c r="AR13" s="64" t="str">
        <f>AO13</f>
        <v>YTD 2006</v>
      </c>
      <c r="AV13" s="262">
        <f t="shared" si="0"/>
        <v>2009</v>
      </c>
    </row>
    <row r="14" spans="1:48">
      <c r="A14" s="12" t="s">
        <v>551</v>
      </c>
      <c r="C14" s="40" t="s">
        <v>545</v>
      </c>
      <c r="H14" s="13" t="s">
        <v>553</v>
      </c>
      <c r="I14" s="164" t="s">
        <v>1648</v>
      </c>
      <c r="N14" s="15">
        <v>113</v>
      </c>
      <c r="O14" s="16" t="s">
        <v>554</v>
      </c>
      <c r="P14" s="16" t="s">
        <v>456</v>
      </c>
      <c r="Q14" s="17" t="s">
        <v>457</v>
      </c>
      <c r="AE14" s="13" t="s">
        <v>1418</v>
      </c>
      <c r="AF14" s="18">
        <v>0</v>
      </c>
      <c r="AH14" s="58">
        <v>14</v>
      </c>
      <c r="AI14" s="56" t="s">
        <v>562</v>
      </c>
      <c r="AJ14" s="56" t="s">
        <v>1411</v>
      </c>
      <c r="AK14" s="56" t="s">
        <v>664</v>
      </c>
      <c r="AL14" s="56" t="s">
        <v>563</v>
      </c>
      <c r="AM14" s="59" t="s">
        <v>564</v>
      </c>
      <c r="AO14" s="15" t="s">
        <v>1922</v>
      </c>
      <c r="AP14" s="16">
        <v>14</v>
      </c>
      <c r="AQ14" s="68" t="s">
        <v>1921</v>
      </c>
      <c r="AR14" s="64" t="s">
        <v>1922</v>
      </c>
      <c r="AV14" s="262">
        <f t="shared" si="0"/>
        <v>2008</v>
      </c>
    </row>
    <row r="15" spans="1:48">
      <c r="A15" s="12" t="s">
        <v>558</v>
      </c>
      <c r="C15" s="12" t="s">
        <v>552</v>
      </c>
      <c r="H15" s="13" t="s">
        <v>560</v>
      </c>
      <c r="I15" s="164" t="s">
        <v>1649</v>
      </c>
      <c r="N15" s="15">
        <v>114</v>
      </c>
      <c r="O15" s="16" t="s">
        <v>561</v>
      </c>
      <c r="P15" s="16" t="s">
        <v>456</v>
      </c>
      <c r="Q15" s="17" t="s">
        <v>457</v>
      </c>
      <c r="AE15" s="13" t="s">
        <v>509</v>
      </c>
      <c r="AF15" s="18">
        <v>1</v>
      </c>
      <c r="AH15" s="58">
        <v>15</v>
      </c>
      <c r="AI15" s="56" t="s">
        <v>455</v>
      </c>
      <c r="AJ15" s="56" t="s">
        <v>456</v>
      </c>
      <c r="AK15" s="56" t="s">
        <v>456</v>
      </c>
      <c r="AL15" s="56" t="s">
        <v>569</v>
      </c>
      <c r="AM15" s="59" t="s">
        <v>570</v>
      </c>
      <c r="AO15" s="15" t="s">
        <v>1924</v>
      </c>
      <c r="AP15" s="16">
        <v>15</v>
      </c>
      <c r="AQ15" s="68" t="s">
        <v>1923</v>
      </c>
      <c r="AR15" s="64" t="s">
        <v>1924</v>
      </c>
      <c r="AV15" s="262">
        <f t="shared" si="0"/>
        <v>2007</v>
      </c>
    </row>
    <row r="16" spans="1:48">
      <c r="A16" s="12" t="s">
        <v>565</v>
      </c>
      <c r="C16" s="19" t="s">
        <v>559</v>
      </c>
      <c r="H16" s="13" t="s">
        <v>566</v>
      </c>
      <c r="I16" s="164" t="s">
        <v>1650</v>
      </c>
      <c r="N16" s="15">
        <v>115</v>
      </c>
      <c r="O16" s="16" t="s">
        <v>567</v>
      </c>
      <c r="P16" s="16" t="s">
        <v>456</v>
      </c>
      <c r="Q16" s="17" t="s">
        <v>457</v>
      </c>
      <c r="AE16" s="20" t="s">
        <v>1403</v>
      </c>
      <c r="AF16" s="21">
        <v>3</v>
      </c>
      <c r="AH16" s="58">
        <v>16</v>
      </c>
      <c r="AI16" s="56" t="s">
        <v>576</v>
      </c>
      <c r="AJ16" s="56" t="s">
        <v>574</v>
      </c>
      <c r="AK16" s="56" t="s">
        <v>574</v>
      </c>
      <c r="AL16" s="56" t="s">
        <v>577</v>
      </c>
      <c r="AM16" s="59" t="s">
        <v>578</v>
      </c>
      <c r="AO16" s="15" t="s">
        <v>1926</v>
      </c>
      <c r="AP16" s="16">
        <v>16</v>
      </c>
      <c r="AQ16" s="68" t="s">
        <v>1925</v>
      </c>
      <c r="AR16" s="64" t="s">
        <v>1926</v>
      </c>
      <c r="AV16" s="262">
        <f t="shared" si="0"/>
        <v>2006</v>
      </c>
    </row>
    <row r="17" spans="1:48">
      <c r="A17" s="12" t="s">
        <v>571</v>
      </c>
      <c r="H17" s="13" t="s">
        <v>572</v>
      </c>
      <c r="I17" s="164" t="s">
        <v>1651</v>
      </c>
      <c r="N17" s="15">
        <v>201</v>
      </c>
      <c r="O17" s="16" t="s">
        <v>573</v>
      </c>
      <c r="P17" s="16" t="s">
        <v>574</v>
      </c>
      <c r="Q17" s="17" t="s">
        <v>457</v>
      </c>
      <c r="AH17" s="58">
        <v>24</v>
      </c>
      <c r="AI17" s="56" t="s">
        <v>623</v>
      </c>
      <c r="AJ17" s="56" t="s">
        <v>749</v>
      </c>
      <c r="AK17" s="56" t="s">
        <v>749</v>
      </c>
      <c r="AL17" s="56" t="s">
        <v>624</v>
      </c>
      <c r="AM17" s="59" t="s">
        <v>625</v>
      </c>
      <c r="AO17" s="15" t="s">
        <v>1928</v>
      </c>
      <c r="AP17" s="16">
        <v>17</v>
      </c>
      <c r="AQ17" s="68" t="s">
        <v>1927</v>
      </c>
      <c r="AR17" s="64" t="s">
        <v>1928</v>
      </c>
      <c r="AV17" s="263">
        <f t="shared" si="0"/>
        <v>2005</v>
      </c>
    </row>
    <row r="18" spans="1:48">
      <c r="A18" s="12" t="s">
        <v>579</v>
      </c>
      <c r="H18" s="13" t="s">
        <v>580</v>
      </c>
      <c r="I18" s="164" t="s">
        <v>1652</v>
      </c>
      <c r="N18" s="15">
        <v>202</v>
      </c>
      <c r="O18" s="16" t="s">
        <v>581</v>
      </c>
      <c r="P18" s="16" t="s">
        <v>574</v>
      </c>
      <c r="Q18" s="17" t="s">
        <v>457</v>
      </c>
      <c r="AE18" s="42" t="s">
        <v>568</v>
      </c>
      <c r="AF18" s="41"/>
      <c r="AH18" s="58">
        <v>23</v>
      </c>
      <c r="AI18" s="56" t="s">
        <v>617</v>
      </c>
      <c r="AJ18" s="56" t="s">
        <v>1408</v>
      </c>
      <c r="AK18" s="56" t="s">
        <v>1408</v>
      </c>
      <c r="AL18" s="56" t="s">
        <v>618</v>
      </c>
      <c r="AM18" s="59" t="s">
        <v>619</v>
      </c>
      <c r="AO18" s="15" t="s">
        <v>2039</v>
      </c>
      <c r="AP18" s="16">
        <v>18</v>
      </c>
      <c r="AQ18" s="68">
        <v>200713</v>
      </c>
      <c r="AR18" s="64" t="str">
        <f>AO18</f>
        <v>FY 2007</v>
      </c>
    </row>
    <row r="19" spans="1:48">
      <c r="A19" s="12" t="s">
        <v>585</v>
      </c>
      <c r="C19" s="39"/>
      <c r="H19" s="13" t="s">
        <v>586</v>
      </c>
      <c r="I19" s="164" t="s">
        <v>1653</v>
      </c>
      <c r="N19" s="15">
        <v>203</v>
      </c>
      <c r="O19" s="16" t="s">
        <v>587</v>
      </c>
      <c r="P19" s="16" t="s">
        <v>574</v>
      </c>
      <c r="Q19" s="17" t="s">
        <v>457</v>
      </c>
      <c r="AE19" s="13" t="s">
        <v>1418</v>
      </c>
      <c r="AF19" s="18">
        <v>0</v>
      </c>
      <c r="AH19" s="58">
        <v>21</v>
      </c>
      <c r="AI19" s="56" t="s">
        <v>606</v>
      </c>
      <c r="AJ19" s="56" t="s">
        <v>664</v>
      </c>
      <c r="AK19" s="56" t="s">
        <v>664</v>
      </c>
      <c r="AL19" s="56" t="s">
        <v>607</v>
      </c>
      <c r="AM19" s="59" t="s">
        <v>608</v>
      </c>
      <c r="AO19" s="15" t="s">
        <v>2023</v>
      </c>
      <c r="AP19" s="16">
        <v>19</v>
      </c>
      <c r="AQ19" s="68">
        <v>200714</v>
      </c>
      <c r="AR19" s="64" t="str">
        <f>AO19</f>
        <v>YTD 2007</v>
      </c>
    </row>
    <row r="20" spans="1:48">
      <c r="A20" s="12" t="s">
        <v>591</v>
      </c>
      <c r="H20" s="13" t="s">
        <v>592</v>
      </c>
      <c r="I20" s="164" t="s">
        <v>1654</v>
      </c>
      <c r="N20" s="15">
        <v>204</v>
      </c>
      <c r="O20" s="16" t="s">
        <v>593</v>
      </c>
      <c r="P20" s="16" t="s">
        <v>574</v>
      </c>
      <c r="Q20" s="17" t="s">
        <v>457</v>
      </c>
      <c r="AE20" s="13" t="s">
        <v>575</v>
      </c>
      <c r="AF20" s="18">
        <v>1</v>
      </c>
      <c r="AH20" s="58">
        <v>31</v>
      </c>
      <c r="AI20" s="56" t="s">
        <v>665</v>
      </c>
      <c r="AJ20" s="56" t="s">
        <v>749</v>
      </c>
      <c r="AK20" s="56" t="s">
        <v>749</v>
      </c>
      <c r="AL20" s="56" t="s">
        <v>666</v>
      </c>
      <c r="AM20" s="59" t="s">
        <v>667</v>
      </c>
      <c r="AO20" s="15" t="s">
        <v>1930</v>
      </c>
      <c r="AP20" s="16">
        <v>20</v>
      </c>
      <c r="AQ20" s="68" t="s">
        <v>1929</v>
      </c>
      <c r="AR20" s="64" t="s">
        <v>1930</v>
      </c>
    </row>
    <row r="21" spans="1:48">
      <c r="A21" s="12" t="s">
        <v>597</v>
      </c>
      <c r="H21" s="13" t="s">
        <v>598</v>
      </c>
      <c r="I21" s="164" t="s">
        <v>1655</v>
      </c>
      <c r="N21" s="15">
        <v>205</v>
      </c>
      <c r="O21" s="16" t="s">
        <v>599</v>
      </c>
      <c r="P21" s="16" t="s">
        <v>574</v>
      </c>
      <c r="Q21" s="17" t="s">
        <v>457</v>
      </c>
      <c r="AE21" s="13" t="s">
        <v>478</v>
      </c>
      <c r="AF21" s="18">
        <v>2</v>
      </c>
      <c r="AH21" s="58">
        <v>26</v>
      </c>
      <c r="AI21" s="56" t="s">
        <v>635</v>
      </c>
      <c r="AJ21" s="56" t="s">
        <v>664</v>
      </c>
      <c r="AK21" s="56" t="s">
        <v>664</v>
      </c>
      <c r="AL21" s="56" t="s">
        <v>636</v>
      </c>
      <c r="AM21" s="59" t="s">
        <v>637</v>
      </c>
      <c r="AO21" s="15" t="s">
        <v>1932</v>
      </c>
      <c r="AP21" s="16">
        <v>21</v>
      </c>
      <c r="AQ21" s="68" t="s">
        <v>1931</v>
      </c>
      <c r="AR21" s="64" t="s">
        <v>1932</v>
      </c>
    </row>
    <row r="22" spans="1:48">
      <c r="A22" s="12" t="s">
        <v>603</v>
      </c>
      <c r="H22" s="13" t="s">
        <v>604</v>
      </c>
      <c r="I22" s="164" t="s">
        <v>1656</v>
      </c>
      <c r="N22" s="15">
        <v>206</v>
      </c>
      <c r="O22" s="16" t="s">
        <v>605</v>
      </c>
      <c r="P22" s="16" t="s">
        <v>574</v>
      </c>
      <c r="Q22" s="17" t="s">
        <v>457</v>
      </c>
      <c r="AE22" s="13" t="s">
        <v>588</v>
      </c>
      <c r="AF22" s="18">
        <v>3</v>
      </c>
      <c r="AH22" s="58">
        <v>18</v>
      </c>
      <c r="AI22" s="56" t="s">
        <v>466</v>
      </c>
      <c r="AJ22" s="56" t="s">
        <v>456</v>
      </c>
      <c r="AK22" s="56" t="s">
        <v>456</v>
      </c>
      <c r="AL22" s="56" t="s">
        <v>589</v>
      </c>
      <c r="AM22" s="59" t="s">
        <v>590</v>
      </c>
      <c r="AO22" s="15" t="s">
        <v>1934</v>
      </c>
      <c r="AP22" s="16">
        <v>22</v>
      </c>
      <c r="AQ22" s="68" t="s">
        <v>1933</v>
      </c>
      <c r="AR22" s="64" t="s">
        <v>1934</v>
      </c>
    </row>
    <row r="23" spans="1:48">
      <c r="A23" s="12" t="s">
        <v>609</v>
      </c>
      <c r="H23" s="13" t="s">
        <v>610</v>
      </c>
      <c r="I23" s="164" t="s">
        <v>1657</v>
      </c>
      <c r="N23" s="15">
        <v>207</v>
      </c>
      <c r="O23" s="16" t="s">
        <v>611</v>
      </c>
      <c r="P23" s="16" t="s">
        <v>574</v>
      </c>
      <c r="Q23" s="17" t="s">
        <v>457</v>
      </c>
      <c r="AE23" s="20" t="s">
        <v>477</v>
      </c>
      <c r="AF23" s="21">
        <v>4</v>
      </c>
      <c r="AH23" s="58">
        <v>27</v>
      </c>
      <c r="AI23" s="56" t="s">
        <v>641</v>
      </c>
      <c r="AJ23" s="56" t="s">
        <v>749</v>
      </c>
      <c r="AK23" s="56" t="s">
        <v>749</v>
      </c>
      <c r="AL23" s="56" t="s">
        <v>642</v>
      </c>
      <c r="AM23" s="59" t="s">
        <v>643</v>
      </c>
      <c r="AO23" s="15" t="s">
        <v>1936</v>
      </c>
      <c r="AP23" s="16">
        <v>23</v>
      </c>
      <c r="AQ23" s="68" t="s">
        <v>1935</v>
      </c>
      <c r="AR23" s="64" t="s">
        <v>1936</v>
      </c>
    </row>
    <row r="24" spans="1:48">
      <c r="A24" s="12" t="s">
        <v>614</v>
      </c>
      <c r="H24" s="13" t="s">
        <v>615</v>
      </c>
      <c r="I24" s="164" t="s">
        <v>1658</v>
      </c>
      <c r="N24" s="15">
        <v>208</v>
      </c>
      <c r="O24" s="16" t="s">
        <v>616</v>
      </c>
      <c r="P24" s="16" t="s">
        <v>574</v>
      </c>
      <c r="Q24" s="17" t="s">
        <v>457</v>
      </c>
      <c r="AH24" s="58">
        <v>19</v>
      </c>
      <c r="AI24" s="56" t="s">
        <v>594</v>
      </c>
      <c r="AJ24" s="56" t="s">
        <v>1412</v>
      </c>
      <c r="AK24" s="56" t="s">
        <v>1410</v>
      </c>
      <c r="AL24" s="56" t="s">
        <v>595</v>
      </c>
      <c r="AM24" s="59" t="s">
        <v>596</v>
      </c>
      <c r="AO24" s="15" t="s">
        <v>2040</v>
      </c>
      <c r="AP24" s="16">
        <v>24</v>
      </c>
      <c r="AQ24" s="68">
        <v>200813</v>
      </c>
      <c r="AR24" s="64" t="str">
        <f>AO24</f>
        <v>FY 2008</v>
      </c>
    </row>
    <row r="25" spans="1:48">
      <c r="A25" s="12" t="s">
        <v>620</v>
      </c>
      <c r="H25" s="13" t="s">
        <v>621</v>
      </c>
      <c r="I25" s="164" t="s">
        <v>1659</v>
      </c>
      <c r="N25" s="15">
        <v>209</v>
      </c>
      <c r="O25" s="16" t="s">
        <v>622</v>
      </c>
      <c r="P25" s="16" t="s">
        <v>574</v>
      </c>
      <c r="Q25" s="17" t="s">
        <v>457</v>
      </c>
      <c r="AH25" s="58">
        <v>28</v>
      </c>
      <c r="AI25" s="56" t="s">
        <v>647</v>
      </c>
      <c r="AJ25" s="56" t="s">
        <v>749</v>
      </c>
      <c r="AK25" s="56" t="s">
        <v>749</v>
      </c>
      <c r="AL25" s="56" t="s">
        <v>648</v>
      </c>
      <c r="AM25" s="59" t="s">
        <v>649</v>
      </c>
      <c r="AO25" s="15" t="s">
        <v>2024</v>
      </c>
      <c r="AP25" s="16">
        <v>25</v>
      </c>
      <c r="AQ25" s="68">
        <v>200814</v>
      </c>
      <c r="AR25" s="64" t="str">
        <f>AO25</f>
        <v>YTD 2008</v>
      </c>
    </row>
    <row r="26" spans="1:48">
      <c r="A26" s="12" t="s">
        <v>626</v>
      </c>
      <c r="H26" s="13" t="s">
        <v>627</v>
      </c>
      <c r="I26" s="164" t="s">
        <v>1660</v>
      </c>
      <c r="N26" s="15">
        <v>210</v>
      </c>
      <c r="O26" s="16" t="s">
        <v>628</v>
      </c>
      <c r="P26" s="16" t="s">
        <v>574</v>
      </c>
      <c r="Q26" s="17" t="s">
        <v>457</v>
      </c>
      <c r="AH26" s="58">
        <v>33</v>
      </c>
      <c r="AI26" s="56" t="s">
        <v>677</v>
      </c>
      <c r="AJ26" s="56" t="s">
        <v>664</v>
      </c>
      <c r="AK26" s="56" t="s">
        <v>664</v>
      </c>
      <c r="AL26" s="56" t="s">
        <v>678</v>
      </c>
      <c r="AM26" s="59" t="s">
        <v>679</v>
      </c>
      <c r="AO26" s="15" t="s">
        <v>1938</v>
      </c>
      <c r="AP26" s="16">
        <v>26</v>
      </c>
      <c r="AQ26" s="68" t="s">
        <v>1937</v>
      </c>
      <c r="AR26" s="64" t="s">
        <v>1938</v>
      </c>
    </row>
    <row r="27" spans="1:48">
      <c r="A27" s="12" t="s">
        <v>632</v>
      </c>
      <c r="H27" s="13" t="s">
        <v>633</v>
      </c>
      <c r="I27" s="164" t="s">
        <v>1661</v>
      </c>
      <c r="N27" s="15">
        <v>211</v>
      </c>
      <c r="O27" s="16" t="s">
        <v>634</v>
      </c>
      <c r="P27" s="16" t="s">
        <v>574</v>
      </c>
      <c r="Q27" s="17" t="s">
        <v>457</v>
      </c>
      <c r="AH27" s="58">
        <v>29</v>
      </c>
      <c r="AI27" s="56" t="s">
        <v>653</v>
      </c>
      <c r="AJ27" s="56" t="s">
        <v>749</v>
      </c>
      <c r="AK27" s="56" t="s">
        <v>749</v>
      </c>
      <c r="AL27" s="56" t="s">
        <v>654</v>
      </c>
      <c r="AM27" s="59" t="s">
        <v>655</v>
      </c>
      <c r="AO27" s="15" t="s">
        <v>1940</v>
      </c>
      <c r="AP27" s="16">
        <v>27</v>
      </c>
      <c r="AQ27" s="68" t="s">
        <v>1939</v>
      </c>
      <c r="AR27" s="64" t="s">
        <v>1940</v>
      </c>
    </row>
    <row r="28" spans="1:48">
      <c r="A28" s="12" t="s">
        <v>638</v>
      </c>
      <c r="H28" s="13" t="s">
        <v>639</v>
      </c>
      <c r="I28" s="164" t="s">
        <v>1662</v>
      </c>
      <c r="N28" s="15">
        <v>212</v>
      </c>
      <c r="O28" s="16" t="s">
        <v>640</v>
      </c>
      <c r="P28" s="16" t="s">
        <v>574</v>
      </c>
      <c r="Q28" s="17" t="s">
        <v>457</v>
      </c>
      <c r="AH28" s="58">
        <v>25</v>
      </c>
      <c r="AI28" s="56" t="s">
        <v>629</v>
      </c>
      <c r="AJ28" s="56" t="s">
        <v>574</v>
      </c>
      <c r="AK28" s="56" t="s">
        <v>574</v>
      </c>
      <c r="AL28" s="56" t="s">
        <v>630</v>
      </c>
      <c r="AM28" s="59" t="s">
        <v>631</v>
      </c>
      <c r="AO28" s="15" t="s">
        <v>1942</v>
      </c>
      <c r="AP28" s="16">
        <v>28</v>
      </c>
      <c r="AQ28" s="68" t="s">
        <v>1941</v>
      </c>
      <c r="AR28" s="64" t="s">
        <v>1942</v>
      </c>
    </row>
    <row r="29" spans="1:48">
      <c r="A29" s="12" t="s">
        <v>644</v>
      </c>
      <c r="H29" s="13" t="s">
        <v>645</v>
      </c>
      <c r="I29" s="164" t="s">
        <v>1663</v>
      </c>
      <c r="N29" s="15">
        <v>213</v>
      </c>
      <c r="O29" s="16" t="s">
        <v>646</v>
      </c>
      <c r="P29" s="16" t="s">
        <v>574</v>
      </c>
      <c r="Q29" s="17" t="s">
        <v>457</v>
      </c>
      <c r="AH29" s="58">
        <v>35</v>
      </c>
      <c r="AI29" s="56" t="s">
        <v>689</v>
      </c>
      <c r="AJ29" s="56" t="s">
        <v>1412</v>
      </c>
      <c r="AK29" s="56" t="s">
        <v>1410</v>
      </c>
      <c r="AL29" s="56" t="s">
        <v>690</v>
      </c>
      <c r="AM29" s="59" t="s">
        <v>691</v>
      </c>
      <c r="AO29" s="15" t="s">
        <v>1944</v>
      </c>
      <c r="AP29" s="16">
        <v>29</v>
      </c>
      <c r="AQ29" s="68" t="s">
        <v>1943</v>
      </c>
      <c r="AR29" s="64" t="s">
        <v>1944</v>
      </c>
    </row>
    <row r="30" spans="1:48">
      <c r="A30" s="12" t="s">
        <v>650</v>
      </c>
      <c r="H30" s="13" t="s">
        <v>651</v>
      </c>
      <c r="I30" s="164" t="s">
        <v>1664</v>
      </c>
      <c r="N30" s="15">
        <v>214</v>
      </c>
      <c r="O30" s="16" t="s">
        <v>652</v>
      </c>
      <c r="P30" s="16" t="s">
        <v>574</v>
      </c>
      <c r="Q30" s="17" t="s">
        <v>457</v>
      </c>
      <c r="AH30" s="58">
        <v>34</v>
      </c>
      <c r="AI30" s="56" t="s">
        <v>683</v>
      </c>
      <c r="AJ30" s="56" t="s">
        <v>394</v>
      </c>
      <c r="AK30" s="56" t="s">
        <v>394</v>
      </c>
      <c r="AL30" s="56" t="s">
        <v>684</v>
      </c>
      <c r="AM30" s="59" t="s">
        <v>685</v>
      </c>
      <c r="AO30" s="15" t="s">
        <v>2041</v>
      </c>
      <c r="AP30" s="16">
        <v>30</v>
      </c>
      <c r="AQ30" s="68">
        <v>200913</v>
      </c>
      <c r="AR30" s="64" t="str">
        <f>AO30</f>
        <v>FY 2009</v>
      </c>
    </row>
    <row r="31" spans="1:48">
      <c r="A31" s="12" t="s">
        <v>656</v>
      </c>
      <c r="H31" s="13" t="s">
        <v>657</v>
      </c>
      <c r="I31" s="164" t="s">
        <v>1665</v>
      </c>
      <c r="N31" s="15">
        <v>215</v>
      </c>
      <c r="O31" s="16" t="s">
        <v>658</v>
      </c>
      <c r="P31" s="16" t="s">
        <v>574</v>
      </c>
      <c r="Q31" s="17" t="s">
        <v>457</v>
      </c>
      <c r="AH31" s="58">
        <v>30</v>
      </c>
      <c r="AI31" s="56" t="s">
        <v>659</v>
      </c>
      <c r="AJ31" s="56" t="s">
        <v>749</v>
      </c>
      <c r="AK31" s="56" t="s">
        <v>749</v>
      </c>
      <c r="AL31" s="56" t="s">
        <v>660</v>
      </c>
      <c r="AM31" s="59" t="s">
        <v>661</v>
      </c>
      <c r="AO31" s="15" t="s">
        <v>2025</v>
      </c>
      <c r="AP31" s="16">
        <v>31</v>
      </c>
      <c r="AQ31" s="68">
        <v>200914</v>
      </c>
      <c r="AR31" s="64" t="str">
        <f>AO31</f>
        <v>YTD 2009</v>
      </c>
    </row>
    <row r="32" spans="1:48">
      <c r="A32" s="12" t="s">
        <v>662</v>
      </c>
      <c r="H32" s="13" t="s">
        <v>663</v>
      </c>
      <c r="I32" s="164" t="s">
        <v>1666</v>
      </c>
      <c r="N32" s="15">
        <v>301</v>
      </c>
      <c r="O32" s="16" t="s">
        <v>562</v>
      </c>
      <c r="P32" s="16" t="s">
        <v>664</v>
      </c>
      <c r="Q32" s="17" t="s">
        <v>664</v>
      </c>
      <c r="AH32" s="58">
        <v>228</v>
      </c>
      <c r="AI32" s="56" t="s">
        <v>1271</v>
      </c>
      <c r="AJ32" s="56" t="s">
        <v>749</v>
      </c>
      <c r="AK32" s="56" t="s">
        <v>749</v>
      </c>
      <c r="AL32" s="56" t="s">
        <v>1272</v>
      </c>
      <c r="AM32" s="59" t="s">
        <v>1273</v>
      </c>
      <c r="AO32" s="15" t="s">
        <v>1946</v>
      </c>
      <c r="AP32" s="16">
        <v>32</v>
      </c>
      <c r="AQ32" s="68" t="s">
        <v>1945</v>
      </c>
      <c r="AR32" s="64" t="s">
        <v>1946</v>
      </c>
    </row>
    <row r="33" spans="1:44">
      <c r="A33" s="12" t="s">
        <v>668</v>
      </c>
      <c r="H33" s="13" t="s">
        <v>669</v>
      </c>
      <c r="I33" s="164" t="s">
        <v>1667</v>
      </c>
      <c r="N33" s="15">
        <v>302</v>
      </c>
      <c r="O33" s="16" t="s">
        <v>670</v>
      </c>
      <c r="P33" s="16" t="s">
        <v>664</v>
      </c>
      <c r="Q33" s="17" t="s">
        <v>664</v>
      </c>
      <c r="AH33" s="58">
        <v>32</v>
      </c>
      <c r="AI33" s="56" t="s">
        <v>671</v>
      </c>
      <c r="AJ33" s="56" t="s">
        <v>664</v>
      </c>
      <c r="AK33" s="56" t="s">
        <v>664</v>
      </c>
      <c r="AL33" s="56" t="s">
        <v>672</v>
      </c>
      <c r="AM33" s="59" t="s">
        <v>673</v>
      </c>
      <c r="AO33" s="15" t="s">
        <v>1948</v>
      </c>
      <c r="AP33" s="16">
        <v>33</v>
      </c>
      <c r="AQ33" s="68" t="s">
        <v>1947</v>
      </c>
      <c r="AR33" s="64" t="s">
        <v>1948</v>
      </c>
    </row>
    <row r="34" spans="1:44">
      <c r="A34" s="12" t="s">
        <v>674</v>
      </c>
      <c r="H34" s="13" t="s">
        <v>675</v>
      </c>
      <c r="I34" s="164" t="s">
        <v>1668</v>
      </c>
      <c r="N34" s="15">
        <v>303</v>
      </c>
      <c r="O34" s="16" t="s">
        <v>676</v>
      </c>
      <c r="P34" s="16" t="s">
        <v>664</v>
      </c>
      <c r="Q34" s="17" t="s">
        <v>664</v>
      </c>
      <c r="AH34" s="58">
        <v>22</v>
      </c>
      <c r="AI34" s="56" t="s">
        <v>573</v>
      </c>
      <c r="AJ34" s="56" t="s">
        <v>574</v>
      </c>
      <c r="AK34" s="56" t="s">
        <v>574</v>
      </c>
      <c r="AL34" s="56" t="s">
        <v>612</v>
      </c>
      <c r="AM34" s="59" t="s">
        <v>613</v>
      </c>
      <c r="AO34" s="15" t="s">
        <v>1950</v>
      </c>
      <c r="AP34" s="16">
        <v>34</v>
      </c>
      <c r="AQ34" s="68" t="s">
        <v>1949</v>
      </c>
      <c r="AR34" s="64" t="s">
        <v>1950</v>
      </c>
    </row>
    <row r="35" spans="1:44">
      <c r="A35" s="12" t="s">
        <v>680</v>
      </c>
      <c r="H35" s="13" t="s">
        <v>681</v>
      </c>
      <c r="I35" s="164" t="s">
        <v>1669</v>
      </c>
      <c r="N35" s="15">
        <v>304</v>
      </c>
      <c r="O35" s="16" t="s">
        <v>682</v>
      </c>
      <c r="P35" s="16" t="s">
        <v>664</v>
      </c>
      <c r="Q35" s="17" t="s">
        <v>664</v>
      </c>
      <c r="AH35" s="58">
        <v>20</v>
      </c>
      <c r="AI35" s="56" t="s">
        <v>600</v>
      </c>
      <c r="AJ35" s="56" t="s">
        <v>1412</v>
      </c>
      <c r="AK35" s="56" t="s">
        <v>1410</v>
      </c>
      <c r="AL35" s="56" t="s">
        <v>601</v>
      </c>
      <c r="AM35" s="59" t="s">
        <v>602</v>
      </c>
      <c r="AO35" s="15" t="s">
        <v>1952</v>
      </c>
      <c r="AP35" s="16">
        <v>35</v>
      </c>
      <c r="AQ35" s="68" t="s">
        <v>1951</v>
      </c>
      <c r="AR35" s="64" t="s">
        <v>1952</v>
      </c>
    </row>
    <row r="36" spans="1:44">
      <c r="A36" s="12" t="s">
        <v>686</v>
      </c>
      <c r="H36" s="20" t="s">
        <v>687</v>
      </c>
      <c r="I36" s="165" t="s">
        <v>1670</v>
      </c>
      <c r="N36" s="15">
        <v>305</v>
      </c>
      <c r="O36" s="16" t="s">
        <v>688</v>
      </c>
      <c r="P36" s="16" t="s">
        <v>664</v>
      </c>
      <c r="Q36" s="17" t="s">
        <v>664</v>
      </c>
      <c r="AH36" s="58">
        <v>17</v>
      </c>
      <c r="AI36" s="56" t="s">
        <v>582</v>
      </c>
      <c r="AJ36" s="56" t="s">
        <v>1412</v>
      </c>
      <c r="AK36" s="56" t="s">
        <v>1410</v>
      </c>
      <c r="AL36" s="56" t="s">
        <v>583</v>
      </c>
      <c r="AM36" s="59" t="s">
        <v>584</v>
      </c>
      <c r="AO36" s="15" t="s">
        <v>2042</v>
      </c>
      <c r="AP36" s="16">
        <v>36</v>
      </c>
      <c r="AQ36" s="68">
        <v>201013</v>
      </c>
      <c r="AR36" s="64" t="str">
        <f>AO36</f>
        <v>FY 2010</v>
      </c>
    </row>
    <row r="37" spans="1:44">
      <c r="A37" s="12" t="s">
        <v>692</v>
      </c>
      <c r="N37" s="15">
        <v>306</v>
      </c>
      <c r="O37" s="16" t="s">
        <v>693</v>
      </c>
      <c r="P37" s="16" t="s">
        <v>664</v>
      </c>
      <c r="Q37" s="17" t="s">
        <v>664</v>
      </c>
      <c r="AH37" s="58">
        <v>112</v>
      </c>
      <c r="AI37" s="56" t="s">
        <v>670</v>
      </c>
      <c r="AJ37" s="56" t="s">
        <v>664</v>
      </c>
      <c r="AK37" s="56" t="s">
        <v>664</v>
      </c>
      <c r="AL37" s="56" t="s">
        <v>944</v>
      </c>
      <c r="AM37" s="59" t="s">
        <v>945</v>
      </c>
      <c r="AO37" s="15" t="s">
        <v>2052</v>
      </c>
      <c r="AP37" s="16">
        <v>37</v>
      </c>
      <c r="AQ37" s="68">
        <v>201013</v>
      </c>
      <c r="AR37" s="64" t="str">
        <f>AO37</f>
        <v>FY 2020</v>
      </c>
    </row>
    <row r="38" spans="1:44">
      <c r="A38" s="19" t="s">
        <v>1617</v>
      </c>
      <c r="N38" s="15">
        <v>307</v>
      </c>
      <c r="O38" s="16" t="s">
        <v>697</v>
      </c>
      <c r="P38" s="16" t="s">
        <v>664</v>
      </c>
      <c r="Q38" s="17" t="s">
        <v>664</v>
      </c>
      <c r="AH38" s="58">
        <v>43</v>
      </c>
      <c r="AI38" s="56" t="s">
        <v>728</v>
      </c>
      <c r="AJ38" s="56" t="s">
        <v>1412</v>
      </c>
      <c r="AK38" s="56" t="s">
        <v>1410</v>
      </c>
      <c r="AL38" s="56" t="s">
        <v>729</v>
      </c>
      <c r="AM38" s="59" t="s">
        <v>730</v>
      </c>
      <c r="AO38" s="15" t="s">
        <v>2026</v>
      </c>
      <c r="AP38" s="16">
        <v>38</v>
      </c>
      <c r="AQ38" s="68">
        <v>201014</v>
      </c>
      <c r="AR38" s="64" t="str">
        <f>AO38</f>
        <v>YTD 2010</v>
      </c>
    </row>
    <row r="39" spans="1:44">
      <c r="N39" s="15">
        <v>308</v>
      </c>
      <c r="O39" s="16" t="s">
        <v>702</v>
      </c>
      <c r="P39" s="16" t="s">
        <v>664</v>
      </c>
      <c r="Q39" s="17" t="s">
        <v>664</v>
      </c>
      <c r="AH39" s="58">
        <v>37</v>
      </c>
      <c r="AI39" s="56" t="s">
        <v>698</v>
      </c>
      <c r="AJ39" s="56" t="s">
        <v>749</v>
      </c>
      <c r="AK39" s="56" t="s">
        <v>749</v>
      </c>
      <c r="AL39" s="56" t="s">
        <v>699</v>
      </c>
      <c r="AM39" s="59" t="s">
        <v>700</v>
      </c>
      <c r="AO39" s="15" t="s">
        <v>1954</v>
      </c>
      <c r="AP39" s="16">
        <v>39</v>
      </c>
      <c r="AQ39" s="68" t="s">
        <v>1953</v>
      </c>
      <c r="AR39" s="64" t="s">
        <v>1954</v>
      </c>
    </row>
    <row r="40" spans="1:44">
      <c r="A40" s="40" t="s">
        <v>706</v>
      </c>
      <c r="N40" s="15">
        <v>309</v>
      </c>
      <c r="O40" s="16" t="s">
        <v>708</v>
      </c>
      <c r="P40" s="16" t="s">
        <v>664</v>
      </c>
      <c r="Q40" s="17" t="s">
        <v>664</v>
      </c>
      <c r="AH40" s="58">
        <v>49</v>
      </c>
      <c r="AI40" s="56" t="s">
        <v>762</v>
      </c>
      <c r="AJ40" s="56" t="s">
        <v>1412</v>
      </c>
      <c r="AK40" s="56" t="s">
        <v>1410</v>
      </c>
      <c r="AL40" s="56" t="s">
        <v>497</v>
      </c>
      <c r="AM40" s="59" t="s">
        <v>763</v>
      </c>
      <c r="AO40" s="15" t="s">
        <v>1956</v>
      </c>
      <c r="AP40" s="16">
        <v>40</v>
      </c>
      <c r="AQ40" s="68" t="s">
        <v>1955</v>
      </c>
      <c r="AR40" s="64" t="s">
        <v>1956</v>
      </c>
    </row>
    <row r="41" spans="1:44">
      <c r="A41" s="14" t="s">
        <v>555</v>
      </c>
      <c r="N41" s="15">
        <v>310</v>
      </c>
      <c r="O41" s="16" t="s">
        <v>712</v>
      </c>
      <c r="P41" s="16" t="s">
        <v>664</v>
      </c>
      <c r="Q41" s="17" t="s">
        <v>664</v>
      </c>
      <c r="AH41" s="58">
        <v>53</v>
      </c>
      <c r="AI41" s="56" t="s">
        <v>778</v>
      </c>
      <c r="AJ41" s="56" t="s">
        <v>749</v>
      </c>
      <c r="AK41" s="56" t="s">
        <v>749</v>
      </c>
      <c r="AL41" s="56" t="s">
        <v>779</v>
      </c>
      <c r="AM41" s="59" t="s">
        <v>780</v>
      </c>
      <c r="AO41" s="15" t="s">
        <v>1958</v>
      </c>
      <c r="AP41" s="16">
        <v>41</v>
      </c>
      <c r="AQ41" s="68" t="s">
        <v>1957</v>
      </c>
      <c r="AR41" s="64" t="s">
        <v>1958</v>
      </c>
    </row>
    <row r="42" spans="1:44">
      <c r="A42" s="12" t="s">
        <v>473</v>
      </c>
      <c r="N42" s="15">
        <v>311</v>
      </c>
      <c r="O42" s="16" t="s">
        <v>717</v>
      </c>
      <c r="P42" s="16" t="s">
        <v>664</v>
      </c>
      <c r="Q42" s="17" t="s">
        <v>664</v>
      </c>
      <c r="AH42" s="58">
        <v>36</v>
      </c>
      <c r="AI42" s="56" t="s">
        <v>694</v>
      </c>
      <c r="AJ42" s="56" t="s">
        <v>1412</v>
      </c>
      <c r="AK42" s="56" t="s">
        <v>1410</v>
      </c>
      <c r="AL42" s="56" t="s">
        <v>695</v>
      </c>
      <c r="AM42" s="59" t="s">
        <v>696</v>
      </c>
      <c r="AO42" s="15" t="s">
        <v>1960</v>
      </c>
      <c r="AP42" s="16">
        <v>42</v>
      </c>
      <c r="AQ42" s="68" t="s">
        <v>1959</v>
      </c>
      <c r="AR42" s="64" t="s">
        <v>1960</v>
      </c>
    </row>
    <row r="43" spans="1:44">
      <c r="A43" s="12" t="s">
        <v>720</v>
      </c>
      <c r="N43" s="15">
        <v>312</v>
      </c>
      <c r="O43" s="16" t="s">
        <v>722</v>
      </c>
      <c r="P43" s="16" t="s">
        <v>664</v>
      </c>
      <c r="Q43" s="17" t="s">
        <v>664</v>
      </c>
      <c r="AH43" s="58">
        <v>205</v>
      </c>
      <c r="AI43" s="56" t="s">
        <v>1204</v>
      </c>
      <c r="AJ43" s="56" t="s">
        <v>1412</v>
      </c>
      <c r="AK43" s="56" t="s">
        <v>1410</v>
      </c>
      <c r="AL43" s="56" t="s">
        <v>1205</v>
      </c>
      <c r="AM43" s="59" t="s">
        <v>1206</v>
      </c>
      <c r="AO43" s="15" t="s">
        <v>2043</v>
      </c>
      <c r="AP43" s="16">
        <v>43</v>
      </c>
      <c r="AQ43" s="68">
        <v>201113</v>
      </c>
      <c r="AR43" s="64" t="str">
        <f>AO43</f>
        <v>FY 2011</v>
      </c>
    </row>
    <row r="44" spans="1:44">
      <c r="A44" s="19" t="s">
        <v>394</v>
      </c>
      <c r="N44" s="15">
        <v>313</v>
      </c>
      <c r="O44" s="16" t="s">
        <v>727</v>
      </c>
      <c r="P44" s="16" t="s">
        <v>664</v>
      </c>
      <c r="Q44" s="17" t="s">
        <v>664</v>
      </c>
      <c r="AH44" s="58">
        <v>40</v>
      </c>
      <c r="AI44" s="56" t="s">
        <v>713</v>
      </c>
      <c r="AJ44" s="56" t="s">
        <v>749</v>
      </c>
      <c r="AK44" s="56" t="s">
        <v>749</v>
      </c>
      <c r="AL44" s="56" t="s">
        <v>714</v>
      </c>
      <c r="AM44" s="59" t="s">
        <v>715</v>
      </c>
      <c r="AO44" s="15" t="s">
        <v>2027</v>
      </c>
      <c r="AP44" s="16">
        <v>44</v>
      </c>
      <c r="AQ44" s="68">
        <v>201114</v>
      </c>
      <c r="AR44" s="64" t="str">
        <f>AO44</f>
        <v>YTD 2011</v>
      </c>
    </row>
    <row r="45" spans="1:44">
      <c r="N45" s="15">
        <v>314</v>
      </c>
      <c r="O45" s="16" t="s">
        <v>733</v>
      </c>
      <c r="P45" s="16" t="s">
        <v>664</v>
      </c>
      <c r="Q45" s="17" t="s">
        <v>664</v>
      </c>
      <c r="AH45" s="58">
        <v>41</v>
      </c>
      <c r="AI45" s="56" t="s">
        <v>676</v>
      </c>
      <c r="AJ45" s="56" t="s">
        <v>664</v>
      </c>
      <c r="AK45" s="56" t="s">
        <v>664</v>
      </c>
      <c r="AL45" s="56" t="s">
        <v>718</v>
      </c>
      <c r="AM45" s="59" t="s">
        <v>719</v>
      </c>
      <c r="AO45" s="15" t="s">
        <v>1962</v>
      </c>
      <c r="AP45" s="16">
        <v>45</v>
      </c>
      <c r="AQ45" s="68" t="s">
        <v>1961</v>
      </c>
      <c r="AR45" s="64" t="s">
        <v>1962</v>
      </c>
    </row>
    <row r="46" spans="1:44">
      <c r="A46" s="5" t="s">
        <v>731</v>
      </c>
      <c r="N46" s="15">
        <v>315</v>
      </c>
      <c r="O46" s="16" t="s">
        <v>738</v>
      </c>
      <c r="P46" s="16" t="s">
        <v>664</v>
      </c>
      <c r="Q46" s="17" t="s">
        <v>664</v>
      </c>
      <c r="AH46" s="58">
        <v>52</v>
      </c>
      <c r="AI46" s="56" t="s">
        <v>774</v>
      </c>
      <c r="AJ46" s="56" t="s">
        <v>394</v>
      </c>
      <c r="AK46" s="56" t="s">
        <v>394</v>
      </c>
      <c r="AL46" s="56" t="s">
        <v>775</v>
      </c>
      <c r="AM46" s="59" t="s">
        <v>776</v>
      </c>
      <c r="AO46" s="15" t="s">
        <v>1964</v>
      </c>
      <c r="AP46" s="16">
        <v>46</v>
      </c>
      <c r="AQ46" s="68" t="s">
        <v>1963</v>
      </c>
      <c r="AR46" s="64" t="s">
        <v>1964</v>
      </c>
    </row>
    <row r="47" spans="1:44">
      <c r="A47" s="29" t="s">
        <v>2002</v>
      </c>
      <c r="N47" s="15">
        <v>316</v>
      </c>
      <c r="O47" s="16" t="s">
        <v>742</v>
      </c>
      <c r="P47" s="16" t="s">
        <v>664</v>
      </c>
      <c r="Q47" s="17" t="s">
        <v>664</v>
      </c>
      <c r="AH47" s="58">
        <v>38</v>
      </c>
      <c r="AI47" s="56" t="s">
        <v>703</v>
      </c>
      <c r="AJ47" s="56" t="s">
        <v>394</v>
      </c>
      <c r="AK47" s="56" t="s">
        <v>394</v>
      </c>
      <c r="AL47" s="56" t="s">
        <v>704</v>
      </c>
      <c r="AM47" s="59" t="s">
        <v>705</v>
      </c>
      <c r="AO47" s="15" t="s">
        <v>1966</v>
      </c>
      <c r="AP47" s="16">
        <v>47</v>
      </c>
      <c r="AQ47" s="68" t="s">
        <v>1965</v>
      </c>
      <c r="AR47" s="64" t="s">
        <v>1966</v>
      </c>
    </row>
    <row r="48" spans="1:44">
      <c r="A48" s="29" t="s">
        <v>2003</v>
      </c>
      <c r="N48" s="15">
        <v>401</v>
      </c>
      <c r="O48" s="16" t="s">
        <v>748</v>
      </c>
      <c r="P48" s="16" t="s">
        <v>749</v>
      </c>
      <c r="Q48" s="17" t="s">
        <v>749</v>
      </c>
      <c r="AH48" s="58">
        <v>47</v>
      </c>
      <c r="AI48" s="56" t="s">
        <v>750</v>
      </c>
      <c r="AJ48" s="56" t="s">
        <v>749</v>
      </c>
      <c r="AK48" s="56" t="s">
        <v>749</v>
      </c>
      <c r="AL48" s="56" t="s">
        <v>751</v>
      </c>
      <c r="AM48" s="59" t="s">
        <v>752</v>
      </c>
      <c r="AO48" s="15" t="s">
        <v>1968</v>
      </c>
      <c r="AP48" s="16">
        <v>48</v>
      </c>
      <c r="AQ48" s="68" t="s">
        <v>1967</v>
      </c>
      <c r="AR48" s="64" t="s">
        <v>1968</v>
      </c>
    </row>
    <row r="49" spans="1:44">
      <c r="A49" s="29" t="s">
        <v>746</v>
      </c>
      <c r="N49" s="15">
        <v>402</v>
      </c>
      <c r="O49" s="16" t="s">
        <v>755</v>
      </c>
      <c r="P49" s="16" t="s">
        <v>749</v>
      </c>
      <c r="Q49" s="17" t="s">
        <v>749</v>
      </c>
      <c r="AH49" s="58">
        <v>48</v>
      </c>
      <c r="AI49" s="56" t="s">
        <v>756</v>
      </c>
      <c r="AJ49" s="56" t="s">
        <v>1412</v>
      </c>
      <c r="AK49" s="56" t="s">
        <v>1410</v>
      </c>
      <c r="AL49" s="56" t="s">
        <v>757</v>
      </c>
      <c r="AM49" s="59" t="s">
        <v>758</v>
      </c>
      <c r="AO49" s="15" t="s">
        <v>2044</v>
      </c>
      <c r="AP49" s="16">
        <v>49</v>
      </c>
      <c r="AQ49" s="68">
        <v>201213</v>
      </c>
      <c r="AR49" s="64" t="str">
        <f>AO49</f>
        <v>FY 2012</v>
      </c>
    </row>
    <row r="50" spans="1:44">
      <c r="A50" s="29" t="s">
        <v>753</v>
      </c>
      <c r="N50" s="15">
        <v>403</v>
      </c>
      <c r="O50" s="16" t="s">
        <v>761</v>
      </c>
      <c r="P50" s="16" t="s">
        <v>749</v>
      </c>
      <c r="Q50" s="17" t="s">
        <v>749</v>
      </c>
      <c r="AH50" s="58">
        <v>44</v>
      </c>
      <c r="AI50" s="56" t="s">
        <v>734</v>
      </c>
      <c r="AJ50" s="56" t="s">
        <v>1412</v>
      </c>
      <c r="AK50" s="56" t="s">
        <v>1410</v>
      </c>
      <c r="AL50" s="56" t="s">
        <v>735</v>
      </c>
      <c r="AM50" s="59" t="s">
        <v>736</v>
      </c>
      <c r="AO50" s="15" t="s">
        <v>2028</v>
      </c>
      <c r="AP50" s="16">
        <v>50</v>
      </c>
      <c r="AQ50" s="68">
        <v>201214</v>
      </c>
      <c r="AR50" s="64" t="str">
        <f>AO50</f>
        <v>YTD 2012</v>
      </c>
    </row>
    <row r="51" spans="1:44">
      <c r="A51" s="29" t="s">
        <v>759</v>
      </c>
      <c r="N51" s="15">
        <v>404</v>
      </c>
      <c r="O51" s="16" t="s">
        <v>765</v>
      </c>
      <c r="P51" s="16" t="s">
        <v>749</v>
      </c>
      <c r="Q51" s="17" t="s">
        <v>749</v>
      </c>
      <c r="AH51" s="58">
        <v>45</v>
      </c>
      <c r="AI51" s="56" t="s">
        <v>734</v>
      </c>
      <c r="AJ51" s="56" t="s">
        <v>1412</v>
      </c>
      <c r="AK51" s="56" t="s">
        <v>1410</v>
      </c>
      <c r="AL51" s="56" t="s">
        <v>739</v>
      </c>
      <c r="AM51" s="59" t="s">
        <v>740</v>
      </c>
      <c r="AO51" s="15" t="s">
        <v>1970</v>
      </c>
      <c r="AP51" s="16">
        <v>51</v>
      </c>
      <c r="AQ51" s="68" t="s">
        <v>1969</v>
      </c>
      <c r="AR51" s="64" t="s">
        <v>1970</v>
      </c>
    </row>
    <row r="52" spans="1:44">
      <c r="A52" s="29" t="s">
        <v>764</v>
      </c>
      <c r="N52" s="15">
        <v>405</v>
      </c>
      <c r="O52" s="16" t="s">
        <v>769</v>
      </c>
      <c r="P52" s="16" t="s">
        <v>749</v>
      </c>
      <c r="Q52" s="17" t="s">
        <v>749</v>
      </c>
      <c r="AH52" s="58">
        <v>46</v>
      </c>
      <c r="AI52" s="56" t="s">
        <v>743</v>
      </c>
      <c r="AJ52" s="56" t="s">
        <v>1411</v>
      </c>
      <c r="AK52" s="56" t="s">
        <v>664</v>
      </c>
      <c r="AL52" s="56" t="s">
        <v>744</v>
      </c>
      <c r="AM52" s="59" t="s">
        <v>745</v>
      </c>
      <c r="AO52" s="15" t="s">
        <v>1972</v>
      </c>
      <c r="AP52" s="16">
        <v>52</v>
      </c>
      <c r="AQ52" s="68" t="s">
        <v>1971</v>
      </c>
      <c r="AR52" s="64" t="s">
        <v>1972</v>
      </c>
    </row>
    <row r="53" spans="1:44">
      <c r="A53" s="30" t="s">
        <v>394</v>
      </c>
      <c r="N53" s="15">
        <v>406</v>
      </c>
      <c r="O53" s="16" t="s">
        <v>773</v>
      </c>
      <c r="P53" s="16" t="s">
        <v>749</v>
      </c>
      <c r="Q53" s="17" t="s">
        <v>749</v>
      </c>
      <c r="AH53" s="58">
        <v>50</v>
      </c>
      <c r="AI53" s="56" t="s">
        <v>766</v>
      </c>
      <c r="AJ53" s="56" t="s">
        <v>749</v>
      </c>
      <c r="AK53" s="56" t="s">
        <v>749</v>
      </c>
      <c r="AL53" s="56" t="s">
        <v>767</v>
      </c>
      <c r="AM53" s="59" t="s">
        <v>768</v>
      </c>
      <c r="AO53" s="15" t="s">
        <v>1974</v>
      </c>
      <c r="AP53" s="16">
        <v>53</v>
      </c>
      <c r="AQ53" s="68" t="s">
        <v>1973</v>
      </c>
      <c r="AR53" s="64" t="s">
        <v>1974</v>
      </c>
    </row>
    <row r="54" spans="1:44">
      <c r="N54" s="15">
        <v>407</v>
      </c>
      <c r="O54" s="16" t="s">
        <v>777</v>
      </c>
      <c r="P54" s="16" t="s">
        <v>749</v>
      </c>
      <c r="Q54" s="17" t="s">
        <v>749</v>
      </c>
      <c r="AH54" s="58">
        <v>42</v>
      </c>
      <c r="AI54" s="56" t="s">
        <v>723</v>
      </c>
      <c r="AJ54" s="56" t="s">
        <v>1412</v>
      </c>
      <c r="AK54" s="56" t="s">
        <v>1410</v>
      </c>
      <c r="AL54" s="56" t="s">
        <v>724</v>
      </c>
      <c r="AM54" s="59" t="s">
        <v>725</v>
      </c>
      <c r="AO54" s="15" t="s">
        <v>1976</v>
      </c>
      <c r="AP54" s="16">
        <v>54</v>
      </c>
      <c r="AQ54" s="68" t="s">
        <v>1975</v>
      </c>
      <c r="AR54" s="64" t="s">
        <v>1976</v>
      </c>
    </row>
    <row r="55" spans="1:44">
      <c r="A55" s="40" t="s">
        <v>37</v>
      </c>
      <c r="N55" s="15">
        <v>408</v>
      </c>
      <c r="O55" s="16" t="s">
        <v>781</v>
      </c>
      <c r="P55" s="16" t="s">
        <v>749</v>
      </c>
      <c r="Q55" s="17" t="s">
        <v>749</v>
      </c>
      <c r="AH55" s="58">
        <v>238</v>
      </c>
      <c r="AI55" s="56" t="s">
        <v>1300</v>
      </c>
      <c r="AJ55" s="56" t="s">
        <v>574</v>
      </c>
      <c r="AK55" s="56" t="s">
        <v>574</v>
      </c>
      <c r="AL55" s="56" t="s">
        <v>1301</v>
      </c>
      <c r="AM55" s="59" t="s">
        <v>1302</v>
      </c>
      <c r="AO55" s="15" t="s">
        <v>2045</v>
      </c>
      <c r="AP55" s="16">
        <v>55</v>
      </c>
      <c r="AQ55" s="68">
        <v>201313</v>
      </c>
      <c r="AR55" s="64" t="str">
        <f>AO55</f>
        <v>FY 2013</v>
      </c>
    </row>
    <row r="56" spans="1:44">
      <c r="A56" s="24" t="s">
        <v>701</v>
      </c>
      <c r="N56" s="15">
        <v>409</v>
      </c>
      <c r="O56" s="16" t="s">
        <v>698</v>
      </c>
      <c r="P56" s="16" t="s">
        <v>749</v>
      </c>
      <c r="Q56" s="17" t="s">
        <v>749</v>
      </c>
      <c r="AH56" s="58">
        <v>51</v>
      </c>
      <c r="AI56" s="56" t="s">
        <v>770</v>
      </c>
      <c r="AJ56" s="56" t="s">
        <v>749</v>
      </c>
      <c r="AK56" s="56" t="s">
        <v>749</v>
      </c>
      <c r="AL56" s="56" t="s">
        <v>771</v>
      </c>
      <c r="AM56" s="59" t="s">
        <v>772</v>
      </c>
      <c r="AO56" s="15" t="s">
        <v>2029</v>
      </c>
      <c r="AP56" s="16">
        <v>56</v>
      </c>
      <c r="AQ56" s="68">
        <v>201314</v>
      </c>
      <c r="AR56" s="64" t="str">
        <f>AO56</f>
        <v>YTD 2013</v>
      </c>
    </row>
    <row r="57" spans="1:44">
      <c r="A57" s="12" t="s">
        <v>707</v>
      </c>
      <c r="N57" s="15">
        <v>410</v>
      </c>
      <c r="O57" s="16" t="s">
        <v>787</v>
      </c>
      <c r="P57" s="16" t="s">
        <v>749</v>
      </c>
      <c r="Q57" s="17" t="s">
        <v>749</v>
      </c>
      <c r="AH57" s="58">
        <v>54</v>
      </c>
      <c r="AI57" s="56" t="s">
        <v>782</v>
      </c>
      <c r="AJ57" s="56" t="s">
        <v>456</v>
      </c>
      <c r="AK57" s="56" t="s">
        <v>456</v>
      </c>
      <c r="AL57" s="56" t="s">
        <v>783</v>
      </c>
      <c r="AM57" s="59" t="s">
        <v>784</v>
      </c>
      <c r="AO57" s="15" t="s">
        <v>1978</v>
      </c>
      <c r="AP57" s="16">
        <v>57</v>
      </c>
      <c r="AQ57" s="68" t="s">
        <v>1977</v>
      </c>
      <c r="AR57" s="64" t="s">
        <v>1978</v>
      </c>
    </row>
    <row r="58" spans="1:44">
      <c r="A58" s="12" t="s">
        <v>711</v>
      </c>
      <c r="N58" s="15">
        <v>411</v>
      </c>
      <c r="O58" s="16" t="s">
        <v>790</v>
      </c>
      <c r="P58" s="16" t="s">
        <v>749</v>
      </c>
      <c r="Q58" s="17" t="s">
        <v>749</v>
      </c>
      <c r="AH58" s="58">
        <v>55</v>
      </c>
      <c r="AI58" s="56" t="s">
        <v>581</v>
      </c>
      <c r="AJ58" s="56" t="s">
        <v>574</v>
      </c>
      <c r="AK58" s="56" t="s">
        <v>574</v>
      </c>
      <c r="AL58" s="56" t="s">
        <v>785</v>
      </c>
      <c r="AM58" s="59" t="s">
        <v>786</v>
      </c>
      <c r="AO58" s="15" t="s">
        <v>1980</v>
      </c>
      <c r="AP58" s="16">
        <v>58</v>
      </c>
      <c r="AQ58" s="68" t="s">
        <v>1979</v>
      </c>
      <c r="AR58" s="64" t="s">
        <v>1980</v>
      </c>
    </row>
    <row r="59" spans="1:44">
      <c r="A59" s="12" t="s">
        <v>716</v>
      </c>
      <c r="N59" s="15">
        <v>412</v>
      </c>
      <c r="O59" s="16" t="s">
        <v>659</v>
      </c>
      <c r="P59" s="16" t="s">
        <v>749</v>
      </c>
      <c r="Q59" s="17" t="s">
        <v>749</v>
      </c>
      <c r="AH59" s="58">
        <v>59</v>
      </c>
      <c r="AI59" s="56" t="s">
        <v>587</v>
      </c>
      <c r="AJ59" s="56" t="s">
        <v>574</v>
      </c>
      <c r="AK59" s="56" t="s">
        <v>574</v>
      </c>
      <c r="AL59" s="56" t="s">
        <v>797</v>
      </c>
      <c r="AM59" s="59" t="s">
        <v>798</v>
      </c>
      <c r="AO59" s="15" t="s">
        <v>1982</v>
      </c>
      <c r="AP59" s="16">
        <v>59</v>
      </c>
      <c r="AQ59" s="68" t="s">
        <v>1981</v>
      </c>
      <c r="AR59" s="64" t="s">
        <v>1982</v>
      </c>
    </row>
    <row r="60" spans="1:44">
      <c r="A60" s="12" t="s">
        <v>721</v>
      </c>
      <c r="N60" s="15">
        <v>413</v>
      </c>
      <c r="O60" s="16" t="s">
        <v>519</v>
      </c>
      <c r="P60" s="16" t="s">
        <v>749</v>
      </c>
      <c r="Q60" s="17" t="s">
        <v>749</v>
      </c>
      <c r="AH60" s="58">
        <v>57</v>
      </c>
      <c r="AI60" s="56" t="s">
        <v>791</v>
      </c>
      <c r="AJ60" s="56" t="s">
        <v>1412</v>
      </c>
      <c r="AK60" s="56" t="s">
        <v>1410</v>
      </c>
      <c r="AL60" s="56" t="s">
        <v>792</v>
      </c>
      <c r="AM60" s="59" t="s">
        <v>793</v>
      </c>
      <c r="AO60" s="15" t="s">
        <v>1984</v>
      </c>
      <c r="AP60" s="16">
        <v>60</v>
      </c>
      <c r="AQ60" s="68" t="s">
        <v>1983</v>
      </c>
      <c r="AR60" s="64" t="s">
        <v>1984</v>
      </c>
    </row>
    <row r="61" spans="1:44">
      <c r="A61" s="12" t="s">
        <v>726</v>
      </c>
      <c r="N61" s="15">
        <v>414</v>
      </c>
      <c r="O61" s="16" t="s">
        <v>799</v>
      </c>
      <c r="P61" s="16" t="s">
        <v>749</v>
      </c>
      <c r="Q61" s="17" t="s">
        <v>749</v>
      </c>
      <c r="AH61" s="58">
        <v>58</v>
      </c>
      <c r="AI61" s="56" t="s">
        <v>794</v>
      </c>
      <c r="AJ61" s="56" t="s">
        <v>749</v>
      </c>
      <c r="AK61" s="56" t="s">
        <v>749</v>
      </c>
      <c r="AL61" s="56" t="s">
        <v>795</v>
      </c>
      <c r="AM61" s="59" t="s">
        <v>796</v>
      </c>
      <c r="AO61" s="15" t="s">
        <v>2046</v>
      </c>
      <c r="AP61" s="16">
        <v>61</v>
      </c>
      <c r="AQ61" s="68">
        <v>201413</v>
      </c>
      <c r="AR61" s="64" t="str">
        <f>AO61</f>
        <v>FY 2014</v>
      </c>
    </row>
    <row r="62" spans="1:44">
      <c r="A62" s="12" t="s">
        <v>732</v>
      </c>
      <c r="N62" s="15">
        <v>415</v>
      </c>
      <c r="O62" s="16" t="s">
        <v>803</v>
      </c>
      <c r="P62" s="16" t="s">
        <v>749</v>
      </c>
      <c r="Q62" s="17" t="s">
        <v>749</v>
      </c>
      <c r="AH62" s="58">
        <v>60</v>
      </c>
      <c r="AI62" s="56" t="s">
        <v>800</v>
      </c>
      <c r="AJ62" s="56" t="s">
        <v>749</v>
      </c>
      <c r="AK62" s="56" t="s">
        <v>749</v>
      </c>
      <c r="AL62" s="56" t="s">
        <v>801</v>
      </c>
      <c r="AM62" s="59" t="s">
        <v>802</v>
      </c>
      <c r="AO62" s="15" t="s">
        <v>2030</v>
      </c>
      <c r="AP62" s="16">
        <v>62</v>
      </c>
      <c r="AQ62" s="68">
        <v>201414</v>
      </c>
      <c r="AR62" s="64" t="str">
        <f>AO62</f>
        <v>YTD 2014</v>
      </c>
    </row>
    <row r="63" spans="1:44">
      <c r="A63" s="12" t="s">
        <v>737</v>
      </c>
      <c r="N63" s="25">
        <v>501</v>
      </c>
      <c r="O63" s="26" t="s">
        <v>394</v>
      </c>
      <c r="P63" s="26"/>
      <c r="Q63" s="28"/>
      <c r="AH63" s="58">
        <v>62</v>
      </c>
      <c r="AI63" s="56" t="s">
        <v>807</v>
      </c>
      <c r="AJ63" s="56" t="s">
        <v>749</v>
      </c>
      <c r="AK63" s="56" t="s">
        <v>749</v>
      </c>
      <c r="AL63" s="56" t="s">
        <v>808</v>
      </c>
      <c r="AM63" s="59" t="s">
        <v>809</v>
      </c>
      <c r="AO63" s="15" t="s">
        <v>1881</v>
      </c>
      <c r="AP63" s="16">
        <v>63</v>
      </c>
      <c r="AQ63" s="68" t="s">
        <v>1421</v>
      </c>
      <c r="AR63" s="64" t="s">
        <v>1881</v>
      </c>
    </row>
    <row r="64" spans="1:44">
      <c r="A64" s="12" t="s">
        <v>741</v>
      </c>
      <c r="AH64" s="58">
        <v>63</v>
      </c>
      <c r="AI64" s="56" t="s">
        <v>810</v>
      </c>
      <c r="AJ64" s="56" t="s">
        <v>1409</v>
      </c>
      <c r="AK64" s="56" t="s">
        <v>1410</v>
      </c>
      <c r="AL64" s="56" t="s">
        <v>811</v>
      </c>
      <c r="AM64" s="59" t="s">
        <v>812</v>
      </c>
      <c r="AO64" s="15" t="s">
        <v>1882</v>
      </c>
      <c r="AP64" s="16">
        <v>64</v>
      </c>
      <c r="AQ64" s="68" t="s">
        <v>1422</v>
      </c>
      <c r="AR64" s="64" t="s">
        <v>1882</v>
      </c>
    </row>
    <row r="65" spans="1:44">
      <c r="A65" s="12" t="s">
        <v>747</v>
      </c>
      <c r="AH65" s="58">
        <v>192</v>
      </c>
      <c r="AI65" s="56" t="s">
        <v>1168</v>
      </c>
      <c r="AJ65" s="56" t="s">
        <v>749</v>
      </c>
      <c r="AK65" s="56" t="s">
        <v>749</v>
      </c>
      <c r="AL65" s="56" t="s">
        <v>1169</v>
      </c>
      <c r="AM65" s="59" t="s">
        <v>1170</v>
      </c>
      <c r="AO65" s="15" t="s">
        <v>1883</v>
      </c>
      <c r="AP65" s="16">
        <v>65</v>
      </c>
      <c r="AQ65" s="68" t="s">
        <v>1423</v>
      </c>
      <c r="AR65" s="64" t="s">
        <v>1883</v>
      </c>
    </row>
    <row r="66" spans="1:44">
      <c r="A66" s="12" t="s">
        <v>754</v>
      </c>
      <c r="AH66" s="58">
        <v>84</v>
      </c>
      <c r="AI66" s="56" t="s">
        <v>868</v>
      </c>
      <c r="AJ66" s="56" t="s">
        <v>1412</v>
      </c>
      <c r="AK66" s="56" t="s">
        <v>1410</v>
      </c>
      <c r="AL66" s="56" t="s">
        <v>869</v>
      </c>
      <c r="AM66" s="59" t="s">
        <v>870</v>
      </c>
      <c r="AO66" s="15" t="s">
        <v>1884</v>
      </c>
      <c r="AP66" s="16">
        <v>66</v>
      </c>
      <c r="AQ66" s="68" t="s">
        <v>1424</v>
      </c>
      <c r="AR66" s="64" t="s">
        <v>1884</v>
      </c>
    </row>
    <row r="67" spans="1:44">
      <c r="A67" s="19" t="s">
        <v>760</v>
      </c>
      <c r="AH67" s="58">
        <v>64</v>
      </c>
      <c r="AI67" s="56" t="s">
        <v>813</v>
      </c>
      <c r="AJ67" s="56" t="s">
        <v>1412</v>
      </c>
      <c r="AK67" s="56" t="s">
        <v>1410</v>
      </c>
      <c r="AL67" s="56" t="s">
        <v>814</v>
      </c>
      <c r="AM67" s="59" t="s">
        <v>815</v>
      </c>
      <c r="AO67" s="15" t="s">
        <v>2047</v>
      </c>
      <c r="AP67" s="16">
        <v>67</v>
      </c>
      <c r="AQ67" s="68">
        <v>201513</v>
      </c>
      <c r="AR67" s="64" t="str">
        <f>AO67</f>
        <v>FY 2015</v>
      </c>
    </row>
    <row r="68" spans="1:44">
      <c r="AH68" s="58">
        <v>67</v>
      </c>
      <c r="AI68" s="56" t="s">
        <v>475</v>
      </c>
      <c r="AJ68" s="56" t="s">
        <v>456</v>
      </c>
      <c r="AK68" s="56" t="s">
        <v>456</v>
      </c>
      <c r="AL68" s="56" t="s">
        <v>821</v>
      </c>
      <c r="AM68" s="59" t="s">
        <v>822</v>
      </c>
      <c r="AO68" s="15" t="s">
        <v>2031</v>
      </c>
      <c r="AP68" s="16">
        <v>68</v>
      </c>
      <c r="AQ68" s="68">
        <v>201514</v>
      </c>
      <c r="AR68" s="64" t="str">
        <f>AO68</f>
        <v>YTD 2015</v>
      </c>
    </row>
    <row r="69" spans="1:44">
      <c r="AH69" s="58">
        <v>68</v>
      </c>
      <c r="AI69" s="56" t="s">
        <v>823</v>
      </c>
      <c r="AJ69" s="56" t="s">
        <v>1412</v>
      </c>
      <c r="AK69" s="56" t="s">
        <v>1410</v>
      </c>
      <c r="AL69" s="56" t="s">
        <v>824</v>
      </c>
      <c r="AM69" s="59" t="s">
        <v>825</v>
      </c>
      <c r="AO69" s="15" t="s">
        <v>1885</v>
      </c>
      <c r="AP69" s="16">
        <v>69</v>
      </c>
      <c r="AQ69" s="68" t="s">
        <v>1425</v>
      </c>
      <c r="AR69" s="64" t="s">
        <v>1885</v>
      </c>
    </row>
    <row r="70" spans="1:44">
      <c r="AH70" s="58">
        <v>73</v>
      </c>
      <c r="AI70" s="56" t="s">
        <v>836</v>
      </c>
      <c r="AJ70" s="56" t="s">
        <v>394</v>
      </c>
      <c r="AK70" s="56" t="s">
        <v>394</v>
      </c>
      <c r="AL70" s="56" t="s">
        <v>837</v>
      </c>
      <c r="AM70" s="59" t="s">
        <v>838</v>
      </c>
      <c r="AO70" s="15" t="s">
        <v>1886</v>
      </c>
      <c r="AP70" s="16">
        <v>70</v>
      </c>
      <c r="AQ70" s="68" t="s">
        <v>1426</v>
      </c>
      <c r="AR70" s="64" t="s">
        <v>1886</v>
      </c>
    </row>
    <row r="71" spans="1:44">
      <c r="AH71" s="58">
        <v>71</v>
      </c>
      <c r="AI71" s="56" t="s">
        <v>831</v>
      </c>
      <c r="AJ71" s="56" t="s">
        <v>749</v>
      </c>
      <c r="AK71" s="56" t="s">
        <v>749</v>
      </c>
      <c r="AL71" s="56" t="s">
        <v>832</v>
      </c>
      <c r="AM71" s="59" t="s">
        <v>833</v>
      </c>
      <c r="AO71" s="15" t="s">
        <v>1887</v>
      </c>
      <c r="AP71" s="16">
        <v>71</v>
      </c>
      <c r="AQ71" s="68" t="s">
        <v>1427</v>
      </c>
      <c r="AR71" s="64" t="s">
        <v>1887</v>
      </c>
    </row>
    <row r="72" spans="1:44">
      <c r="AH72" s="58">
        <v>70</v>
      </c>
      <c r="AI72" s="56" t="s">
        <v>828</v>
      </c>
      <c r="AJ72" s="56" t="s">
        <v>1411</v>
      </c>
      <c r="AK72" s="56" t="s">
        <v>664</v>
      </c>
      <c r="AL72" s="56" t="s">
        <v>829</v>
      </c>
      <c r="AM72" s="59" t="s">
        <v>830</v>
      </c>
      <c r="AO72" s="15" t="s">
        <v>1888</v>
      </c>
      <c r="AP72" s="16">
        <v>72</v>
      </c>
      <c r="AQ72" s="68" t="s">
        <v>1428</v>
      </c>
      <c r="AR72" s="64" t="s">
        <v>1888</v>
      </c>
    </row>
    <row r="73" spans="1:44">
      <c r="AH73" s="58">
        <v>69</v>
      </c>
      <c r="AI73" s="56" t="s">
        <v>484</v>
      </c>
      <c r="AJ73" s="56" t="s">
        <v>456</v>
      </c>
      <c r="AK73" s="56" t="s">
        <v>456</v>
      </c>
      <c r="AL73" s="56" t="s">
        <v>826</v>
      </c>
      <c r="AM73" s="59" t="s">
        <v>827</v>
      </c>
      <c r="AO73" s="15" t="s">
        <v>2048</v>
      </c>
      <c r="AP73" s="16">
        <v>73</v>
      </c>
      <c r="AQ73" s="68">
        <v>201613</v>
      </c>
      <c r="AR73" s="64" t="str">
        <f>AO73</f>
        <v>FY 2016</v>
      </c>
    </row>
    <row r="74" spans="1:44">
      <c r="AH74" s="58">
        <v>72</v>
      </c>
      <c r="AI74" s="56" t="s">
        <v>491</v>
      </c>
      <c r="AJ74" s="56" t="s">
        <v>456</v>
      </c>
      <c r="AK74" s="56" t="s">
        <v>456</v>
      </c>
      <c r="AL74" s="56" t="s">
        <v>834</v>
      </c>
      <c r="AM74" s="59" t="s">
        <v>835</v>
      </c>
      <c r="AO74" s="15" t="s">
        <v>2032</v>
      </c>
      <c r="AP74" s="16">
        <v>74</v>
      </c>
      <c r="AQ74" s="68">
        <v>201614</v>
      </c>
      <c r="AR74" s="64" t="str">
        <f>AO74</f>
        <v>YTD 2016</v>
      </c>
    </row>
    <row r="75" spans="1:44">
      <c r="AH75" s="58">
        <v>89</v>
      </c>
      <c r="AI75" s="56" t="s">
        <v>882</v>
      </c>
      <c r="AJ75" s="56" t="s">
        <v>749</v>
      </c>
      <c r="AK75" s="56" t="s">
        <v>749</v>
      </c>
      <c r="AL75" s="56" t="s">
        <v>883</v>
      </c>
      <c r="AM75" s="59" t="s">
        <v>884</v>
      </c>
      <c r="AO75" s="15" t="s">
        <v>1889</v>
      </c>
      <c r="AP75" s="16">
        <v>75</v>
      </c>
      <c r="AQ75" s="68" t="s">
        <v>1429</v>
      </c>
      <c r="AR75" s="64" t="s">
        <v>1889</v>
      </c>
    </row>
    <row r="76" spans="1:44">
      <c r="AH76" s="58">
        <v>176</v>
      </c>
      <c r="AI76" s="56" t="s">
        <v>1123</v>
      </c>
      <c r="AJ76" s="56" t="s">
        <v>1411</v>
      </c>
      <c r="AK76" s="56" t="s">
        <v>664</v>
      </c>
      <c r="AL76" s="56" t="s">
        <v>1124</v>
      </c>
      <c r="AM76" s="59" t="s">
        <v>1125</v>
      </c>
      <c r="AO76" s="15" t="s">
        <v>1890</v>
      </c>
      <c r="AP76" s="16">
        <v>76</v>
      </c>
      <c r="AQ76" s="68" t="s">
        <v>1430</v>
      </c>
      <c r="AR76" s="64" t="s">
        <v>1890</v>
      </c>
    </row>
    <row r="77" spans="1:44">
      <c r="AH77" s="58">
        <v>12</v>
      </c>
      <c r="AI77" s="56" t="s">
        <v>548</v>
      </c>
      <c r="AJ77" s="56" t="s">
        <v>1412</v>
      </c>
      <c r="AK77" s="56" t="s">
        <v>1410</v>
      </c>
      <c r="AL77" s="56" t="s">
        <v>549</v>
      </c>
      <c r="AM77" s="59" t="s">
        <v>550</v>
      </c>
      <c r="AO77" s="15" t="s">
        <v>1891</v>
      </c>
      <c r="AP77" s="16">
        <v>77</v>
      </c>
      <c r="AQ77" s="68" t="s">
        <v>1431</v>
      </c>
      <c r="AR77" s="64" t="s">
        <v>1891</v>
      </c>
    </row>
    <row r="78" spans="1:44">
      <c r="AH78" s="58">
        <v>75</v>
      </c>
      <c r="AI78" s="56" t="s">
        <v>842</v>
      </c>
      <c r="AJ78" s="56" t="s">
        <v>1412</v>
      </c>
      <c r="AK78" s="56" t="s">
        <v>1410</v>
      </c>
      <c r="AL78" s="56" t="s">
        <v>843</v>
      </c>
      <c r="AM78" s="59" t="s">
        <v>844</v>
      </c>
      <c r="AO78" s="15" t="s">
        <v>1892</v>
      </c>
      <c r="AP78" s="16">
        <v>78</v>
      </c>
      <c r="AQ78" s="68" t="s">
        <v>1432</v>
      </c>
      <c r="AR78" s="64" t="s">
        <v>1892</v>
      </c>
    </row>
    <row r="79" spans="1:44">
      <c r="AH79" s="58">
        <v>82</v>
      </c>
      <c r="AI79" s="56" t="s">
        <v>862</v>
      </c>
      <c r="AJ79" s="56" t="s">
        <v>1412</v>
      </c>
      <c r="AK79" s="56" t="s">
        <v>1410</v>
      </c>
      <c r="AL79" s="56" t="s">
        <v>863</v>
      </c>
      <c r="AM79" s="59" t="s">
        <v>864</v>
      </c>
      <c r="AO79" s="15" t="s">
        <v>2049</v>
      </c>
      <c r="AP79" s="16">
        <v>79</v>
      </c>
      <c r="AQ79" s="68">
        <v>201713</v>
      </c>
      <c r="AR79" s="64" t="str">
        <f>AO79</f>
        <v>FY 2017</v>
      </c>
    </row>
    <row r="80" spans="1:44">
      <c r="AH80" s="58">
        <v>77</v>
      </c>
      <c r="AI80" s="56" t="s">
        <v>847</v>
      </c>
      <c r="AJ80" s="56" t="s">
        <v>574</v>
      </c>
      <c r="AK80" s="56" t="s">
        <v>574</v>
      </c>
      <c r="AL80" s="56" t="s">
        <v>848</v>
      </c>
      <c r="AM80" s="59" t="s">
        <v>849</v>
      </c>
      <c r="AO80" s="15" t="s">
        <v>2033</v>
      </c>
      <c r="AP80" s="16">
        <v>80</v>
      </c>
      <c r="AQ80" s="68">
        <v>201714</v>
      </c>
      <c r="AR80" s="64" t="s">
        <v>2033</v>
      </c>
    </row>
    <row r="81" spans="11:44">
      <c r="AH81" s="58">
        <v>56</v>
      </c>
      <c r="AI81" s="56" t="s">
        <v>500</v>
      </c>
      <c r="AJ81" s="56" t="s">
        <v>456</v>
      </c>
      <c r="AK81" s="56" t="s">
        <v>456</v>
      </c>
      <c r="AL81" s="56" t="s">
        <v>788</v>
      </c>
      <c r="AM81" s="59" t="s">
        <v>789</v>
      </c>
      <c r="AO81" s="15" t="s">
        <v>1893</v>
      </c>
      <c r="AP81" s="16">
        <v>81</v>
      </c>
      <c r="AQ81" s="68">
        <v>201801</v>
      </c>
      <c r="AR81" s="64" t="s">
        <v>1893</v>
      </c>
    </row>
    <row r="82" spans="11:44">
      <c r="AH82" s="58">
        <v>78</v>
      </c>
      <c r="AI82" s="56" t="s">
        <v>850</v>
      </c>
      <c r="AJ82" s="56" t="s">
        <v>1412</v>
      </c>
      <c r="AK82" s="56" t="s">
        <v>1410</v>
      </c>
      <c r="AL82" s="56" t="s">
        <v>851</v>
      </c>
      <c r="AM82" s="59" t="s">
        <v>852</v>
      </c>
      <c r="AO82" s="15" t="s">
        <v>1894</v>
      </c>
      <c r="AP82" s="16">
        <v>82</v>
      </c>
      <c r="AQ82" s="68">
        <v>201802</v>
      </c>
      <c r="AR82" s="64" t="s">
        <v>1894</v>
      </c>
    </row>
    <row r="83" spans="11:44">
      <c r="AH83" s="58">
        <v>79</v>
      </c>
      <c r="AI83" s="56" t="s">
        <v>853</v>
      </c>
      <c r="AJ83" s="56" t="s">
        <v>574</v>
      </c>
      <c r="AK83" s="56" t="s">
        <v>574</v>
      </c>
      <c r="AL83" s="56" t="s">
        <v>854</v>
      </c>
      <c r="AM83" s="59" t="s">
        <v>855</v>
      </c>
      <c r="AO83" s="15" t="s">
        <v>1895</v>
      </c>
      <c r="AP83" s="16">
        <v>83</v>
      </c>
      <c r="AQ83" s="68">
        <v>201803</v>
      </c>
      <c r="AR83" s="64" t="s">
        <v>1895</v>
      </c>
    </row>
    <row r="84" spans="11:44">
      <c r="AH84" s="58">
        <v>85</v>
      </c>
      <c r="AI84" s="56" t="s">
        <v>507</v>
      </c>
      <c r="AJ84" s="56" t="s">
        <v>456</v>
      </c>
      <c r="AK84" s="56" t="s">
        <v>456</v>
      </c>
      <c r="AL84" s="56" t="s">
        <v>871</v>
      </c>
      <c r="AM84" s="59" t="s">
        <v>872</v>
      </c>
      <c r="AO84" s="15" t="s">
        <v>1896</v>
      </c>
      <c r="AP84" s="16">
        <v>84</v>
      </c>
      <c r="AQ84" s="68">
        <v>201804</v>
      </c>
      <c r="AR84" s="64" t="s">
        <v>1896</v>
      </c>
    </row>
    <row r="85" spans="11:44">
      <c r="K85" s="46"/>
      <c r="AH85" s="58">
        <v>87</v>
      </c>
      <c r="AI85" s="56" t="s">
        <v>876</v>
      </c>
      <c r="AJ85" s="56" t="s">
        <v>749</v>
      </c>
      <c r="AK85" s="56" t="s">
        <v>749</v>
      </c>
      <c r="AL85" s="56" t="s">
        <v>877</v>
      </c>
      <c r="AM85" s="59" t="s">
        <v>878</v>
      </c>
      <c r="AO85" s="15" t="s">
        <v>2050</v>
      </c>
      <c r="AP85" s="16">
        <v>85</v>
      </c>
      <c r="AQ85" s="68">
        <v>201813</v>
      </c>
      <c r="AR85" s="64" t="str">
        <f>AO85</f>
        <v>FY 2018</v>
      </c>
    </row>
    <row r="86" spans="11:44">
      <c r="AH86" s="58">
        <v>86</v>
      </c>
      <c r="AI86" s="56" t="s">
        <v>873</v>
      </c>
      <c r="AJ86" s="56" t="s">
        <v>749</v>
      </c>
      <c r="AK86" s="56" t="s">
        <v>749</v>
      </c>
      <c r="AL86" s="56" t="s">
        <v>874</v>
      </c>
      <c r="AM86" s="59" t="s">
        <v>875</v>
      </c>
      <c r="AO86" s="15" t="s">
        <v>2034</v>
      </c>
      <c r="AP86" s="16">
        <v>86</v>
      </c>
      <c r="AQ86" s="68">
        <v>201814</v>
      </c>
      <c r="AR86" s="64" t="str">
        <f>AO86</f>
        <v>YTD 2018</v>
      </c>
    </row>
    <row r="87" spans="11:44">
      <c r="AH87" s="58">
        <v>81</v>
      </c>
      <c r="AI87" s="56" t="s">
        <v>859</v>
      </c>
      <c r="AJ87" s="56" t="s">
        <v>749</v>
      </c>
      <c r="AK87" s="56" t="s">
        <v>749</v>
      </c>
      <c r="AL87" s="56" t="s">
        <v>860</v>
      </c>
      <c r="AM87" s="59" t="s">
        <v>861</v>
      </c>
      <c r="AO87" s="15" t="s">
        <v>1897</v>
      </c>
      <c r="AP87" s="16">
        <v>87</v>
      </c>
      <c r="AQ87" s="68">
        <v>201901</v>
      </c>
      <c r="AR87" s="64" t="s">
        <v>1897</v>
      </c>
    </row>
    <row r="88" spans="11:44">
      <c r="K88" s="46"/>
      <c r="AH88" s="58">
        <v>90</v>
      </c>
      <c r="AI88" s="56" t="s">
        <v>885</v>
      </c>
      <c r="AJ88" s="56" t="s">
        <v>1411</v>
      </c>
      <c r="AK88" s="56" t="s">
        <v>664</v>
      </c>
      <c r="AL88" s="56" t="s">
        <v>886</v>
      </c>
      <c r="AM88" s="59" t="s">
        <v>887</v>
      </c>
      <c r="AO88" s="15" t="s">
        <v>1898</v>
      </c>
      <c r="AP88" s="16">
        <v>88</v>
      </c>
      <c r="AQ88" s="68">
        <v>201902</v>
      </c>
      <c r="AR88" s="64" t="s">
        <v>1898</v>
      </c>
    </row>
    <row r="89" spans="11:44">
      <c r="AH89" s="58">
        <v>88</v>
      </c>
      <c r="AI89" s="56" t="s">
        <v>879</v>
      </c>
      <c r="AJ89" s="56" t="s">
        <v>749</v>
      </c>
      <c r="AK89" s="56" t="s">
        <v>749</v>
      </c>
      <c r="AL89" s="56" t="s">
        <v>880</v>
      </c>
      <c r="AM89" s="59" t="s">
        <v>881</v>
      </c>
      <c r="AO89" s="15" t="s">
        <v>1899</v>
      </c>
      <c r="AP89" s="16">
        <v>89</v>
      </c>
      <c r="AQ89" s="68">
        <v>201903</v>
      </c>
      <c r="AR89" s="64" t="s">
        <v>1899</v>
      </c>
    </row>
    <row r="90" spans="11:44">
      <c r="AH90" s="58">
        <v>239</v>
      </c>
      <c r="AI90" s="56" t="s">
        <v>1303</v>
      </c>
      <c r="AJ90" s="56" t="s">
        <v>574</v>
      </c>
      <c r="AK90" s="56" t="s">
        <v>574</v>
      </c>
      <c r="AL90" s="56" t="s">
        <v>1404</v>
      </c>
      <c r="AM90" s="59" t="s">
        <v>1304</v>
      </c>
      <c r="AO90" s="15" t="s">
        <v>1900</v>
      </c>
      <c r="AP90" s="16">
        <v>90</v>
      </c>
      <c r="AQ90" s="68">
        <v>201904</v>
      </c>
      <c r="AR90" s="64" t="s">
        <v>1900</v>
      </c>
    </row>
    <row r="91" spans="11:44">
      <c r="AH91" s="58">
        <v>80</v>
      </c>
      <c r="AI91" s="56" t="s">
        <v>856</v>
      </c>
      <c r="AJ91" s="56" t="s">
        <v>1412</v>
      </c>
      <c r="AK91" s="56" t="s">
        <v>1410</v>
      </c>
      <c r="AL91" s="56" t="s">
        <v>857</v>
      </c>
      <c r="AM91" s="59" t="s">
        <v>858</v>
      </c>
      <c r="AO91" s="15" t="s">
        <v>2051</v>
      </c>
      <c r="AP91" s="16">
        <v>91</v>
      </c>
      <c r="AQ91" s="68">
        <v>201913</v>
      </c>
      <c r="AR91" s="64" t="str">
        <f>AO91</f>
        <v>FY 2019</v>
      </c>
    </row>
    <row r="92" spans="11:44">
      <c r="AH92" s="58">
        <v>83</v>
      </c>
      <c r="AI92" s="56" t="s">
        <v>865</v>
      </c>
      <c r="AJ92" s="56" t="s">
        <v>1412</v>
      </c>
      <c r="AK92" s="56" t="s">
        <v>1410</v>
      </c>
      <c r="AL92" s="56" t="s">
        <v>866</v>
      </c>
      <c r="AM92" s="59" t="s">
        <v>867</v>
      </c>
      <c r="AO92" s="15" t="s">
        <v>2035</v>
      </c>
      <c r="AP92" s="16">
        <v>92</v>
      </c>
      <c r="AQ92" s="68">
        <v>201914</v>
      </c>
      <c r="AR92" s="64" t="str">
        <f>AO92</f>
        <v>YTD 2019</v>
      </c>
    </row>
    <row r="93" spans="11:44">
      <c r="AH93" s="58">
        <v>91</v>
      </c>
      <c r="AI93" s="56" t="s">
        <v>888</v>
      </c>
      <c r="AJ93" s="56" t="s">
        <v>749</v>
      </c>
      <c r="AK93" s="56" t="s">
        <v>749</v>
      </c>
      <c r="AL93" s="56" t="s">
        <v>889</v>
      </c>
      <c r="AM93" s="59" t="s">
        <v>890</v>
      </c>
      <c r="AO93" s="15" t="s">
        <v>1901</v>
      </c>
      <c r="AP93" s="16">
        <v>93</v>
      </c>
      <c r="AQ93" s="68">
        <v>202001</v>
      </c>
      <c r="AR93" s="64" t="s">
        <v>1901</v>
      </c>
    </row>
    <row r="94" spans="11:44">
      <c r="AH94" s="58">
        <v>95</v>
      </c>
      <c r="AI94" s="56" t="s">
        <v>899</v>
      </c>
      <c r="AJ94" s="56" t="s">
        <v>749</v>
      </c>
      <c r="AK94" s="56" t="s">
        <v>749</v>
      </c>
      <c r="AL94" s="56" t="s">
        <v>900</v>
      </c>
      <c r="AM94" s="59" t="s">
        <v>901</v>
      </c>
      <c r="AO94" s="15" t="s">
        <v>1902</v>
      </c>
      <c r="AP94" s="16">
        <v>94</v>
      </c>
      <c r="AQ94" s="68">
        <v>202002</v>
      </c>
      <c r="AR94" s="64" t="s">
        <v>1902</v>
      </c>
    </row>
    <row r="95" spans="11:44">
      <c r="AH95" s="58">
        <v>93</v>
      </c>
      <c r="AI95" s="56" t="s">
        <v>893</v>
      </c>
      <c r="AJ95" s="56" t="s">
        <v>541</v>
      </c>
      <c r="AK95" s="56" t="s">
        <v>541</v>
      </c>
      <c r="AL95" s="56" t="s">
        <v>894</v>
      </c>
      <c r="AM95" s="59" t="s">
        <v>895</v>
      </c>
      <c r="AO95" s="15" t="s">
        <v>1903</v>
      </c>
      <c r="AP95" s="16">
        <v>95</v>
      </c>
      <c r="AQ95" s="68">
        <v>202003</v>
      </c>
      <c r="AR95" s="64" t="s">
        <v>1903</v>
      </c>
    </row>
    <row r="96" spans="11:44">
      <c r="AH96" s="58">
        <v>225</v>
      </c>
      <c r="AI96" s="56" t="s">
        <v>1262</v>
      </c>
      <c r="AJ96" s="56" t="s">
        <v>456</v>
      </c>
      <c r="AK96" s="56" t="s">
        <v>456</v>
      </c>
      <c r="AL96" s="56" t="s">
        <v>1263</v>
      </c>
      <c r="AM96" s="59" t="s">
        <v>1264</v>
      </c>
      <c r="AO96" s="15" t="s">
        <v>1904</v>
      </c>
      <c r="AP96" s="16">
        <v>96</v>
      </c>
      <c r="AQ96" s="68">
        <v>202004</v>
      </c>
      <c r="AR96" s="64" t="s">
        <v>1904</v>
      </c>
    </row>
    <row r="97" spans="34:44">
      <c r="AH97" s="58">
        <v>94</v>
      </c>
      <c r="AI97" s="56" t="s">
        <v>896</v>
      </c>
      <c r="AJ97" s="56" t="s">
        <v>749</v>
      </c>
      <c r="AK97" s="56" t="s">
        <v>749</v>
      </c>
      <c r="AL97" s="56" t="s">
        <v>897</v>
      </c>
      <c r="AM97" s="59" t="s">
        <v>898</v>
      </c>
      <c r="AO97" s="15" t="s">
        <v>2036</v>
      </c>
      <c r="AP97" s="16">
        <v>97</v>
      </c>
      <c r="AQ97" s="68">
        <v>202014</v>
      </c>
      <c r="AR97" s="64" t="str">
        <f>AO97</f>
        <v>YTD 2020</v>
      </c>
    </row>
    <row r="98" spans="34:44">
      <c r="AH98" s="58">
        <v>92</v>
      </c>
      <c r="AI98" s="56" t="s">
        <v>682</v>
      </c>
      <c r="AJ98" s="56" t="s">
        <v>664</v>
      </c>
      <c r="AK98" s="56" t="s">
        <v>664</v>
      </c>
      <c r="AL98" s="56" t="s">
        <v>891</v>
      </c>
      <c r="AM98" s="59" t="s">
        <v>892</v>
      </c>
      <c r="AO98" s="25">
        <v>2004</v>
      </c>
      <c r="AP98" s="26">
        <v>1</v>
      </c>
      <c r="AQ98" s="72">
        <v>200400</v>
      </c>
      <c r="AR98" s="65" t="s">
        <v>2005</v>
      </c>
    </row>
    <row r="99" spans="34:44">
      <c r="AH99" s="58">
        <v>96</v>
      </c>
      <c r="AI99" s="56" t="s">
        <v>593</v>
      </c>
      <c r="AJ99" s="56" t="s">
        <v>574</v>
      </c>
      <c r="AK99" s="56" t="s">
        <v>574</v>
      </c>
      <c r="AL99" s="56" t="s">
        <v>902</v>
      </c>
      <c r="AM99" s="59" t="s">
        <v>903</v>
      </c>
    </row>
    <row r="100" spans="34:44">
      <c r="AH100" s="58">
        <v>102</v>
      </c>
      <c r="AI100" s="56" t="s">
        <v>916</v>
      </c>
      <c r="AJ100" s="56" t="s">
        <v>574</v>
      </c>
      <c r="AK100" s="56" t="s">
        <v>574</v>
      </c>
      <c r="AL100" s="56" t="s">
        <v>917</v>
      </c>
      <c r="AM100" s="59" t="s">
        <v>918</v>
      </c>
    </row>
    <row r="101" spans="34:44">
      <c r="AH101" s="58">
        <v>98</v>
      </c>
      <c r="AI101" s="56" t="s">
        <v>688</v>
      </c>
      <c r="AJ101" s="56" t="s">
        <v>664</v>
      </c>
      <c r="AK101" s="56" t="s">
        <v>664</v>
      </c>
      <c r="AL101" s="56" t="s">
        <v>906</v>
      </c>
      <c r="AM101" s="59" t="s">
        <v>907</v>
      </c>
    </row>
    <row r="102" spans="34:44">
      <c r="AH102" s="58">
        <v>97</v>
      </c>
      <c r="AI102" s="56" t="s">
        <v>693</v>
      </c>
      <c r="AJ102" s="56" t="s">
        <v>664</v>
      </c>
      <c r="AK102" s="56" t="s">
        <v>664</v>
      </c>
      <c r="AL102" s="56" t="s">
        <v>904</v>
      </c>
      <c r="AM102" s="59" t="s">
        <v>905</v>
      </c>
    </row>
    <row r="103" spans="34:44">
      <c r="AH103" s="58">
        <v>100</v>
      </c>
      <c r="AI103" s="56" t="s">
        <v>910</v>
      </c>
      <c r="AJ103" s="56" t="s">
        <v>664</v>
      </c>
      <c r="AK103" s="56" t="s">
        <v>664</v>
      </c>
      <c r="AL103" s="56" t="s">
        <v>911</v>
      </c>
      <c r="AM103" s="59" t="s">
        <v>912</v>
      </c>
    </row>
    <row r="104" spans="34:44">
      <c r="AH104" s="58">
        <v>101</v>
      </c>
      <c r="AI104" s="56" t="s">
        <v>913</v>
      </c>
      <c r="AJ104" s="56" t="s">
        <v>1408</v>
      </c>
      <c r="AK104" s="56" t="s">
        <v>1408</v>
      </c>
      <c r="AL104" s="56" t="s">
        <v>914</v>
      </c>
      <c r="AM104" s="59" t="s">
        <v>915</v>
      </c>
    </row>
    <row r="105" spans="34:44">
      <c r="AH105" s="58">
        <v>99</v>
      </c>
      <c r="AI105" s="56" t="s">
        <v>517</v>
      </c>
      <c r="AJ105" s="56" t="s">
        <v>456</v>
      </c>
      <c r="AK105" s="56" t="s">
        <v>456</v>
      </c>
      <c r="AL105" s="56" t="s">
        <v>908</v>
      </c>
      <c r="AM105" s="59" t="s">
        <v>909</v>
      </c>
    </row>
    <row r="106" spans="34:44">
      <c r="AH106" s="58">
        <v>103</v>
      </c>
      <c r="AI106" s="56" t="s">
        <v>919</v>
      </c>
      <c r="AJ106" s="56" t="s">
        <v>1408</v>
      </c>
      <c r="AK106" s="56" t="s">
        <v>1408</v>
      </c>
      <c r="AL106" s="56" t="s">
        <v>920</v>
      </c>
      <c r="AM106" s="59" t="s">
        <v>921</v>
      </c>
    </row>
    <row r="107" spans="34:44">
      <c r="AH107" s="58">
        <v>104</v>
      </c>
      <c r="AI107" s="56" t="s">
        <v>525</v>
      </c>
      <c r="AJ107" s="56" t="s">
        <v>456</v>
      </c>
      <c r="AK107" s="56" t="s">
        <v>456</v>
      </c>
      <c r="AL107" s="56" t="s">
        <v>922</v>
      </c>
      <c r="AM107" s="59" t="s">
        <v>923</v>
      </c>
    </row>
    <row r="108" spans="34:44">
      <c r="AH108" s="58">
        <v>105</v>
      </c>
      <c r="AI108" s="56" t="s">
        <v>924</v>
      </c>
      <c r="AJ108" s="56" t="s">
        <v>749</v>
      </c>
      <c r="AK108" s="56" t="s">
        <v>749</v>
      </c>
      <c r="AL108" s="56" t="s">
        <v>925</v>
      </c>
      <c r="AM108" s="59" t="s">
        <v>926</v>
      </c>
    </row>
    <row r="109" spans="34:44">
      <c r="AH109" s="58">
        <v>108</v>
      </c>
      <c r="AI109" s="56" t="s">
        <v>697</v>
      </c>
      <c r="AJ109" s="56" t="s">
        <v>664</v>
      </c>
      <c r="AK109" s="56" t="s">
        <v>664</v>
      </c>
      <c r="AL109" s="56" t="s">
        <v>933</v>
      </c>
      <c r="AM109" s="59" t="s">
        <v>934</v>
      </c>
    </row>
    <row r="110" spans="34:44">
      <c r="AH110" s="58">
        <v>106</v>
      </c>
      <c r="AI110" s="56" t="s">
        <v>927</v>
      </c>
      <c r="AJ110" s="56" t="s">
        <v>574</v>
      </c>
      <c r="AK110" s="56" t="s">
        <v>574</v>
      </c>
      <c r="AL110" s="56" t="s">
        <v>928</v>
      </c>
      <c r="AM110" s="59" t="s">
        <v>929</v>
      </c>
    </row>
    <row r="111" spans="34:44">
      <c r="AH111" s="58">
        <v>107</v>
      </c>
      <c r="AI111" s="56" t="s">
        <v>930</v>
      </c>
      <c r="AJ111" s="56" t="s">
        <v>1408</v>
      </c>
      <c r="AK111" s="56" t="s">
        <v>1408</v>
      </c>
      <c r="AL111" s="56" t="s">
        <v>931</v>
      </c>
      <c r="AM111" s="59" t="s">
        <v>932</v>
      </c>
    </row>
    <row r="112" spans="34:44">
      <c r="AH112" s="58">
        <v>109</v>
      </c>
      <c r="AI112" s="56" t="s">
        <v>935</v>
      </c>
      <c r="AJ112" s="56" t="s">
        <v>574</v>
      </c>
      <c r="AK112" s="56" t="s">
        <v>574</v>
      </c>
      <c r="AL112" s="56" t="s">
        <v>936</v>
      </c>
      <c r="AM112" s="59" t="s">
        <v>937</v>
      </c>
    </row>
    <row r="113" spans="34:39">
      <c r="AH113" s="58">
        <v>110</v>
      </c>
      <c r="AI113" s="56" t="s">
        <v>938</v>
      </c>
      <c r="AJ113" s="56" t="s">
        <v>1412</v>
      </c>
      <c r="AK113" s="56" t="s">
        <v>1410</v>
      </c>
      <c r="AL113" s="56" t="s">
        <v>939</v>
      </c>
      <c r="AM113" s="59" t="s">
        <v>940</v>
      </c>
    </row>
    <row r="114" spans="34:39">
      <c r="AH114" s="58">
        <v>113</v>
      </c>
      <c r="AI114" s="56" t="s">
        <v>946</v>
      </c>
      <c r="AJ114" s="56" t="s">
        <v>1411</v>
      </c>
      <c r="AK114" s="56" t="s">
        <v>664</v>
      </c>
      <c r="AL114" s="56" t="s">
        <v>947</v>
      </c>
      <c r="AM114" s="59" t="s">
        <v>948</v>
      </c>
    </row>
    <row r="115" spans="34:39">
      <c r="AH115" s="58">
        <v>115</v>
      </c>
      <c r="AI115" s="56" t="s">
        <v>952</v>
      </c>
      <c r="AJ115" s="56" t="s">
        <v>664</v>
      </c>
      <c r="AK115" s="56" t="s">
        <v>664</v>
      </c>
      <c r="AL115" s="56" t="s">
        <v>953</v>
      </c>
      <c r="AM115" s="59" t="s">
        <v>954</v>
      </c>
    </row>
    <row r="116" spans="34:39">
      <c r="AH116" s="58">
        <v>116</v>
      </c>
      <c r="AI116" s="56" t="s">
        <v>955</v>
      </c>
      <c r="AJ116" s="56" t="s">
        <v>1408</v>
      </c>
      <c r="AK116" s="56" t="s">
        <v>1408</v>
      </c>
      <c r="AL116" s="56" t="s">
        <v>956</v>
      </c>
      <c r="AM116" s="59" t="s">
        <v>957</v>
      </c>
    </row>
    <row r="117" spans="34:39">
      <c r="AH117" s="58">
        <v>111</v>
      </c>
      <c r="AI117" s="56" t="s">
        <v>941</v>
      </c>
      <c r="AJ117" s="56" t="s">
        <v>664</v>
      </c>
      <c r="AK117" s="56" t="s">
        <v>664</v>
      </c>
      <c r="AL117" s="56" t="s">
        <v>942</v>
      </c>
      <c r="AM117" s="59" t="s">
        <v>943</v>
      </c>
    </row>
    <row r="118" spans="34:39">
      <c r="AH118" s="58">
        <v>117</v>
      </c>
      <c r="AI118" s="56" t="s">
        <v>958</v>
      </c>
      <c r="AJ118" s="56" t="s">
        <v>394</v>
      </c>
      <c r="AK118" s="56" t="s">
        <v>394</v>
      </c>
      <c r="AL118" s="56" t="s">
        <v>959</v>
      </c>
      <c r="AM118" s="59" t="s">
        <v>960</v>
      </c>
    </row>
    <row r="119" spans="34:39">
      <c r="AH119" s="58">
        <v>127</v>
      </c>
      <c r="AI119" s="56" t="s">
        <v>599</v>
      </c>
      <c r="AJ119" s="56" t="s">
        <v>456</v>
      </c>
      <c r="AK119" s="56" t="s">
        <v>456</v>
      </c>
      <c r="AL119" s="56" t="s">
        <v>986</v>
      </c>
      <c r="AM119" s="59" t="s">
        <v>987</v>
      </c>
    </row>
    <row r="120" spans="34:39">
      <c r="AH120" s="58">
        <v>118</v>
      </c>
      <c r="AI120" s="56" t="s">
        <v>961</v>
      </c>
      <c r="AJ120" s="56" t="s">
        <v>1408</v>
      </c>
      <c r="AK120" s="56" t="s">
        <v>1408</v>
      </c>
      <c r="AL120" s="56" t="s">
        <v>962</v>
      </c>
      <c r="AM120" s="59" t="s">
        <v>963</v>
      </c>
    </row>
    <row r="121" spans="34:39">
      <c r="AH121" s="58">
        <v>124</v>
      </c>
      <c r="AI121" s="56" t="s">
        <v>979</v>
      </c>
      <c r="AJ121" s="56" t="s">
        <v>1412</v>
      </c>
      <c r="AK121" s="56" t="s">
        <v>1410</v>
      </c>
      <c r="AL121" s="56" t="s">
        <v>980</v>
      </c>
      <c r="AM121" s="59" t="s">
        <v>981</v>
      </c>
    </row>
    <row r="122" spans="34:39">
      <c r="AH122" s="58">
        <v>119</v>
      </c>
      <c r="AI122" s="56" t="s">
        <v>964</v>
      </c>
      <c r="AJ122" s="56" t="s">
        <v>1412</v>
      </c>
      <c r="AK122" s="56" t="s">
        <v>1410</v>
      </c>
      <c r="AL122" s="56" t="s">
        <v>965</v>
      </c>
      <c r="AM122" s="59" t="s">
        <v>966</v>
      </c>
    </row>
    <row r="123" spans="34:39">
      <c r="AH123" s="58">
        <v>120</v>
      </c>
      <c r="AI123" s="56" t="s">
        <v>967</v>
      </c>
      <c r="AJ123" s="56" t="s">
        <v>1409</v>
      </c>
      <c r="AK123" s="56" t="s">
        <v>1410</v>
      </c>
      <c r="AL123" s="56" t="s">
        <v>968</v>
      </c>
      <c r="AM123" s="59" t="s">
        <v>969</v>
      </c>
    </row>
    <row r="124" spans="34:39">
      <c r="AH124" s="58">
        <v>122</v>
      </c>
      <c r="AI124" s="56" t="s">
        <v>973</v>
      </c>
      <c r="AJ124" s="56" t="s">
        <v>574</v>
      </c>
      <c r="AK124" s="56" t="s">
        <v>574</v>
      </c>
      <c r="AL124" s="56" t="s">
        <v>974</v>
      </c>
      <c r="AM124" s="59" t="s">
        <v>975</v>
      </c>
    </row>
    <row r="125" spans="34:39">
      <c r="AH125" s="58">
        <v>125</v>
      </c>
      <c r="AI125" s="56" t="s">
        <v>605</v>
      </c>
      <c r="AJ125" s="56" t="s">
        <v>456</v>
      </c>
      <c r="AK125" s="56" t="s">
        <v>456</v>
      </c>
      <c r="AL125" s="56" t="s">
        <v>982</v>
      </c>
      <c r="AM125" s="59" t="s">
        <v>983</v>
      </c>
    </row>
    <row r="126" spans="34:39">
      <c r="AH126" s="58">
        <v>126</v>
      </c>
      <c r="AI126" s="56" t="s">
        <v>533</v>
      </c>
      <c r="AJ126" s="56" t="s">
        <v>456</v>
      </c>
      <c r="AK126" s="56" t="s">
        <v>456</v>
      </c>
      <c r="AL126" s="56" t="s">
        <v>984</v>
      </c>
      <c r="AM126" s="59" t="s">
        <v>985</v>
      </c>
    </row>
    <row r="127" spans="34:39">
      <c r="AH127" s="58">
        <v>128</v>
      </c>
      <c r="AI127" s="56" t="s">
        <v>702</v>
      </c>
      <c r="AJ127" s="56" t="s">
        <v>664</v>
      </c>
      <c r="AK127" s="56" t="s">
        <v>664</v>
      </c>
      <c r="AL127" s="56" t="s">
        <v>988</v>
      </c>
      <c r="AM127" s="59" t="s">
        <v>989</v>
      </c>
    </row>
    <row r="128" spans="34:39">
      <c r="AH128" s="58">
        <v>136</v>
      </c>
      <c r="AI128" s="56" t="s">
        <v>1010</v>
      </c>
      <c r="AJ128" s="56" t="s">
        <v>574</v>
      </c>
      <c r="AK128" s="56" t="s">
        <v>574</v>
      </c>
      <c r="AL128" s="56" t="s">
        <v>1011</v>
      </c>
      <c r="AM128" s="59" t="s">
        <v>1012</v>
      </c>
    </row>
    <row r="129" spans="34:39">
      <c r="AH129" s="58">
        <v>132</v>
      </c>
      <c r="AI129" s="56" t="s">
        <v>999</v>
      </c>
      <c r="AJ129" s="56" t="s">
        <v>1412</v>
      </c>
      <c r="AK129" s="56" t="s">
        <v>1410</v>
      </c>
      <c r="AL129" s="56" t="s">
        <v>1000</v>
      </c>
      <c r="AM129" s="59" t="s">
        <v>1001</v>
      </c>
    </row>
    <row r="130" spans="34:39">
      <c r="AH130" s="58">
        <v>147</v>
      </c>
      <c r="AI130" s="56" t="s">
        <v>1043</v>
      </c>
      <c r="AJ130" s="56" t="s">
        <v>1412</v>
      </c>
      <c r="AK130" s="56" t="s">
        <v>1410</v>
      </c>
      <c r="AL130" s="56" t="s">
        <v>1044</v>
      </c>
      <c r="AM130" s="59" t="s">
        <v>1045</v>
      </c>
    </row>
    <row r="131" spans="34:39">
      <c r="AH131" s="58">
        <v>148</v>
      </c>
      <c r="AI131" s="56" t="s">
        <v>708</v>
      </c>
      <c r="AJ131" s="56" t="s">
        <v>664</v>
      </c>
      <c r="AK131" s="56" t="s">
        <v>664</v>
      </c>
      <c r="AL131" s="56" t="s">
        <v>1046</v>
      </c>
      <c r="AM131" s="59" t="s">
        <v>1047</v>
      </c>
    </row>
    <row r="132" spans="34:39">
      <c r="AH132" s="58">
        <v>133</v>
      </c>
      <c r="AI132" s="56" t="s">
        <v>1002</v>
      </c>
      <c r="AJ132" s="56" t="s">
        <v>664</v>
      </c>
      <c r="AK132" s="56" t="s">
        <v>664</v>
      </c>
      <c r="AL132" s="56" t="s">
        <v>1003</v>
      </c>
      <c r="AM132" s="59" t="s">
        <v>1004</v>
      </c>
    </row>
    <row r="133" spans="34:39">
      <c r="AH133" s="58">
        <v>137</v>
      </c>
      <c r="AI133" s="56" t="s">
        <v>1013</v>
      </c>
      <c r="AJ133" s="56" t="s">
        <v>1412</v>
      </c>
      <c r="AK133" s="56" t="s">
        <v>1410</v>
      </c>
      <c r="AL133" s="56" t="s">
        <v>1014</v>
      </c>
      <c r="AM133" s="59" t="s">
        <v>1015</v>
      </c>
    </row>
    <row r="134" spans="34:39">
      <c r="AH134" s="58">
        <v>138</v>
      </c>
      <c r="AI134" s="56" t="s">
        <v>1016</v>
      </c>
      <c r="AJ134" s="56" t="s">
        <v>574</v>
      </c>
      <c r="AK134" s="56" t="s">
        <v>574</v>
      </c>
      <c r="AL134" s="56" t="s">
        <v>1017</v>
      </c>
      <c r="AM134" s="59" t="s">
        <v>1018</v>
      </c>
    </row>
    <row r="135" spans="34:39">
      <c r="AH135" s="58">
        <v>135</v>
      </c>
      <c r="AI135" s="56" t="s">
        <v>1007</v>
      </c>
      <c r="AJ135" s="56" t="s">
        <v>1411</v>
      </c>
      <c r="AK135" s="56" t="s">
        <v>664</v>
      </c>
      <c r="AL135" s="56" t="s">
        <v>1008</v>
      </c>
      <c r="AM135" s="59" t="s">
        <v>1009</v>
      </c>
    </row>
    <row r="136" spans="34:39">
      <c r="AH136" s="58">
        <v>145</v>
      </c>
      <c r="AI136" s="56" t="s">
        <v>1037</v>
      </c>
      <c r="AJ136" s="56" t="s">
        <v>749</v>
      </c>
      <c r="AK136" s="56" t="s">
        <v>749</v>
      </c>
      <c r="AL136" s="56" t="s">
        <v>1038</v>
      </c>
      <c r="AM136" s="59" t="s">
        <v>1039</v>
      </c>
    </row>
    <row r="137" spans="34:39">
      <c r="AH137" s="58">
        <v>143</v>
      </c>
      <c r="AI137" s="56" t="s">
        <v>1031</v>
      </c>
      <c r="AJ137" s="56" t="s">
        <v>1412</v>
      </c>
      <c r="AK137" s="56" t="s">
        <v>1410</v>
      </c>
      <c r="AL137" s="56" t="s">
        <v>1032</v>
      </c>
      <c r="AM137" s="59" t="s">
        <v>1033</v>
      </c>
    </row>
    <row r="138" spans="34:39">
      <c r="AH138" s="58">
        <v>146</v>
      </c>
      <c r="AI138" s="56" t="s">
        <v>1040</v>
      </c>
      <c r="AJ138" s="56" t="s">
        <v>1412</v>
      </c>
      <c r="AK138" s="56" t="s">
        <v>1410</v>
      </c>
      <c r="AL138" s="56" t="s">
        <v>1041</v>
      </c>
      <c r="AM138" s="59" t="s">
        <v>1042</v>
      </c>
    </row>
    <row r="139" spans="34:39">
      <c r="AH139" s="58">
        <v>149</v>
      </c>
      <c r="AI139" s="56" t="s">
        <v>1048</v>
      </c>
      <c r="AJ139" s="56" t="s">
        <v>1412</v>
      </c>
      <c r="AK139" s="56" t="s">
        <v>1410</v>
      </c>
      <c r="AL139" s="56" t="s">
        <v>1049</v>
      </c>
      <c r="AM139" s="59" t="s">
        <v>1050</v>
      </c>
    </row>
    <row r="140" spans="34:39">
      <c r="AH140" s="58">
        <v>134</v>
      </c>
      <c r="AI140" s="56" t="s">
        <v>787</v>
      </c>
      <c r="AJ140" s="56" t="s">
        <v>749</v>
      </c>
      <c r="AK140" s="56" t="s">
        <v>749</v>
      </c>
      <c r="AL140" s="56" t="s">
        <v>1005</v>
      </c>
      <c r="AM140" s="59" t="s">
        <v>1006</v>
      </c>
    </row>
    <row r="141" spans="34:39">
      <c r="AH141" s="58">
        <v>74</v>
      </c>
      <c r="AI141" s="56" t="s">
        <v>839</v>
      </c>
      <c r="AJ141" s="56" t="s">
        <v>1411</v>
      </c>
      <c r="AK141" s="56" t="s">
        <v>664</v>
      </c>
      <c r="AL141" s="56" t="s">
        <v>840</v>
      </c>
      <c r="AM141" s="59" t="s">
        <v>841</v>
      </c>
    </row>
    <row r="142" spans="34:39">
      <c r="AH142" s="58">
        <v>131</v>
      </c>
      <c r="AI142" s="56" t="s">
        <v>996</v>
      </c>
      <c r="AJ142" s="56" t="s">
        <v>574</v>
      </c>
      <c r="AK142" s="56" t="s">
        <v>574</v>
      </c>
      <c r="AL142" s="56" t="s">
        <v>997</v>
      </c>
      <c r="AM142" s="59" t="s">
        <v>998</v>
      </c>
    </row>
    <row r="143" spans="34:39">
      <c r="AH143" s="58">
        <v>130</v>
      </c>
      <c r="AI143" s="56" t="s">
        <v>993</v>
      </c>
      <c r="AJ143" s="56" t="s">
        <v>574</v>
      </c>
      <c r="AK143" s="56" t="s">
        <v>574</v>
      </c>
      <c r="AL143" s="56" t="s">
        <v>994</v>
      </c>
      <c r="AM143" s="59" t="s">
        <v>995</v>
      </c>
    </row>
    <row r="144" spans="34:39">
      <c r="AH144" s="58">
        <v>140</v>
      </c>
      <c r="AI144" s="56" t="s">
        <v>1022</v>
      </c>
      <c r="AJ144" s="56" t="s">
        <v>664</v>
      </c>
      <c r="AK144" s="56" t="s">
        <v>664</v>
      </c>
      <c r="AL144" s="56" t="s">
        <v>1023</v>
      </c>
      <c r="AM144" s="59" t="s">
        <v>1024</v>
      </c>
    </row>
    <row r="145" spans="34:39">
      <c r="AH145" s="58">
        <v>144</v>
      </c>
      <c r="AI145" s="56" t="s">
        <v>1034</v>
      </c>
      <c r="AJ145" s="56" t="s">
        <v>749</v>
      </c>
      <c r="AK145" s="56" t="s">
        <v>749</v>
      </c>
      <c r="AL145" s="56" t="s">
        <v>1035</v>
      </c>
      <c r="AM145" s="59" t="s">
        <v>1036</v>
      </c>
    </row>
    <row r="146" spans="34:39">
      <c r="AH146" s="58">
        <v>129</v>
      </c>
      <c r="AI146" s="56" t="s">
        <v>990</v>
      </c>
      <c r="AJ146" s="56" t="s">
        <v>1409</v>
      </c>
      <c r="AK146" s="56" t="s">
        <v>1410</v>
      </c>
      <c r="AL146" s="56" t="s">
        <v>991</v>
      </c>
      <c r="AM146" s="59" t="s">
        <v>992</v>
      </c>
    </row>
    <row r="147" spans="34:39">
      <c r="AH147" s="58">
        <v>142</v>
      </c>
      <c r="AI147" s="56" t="s">
        <v>1028</v>
      </c>
      <c r="AJ147" s="56" t="s">
        <v>1412</v>
      </c>
      <c r="AK147" s="56" t="s">
        <v>1410</v>
      </c>
      <c r="AL147" s="56" t="s">
        <v>1029</v>
      </c>
      <c r="AM147" s="59" t="s">
        <v>1030</v>
      </c>
    </row>
    <row r="148" spans="34:39">
      <c r="AH148" s="58">
        <v>139</v>
      </c>
      <c r="AI148" s="56" t="s">
        <v>1019</v>
      </c>
      <c r="AJ148" s="56" t="s">
        <v>749</v>
      </c>
      <c r="AK148" s="56" t="s">
        <v>749</v>
      </c>
      <c r="AL148" s="56" t="s">
        <v>1020</v>
      </c>
      <c r="AM148" s="59" t="s">
        <v>1021</v>
      </c>
    </row>
    <row r="149" spans="34:39">
      <c r="AH149" s="58">
        <v>150</v>
      </c>
      <c r="AI149" s="56" t="s">
        <v>1051</v>
      </c>
      <c r="AJ149" s="56" t="s">
        <v>1412</v>
      </c>
      <c r="AK149" s="56" t="s">
        <v>1410</v>
      </c>
      <c r="AL149" s="56" t="s">
        <v>1052</v>
      </c>
      <c r="AM149" s="59" t="s">
        <v>1053</v>
      </c>
    </row>
    <row r="150" spans="34:39">
      <c r="AH150" s="58">
        <v>160</v>
      </c>
      <c r="AI150" s="56" t="s">
        <v>1079</v>
      </c>
      <c r="AJ150" s="56" t="s">
        <v>1411</v>
      </c>
      <c r="AK150" s="56" t="s">
        <v>664</v>
      </c>
      <c r="AL150" s="56" t="s">
        <v>1080</v>
      </c>
      <c r="AM150" s="59" t="s">
        <v>1081</v>
      </c>
    </row>
    <row r="151" spans="34:39">
      <c r="AH151" s="58">
        <v>159</v>
      </c>
      <c r="AI151" s="56" t="s">
        <v>1076</v>
      </c>
      <c r="AJ151" s="56" t="s">
        <v>664</v>
      </c>
      <c r="AK151" s="56" t="s">
        <v>664</v>
      </c>
      <c r="AL151" s="56" t="s">
        <v>1077</v>
      </c>
      <c r="AM151" s="59" t="s">
        <v>1078</v>
      </c>
    </row>
    <row r="152" spans="34:39">
      <c r="AH152" s="58">
        <v>157</v>
      </c>
      <c r="AI152" s="56" t="s">
        <v>540</v>
      </c>
      <c r="AJ152" s="56" t="s">
        <v>456</v>
      </c>
      <c r="AK152" s="56" t="s">
        <v>456</v>
      </c>
      <c r="AL152" s="56" t="s">
        <v>1072</v>
      </c>
      <c r="AM152" s="59" t="s">
        <v>1073</v>
      </c>
    </row>
    <row r="153" spans="34:39">
      <c r="AH153" s="58">
        <v>6</v>
      </c>
      <c r="AI153" s="56" t="s">
        <v>501</v>
      </c>
      <c r="AJ153" s="56" t="s">
        <v>749</v>
      </c>
      <c r="AK153" s="56" t="s">
        <v>749</v>
      </c>
      <c r="AL153" s="56" t="s">
        <v>502</v>
      </c>
      <c r="AM153" s="59" t="s">
        <v>503</v>
      </c>
    </row>
    <row r="154" spans="34:39">
      <c r="AH154" s="58">
        <v>151</v>
      </c>
      <c r="AI154" s="56" t="s">
        <v>1054</v>
      </c>
      <c r="AJ154" s="56" t="s">
        <v>1411</v>
      </c>
      <c r="AK154" s="56" t="s">
        <v>664</v>
      </c>
      <c r="AL154" s="56" t="s">
        <v>1055</v>
      </c>
      <c r="AM154" s="59" t="s">
        <v>1056</v>
      </c>
    </row>
    <row r="155" spans="34:39">
      <c r="AH155" s="58">
        <v>161</v>
      </c>
      <c r="AI155" s="56" t="s">
        <v>712</v>
      </c>
      <c r="AJ155" s="56" t="s">
        <v>1411</v>
      </c>
      <c r="AK155" s="56" t="s">
        <v>664</v>
      </c>
      <c r="AL155" s="56" t="s">
        <v>1082</v>
      </c>
      <c r="AM155" s="59" t="s">
        <v>1083</v>
      </c>
    </row>
    <row r="156" spans="34:39">
      <c r="AH156" s="58">
        <v>155</v>
      </c>
      <c r="AI156" s="56" t="s">
        <v>1066</v>
      </c>
      <c r="AJ156" s="56" t="s">
        <v>749</v>
      </c>
      <c r="AK156" s="56" t="s">
        <v>749</v>
      </c>
      <c r="AL156" s="56" t="s">
        <v>1067</v>
      </c>
      <c r="AM156" s="59" t="s">
        <v>1068</v>
      </c>
    </row>
    <row r="157" spans="34:39">
      <c r="AH157" s="58">
        <v>152</v>
      </c>
      <c r="AI157" s="56" t="s">
        <v>1057</v>
      </c>
      <c r="AJ157" s="56" t="s">
        <v>1412</v>
      </c>
      <c r="AK157" s="56" t="s">
        <v>1410</v>
      </c>
      <c r="AL157" s="56" t="s">
        <v>1058</v>
      </c>
      <c r="AM157" s="59" t="s">
        <v>1059</v>
      </c>
    </row>
    <row r="158" spans="34:39">
      <c r="AH158" s="58">
        <v>154</v>
      </c>
      <c r="AI158" s="56" t="s">
        <v>1063</v>
      </c>
      <c r="AJ158" s="56" t="s">
        <v>1412</v>
      </c>
      <c r="AK158" s="56" t="s">
        <v>1410</v>
      </c>
      <c r="AL158" s="56" t="s">
        <v>1064</v>
      </c>
      <c r="AM158" s="59" t="s">
        <v>1065</v>
      </c>
    </row>
    <row r="159" spans="34:39">
      <c r="AH159" s="58">
        <v>156</v>
      </c>
      <c r="AI159" s="56" t="s">
        <v>1069</v>
      </c>
      <c r="AJ159" s="56" t="s">
        <v>394</v>
      </c>
      <c r="AK159" s="56" t="s">
        <v>394</v>
      </c>
      <c r="AL159" s="56" t="s">
        <v>1070</v>
      </c>
      <c r="AM159" s="59" t="s">
        <v>1071</v>
      </c>
    </row>
    <row r="160" spans="34:39">
      <c r="AH160" s="58">
        <v>153</v>
      </c>
      <c r="AI160" s="56" t="s">
        <v>1060</v>
      </c>
      <c r="AJ160" s="56" t="s">
        <v>574</v>
      </c>
      <c r="AK160" s="56" t="s">
        <v>574</v>
      </c>
      <c r="AL160" s="56" t="s">
        <v>1061</v>
      </c>
      <c r="AM160" s="59" t="s">
        <v>1062</v>
      </c>
    </row>
    <row r="161" spans="34:39">
      <c r="AH161" s="58">
        <v>172</v>
      </c>
      <c r="AI161" s="56" t="s">
        <v>1112</v>
      </c>
      <c r="AJ161" s="56" t="s">
        <v>664</v>
      </c>
      <c r="AK161" s="56" t="s">
        <v>664</v>
      </c>
      <c r="AL161" s="56" t="s">
        <v>1113</v>
      </c>
      <c r="AM161" s="59" t="s">
        <v>1114</v>
      </c>
    </row>
    <row r="162" spans="34:39">
      <c r="AH162" s="58">
        <v>141</v>
      </c>
      <c r="AI162" s="56" t="s">
        <v>1025</v>
      </c>
      <c r="AJ162" s="56" t="s">
        <v>1411</v>
      </c>
      <c r="AK162" s="56" t="s">
        <v>664</v>
      </c>
      <c r="AL162" s="56" t="s">
        <v>1026</v>
      </c>
      <c r="AM162" s="59" t="s">
        <v>1027</v>
      </c>
    </row>
    <row r="163" spans="34:39">
      <c r="AH163" s="58">
        <v>158</v>
      </c>
      <c r="AI163" s="56" t="s">
        <v>611</v>
      </c>
      <c r="AJ163" s="56" t="s">
        <v>574</v>
      </c>
      <c r="AK163" s="56" t="s">
        <v>574</v>
      </c>
      <c r="AL163" s="56" t="s">
        <v>1074</v>
      </c>
      <c r="AM163" s="59" t="s">
        <v>1075</v>
      </c>
    </row>
    <row r="164" spans="34:39">
      <c r="AH164" s="58">
        <v>162</v>
      </c>
      <c r="AI164" s="56" t="s">
        <v>1084</v>
      </c>
      <c r="AJ164" s="56" t="s">
        <v>1408</v>
      </c>
      <c r="AK164" s="56" t="s">
        <v>1408</v>
      </c>
      <c r="AL164" s="56" t="s">
        <v>1085</v>
      </c>
      <c r="AM164" s="59" t="s">
        <v>1086</v>
      </c>
    </row>
    <row r="165" spans="34:39">
      <c r="AH165" s="58">
        <v>163</v>
      </c>
      <c r="AI165" s="56" t="s">
        <v>1087</v>
      </c>
      <c r="AJ165" s="56" t="s">
        <v>664</v>
      </c>
      <c r="AK165" s="56" t="s">
        <v>664</v>
      </c>
      <c r="AL165" s="56" t="s">
        <v>1088</v>
      </c>
      <c r="AM165" s="59" t="s">
        <v>1089</v>
      </c>
    </row>
    <row r="166" spans="34:39">
      <c r="AH166" s="58">
        <v>168</v>
      </c>
      <c r="AI166" s="56" t="s">
        <v>1101</v>
      </c>
      <c r="AJ166" s="56" t="s">
        <v>1411</v>
      </c>
      <c r="AK166" s="56" t="s">
        <v>664</v>
      </c>
      <c r="AL166" s="56" t="s">
        <v>1102</v>
      </c>
      <c r="AM166" s="59" t="s">
        <v>1103</v>
      </c>
    </row>
    <row r="167" spans="34:39">
      <c r="AH167" s="58">
        <v>175</v>
      </c>
      <c r="AI167" s="56" t="s">
        <v>1120</v>
      </c>
      <c r="AJ167" s="56" t="s">
        <v>1408</v>
      </c>
      <c r="AK167" s="56" t="s">
        <v>1408</v>
      </c>
      <c r="AL167" s="56" t="s">
        <v>1121</v>
      </c>
      <c r="AM167" s="59" t="s">
        <v>1122</v>
      </c>
    </row>
    <row r="168" spans="34:39">
      <c r="AH168" s="58">
        <v>164</v>
      </c>
      <c r="AI168" s="56" t="s">
        <v>1090</v>
      </c>
      <c r="AJ168" s="56" t="s">
        <v>749</v>
      </c>
      <c r="AK168" s="56" t="s">
        <v>749</v>
      </c>
      <c r="AL168" s="56" t="s">
        <v>1091</v>
      </c>
      <c r="AM168" s="59" t="s">
        <v>1092</v>
      </c>
    </row>
    <row r="169" spans="34:39">
      <c r="AH169" s="58">
        <v>169</v>
      </c>
      <c r="AI169" s="56" t="s">
        <v>1104</v>
      </c>
      <c r="AJ169" s="56" t="s">
        <v>1411</v>
      </c>
      <c r="AK169" s="56" t="s">
        <v>664</v>
      </c>
      <c r="AL169" s="56" t="s">
        <v>1105</v>
      </c>
      <c r="AM169" s="59" t="s">
        <v>1106</v>
      </c>
    </row>
    <row r="170" spans="34:39">
      <c r="AH170" s="58">
        <v>174</v>
      </c>
      <c r="AI170" s="56" t="s">
        <v>1117</v>
      </c>
      <c r="AJ170" s="56" t="s">
        <v>749</v>
      </c>
      <c r="AK170" s="56" t="s">
        <v>749</v>
      </c>
      <c r="AL170" s="56" t="s">
        <v>1118</v>
      </c>
      <c r="AM170" s="59" t="s">
        <v>1119</v>
      </c>
    </row>
    <row r="171" spans="34:39">
      <c r="AH171" s="58">
        <v>166</v>
      </c>
      <c r="AI171" s="56" t="s">
        <v>799</v>
      </c>
      <c r="AJ171" s="56" t="s">
        <v>749</v>
      </c>
      <c r="AK171" s="56" t="s">
        <v>749</v>
      </c>
      <c r="AL171" s="56" t="s">
        <v>1096</v>
      </c>
      <c r="AM171" s="59" t="s">
        <v>1097</v>
      </c>
    </row>
    <row r="172" spans="34:39">
      <c r="AH172" s="58">
        <v>167</v>
      </c>
      <c r="AI172" s="56" t="s">
        <v>1098</v>
      </c>
      <c r="AJ172" s="56" t="s">
        <v>664</v>
      </c>
      <c r="AK172" s="56" t="s">
        <v>664</v>
      </c>
      <c r="AL172" s="56" t="s">
        <v>1099</v>
      </c>
      <c r="AM172" s="59" t="s">
        <v>1100</v>
      </c>
    </row>
    <row r="173" spans="34:39">
      <c r="AH173" s="58">
        <v>165</v>
      </c>
      <c r="AI173" s="56" t="s">
        <v>1093</v>
      </c>
      <c r="AJ173" s="56" t="s">
        <v>394</v>
      </c>
      <c r="AK173" s="56" t="s">
        <v>394</v>
      </c>
      <c r="AL173" s="56" t="s">
        <v>1094</v>
      </c>
      <c r="AM173" s="59" t="s">
        <v>1095</v>
      </c>
    </row>
    <row r="174" spans="34:39">
      <c r="AH174" s="58">
        <v>170</v>
      </c>
      <c r="AI174" s="56" t="s">
        <v>616</v>
      </c>
      <c r="AJ174" s="56" t="s">
        <v>574</v>
      </c>
      <c r="AK174" s="56" t="s">
        <v>574</v>
      </c>
      <c r="AL174" s="56" t="s">
        <v>1107</v>
      </c>
      <c r="AM174" s="59" t="s">
        <v>1108</v>
      </c>
    </row>
    <row r="175" spans="34:39">
      <c r="AH175" s="58">
        <v>173</v>
      </c>
      <c r="AI175" s="56" t="s">
        <v>547</v>
      </c>
      <c r="AJ175" s="56" t="s">
        <v>456</v>
      </c>
      <c r="AK175" s="56" t="s">
        <v>456</v>
      </c>
      <c r="AL175" s="56" t="s">
        <v>1115</v>
      </c>
      <c r="AM175" s="59" t="s">
        <v>1116</v>
      </c>
    </row>
    <row r="176" spans="34:39">
      <c r="AH176" s="58">
        <v>171</v>
      </c>
      <c r="AI176" s="56" t="s">
        <v>1109</v>
      </c>
      <c r="AJ176" s="56" t="s">
        <v>749</v>
      </c>
      <c r="AK176" s="56" t="s">
        <v>749</v>
      </c>
      <c r="AL176" s="56" t="s">
        <v>1110</v>
      </c>
      <c r="AM176" s="59" t="s">
        <v>1111</v>
      </c>
    </row>
    <row r="177" spans="34:39">
      <c r="AH177" s="58">
        <v>177</v>
      </c>
      <c r="AI177" s="56" t="s">
        <v>1126</v>
      </c>
      <c r="AJ177" s="56" t="s">
        <v>1408</v>
      </c>
      <c r="AK177" s="56" t="s">
        <v>1408</v>
      </c>
      <c r="AL177" s="56" t="s">
        <v>1127</v>
      </c>
      <c r="AM177" s="59" t="s">
        <v>1128</v>
      </c>
    </row>
    <row r="178" spans="34:39">
      <c r="AH178" s="58">
        <v>178</v>
      </c>
      <c r="AI178" s="56" t="s">
        <v>1129</v>
      </c>
      <c r="AJ178" s="56" t="s">
        <v>1412</v>
      </c>
      <c r="AK178" s="56" t="s">
        <v>1410</v>
      </c>
      <c r="AL178" s="56" t="s">
        <v>1130</v>
      </c>
      <c r="AM178" s="59" t="s">
        <v>1131</v>
      </c>
    </row>
    <row r="179" spans="34:39">
      <c r="AH179" s="58">
        <v>179</v>
      </c>
      <c r="AI179" s="56" t="s">
        <v>622</v>
      </c>
      <c r="AJ179" s="56" t="s">
        <v>574</v>
      </c>
      <c r="AK179" s="56" t="s">
        <v>574</v>
      </c>
      <c r="AL179" s="56" t="s">
        <v>1132</v>
      </c>
      <c r="AM179" s="59" t="s">
        <v>1133</v>
      </c>
    </row>
    <row r="180" spans="34:39">
      <c r="AH180" s="58">
        <v>180</v>
      </c>
      <c r="AI180" s="56" t="s">
        <v>628</v>
      </c>
      <c r="AJ180" s="56" t="s">
        <v>574</v>
      </c>
      <c r="AK180" s="56" t="s">
        <v>574</v>
      </c>
      <c r="AL180" s="56" t="s">
        <v>1134</v>
      </c>
      <c r="AM180" s="59" t="s">
        <v>1135</v>
      </c>
    </row>
    <row r="181" spans="34:39">
      <c r="AH181" s="58">
        <v>181</v>
      </c>
      <c r="AI181" s="56" t="s">
        <v>1136</v>
      </c>
      <c r="AJ181" s="56" t="s">
        <v>1412</v>
      </c>
      <c r="AK181" s="56" t="s">
        <v>1410</v>
      </c>
      <c r="AL181" s="56" t="s">
        <v>1137</v>
      </c>
      <c r="AM181" s="59" t="s">
        <v>1138</v>
      </c>
    </row>
    <row r="182" spans="34:39">
      <c r="AH182" s="58">
        <v>233</v>
      </c>
      <c r="AI182" s="56" t="s">
        <v>1285</v>
      </c>
      <c r="AJ182" s="56" t="s">
        <v>1411</v>
      </c>
      <c r="AK182" s="56" t="s">
        <v>664</v>
      </c>
      <c r="AL182" s="56" t="s">
        <v>1286</v>
      </c>
      <c r="AM182" s="59" t="s">
        <v>1287</v>
      </c>
    </row>
    <row r="183" spans="34:39">
      <c r="AH183" s="58">
        <v>193</v>
      </c>
      <c r="AI183" s="56" t="s">
        <v>1171</v>
      </c>
      <c r="AJ183" s="56" t="s">
        <v>574</v>
      </c>
      <c r="AK183" s="56" t="s">
        <v>574</v>
      </c>
      <c r="AL183" s="56" t="s">
        <v>1172</v>
      </c>
      <c r="AM183" s="59" t="s">
        <v>1173</v>
      </c>
    </row>
    <row r="184" spans="34:39">
      <c r="AH184" s="58">
        <v>196</v>
      </c>
      <c r="AI184" s="56" t="s">
        <v>1180</v>
      </c>
      <c r="AJ184" s="56" t="s">
        <v>394</v>
      </c>
      <c r="AK184" s="56" t="s">
        <v>394</v>
      </c>
      <c r="AL184" s="56" t="s">
        <v>1181</v>
      </c>
      <c r="AM184" s="59" t="s">
        <v>1182</v>
      </c>
    </row>
    <row r="185" spans="34:39">
      <c r="AH185" s="58">
        <v>182</v>
      </c>
      <c r="AI185" s="56" t="s">
        <v>1139</v>
      </c>
      <c r="AJ185" s="56" t="s">
        <v>1408</v>
      </c>
      <c r="AK185" s="56" t="s">
        <v>1408</v>
      </c>
      <c r="AL185" s="56" t="s">
        <v>1140</v>
      </c>
      <c r="AM185" s="59" t="s">
        <v>1141</v>
      </c>
    </row>
    <row r="186" spans="34:39">
      <c r="AH186" s="58">
        <v>185</v>
      </c>
      <c r="AI186" s="56" t="s">
        <v>1148</v>
      </c>
      <c r="AJ186" s="56" t="s">
        <v>1412</v>
      </c>
      <c r="AK186" s="56" t="s">
        <v>1410</v>
      </c>
      <c r="AL186" s="56" t="s">
        <v>1149</v>
      </c>
      <c r="AM186" s="59" t="s">
        <v>1150</v>
      </c>
    </row>
    <row r="187" spans="34:39">
      <c r="AH187" s="58">
        <v>183</v>
      </c>
      <c r="AI187" s="56" t="s">
        <v>1142</v>
      </c>
      <c r="AJ187" s="56" t="s">
        <v>574</v>
      </c>
      <c r="AK187" s="56" t="s">
        <v>574</v>
      </c>
      <c r="AL187" s="56" t="s">
        <v>1143</v>
      </c>
      <c r="AM187" s="59" t="s">
        <v>1144</v>
      </c>
    </row>
    <row r="188" spans="34:39">
      <c r="AH188" s="58">
        <v>202</v>
      </c>
      <c r="AI188" s="56" t="s">
        <v>1195</v>
      </c>
      <c r="AJ188" s="56" t="s">
        <v>1412</v>
      </c>
      <c r="AK188" s="56" t="s">
        <v>1410</v>
      </c>
      <c r="AL188" s="56" t="s">
        <v>1196</v>
      </c>
      <c r="AM188" s="59" t="s">
        <v>1197</v>
      </c>
    </row>
    <row r="189" spans="34:39">
      <c r="AH189" s="58">
        <v>191</v>
      </c>
      <c r="AI189" s="56" t="s">
        <v>1165</v>
      </c>
      <c r="AJ189" s="56" t="s">
        <v>1412</v>
      </c>
      <c r="AK189" s="56" t="s">
        <v>1410</v>
      </c>
      <c r="AL189" s="56" t="s">
        <v>1166</v>
      </c>
      <c r="AM189" s="59" t="s">
        <v>1167</v>
      </c>
    </row>
    <row r="190" spans="34:39">
      <c r="AH190" s="58">
        <v>186</v>
      </c>
      <c r="AI190" s="56" t="s">
        <v>722</v>
      </c>
      <c r="AJ190" s="56" t="s">
        <v>664</v>
      </c>
      <c r="AK190" s="56" t="s">
        <v>664</v>
      </c>
      <c r="AL190" s="56" t="s">
        <v>1151</v>
      </c>
      <c r="AM190" s="59" t="s">
        <v>1152</v>
      </c>
    </row>
    <row r="191" spans="34:39">
      <c r="AH191" s="58">
        <v>198</v>
      </c>
      <c r="AI191" s="56" t="s">
        <v>554</v>
      </c>
      <c r="AJ191" s="56" t="s">
        <v>456</v>
      </c>
      <c r="AK191" s="56" t="s">
        <v>456</v>
      </c>
      <c r="AL191" s="56" t="s">
        <v>1186</v>
      </c>
      <c r="AM191" s="59" t="s">
        <v>1187</v>
      </c>
    </row>
    <row r="192" spans="34:39">
      <c r="AH192" s="58">
        <v>199</v>
      </c>
      <c r="AI192" s="56" t="s">
        <v>561</v>
      </c>
      <c r="AJ192" s="56" t="s">
        <v>456</v>
      </c>
      <c r="AK192" s="56" t="s">
        <v>456</v>
      </c>
      <c r="AL192" s="56" t="s">
        <v>1188</v>
      </c>
      <c r="AM192" s="59" t="s">
        <v>1189</v>
      </c>
    </row>
    <row r="193" spans="34:39">
      <c r="AH193" s="58">
        <v>190</v>
      </c>
      <c r="AI193" s="56" t="s">
        <v>1162</v>
      </c>
      <c r="AJ193" s="56" t="s">
        <v>1411</v>
      </c>
      <c r="AK193" s="56" t="s">
        <v>664</v>
      </c>
      <c r="AL193" s="56" t="s">
        <v>1163</v>
      </c>
      <c r="AM193" s="59" t="s">
        <v>1164</v>
      </c>
    </row>
    <row r="194" spans="34:39">
      <c r="AH194" s="58">
        <v>194</v>
      </c>
      <c r="AI194" s="56" t="s">
        <v>1174</v>
      </c>
      <c r="AJ194" s="56" t="s">
        <v>1412</v>
      </c>
      <c r="AK194" s="56" t="s">
        <v>1410</v>
      </c>
      <c r="AL194" s="56" t="s">
        <v>1175</v>
      </c>
      <c r="AM194" s="59" t="s">
        <v>1176</v>
      </c>
    </row>
    <row r="195" spans="34:39">
      <c r="AH195" s="58">
        <v>235</v>
      </c>
      <c r="AI195" s="56" t="s">
        <v>1291</v>
      </c>
      <c r="AJ195" s="56" t="s">
        <v>1412</v>
      </c>
      <c r="AK195" s="56" t="s">
        <v>1410</v>
      </c>
      <c r="AL195" s="56" t="s">
        <v>1292</v>
      </c>
      <c r="AM195" s="59" t="s">
        <v>1293</v>
      </c>
    </row>
    <row r="196" spans="34:39">
      <c r="AH196" s="58">
        <v>187</v>
      </c>
      <c r="AI196" s="56" t="s">
        <v>1153</v>
      </c>
      <c r="AJ196" s="56" t="s">
        <v>394</v>
      </c>
      <c r="AK196" s="56" t="s">
        <v>394</v>
      </c>
      <c r="AL196" s="56" t="s">
        <v>1154</v>
      </c>
      <c r="AM196" s="59" t="s">
        <v>1155</v>
      </c>
    </row>
    <row r="197" spans="34:39">
      <c r="AH197" s="58">
        <v>66</v>
      </c>
      <c r="AI197" s="56" t="s">
        <v>567</v>
      </c>
      <c r="AJ197" s="56" t="s">
        <v>456</v>
      </c>
      <c r="AK197" s="56" t="s">
        <v>456</v>
      </c>
      <c r="AL197" s="56" t="s">
        <v>819</v>
      </c>
      <c r="AM197" s="59" t="s">
        <v>820</v>
      </c>
    </row>
    <row r="198" spans="34:39">
      <c r="AH198" s="58">
        <v>123</v>
      </c>
      <c r="AI198" s="56" t="s">
        <v>976</v>
      </c>
      <c r="AJ198" s="56" t="s">
        <v>664</v>
      </c>
      <c r="AK198" s="56" t="s">
        <v>664</v>
      </c>
      <c r="AL198" s="56" t="s">
        <v>977</v>
      </c>
      <c r="AM198" s="59" t="s">
        <v>978</v>
      </c>
    </row>
    <row r="199" spans="34:39">
      <c r="AH199" s="58">
        <v>188</v>
      </c>
      <c r="AI199" s="56" t="s">
        <v>1156</v>
      </c>
      <c r="AJ199" s="56" t="s">
        <v>394</v>
      </c>
      <c r="AK199" s="56" t="s">
        <v>394</v>
      </c>
      <c r="AL199" s="56" t="s">
        <v>1157</v>
      </c>
      <c r="AM199" s="59" t="s">
        <v>1158</v>
      </c>
    </row>
    <row r="200" spans="34:39">
      <c r="AH200" s="58">
        <v>114</v>
      </c>
      <c r="AI200" s="56" t="s">
        <v>949</v>
      </c>
      <c r="AJ200" s="56" t="s">
        <v>394</v>
      </c>
      <c r="AK200" s="56" t="s">
        <v>394</v>
      </c>
      <c r="AL200" s="56" t="s">
        <v>950</v>
      </c>
      <c r="AM200" s="59" t="s">
        <v>951</v>
      </c>
    </row>
    <row r="201" spans="34:39">
      <c r="AH201" s="58">
        <v>121</v>
      </c>
      <c r="AI201" s="56" t="s">
        <v>970</v>
      </c>
      <c r="AJ201" s="56" t="s">
        <v>749</v>
      </c>
      <c r="AK201" s="56" t="s">
        <v>749</v>
      </c>
      <c r="AL201" s="56" t="s">
        <v>971</v>
      </c>
      <c r="AM201" s="59" t="s">
        <v>972</v>
      </c>
    </row>
    <row r="202" spans="34:39">
      <c r="AH202" s="58">
        <v>195</v>
      </c>
      <c r="AI202" s="56" t="s">
        <v>1177</v>
      </c>
      <c r="AJ202" s="56" t="s">
        <v>394</v>
      </c>
      <c r="AK202" s="56" t="s">
        <v>394</v>
      </c>
      <c r="AL202" s="56" t="s">
        <v>1178</v>
      </c>
      <c r="AM202" s="59" t="s">
        <v>1179</v>
      </c>
    </row>
    <row r="203" spans="34:39">
      <c r="AH203" s="58">
        <v>226</v>
      </c>
      <c r="AI203" s="56" t="s">
        <v>1265</v>
      </c>
      <c r="AJ203" s="56" t="s">
        <v>749</v>
      </c>
      <c r="AK203" s="56" t="s">
        <v>749</v>
      </c>
      <c r="AL203" s="56" t="s">
        <v>1266</v>
      </c>
      <c r="AM203" s="59" t="s">
        <v>1267</v>
      </c>
    </row>
    <row r="204" spans="34:39">
      <c r="AH204" s="58">
        <v>184</v>
      </c>
      <c r="AI204" s="56" t="s">
        <v>1145</v>
      </c>
      <c r="AJ204" s="56" t="s">
        <v>1412</v>
      </c>
      <c r="AK204" s="56" t="s">
        <v>1410</v>
      </c>
      <c r="AL204" s="56" t="s">
        <v>1146</v>
      </c>
      <c r="AM204" s="59" t="s">
        <v>1147</v>
      </c>
    </row>
    <row r="205" spans="34:39">
      <c r="AH205" s="58">
        <v>197</v>
      </c>
      <c r="AI205" s="56" t="s">
        <v>1183</v>
      </c>
      <c r="AJ205" s="56" t="s">
        <v>749</v>
      </c>
      <c r="AK205" s="56" t="s">
        <v>749</v>
      </c>
      <c r="AL205" s="56" t="s">
        <v>1184</v>
      </c>
      <c r="AM205" s="59" t="s">
        <v>1185</v>
      </c>
    </row>
    <row r="206" spans="34:39">
      <c r="AH206" s="58">
        <v>189</v>
      </c>
      <c r="AI206" s="56" t="s">
        <v>1159</v>
      </c>
      <c r="AJ206" s="56" t="s">
        <v>394</v>
      </c>
      <c r="AK206" s="56" t="s">
        <v>394</v>
      </c>
      <c r="AL206" s="56" t="s">
        <v>1160</v>
      </c>
      <c r="AM206" s="59" t="s">
        <v>1161</v>
      </c>
    </row>
    <row r="207" spans="34:39">
      <c r="AH207" s="58">
        <v>201</v>
      </c>
      <c r="AI207" s="56" t="s">
        <v>1192</v>
      </c>
      <c r="AJ207" s="56" t="s">
        <v>1412</v>
      </c>
      <c r="AK207" s="56" t="s">
        <v>1410</v>
      </c>
      <c r="AL207" s="56" t="s">
        <v>1193</v>
      </c>
      <c r="AM207" s="59" t="s">
        <v>1194</v>
      </c>
    </row>
    <row r="208" spans="34:39">
      <c r="AH208" s="58">
        <v>200</v>
      </c>
      <c r="AI208" s="56" t="s">
        <v>634</v>
      </c>
      <c r="AJ208" s="56" t="s">
        <v>574</v>
      </c>
      <c r="AK208" s="56" t="s">
        <v>574</v>
      </c>
      <c r="AL208" s="56" t="s">
        <v>1190</v>
      </c>
      <c r="AM208" s="59" t="s">
        <v>1191</v>
      </c>
    </row>
    <row r="209" spans="34:39">
      <c r="AH209" s="58">
        <v>39</v>
      </c>
      <c r="AI209" s="56" t="s">
        <v>640</v>
      </c>
      <c r="AJ209" s="56" t="s">
        <v>574</v>
      </c>
      <c r="AK209" s="56" t="s">
        <v>574</v>
      </c>
      <c r="AL209" s="56" t="s">
        <v>709</v>
      </c>
      <c r="AM209" s="59" t="s">
        <v>710</v>
      </c>
    </row>
    <row r="210" spans="34:39">
      <c r="AH210" s="58">
        <v>203</v>
      </c>
      <c r="AI210" s="56" t="s">
        <v>1198</v>
      </c>
      <c r="AJ210" s="56" t="s">
        <v>1408</v>
      </c>
      <c r="AK210" s="56" t="s">
        <v>1408</v>
      </c>
      <c r="AL210" s="56" t="s">
        <v>1199</v>
      </c>
      <c r="AM210" s="59" t="s">
        <v>1200</v>
      </c>
    </row>
    <row r="211" spans="34:39">
      <c r="AH211" s="58">
        <v>217</v>
      </c>
      <c r="AI211" s="56" t="s">
        <v>1238</v>
      </c>
      <c r="AJ211" s="56" t="s">
        <v>664</v>
      </c>
      <c r="AK211" s="56" t="s">
        <v>664</v>
      </c>
      <c r="AL211" s="56" t="s">
        <v>1239</v>
      </c>
      <c r="AM211" s="59" t="s">
        <v>1240</v>
      </c>
    </row>
    <row r="212" spans="34:39">
      <c r="AH212" s="58">
        <v>208</v>
      </c>
      <c r="AI212" s="56" t="s">
        <v>1212</v>
      </c>
      <c r="AJ212" s="56" t="s">
        <v>664</v>
      </c>
      <c r="AK212" s="56" t="s">
        <v>664</v>
      </c>
      <c r="AL212" s="56" t="s">
        <v>1213</v>
      </c>
      <c r="AM212" s="59" t="s">
        <v>1214</v>
      </c>
    </row>
    <row r="213" spans="34:39">
      <c r="AH213" s="58">
        <v>218</v>
      </c>
      <c r="AI213" s="56" t="s">
        <v>1241</v>
      </c>
      <c r="AJ213" s="56" t="s">
        <v>1412</v>
      </c>
      <c r="AK213" s="56" t="s">
        <v>1410</v>
      </c>
      <c r="AL213" s="56" t="s">
        <v>1242</v>
      </c>
      <c r="AM213" s="59" t="s">
        <v>1243</v>
      </c>
    </row>
    <row r="214" spans="34:39">
      <c r="AH214" s="58">
        <v>207</v>
      </c>
      <c r="AI214" s="56" t="s">
        <v>733</v>
      </c>
      <c r="AJ214" s="56" t="s">
        <v>664</v>
      </c>
      <c r="AK214" s="56" t="s">
        <v>664</v>
      </c>
      <c r="AL214" s="56" t="s">
        <v>1210</v>
      </c>
      <c r="AM214" s="59" t="s">
        <v>1211</v>
      </c>
    </row>
    <row r="215" spans="34:39">
      <c r="AH215" s="58">
        <v>211</v>
      </c>
      <c r="AI215" s="56" t="s">
        <v>1221</v>
      </c>
      <c r="AJ215" s="56" t="s">
        <v>394</v>
      </c>
      <c r="AK215" s="56" t="s">
        <v>394</v>
      </c>
      <c r="AL215" s="56" t="s">
        <v>1222</v>
      </c>
      <c r="AM215" s="59" t="s">
        <v>1223</v>
      </c>
    </row>
    <row r="216" spans="34:39">
      <c r="AH216" s="58">
        <v>206</v>
      </c>
      <c r="AI216" s="56" t="s">
        <v>1207</v>
      </c>
      <c r="AJ216" s="56" t="s">
        <v>1412</v>
      </c>
      <c r="AK216" s="56" t="s">
        <v>1410</v>
      </c>
      <c r="AL216" s="56" t="s">
        <v>1208</v>
      </c>
      <c r="AM216" s="59" t="s">
        <v>1209</v>
      </c>
    </row>
    <row r="217" spans="34:39">
      <c r="AH217" s="58">
        <v>209</v>
      </c>
      <c r="AI217" s="56" t="s">
        <v>1215</v>
      </c>
      <c r="AJ217" s="56" t="s">
        <v>394</v>
      </c>
      <c r="AK217" s="56" t="s">
        <v>394</v>
      </c>
      <c r="AL217" s="56" t="s">
        <v>1216</v>
      </c>
      <c r="AM217" s="59" t="s">
        <v>1217</v>
      </c>
    </row>
    <row r="218" spans="34:39">
      <c r="AH218" s="58">
        <v>212</v>
      </c>
      <c r="AI218" s="56" t="s">
        <v>1224</v>
      </c>
      <c r="AJ218" s="56" t="s">
        <v>1411</v>
      </c>
      <c r="AK218" s="56" t="s">
        <v>664</v>
      </c>
      <c r="AL218" s="56" t="s">
        <v>1225</v>
      </c>
      <c r="AM218" s="59" t="s">
        <v>1226</v>
      </c>
    </row>
    <row r="219" spans="34:39">
      <c r="AH219" s="58">
        <v>213</v>
      </c>
      <c r="AI219" s="56" t="s">
        <v>1227</v>
      </c>
      <c r="AJ219" s="56" t="s">
        <v>749</v>
      </c>
      <c r="AK219" s="56" t="s">
        <v>749</v>
      </c>
      <c r="AL219" s="56" t="s">
        <v>1228</v>
      </c>
      <c r="AM219" s="59" t="s">
        <v>1229</v>
      </c>
    </row>
    <row r="220" spans="34:39">
      <c r="AH220" s="58">
        <v>214</v>
      </c>
      <c r="AI220" s="56" t="s">
        <v>1230</v>
      </c>
      <c r="AJ220" s="56" t="s">
        <v>1409</v>
      </c>
      <c r="AK220" s="56" t="s">
        <v>1410</v>
      </c>
      <c r="AL220" s="56" t="s">
        <v>1231</v>
      </c>
      <c r="AM220" s="59" t="s">
        <v>1232</v>
      </c>
    </row>
    <row r="221" spans="34:39">
      <c r="AH221" s="58">
        <v>215</v>
      </c>
      <c r="AI221" s="56" t="s">
        <v>646</v>
      </c>
      <c r="AJ221" s="56" t="s">
        <v>574</v>
      </c>
      <c r="AK221" s="56" t="s">
        <v>574</v>
      </c>
      <c r="AL221" s="56" t="s">
        <v>1233</v>
      </c>
      <c r="AM221" s="59" t="s">
        <v>1234</v>
      </c>
    </row>
    <row r="222" spans="34:39">
      <c r="AH222" s="58">
        <v>210</v>
      </c>
      <c r="AI222" s="56" t="s">
        <v>1218</v>
      </c>
      <c r="AJ222" s="56" t="s">
        <v>664</v>
      </c>
      <c r="AK222" s="56" t="s">
        <v>664</v>
      </c>
      <c r="AL222" s="56" t="s">
        <v>1219</v>
      </c>
      <c r="AM222" s="59" t="s">
        <v>1220</v>
      </c>
    </row>
    <row r="223" spans="34:39">
      <c r="AH223" s="58">
        <v>204</v>
      </c>
      <c r="AI223" s="56" t="s">
        <v>1201</v>
      </c>
      <c r="AJ223" s="56" t="s">
        <v>394</v>
      </c>
      <c r="AK223" s="56" t="s">
        <v>394</v>
      </c>
      <c r="AL223" s="56" t="s">
        <v>1202</v>
      </c>
      <c r="AM223" s="59" t="s">
        <v>1203</v>
      </c>
    </row>
    <row r="224" spans="34:39">
      <c r="AH224" s="58">
        <v>216</v>
      </c>
      <c r="AI224" s="56" t="s">
        <v>1235</v>
      </c>
      <c r="AJ224" s="56" t="s">
        <v>1411</v>
      </c>
      <c r="AK224" s="56" t="s">
        <v>664</v>
      </c>
      <c r="AL224" s="56" t="s">
        <v>1236</v>
      </c>
      <c r="AM224" s="59" t="s">
        <v>1237</v>
      </c>
    </row>
    <row r="225" spans="34:39">
      <c r="AH225" s="58">
        <v>219</v>
      </c>
      <c r="AI225" s="56" t="s">
        <v>1244</v>
      </c>
      <c r="AJ225" s="56" t="s">
        <v>1412</v>
      </c>
      <c r="AK225" s="56" t="s">
        <v>1410</v>
      </c>
      <c r="AL225" s="56" t="s">
        <v>1245</v>
      </c>
      <c r="AM225" s="59" t="s">
        <v>1246</v>
      </c>
    </row>
    <row r="226" spans="34:39">
      <c r="AH226" s="58">
        <v>220</v>
      </c>
      <c r="AI226" s="56" t="s">
        <v>1247</v>
      </c>
      <c r="AJ226" s="56" t="s">
        <v>574</v>
      </c>
      <c r="AK226" s="56" t="s">
        <v>574</v>
      </c>
      <c r="AL226" s="56" t="s">
        <v>1248</v>
      </c>
      <c r="AM226" s="59" t="s">
        <v>1249</v>
      </c>
    </row>
    <row r="227" spans="34:39">
      <c r="AH227" s="58">
        <v>7</v>
      </c>
      <c r="AI227" s="56" t="s">
        <v>511</v>
      </c>
      <c r="AJ227" s="56" t="s">
        <v>1408</v>
      </c>
      <c r="AK227" s="56" t="s">
        <v>1408</v>
      </c>
      <c r="AL227" s="56" t="s">
        <v>512</v>
      </c>
      <c r="AM227" s="59" t="s">
        <v>513</v>
      </c>
    </row>
    <row r="228" spans="34:39">
      <c r="AH228" s="58">
        <v>76</v>
      </c>
      <c r="AI228" s="56" t="s">
        <v>652</v>
      </c>
      <c r="AJ228" s="56" t="s">
        <v>574</v>
      </c>
      <c r="AK228" s="56" t="s">
        <v>574</v>
      </c>
      <c r="AL228" s="56" t="s">
        <v>845</v>
      </c>
      <c r="AM228" s="59" t="s">
        <v>846</v>
      </c>
    </row>
    <row r="229" spans="34:39">
      <c r="AH229" s="58">
        <v>221</v>
      </c>
      <c r="AI229" s="56" t="s">
        <v>1250</v>
      </c>
      <c r="AJ229" s="56" t="s">
        <v>749</v>
      </c>
      <c r="AK229" s="56" t="s">
        <v>749</v>
      </c>
      <c r="AL229" s="56" t="s">
        <v>1251</v>
      </c>
      <c r="AM229" s="59" t="s">
        <v>1252</v>
      </c>
    </row>
    <row r="230" spans="34:39">
      <c r="AH230" s="58">
        <v>223</v>
      </c>
      <c r="AI230" s="56" t="s">
        <v>1256</v>
      </c>
      <c r="AJ230" s="56" t="s">
        <v>749</v>
      </c>
      <c r="AK230" s="56" t="s">
        <v>749</v>
      </c>
      <c r="AL230" s="56" t="s">
        <v>1257</v>
      </c>
      <c r="AM230" s="59" t="s">
        <v>1258</v>
      </c>
    </row>
    <row r="231" spans="34:39">
      <c r="AH231" s="58">
        <v>222</v>
      </c>
      <c r="AI231" s="56" t="s">
        <v>1253</v>
      </c>
      <c r="AJ231" s="56" t="s">
        <v>749</v>
      </c>
      <c r="AK231" s="56" t="s">
        <v>749</v>
      </c>
      <c r="AL231" s="56" t="s">
        <v>1254</v>
      </c>
      <c r="AM231" s="59" t="s">
        <v>1255</v>
      </c>
    </row>
    <row r="232" spans="34:39">
      <c r="AH232" s="58">
        <v>229</v>
      </c>
      <c r="AI232" s="56" t="s">
        <v>1274</v>
      </c>
      <c r="AJ232" s="56" t="s">
        <v>749</v>
      </c>
      <c r="AK232" s="56" t="s">
        <v>749</v>
      </c>
      <c r="AL232" s="56" t="s">
        <v>1275</v>
      </c>
      <c r="AM232" s="59" t="s">
        <v>1276</v>
      </c>
    </row>
    <row r="233" spans="34:39">
      <c r="AH233" s="58">
        <v>224</v>
      </c>
      <c r="AI233" s="56" t="s">
        <v>1259</v>
      </c>
      <c r="AJ233" s="56" t="s">
        <v>664</v>
      </c>
      <c r="AK233" s="56" t="s">
        <v>664</v>
      </c>
      <c r="AL233" s="56" t="s">
        <v>1260</v>
      </c>
      <c r="AM233" s="59" t="s">
        <v>1261</v>
      </c>
    </row>
    <row r="234" spans="34:39">
      <c r="AH234" s="58">
        <v>231</v>
      </c>
      <c r="AI234" s="56" t="s">
        <v>1279</v>
      </c>
      <c r="AJ234" s="56" t="s">
        <v>1411</v>
      </c>
      <c r="AK234" s="56" t="s">
        <v>664</v>
      </c>
      <c r="AL234" s="56" t="s">
        <v>1280</v>
      </c>
      <c r="AM234" s="59" t="s">
        <v>1281</v>
      </c>
    </row>
    <row r="235" spans="34:39">
      <c r="AH235" s="58">
        <v>227</v>
      </c>
      <c r="AI235" s="56" t="s">
        <v>1268</v>
      </c>
      <c r="AJ235" s="56" t="s">
        <v>749</v>
      </c>
      <c r="AK235" s="56" t="s">
        <v>749</v>
      </c>
      <c r="AL235" s="56" t="s">
        <v>1269</v>
      </c>
      <c r="AM235" s="59" t="s">
        <v>1270</v>
      </c>
    </row>
    <row r="236" spans="34:39">
      <c r="AH236" s="58">
        <v>230</v>
      </c>
      <c r="AI236" s="56" t="s">
        <v>738</v>
      </c>
      <c r="AJ236" s="56" t="s">
        <v>664</v>
      </c>
      <c r="AK236" s="56" t="s">
        <v>664</v>
      </c>
      <c r="AL236" s="56" t="s">
        <v>1277</v>
      </c>
      <c r="AM236" s="59" t="s">
        <v>1278</v>
      </c>
    </row>
    <row r="237" spans="34:39">
      <c r="AH237" s="58">
        <v>232</v>
      </c>
      <c r="AI237" s="56" t="s">
        <v>1282</v>
      </c>
      <c r="AJ237" s="56" t="s">
        <v>1411</v>
      </c>
      <c r="AK237" s="56" t="s">
        <v>664</v>
      </c>
      <c r="AL237" s="56" t="s">
        <v>1283</v>
      </c>
      <c r="AM237" s="59" t="s">
        <v>1284</v>
      </c>
    </row>
    <row r="238" spans="34:39">
      <c r="AH238" s="58">
        <v>65</v>
      </c>
      <c r="AI238" s="56" t="s">
        <v>816</v>
      </c>
      <c r="AJ238" s="56" t="s">
        <v>1409</v>
      </c>
      <c r="AK238" s="56" t="s">
        <v>1410</v>
      </c>
      <c r="AL238" s="56" t="s">
        <v>817</v>
      </c>
      <c r="AM238" s="59" t="s">
        <v>818</v>
      </c>
    </row>
    <row r="239" spans="34:39">
      <c r="AH239" s="58">
        <v>234</v>
      </c>
      <c r="AI239" s="56" t="s">
        <v>1288</v>
      </c>
      <c r="AJ239" s="56" t="s">
        <v>1408</v>
      </c>
      <c r="AK239" s="56" t="s">
        <v>1408</v>
      </c>
      <c r="AL239" s="56" t="s">
        <v>1289</v>
      </c>
      <c r="AM239" s="59" t="s">
        <v>1290</v>
      </c>
    </row>
    <row r="240" spans="34:39">
      <c r="AH240" s="58">
        <v>236</v>
      </c>
      <c r="AI240" s="56" t="s">
        <v>1294</v>
      </c>
      <c r="AJ240" s="56" t="s">
        <v>1412</v>
      </c>
      <c r="AK240" s="56" t="s">
        <v>1410</v>
      </c>
      <c r="AL240" s="56" t="s">
        <v>1295</v>
      </c>
      <c r="AM240" s="59" t="s">
        <v>1296</v>
      </c>
    </row>
    <row r="241" spans="34:39">
      <c r="AH241" s="60">
        <v>237</v>
      </c>
      <c r="AI241" s="61" t="s">
        <v>1297</v>
      </c>
      <c r="AJ241" s="61" t="s">
        <v>1412</v>
      </c>
      <c r="AK241" s="61" t="s">
        <v>1410</v>
      </c>
      <c r="AL241" s="61" t="s">
        <v>1298</v>
      </c>
      <c r="AM241" s="62" t="s">
        <v>1299</v>
      </c>
    </row>
  </sheetData>
  <sheetProtection selectLockedCells="1"/>
  <sortState ref="AO2:AR98">
    <sortCondition ref="AQ2:AQ98"/>
  </sortState>
  <dataValidations disablePrompts="1" count="5">
    <dataValidation type="list" allowBlank="1" showInputMessage="1" showErrorMessage="1" sqref="B18">
      <formula1>$C$2:$C$3</formula1>
    </dataValidation>
    <dataValidation type="list" allowBlank="1" showErrorMessage="1" sqref="T2">
      <formula1>$AE$2:$AE$5</formula1>
    </dataValidation>
    <dataValidation type="list" allowBlank="1" showInputMessage="1" showErrorMessage="1" sqref="T3">
      <formula1>$AE$8:$AE$11</formula1>
    </dataValidation>
    <dataValidation type="list" allowBlank="1" showInputMessage="1" showErrorMessage="1" sqref="T8">
      <formula1>$AE$14:$AE$16</formula1>
    </dataValidation>
    <dataValidation type="list" allowBlank="1" showInputMessage="1" showErrorMessage="1" sqref="T4">
      <formula1>$AE$19:$AE$23</formula1>
    </dataValidation>
  </dataValidations>
  <pageMargins left="0.23622047244094491" right="0.23622047244094491" top="0.74803149606299213" bottom="0.74803149606299213" header="0.31496062992125984" footer="0.31496062992125984"/>
  <pageSetup paperSize="8" scale="66"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tabColor rgb="FFCFEDF7"/>
    <pageSetUpPr fitToPage="1"/>
  </sheetPr>
  <dimension ref="A1:W42"/>
  <sheetViews>
    <sheetView showGridLines="0" showRowColHeaders="0" showZeros="0" zoomScale="90" zoomScaleNormal="90" workbookViewId="0">
      <selection activeCell="Y39" sqref="Y39"/>
    </sheetView>
  </sheetViews>
  <sheetFormatPr defaultColWidth="9.140625" defaultRowHeight="12.75"/>
  <cols>
    <col min="1" max="1" width="2.5703125" style="347" customWidth="1"/>
    <col min="2" max="2" width="94.85546875" style="347" customWidth="1"/>
    <col min="3" max="3" width="1.42578125" style="347" customWidth="1"/>
    <col min="4" max="4" width="7.140625" style="411" hidden="1" customWidth="1"/>
    <col min="5" max="5" width="48.5703125" style="347" customWidth="1"/>
    <col min="6" max="6" width="20.28515625" style="347" customWidth="1"/>
    <col min="7" max="7" width="2.5703125" style="347" customWidth="1"/>
    <col min="8" max="25" width="10.7109375" style="347" customWidth="1"/>
    <col min="26" max="16384" width="9.140625" style="347"/>
  </cols>
  <sheetData>
    <row r="1" spans="1:23" ht="59.25" customHeight="1">
      <c r="A1" s="348"/>
      <c r="B1" s="349" t="str">
        <f>CONCATENATE('Key Vehicle Terms'!D5," ","Dashboard",'Key Vehicle Terms'!D4," ",'Key Vehicle Terms'!D11," ",'Key Vehicle Terms'!D10)</f>
        <v xml:space="preserve"> Dashboard  </v>
      </c>
      <c r="C1" s="350"/>
      <c r="D1" s="410"/>
      <c r="E1" s="348"/>
      <c r="F1" s="348"/>
      <c r="G1" s="348"/>
      <c r="H1" s="351"/>
      <c r="I1" s="348"/>
      <c r="J1" s="348"/>
      <c r="K1" s="348"/>
      <c r="L1" s="348"/>
      <c r="M1" s="348"/>
      <c r="N1" s="348"/>
      <c r="O1" s="348"/>
      <c r="P1" s="348"/>
      <c r="Q1" s="348"/>
      <c r="R1" s="348"/>
      <c r="S1" s="348"/>
      <c r="T1" s="348"/>
    </row>
    <row r="2" spans="1:23" s="227" customFormat="1" ht="14.25">
      <c r="A2" s="371"/>
      <c r="B2" s="369" t="str">
        <f>Tables!L4</f>
        <v>Currency: Not specified</v>
      </c>
      <c r="C2" s="369"/>
      <c r="D2" s="187"/>
      <c r="E2" s="369"/>
      <c r="F2" s="369"/>
      <c r="G2" s="371"/>
      <c r="H2" s="226"/>
      <c r="I2" s="226"/>
      <c r="J2" s="226"/>
      <c r="K2" s="226"/>
      <c r="L2" s="226"/>
      <c r="M2" s="226"/>
    </row>
    <row r="3" spans="1:23" ht="15" customHeight="1">
      <c r="B3" s="390" t="str">
        <f>'Graph Tables'!$FE$26</f>
        <v>Fair Value and NAV</v>
      </c>
      <c r="C3" s="348"/>
      <c r="D3" s="422"/>
      <c r="E3" s="392" t="s">
        <v>0</v>
      </c>
      <c r="F3" s="393"/>
      <c r="H3" s="351"/>
      <c r="T3" s="348"/>
    </row>
    <row r="4" spans="1:23" ht="15" customHeight="1">
      <c r="B4" s="301"/>
      <c r="C4" s="348"/>
      <c r="D4" s="416" t="s">
        <v>18</v>
      </c>
      <c r="E4" s="345" t="str">
        <f>INDEX(Overview!B:B,MATCH('Vehicle Dashboard'!D4,Overview!A:A,0))</f>
        <v>Vehicle Structure</v>
      </c>
      <c r="F4" s="394" t="str">
        <f>INDEX(Overview!C:C,MATCH('Vehicle Dashboard'!E4,Overview!B:B,0))</f>
        <v/>
      </c>
      <c r="T4" s="348"/>
    </row>
    <row r="5" spans="1:23" ht="15" customHeight="1">
      <c r="B5" s="301"/>
      <c r="C5" s="348"/>
      <c r="D5" s="416" t="s">
        <v>22</v>
      </c>
      <c r="E5" s="344" t="str">
        <f>INDEX(Overview!B:B,MATCH('Vehicle Dashboard'!D5,Overview!A:A,0))</f>
        <v>Style - defined by Investment Manager</v>
      </c>
      <c r="F5" s="370" t="str">
        <f>INDEX(Overview!C:C,MATCH('Vehicle Dashboard'!E5,Overview!B:B,0))</f>
        <v/>
      </c>
      <c r="T5" s="348"/>
    </row>
    <row r="6" spans="1:23" ht="15" customHeight="1">
      <c r="B6" s="301"/>
      <c r="C6" s="348"/>
      <c r="D6" s="417" t="s">
        <v>68</v>
      </c>
      <c r="E6" s="378" t="str">
        <f>INDEX(Overview!B:B,MATCH('Vehicle Dashboard'!D6,Overview!A:A,0))</f>
        <v>Vehicle Term</v>
      </c>
      <c r="F6" s="379" t="str">
        <f>IFERROR(INDEX(Overview!$C:$C,MATCH(D6,Overview!$A:$A,0)),0)</f>
        <v/>
      </c>
      <c r="T6" s="348"/>
    </row>
    <row r="7" spans="1:23" ht="15" customHeight="1">
      <c r="B7" s="301"/>
      <c r="C7" s="348"/>
      <c r="D7" s="417" t="s">
        <v>70</v>
      </c>
      <c r="E7" s="380" t="str">
        <f>INDEX(Overview!B:B,MATCH('Vehicle Dashboard'!D7,Overview!A:A,0))</f>
        <v>Inception Date</v>
      </c>
      <c r="F7" s="381" t="str">
        <f>IFERROR(INDEX(Overview!$C:$C,MATCH(D7,Overview!$A:$A,0)),0)</f>
        <v/>
      </c>
      <c r="T7" s="348"/>
    </row>
    <row r="8" spans="1:23" ht="15" customHeight="1">
      <c r="B8" s="301"/>
      <c r="C8" s="348"/>
      <c r="D8" s="417" t="s">
        <v>233</v>
      </c>
      <c r="E8" s="378" t="str">
        <f>INDEX(Overview!B:B,MATCH('Vehicle Dashboard'!D8,Overview!A:A,0))</f>
        <v>Total Number of Properties</v>
      </c>
      <c r="F8" s="382" t="str">
        <f>IFERROR(INDEX(Overview!$C:$C,MATCH(D8,Overview!$A:$A,0)),0)</f>
        <v/>
      </c>
      <c r="T8" s="348"/>
    </row>
    <row r="9" spans="1:23" ht="15" customHeight="1">
      <c r="B9" s="301"/>
      <c r="C9" s="348"/>
      <c r="D9" s="418" t="s">
        <v>237</v>
      </c>
      <c r="E9" s="383" t="str">
        <f>INDEX(Overview!B:B,MATCH('Vehicle Dashboard'!D9,Overview!A:A,0))</f>
        <v xml:space="preserve">Net Leasable Area </v>
      </c>
      <c r="F9" s="384" t="str">
        <f>IFERROR(INDEX(Overview!$C:$C,MATCH(D9,Overview!$A:$A,0)),0)</f>
        <v/>
      </c>
      <c r="T9" s="348"/>
    </row>
    <row r="10" spans="1:23" ht="15" customHeight="1">
      <c r="B10" s="301"/>
      <c r="C10" s="348"/>
      <c r="D10" s="419"/>
      <c r="E10" s="391"/>
      <c r="F10" s="391"/>
      <c r="T10" s="348"/>
    </row>
    <row r="11" spans="1:23" ht="15" customHeight="1">
      <c r="B11" s="301"/>
      <c r="C11" s="348"/>
      <c r="D11" s="421"/>
      <c r="E11" s="392" t="s">
        <v>2011</v>
      </c>
      <c r="F11" s="395"/>
      <c r="T11" s="348"/>
    </row>
    <row r="12" spans="1:23" ht="15" customHeight="1">
      <c r="B12" s="301"/>
      <c r="C12" s="348"/>
      <c r="D12" s="417" t="s">
        <v>180</v>
      </c>
      <c r="E12" s="378" t="str">
        <f>INDEX(Overview!B:B,MATCH('Vehicle Dashboard'!D12,Overview!A:A,0))</f>
        <v>Total Return - Quarter</v>
      </c>
      <c r="F12" s="373" t="str">
        <f>IFERROR(INDEX(Overview!$C:$C,MATCH(D12,Overview!$A:$A,0)),0)</f>
        <v/>
      </c>
      <c r="T12" s="348"/>
    </row>
    <row r="13" spans="1:23" ht="15" customHeight="1">
      <c r="B13" s="301"/>
      <c r="C13" s="348"/>
      <c r="D13" s="417" t="s">
        <v>190</v>
      </c>
      <c r="E13" s="380" t="str">
        <f>INDEX(Overview!B:B,MATCH('Vehicle Dashboard'!D13,Overview!A:A,0))</f>
        <v>Total Return - Since Inception Annualised</v>
      </c>
      <c r="F13" s="385" t="str">
        <f>IFERROR(INDEX(Overview!$C:$C,MATCH(D13,Overview!$A:$A,0)),0)</f>
        <v/>
      </c>
      <c r="T13" s="348"/>
    </row>
    <row r="14" spans="1:23" ht="15" customHeight="1">
      <c r="B14" s="301"/>
      <c r="C14" s="348"/>
      <c r="D14" s="417" t="s">
        <v>194</v>
      </c>
      <c r="E14" s="378" t="str">
        <f>INDEX(Overview!B:B,MATCH('Vehicle Dashboard'!D14,Overview!A:A,0))</f>
        <v>Income Return - Quarter</v>
      </c>
      <c r="F14" s="373" t="str">
        <f>IFERROR(INDEX(Overview!$C:$C,MATCH(D14,Overview!$A:$A,0)),0)</f>
        <v/>
      </c>
      <c r="T14" s="348"/>
      <c r="W14" s="352"/>
    </row>
    <row r="15" spans="1:23" ht="15" customHeight="1">
      <c r="B15" s="301"/>
      <c r="C15" s="348"/>
      <c r="D15" s="417" t="s">
        <v>200</v>
      </c>
      <c r="E15" s="380" t="str">
        <f>INDEX(Overview!B:B,MATCH('Vehicle Dashboard'!D15,Overview!A:A,0))</f>
        <v>Income Return - Since Inception Annualised</v>
      </c>
      <c r="F15" s="385" t="str">
        <f>IFERROR(INDEX(Overview!$C:$C,MATCH(D15,Overview!$A:$A,0)),0)</f>
        <v/>
      </c>
      <c r="T15" s="348"/>
    </row>
    <row r="16" spans="1:23" ht="15" customHeight="1">
      <c r="B16" s="301"/>
      <c r="C16" s="348"/>
      <c r="D16" s="417" t="s">
        <v>201</v>
      </c>
      <c r="E16" s="378" t="str">
        <f>INDEX(Overview!B:B,MATCH('Vehicle Dashboard'!D16,Overview!A:A,0))</f>
        <v>Capital Return - Quarter</v>
      </c>
      <c r="F16" s="373" t="str">
        <f>IFERROR(INDEX(Overview!$C:$C,MATCH(D16,Overview!$A:$A,0)),0)</f>
        <v/>
      </c>
      <c r="T16" s="348"/>
    </row>
    <row r="17" spans="2:21" ht="15" customHeight="1">
      <c r="B17" s="301"/>
      <c r="C17" s="348"/>
      <c r="D17" s="417" t="s">
        <v>206</v>
      </c>
      <c r="E17" s="380" t="str">
        <f>INDEX(Overview!B:B,MATCH('Vehicle Dashboard'!D17,Overview!A:A,0))</f>
        <v>Capital Return - Since Inception Annualised</v>
      </c>
      <c r="F17" s="385" t="str">
        <f>IFERROR(INDEX(Overview!$C:$C,MATCH(D17,Overview!$A:$A,0)),0)</f>
        <v/>
      </c>
      <c r="T17" s="348"/>
    </row>
    <row r="18" spans="2:21" ht="15" customHeight="1">
      <c r="B18" s="301"/>
      <c r="C18" s="348"/>
      <c r="D18" s="417" t="s">
        <v>47</v>
      </c>
      <c r="E18" s="378" t="str">
        <f>INDEX(Overview!B:B,MATCH('Vehicle Dashboard'!D18,Overview!A:A,0))</f>
        <v>Target IRR</v>
      </c>
      <c r="F18" s="373" t="str">
        <f>IFERROR(INDEX(Overview!$C:$C,MATCH(D18,Overview!$A:$A,0)),0)</f>
        <v/>
      </c>
      <c r="T18" s="348"/>
    </row>
    <row r="19" spans="2:21" ht="15" customHeight="1">
      <c r="B19" s="301"/>
      <c r="C19" s="348"/>
      <c r="D19" s="417" t="s">
        <v>209</v>
      </c>
      <c r="E19" s="380" t="str">
        <f>INDEX(Overview!B:B,MATCH('Vehicle Dashboard'!D19,Overview!A:A,0))</f>
        <v>Since Inception Internal Rate of Return (SI-IRR)</v>
      </c>
      <c r="F19" s="385" t="str">
        <f>IFERROR(INDEX(Overview!$C:$C,MATCH(D19,Overview!$A:$A,0)),0)</f>
        <v/>
      </c>
      <c r="T19" s="348"/>
    </row>
    <row r="20" spans="2:21" ht="15" customHeight="1">
      <c r="B20" s="301"/>
      <c r="C20" s="348"/>
      <c r="D20" s="417" t="s">
        <v>278</v>
      </c>
      <c r="E20" s="378" t="str">
        <f>INDEX(Overview!B:B,MATCH('Vehicle Dashboard'!D20,Overview!A:A,0))</f>
        <v>Total Fees earned by the Investment Manager</v>
      </c>
      <c r="F20" s="376">
        <f>IFERROR(INDEX(Overview!$C:$C,MATCH(D20,Overview!$A:$A,0)),0)</f>
        <v>0</v>
      </c>
      <c r="T20" s="348"/>
    </row>
    <row r="21" spans="2:21" ht="15" customHeight="1">
      <c r="B21" s="301"/>
      <c r="C21" s="348"/>
      <c r="D21" s="417" t="s">
        <v>262</v>
      </c>
      <c r="E21" s="380" t="str">
        <f>INDEX(Overview!B:B,MATCH('Vehicle Dashboard'!D21,Overview!A:A,0))</f>
        <v>Performance Fees</v>
      </c>
      <c r="F21" s="375" t="str">
        <f>IFERROR(INDEX(Overview!$C:$C,MATCH(D21,Overview!$A:$A,0)),0)</f>
        <v/>
      </c>
      <c r="T21" s="348"/>
    </row>
    <row r="22" spans="2:21" ht="15" customHeight="1">
      <c r="B22" s="348"/>
      <c r="C22" s="348"/>
      <c r="D22" s="417" t="s">
        <v>288</v>
      </c>
      <c r="E22" s="378" t="str">
        <f>INDEX(Overview!B:B,MATCH('Vehicle Dashboard'!D22,Overview!A:A,0))</f>
        <v xml:space="preserve">NAV TER after Performance Fees </v>
      </c>
      <c r="F22" s="373" t="str">
        <f>IFERROR(INDEX(Overview!$C:$C,MATCH(D22,Overview!$A:$A,0)),0)</f>
        <v/>
      </c>
      <c r="T22" s="348"/>
    </row>
    <row r="23" spans="2:21" ht="15" customHeight="1">
      <c r="B23" s="390" t="str">
        <f>'Graph Tables'!$FE$10</f>
        <v>Total Debt Maturities</v>
      </c>
      <c r="C23" s="348"/>
      <c r="D23" s="417" t="s">
        <v>290</v>
      </c>
      <c r="E23" s="380" t="str">
        <f>INDEX(Overview!B:B,MATCH('Vehicle Dashboard'!D23,Overview!A:A,0))</f>
        <v xml:space="preserve">GAV TER after Performance Fees </v>
      </c>
      <c r="F23" s="385" t="str">
        <f>IFERROR(INDEX(Overview!$C:$C,MATCH(D23,Overview!$A:$A,0)),0)</f>
        <v/>
      </c>
      <c r="T23" s="348"/>
    </row>
    <row r="24" spans="2:21" ht="15" customHeight="1">
      <c r="B24" s="301"/>
      <c r="C24" s="348"/>
      <c r="D24" s="418" t="s">
        <v>1608</v>
      </c>
      <c r="E24" s="386" t="str">
        <f>INDEX(Overview!B:B,MATCH('Vehicle Dashboard'!D24,Overview!A:A,0))</f>
        <v>REER</v>
      </c>
      <c r="F24" s="387" t="str">
        <f>IFERROR(INDEX(Overview!$C:$C,MATCH(D24,Overview!$A:$A,0)),0)</f>
        <v/>
      </c>
      <c r="T24" s="348"/>
      <c r="U24" s="353"/>
    </row>
    <row r="25" spans="2:21" ht="15" customHeight="1">
      <c r="B25" s="301"/>
      <c r="C25" s="348"/>
      <c r="D25" s="419"/>
      <c r="E25" s="391"/>
      <c r="F25" s="391"/>
      <c r="T25" s="348"/>
    </row>
    <row r="26" spans="2:21" ht="15" customHeight="1">
      <c r="B26" s="301"/>
      <c r="C26" s="348"/>
      <c r="D26" s="422"/>
      <c r="E26" s="392" t="s">
        <v>2006</v>
      </c>
      <c r="F26" s="393"/>
      <c r="T26" s="348"/>
    </row>
    <row r="27" spans="2:21" ht="15" customHeight="1">
      <c r="B27" s="301"/>
      <c r="C27" s="348"/>
      <c r="D27" s="417" t="s">
        <v>294</v>
      </c>
      <c r="E27" s="378" t="str">
        <f>INDEX(Overview!B:B,MATCH('Vehicle Dashboard'!D27,Overview!A:A,0))</f>
        <v>Capital Commitments - During the Reporting Period</v>
      </c>
      <c r="F27" s="376" t="str">
        <f>IFERROR(INDEX(Overview!$C:$C,MATCH(D27,Overview!$A:$A,0)),0)</f>
        <v/>
      </c>
      <c r="T27" s="348"/>
    </row>
    <row r="28" spans="2:21" ht="15" customHeight="1">
      <c r="B28" s="301"/>
      <c r="C28" s="348"/>
      <c r="D28" s="417" t="s">
        <v>296</v>
      </c>
      <c r="E28" s="380" t="str">
        <f>INDEX(Overview!B:B,MATCH('Vehicle Dashboard'!D28,Overview!A:A,0))</f>
        <v>Remaining Capital Commitments</v>
      </c>
      <c r="F28" s="375" t="str">
        <f>IFERROR(INDEX(Overview!$C:$C,MATCH(D28,Overview!$A:$A,0)),0)</f>
        <v/>
      </c>
      <c r="T28" s="348"/>
    </row>
    <row r="29" spans="2:21" ht="15" customHeight="1">
      <c r="B29" s="301"/>
      <c r="C29" s="348"/>
      <c r="D29" s="417" t="s">
        <v>302</v>
      </c>
      <c r="E29" s="378" t="str">
        <f>INDEX(Overview!B:B,MATCH('Vehicle Dashboard'!D29,Overview!A:A,0))</f>
        <v>Net Capital Contributed - During the Reporting Period</v>
      </c>
      <c r="F29" s="376">
        <f>IFERROR(INDEX(Overview!$C:$C,MATCH(D29,Overview!$A:$A,0)),0)</f>
        <v>0</v>
      </c>
      <c r="T29" s="348"/>
    </row>
    <row r="30" spans="2:21" ht="15" customHeight="1">
      <c r="B30" s="301"/>
      <c r="C30" s="348"/>
      <c r="D30" s="418" t="s">
        <v>1467</v>
      </c>
      <c r="E30" s="383" t="str">
        <f>INDEX(Overview!B:B,MATCH('Vehicle Dashboard'!D30,Overview!A:A,0))</f>
        <v>Total Net Capital Contributed - Since Inception</v>
      </c>
      <c r="F30" s="377">
        <f>IFERROR(INDEX(Overview!$C:$C,MATCH(D30,Overview!$A:$A,0)),0)</f>
        <v>0</v>
      </c>
      <c r="T30" s="348"/>
    </row>
    <row r="31" spans="2:21" ht="15" customHeight="1">
      <c r="B31" s="301"/>
      <c r="C31" s="348"/>
      <c r="D31" s="420"/>
      <c r="E31" s="348"/>
      <c r="F31" s="389"/>
      <c r="T31" s="348"/>
    </row>
    <row r="32" spans="2:21" ht="15" customHeight="1">
      <c r="B32" s="301"/>
      <c r="C32" s="348"/>
      <c r="D32" s="422"/>
      <c r="E32" s="392" t="s">
        <v>1513</v>
      </c>
      <c r="F32" s="396"/>
      <c r="T32" s="348"/>
    </row>
    <row r="33" spans="2:21" ht="15" customHeight="1">
      <c r="B33" s="301"/>
      <c r="C33" s="348"/>
      <c r="D33" s="417" t="s">
        <v>140</v>
      </c>
      <c r="E33" s="378" t="str">
        <f>INDEX(Overview!B:B,MATCH('Vehicle Dashboard'!D33,Overview!A:A,0))</f>
        <v xml:space="preserve">Nominal Value of Debt </v>
      </c>
      <c r="F33" s="376">
        <f>IFERROR(INDEX(Overview!$C:$C,MATCH(D33,Overview!$A:$A,0)),0)</f>
        <v>0</v>
      </c>
      <c r="T33" s="348"/>
    </row>
    <row r="34" spans="2:21" ht="15" customHeight="1">
      <c r="B34" s="301"/>
      <c r="C34" s="348"/>
      <c r="D34" s="417" t="s">
        <v>148</v>
      </c>
      <c r="E34" s="380" t="str">
        <f>INDEX(Overview!B:B,MATCH('Vehicle Dashboard'!D34,Overview!A:A,0))</f>
        <v>Fair Value of Debt</v>
      </c>
      <c r="F34" s="375" t="str">
        <f>IFERROR(INDEX(Overview!$C:$C,MATCH(D34,Overview!$A:$A,0)),0)</f>
        <v/>
      </c>
      <c r="T34" s="348"/>
      <c r="U34" s="348"/>
    </row>
    <row r="35" spans="2:21" ht="15" customHeight="1">
      <c r="B35" s="301"/>
      <c r="C35" s="348"/>
      <c r="D35" s="417" t="s">
        <v>49</v>
      </c>
      <c r="E35" s="378" t="str">
        <f>INDEX(Overview!B:B,MATCH('Vehicle Dashboard'!D35,Overview!A:A,0))</f>
        <v>Target LTV</v>
      </c>
      <c r="F35" s="373" t="str">
        <f>IFERROR(INDEX(Overview!$C:$C,MATCH(D35,Overview!$A:$A,0)),0)</f>
        <v/>
      </c>
      <c r="T35" s="348"/>
    </row>
    <row r="36" spans="2:21" ht="15" customHeight="1">
      <c r="B36" s="301"/>
      <c r="C36" s="348"/>
      <c r="D36" s="417" t="s">
        <v>160</v>
      </c>
      <c r="E36" s="380" t="str">
        <f>INDEX(Overview!B:B,MATCH('Vehicle Dashboard'!D36,Overview!A:A,0))</f>
        <v>Vehicle Level LTV</v>
      </c>
      <c r="F36" s="385">
        <f>IFERROR(INDEX(Overview!$C:$C,MATCH(D36,Overview!$A:$A,0)),0)</f>
        <v>0</v>
      </c>
      <c r="T36" s="348"/>
    </row>
    <row r="37" spans="2:21" ht="15" customHeight="1">
      <c r="B37" s="301"/>
      <c r="C37" s="348"/>
      <c r="D37" s="417" t="s">
        <v>162</v>
      </c>
      <c r="E37" s="378" t="str">
        <f>INDEX(Overview!B:B,MATCH('Vehicle Dashboard'!D37,Overview!A:A,0))</f>
        <v>Weighted Average Cost of Debt</v>
      </c>
      <c r="F37" s="373" t="str">
        <f>IFERROR(INDEX(Overview!$C:$C,MATCH(D37,Overview!$A:$A,0)),0)</f>
        <v/>
      </c>
      <c r="T37" s="348"/>
    </row>
    <row r="38" spans="2:21" ht="15" customHeight="1">
      <c r="B38" s="301"/>
      <c r="C38" s="348"/>
      <c r="D38" s="417" t="s">
        <v>163</v>
      </c>
      <c r="E38" s="380" t="str">
        <f>INDEX(Overview!B:B,MATCH('Vehicle Dashboard'!D38,Overview!A:A,0))</f>
        <v xml:space="preserve">Weighted Average Years to Maturity of Debt </v>
      </c>
      <c r="F38" s="372" t="str">
        <f>IFERROR(INDEX(Overview!$C:$C,MATCH(D38,Overview!$A:$A,0)),0)</f>
        <v/>
      </c>
      <c r="T38" s="348"/>
    </row>
    <row r="39" spans="2:21" ht="15" customHeight="1">
      <c r="B39" s="301"/>
      <c r="C39" s="348"/>
      <c r="D39" s="417" t="s">
        <v>178</v>
      </c>
      <c r="E39" s="378" t="str">
        <f>INDEX(Overview!B:B,MATCH('Vehicle Dashboard'!D39,Overview!A:A,0))</f>
        <v>Interest Service Coverage Ratio</v>
      </c>
      <c r="F39" s="397" t="str">
        <f>IFERROR(INDEX(Overview!$C:$C,MATCH(D39,Overview!$A:$A,0)),0)</f>
        <v/>
      </c>
    </row>
    <row r="40" spans="2:21" ht="15" customHeight="1">
      <c r="B40" s="301"/>
      <c r="C40" s="348"/>
      <c r="D40" s="418" t="s">
        <v>179</v>
      </c>
      <c r="E40" s="383" t="str">
        <f>INDEX(Overview!B:B,MATCH('Vehicle Dashboard'!D40,Overview!A:A,0))</f>
        <v>Debt Service Coverage Ratio</v>
      </c>
      <c r="F40" s="398" t="str">
        <f>IFERROR(INDEX(Overview!$C:$C,MATCH(D40,Overview!$A:$A,0)),0)</f>
        <v/>
      </c>
    </row>
    <row r="41" spans="2:21" ht="15" customHeight="1">
      <c r="C41" s="348"/>
    </row>
    <row r="42" spans="2:21">
      <c r="B42" s="348"/>
    </row>
  </sheetData>
  <sheetProtection algorithmName="SHA-512" hashValue="6ihXQaj/VGJhr1ROrhnPcC8daur5+sdLyp2qPitB37sdrSKz3Cdc7xfrliPNzkFwZXtqv8ZWH8skT4D+cZtraQ==" saltValue="4kQEudmX83g2dV1dyVPZCQ==" spinCount="100000" sheet="1" objects="1" scenarios="1" selectLockedCells="1"/>
  <conditionalFormatting sqref="L42:L44">
    <cfRule type="containsText" dxfId="280" priority="18" operator="containsText" text="Please fill in data">
      <formula>NOT(ISERROR(SEARCH("Please fill in data",L42)))</formula>
    </cfRule>
  </conditionalFormatting>
  <conditionalFormatting sqref="L40:L41">
    <cfRule type="containsText" dxfId="279" priority="17" operator="containsText" text="Please fill in data">
      <formula>NOT(ISERROR(SEARCH("Please fill in data",L40)))</formula>
    </cfRule>
  </conditionalFormatting>
  <conditionalFormatting sqref="L32:L39">
    <cfRule type="containsText" dxfId="278" priority="19" operator="containsText" text="Please fill in data">
      <formula>NOT(ISERROR(SEARCH("Please fill in data",L32)))</formula>
    </cfRule>
  </conditionalFormatting>
  <conditionalFormatting sqref="M7:M11">
    <cfRule type="containsText" dxfId="277" priority="16" operator="containsText" text="Please fill in data">
      <formula>NOT(ISERROR(SEARCH("Please fill in data",M7)))</formula>
    </cfRule>
  </conditionalFormatting>
  <conditionalFormatting sqref="F12:F19">
    <cfRule type="containsText" dxfId="276" priority="7" operator="containsText" text="Please fill in data">
      <formula>NOT(ISERROR(SEARCH("Please fill in data",F12)))</formula>
    </cfRule>
  </conditionalFormatting>
  <conditionalFormatting sqref="F22:F24">
    <cfRule type="containsText" dxfId="275" priority="6" operator="containsText" text="Please fill in data">
      <formula>NOT(ISERROR(SEARCH("Please fill in data",F22)))</formula>
    </cfRule>
  </conditionalFormatting>
  <conditionalFormatting sqref="F20:F21">
    <cfRule type="containsText" dxfId="274" priority="5" operator="containsText" text="Please fill in data">
      <formula>NOT(ISERROR(SEARCH("Please fill in data",F20)))</formula>
    </cfRule>
  </conditionalFormatting>
  <conditionalFormatting sqref="F35:F40">
    <cfRule type="containsText" dxfId="273" priority="3" operator="containsText" text="Please fill in data">
      <formula>NOT(ISERROR(SEARCH("Please fill in data",F35)))</formula>
    </cfRule>
  </conditionalFormatting>
  <conditionalFormatting sqref="F33:F34">
    <cfRule type="containsText" dxfId="272" priority="2" operator="containsText" text="Please fill in data">
      <formula>NOT(ISERROR(SEARCH("Please fill in data",F33)))</formula>
    </cfRule>
  </conditionalFormatting>
  <conditionalFormatting sqref="F27:F30">
    <cfRule type="containsText" dxfId="271" priority="1" operator="containsText" text="Please fill in data">
      <formula>NOT(ISERROR(SEARCH("Please fill in data",F27)))</formula>
    </cfRule>
  </conditionalFormatting>
  <pageMargins left="0.27" right="0" top="0.24" bottom="0.38" header="0.11811023622047245" footer="0.15748031496062992"/>
  <pageSetup paperSize="9" scale="83" orientation="landscape" r:id="rId1"/>
  <headerFooter>
    <oddFooter>&amp;LINREV SDDS 3.1&amp;RDate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39" r:id="rId4" name="Drop Down 27">
              <controlPr locked="0" defaultSize="0" print="0" autoLine="0" autoPict="0" altText="">
                <anchor moveWithCells="1">
                  <from>
                    <xdr:col>1</xdr:col>
                    <xdr:colOff>5019675</xdr:colOff>
                    <xdr:row>23</xdr:row>
                    <xdr:rowOff>76200</xdr:rowOff>
                  </from>
                  <to>
                    <xdr:col>1</xdr:col>
                    <xdr:colOff>6181725</xdr:colOff>
                    <xdr:row>24</xdr:row>
                    <xdr:rowOff>104775</xdr:rowOff>
                  </to>
                </anchor>
              </controlPr>
            </control>
          </mc:Choice>
        </mc:AlternateContent>
        <mc:AlternateContent xmlns:mc="http://schemas.openxmlformats.org/markup-compatibility/2006">
          <mc:Choice Requires="x14">
            <control shapeId="13340" r:id="rId5" name="Drop Down 28">
              <controlPr locked="0" defaultSize="0" print="0" autoLine="0" autoPict="0">
                <anchor moveWithCells="1">
                  <from>
                    <xdr:col>1</xdr:col>
                    <xdr:colOff>5019675</xdr:colOff>
                    <xdr:row>3</xdr:row>
                    <xdr:rowOff>85725</xdr:rowOff>
                  </from>
                  <to>
                    <xdr:col>1</xdr:col>
                    <xdr:colOff>6181725</xdr:colOff>
                    <xdr:row>4</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tabColor rgb="FFCFEDF7"/>
    <pageSetUpPr fitToPage="1"/>
  </sheetPr>
  <dimension ref="A1:AG243"/>
  <sheetViews>
    <sheetView showGridLines="0" showRowColHeaders="0" showZeros="0" zoomScale="90" zoomScaleNormal="90" zoomScaleSheetLayoutView="100" workbookViewId="0">
      <selection activeCell="AG39" sqref="AG39"/>
    </sheetView>
  </sheetViews>
  <sheetFormatPr defaultColWidth="9.140625" defaultRowHeight="12.75"/>
  <cols>
    <col min="1" max="1" width="2.7109375" style="347" customWidth="1"/>
    <col min="2" max="2" width="6.7109375" style="347" hidden="1" customWidth="1"/>
    <col min="3" max="3" width="55.7109375" style="347" customWidth="1"/>
    <col min="4" max="4" width="25.5703125" style="347" customWidth="1"/>
    <col min="5" max="5" width="1.28515625" style="347" customWidth="1"/>
    <col min="6" max="6" width="6.7109375" style="347" hidden="1" customWidth="1"/>
    <col min="7" max="7" width="55.7109375" style="347" customWidth="1"/>
    <col min="8" max="8" width="25.42578125" style="347" customWidth="1"/>
    <col min="9" max="9" width="2.140625" style="347" customWidth="1"/>
    <col min="10" max="18" width="10.7109375" style="347" customWidth="1"/>
    <col min="19" max="16384" width="9.140625" style="347"/>
  </cols>
  <sheetData>
    <row r="1" spans="1:19" s="354" customFormat="1" ht="57.75" customHeight="1">
      <c r="C1" s="428" t="str">
        <f>CONCATENATE('Key Vehicle Terms'!D5," ","Portfolio Dashboard ",'Key Vehicle Terms'!D11," ",'Key Vehicle Terms'!D10)</f>
        <v xml:space="preserve"> Portfolio Dashboard  </v>
      </c>
    </row>
    <row r="2" spans="1:19" s="227" customFormat="1" ht="14.25">
      <c r="A2" s="371"/>
      <c r="C2" s="368" t="str">
        <f>Tables!L4</f>
        <v>Currency: Not specified</v>
      </c>
      <c r="D2" s="369"/>
      <c r="E2" s="369"/>
      <c r="F2" s="369"/>
      <c r="G2" s="226"/>
      <c r="H2" s="226"/>
      <c r="I2" s="226"/>
      <c r="J2" s="226"/>
      <c r="K2" s="226"/>
      <c r="L2" s="226"/>
      <c r="M2" s="226"/>
    </row>
    <row r="3" spans="1:19" s="356" customFormat="1" ht="15" customHeight="1">
      <c r="A3" s="355"/>
      <c r="B3" s="426"/>
      <c r="C3" s="392" t="s">
        <v>1512</v>
      </c>
      <c r="D3" s="412"/>
      <c r="E3" s="399"/>
      <c r="F3" s="427"/>
      <c r="G3" s="392" t="s">
        <v>1514</v>
      </c>
      <c r="H3" s="412"/>
      <c r="I3" s="348"/>
      <c r="J3" s="348"/>
      <c r="K3" s="348"/>
      <c r="L3" s="348"/>
      <c r="M3" s="348"/>
      <c r="N3" s="348"/>
      <c r="O3" s="355"/>
      <c r="P3" s="355"/>
      <c r="Q3" s="355"/>
      <c r="R3" s="355"/>
      <c r="S3" s="355"/>
    </row>
    <row r="4" spans="1:19" ht="15" customHeight="1">
      <c r="A4" s="355"/>
      <c r="B4" s="416" t="s">
        <v>215</v>
      </c>
      <c r="C4" s="345" t="str">
        <f>IFERROR(INDEX(Overview!$B:$B,MATCH($B4,Overview!$A:$A,0)),"")</f>
        <v xml:space="preserve">Number of Acquisitions </v>
      </c>
      <c r="D4" s="376" t="str">
        <f>IFERROR(INDEX(Overview!$C:$C,MATCH($B4,Overview!$A:$A,0)),0)</f>
        <v/>
      </c>
      <c r="E4" s="362"/>
      <c r="F4" s="423" t="s">
        <v>243</v>
      </c>
      <c r="G4" s="345" t="str">
        <f>IFERROR(INDEX(Overview!$B:$B,MATCH($F4,Overview!$A:$A,0)),"")</f>
        <v>Lease Expiries &lt; 2 years (based on rent)</v>
      </c>
      <c r="H4" s="373" t="str">
        <f>IFERROR(INDEX(Overview!$C:$C,MATCH($F4,Overview!$A:$A,0)),0)</f>
        <v/>
      </c>
      <c r="I4" s="348"/>
      <c r="J4" s="348"/>
      <c r="K4" s="348"/>
      <c r="L4" s="348"/>
      <c r="M4" s="348"/>
      <c r="N4" s="348"/>
      <c r="O4" s="136"/>
      <c r="P4" s="136"/>
      <c r="Q4" s="136"/>
      <c r="R4" s="136"/>
      <c r="S4" s="136"/>
    </row>
    <row r="5" spans="1:19" ht="15" customHeight="1">
      <c r="A5" s="355"/>
      <c r="B5" s="416" t="s">
        <v>217</v>
      </c>
      <c r="C5" s="344" t="str">
        <f>IFERROR(INDEX(Overview!$B:$B,MATCH($B5,Overview!$A:$A,0)),"")</f>
        <v xml:space="preserve">Gross Value of Acquisitions </v>
      </c>
      <c r="D5" s="375" t="str">
        <f>IFERROR(INDEX(Overview!$C:$C,MATCH($B5,Overview!$A:$A,0)),0)</f>
        <v/>
      </c>
      <c r="E5" s="362"/>
      <c r="F5" s="423" t="s">
        <v>244</v>
      </c>
      <c r="G5" s="344" t="str">
        <f>IFERROR(INDEX(Overview!$B:$B,MATCH($F5,Overview!$A:$A,0)),"")</f>
        <v>Weighted Average Unexpired Lease Term (WAULT)</v>
      </c>
      <c r="H5" s="372" t="str">
        <f>IFERROR(INDEX(Overview!$C:$C,MATCH($F5,Overview!$A:$A,0)),0)</f>
        <v/>
      </c>
      <c r="I5" s="348"/>
      <c r="J5" s="348"/>
      <c r="K5" s="348"/>
      <c r="L5" s="348"/>
      <c r="M5" s="348"/>
      <c r="N5" s="348"/>
      <c r="O5" s="136"/>
      <c r="P5" s="136"/>
      <c r="Q5" s="136"/>
      <c r="R5" s="136"/>
      <c r="S5" s="136"/>
    </row>
    <row r="6" spans="1:19" ht="15" customHeight="1">
      <c r="A6" s="355"/>
      <c r="B6" s="416" t="s">
        <v>221</v>
      </c>
      <c r="C6" s="345" t="str">
        <f>IFERROR(INDEX(Overview!$B:$B,MATCH($B6,Overview!$A:$A,0)),"")</f>
        <v xml:space="preserve">Number of Dispositions </v>
      </c>
      <c r="D6" s="376" t="str">
        <f>IFERROR(INDEX(Overview!$C:$C,MATCH($B6,Overview!$A:$A,0)),0)</f>
        <v/>
      </c>
      <c r="E6" s="362"/>
      <c r="F6" s="423" t="s">
        <v>247</v>
      </c>
      <c r="G6" s="345" t="str">
        <f>IFERROR(INDEX(Overview!$B:$B,MATCH($F6,Overview!$A:$A,0)),"")</f>
        <v>Current Development Exposure as % of GAV</v>
      </c>
      <c r="H6" s="373">
        <f>IFERROR(INDEX(Overview!$C:$C,MATCH($F6,Overview!$A:$A,0)),0)</f>
        <v>0</v>
      </c>
      <c r="I6" s="348"/>
      <c r="J6" s="348"/>
      <c r="K6" s="348"/>
      <c r="L6" s="348"/>
      <c r="M6" s="348"/>
      <c r="N6" s="348"/>
      <c r="O6" s="136"/>
      <c r="P6" s="136"/>
      <c r="Q6" s="136"/>
      <c r="R6" s="136"/>
      <c r="S6" s="136"/>
    </row>
    <row r="7" spans="1:19" ht="15" customHeight="1">
      <c r="A7" s="355"/>
      <c r="B7" s="425" t="s">
        <v>223</v>
      </c>
      <c r="C7" s="346" t="str">
        <f>IFERROR(INDEX(Overview!$B:$B,MATCH($B7,Overview!$A:$A,0)),"")</f>
        <v>Net Proceeds from Dispositions</v>
      </c>
      <c r="D7" s="377" t="str">
        <f>IFERROR(INDEX(Overview!$C:$C,MATCH($B7,Overview!$A:$A,0)),0)</f>
        <v/>
      </c>
      <c r="E7" s="362"/>
      <c r="F7" s="424" t="s">
        <v>252</v>
      </c>
      <c r="G7" s="346" t="str">
        <f>IFERROR(INDEX(Overview!$B:$B,MATCH($F7,Overview!$A:$A,0)),"")</f>
        <v xml:space="preserve">Currency Exposure </v>
      </c>
      <c r="H7" s="374" t="str">
        <f>IFERROR(INDEX(Overview!$C:$C,MATCH($F7,Overview!$A:$A,0)),0)</f>
        <v/>
      </c>
      <c r="I7" s="348"/>
      <c r="J7" s="348"/>
      <c r="K7" s="348"/>
      <c r="L7" s="348"/>
      <c r="M7" s="348"/>
      <c r="N7" s="348"/>
      <c r="O7" s="136"/>
      <c r="P7" s="136"/>
      <c r="Q7" s="136"/>
      <c r="R7" s="136"/>
      <c r="S7" s="136"/>
    </row>
    <row r="8" spans="1:19" ht="8.1" customHeight="1">
      <c r="A8" s="355"/>
      <c r="B8" s="362"/>
      <c r="C8" s="362"/>
      <c r="D8" s="362"/>
      <c r="E8" s="362"/>
      <c r="F8" s="362"/>
      <c r="G8" s="362"/>
      <c r="H8" s="362"/>
      <c r="I8" s="136"/>
      <c r="J8" s="348"/>
      <c r="K8" s="136"/>
      <c r="L8" s="136"/>
      <c r="M8" s="136"/>
      <c r="N8" s="136"/>
      <c r="O8" s="136"/>
      <c r="P8" s="136"/>
      <c r="Q8" s="136"/>
      <c r="R8" s="136"/>
      <c r="S8" s="136"/>
    </row>
    <row r="9" spans="1:19" ht="15" customHeight="1">
      <c r="A9" s="355"/>
      <c r="B9" s="413"/>
      <c r="C9" s="388" t="str">
        <f>'Graph Tables'!FE18</f>
        <v>Key Operational Metrics</v>
      </c>
      <c r="D9" s="413"/>
      <c r="E9" s="362"/>
      <c r="F9" s="413"/>
      <c r="G9" s="388" t="s">
        <v>2009</v>
      </c>
      <c r="H9" s="413"/>
      <c r="I9" s="136"/>
      <c r="J9" s="348"/>
      <c r="K9" s="136"/>
      <c r="L9" s="136"/>
      <c r="M9" s="136"/>
      <c r="N9" s="136"/>
      <c r="O9" s="136"/>
      <c r="P9" s="136"/>
      <c r="Q9" s="136"/>
      <c r="R9" s="136"/>
      <c r="S9" s="136"/>
    </row>
    <row r="10" spans="1:19" ht="15" customHeight="1">
      <c r="A10" s="355"/>
      <c r="B10" s="301"/>
      <c r="C10" s="301"/>
      <c r="D10" s="301"/>
      <c r="E10" s="362"/>
      <c r="F10" s="132"/>
      <c r="G10" s="132"/>
      <c r="H10" s="132"/>
      <c r="I10" s="136"/>
      <c r="J10" s="348"/>
      <c r="K10" s="136"/>
      <c r="L10" s="136"/>
      <c r="M10" s="136"/>
      <c r="N10" s="136"/>
      <c r="O10" s="136"/>
      <c r="P10" s="136"/>
      <c r="Q10" s="136"/>
      <c r="R10" s="136"/>
      <c r="S10" s="136"/>
    </row>
    <row r="11" spans="1:19" ht="15" customHeight="1">
      <c r="A11" s="355"/>
      <c r="B11" s="301"/>
      <c r="C11" s="301"/>
      <c r="D11" s="301"/>
      <c r="E11" s="362"/>
      <c r="F11" s="132"/>
      <c r="G11" s="132"/>
      <c r="H11" s="132"/>
      <c r="I11" s="136"/>
      <c r="J11" s="348"/>
      <c r="K11" s="136"/>
      <c r="L11" s="136"/>
      <c r="M11" s="136"/>
      <c r="N11" s="136"/>
      <c r="O11" s="136"/>
      <c r="P11" s="136"/>
      <c r="Q11" s="136"/>
      <c r="R11" s="136"/>
      <c r="S11" s="136"/>
    </row>
    <row r="12" spans="1:19" ht="15" customHeight="1">
      <c r="A12" s="355"/>
      <c r="B12" s="301"/>
      <c r="C12" s="301"/>
      <c r="D12" s="301"/>
      <c r="E12" s="362"/>
      <c r="F12" s="132"/>
      <c r="G12" s="132"/>
      <c r="H12" s="132"/>
      <c r="I12" s="136"/>
      <c r="J12" s="348"/>
      <c r="K12" s="136"/>
      <c r="L12" s="136"/>
      <c r="M12" s="136"/>
      <c r="N12" s="136"/>
      <c r="O12" s="136"/>
      <c r="P12" s="136"/>
      <c r="Q12" s="136"/>
      <c r="R12" s="136"/>
      <c r="S12" s="136"/>
    </row>
    <row r="13" spans="1:19" ht="15" customHeight="1">
      <c r="A13" s="355"/>
      <c r="B13" s="301"/>
      <c r="C13" s="301"/>
      <c r="D13" s="301"/>
      <c r="E13" s="362"/>
      <c r="F13" s="132"/>
      <c r="G13" s="132"/>
      <c r="H13" s="132"/>
      <c r="I13" s="136"/>
      <c r="J13" s="136"/>
      <c r="K13" s="136"/>
      <c r="L13" s="136"/>
      <c r="M13" s="136"/>
      <c r="N13" s="136"/>
      <c r="O13" s="136"/>
      <c r="P13" s="136"/>
      <c r="Q13" s="136"/>
      <c r="R13" s="136"/>
      <c r="S13" s="136"/>
    </row>
    <row r="14" spans="1:19" ht="15" customHeight="1">
      <c r="A14" s="355"/>
      <c r="B14" s="301"/>
      <c r="C14" s="301"/>
      <c r="D14" s="301"/>
      <c r="E14" s="362"/>
      <c r="F14" s="132"/>
      <c r="G14" s="132"/>
      <c r="H14" s="132"/>
      <c r="I14" s="136"/>
      <c r="J14" s="136"/>
      <c r="K14" s="136"/>
      <c r="L14" s="136"/>
      <c r="M14" s="136"/>
      <c r="N14" s="136"/>
      <c r="O14" s="136"/>
      <c r="P14" s="136"/>
      <c r="Q14" s="136"/>
      <c r="R14" s="136"/>
      <c r="S14" s="136"/>
    </row>
    <row r="15" spans="1:19" ht="15" customHeight="1">
      <c r="A15" s="355"/>
      <c r="B15" s="301"/>
      <c r="C15" s="301"/>
      <c r="D15" s="301"/>
      <c r="E15" s="362"/>
      <c r="F15" s="132"/>
      <c r="G15" s="132"/>
      <c r="H15" s="132"/>
      <c r="I15" s="136"/>
      <c r="J15" s="136"/>
      <c r="K15" s="136"/>
      <c r="L15" s="136"/>
      <c r="M15" s="136"/>
      <c r="N15" s="136"/>
      <c r="O15" s="136"/>
      <c r="P15" s="136"/>
      <c r="Q15" s="136"/>
      <c r="R15" s="136"/>
      <c r="S15" s="136"/>
    </row>
    <row r="16" spans="1:19" ht="15" customHeight="1">
      <c r="A16" s="355"/>
      <c r="B16" s="301"/>
      <c r="C16" s="301"/>
      <c r="D16" s="301"/>
      <c r="E16" s="362"/>
      <c r="F16" s="132"/>
      <c r="G16" s="132"/>
      <c r="H16" s="132"/>
      <c r="I16" s="136"/>
      <c r="J16" s="136"/>
      <c r="K16" s="136"/>
      <c r="L16" s="136"/>
      <c r="M16" s="136"/>
      <c r="N16" s="136"/>
      <c r="O16" s="136"/>
      <c r="P16" s="136"/>
      <c r="Q16" s="136"/>
      <c r="R16" s="136"/>
      <c r="S16" s="136"/>
    </row>
    <row r="17" spans="1:19" ht="15" customHeight="1">
      <c r="A17" s="355"/>
      <c r="B17" s="301"/>
      <c r="C17" s="301"/>
      <c r="D17" s="301"/>
      <c r="E17" s="362"/>
      <c r="F17" s="132"/>
      <c r="G17" s="132"/>
      <c r="H17" s="132"/>
      <c r="I17" s="136"/>
      <c r="J17" s="136"/>
      <c r="K17" s="136"/>
      <c r="L17" s="136"/>
      <c r="M17" s="136"/>
      <c r="N17" s="136"/>
      <c r="O17" s="136"/>
      <c r="P17" s="136"/>
      <c r="Q17" s="136"/>
      <c r="R17" s="136"/>
      <c r="S17" s="136"/>
    </row>
    <row r="18" spans="1:19" ht="15" customHeight="1">
      <c r="A18" s="355"/>
      <c r="B18" s="301"/>
      <c r="C18" s="301"/>
      <c r="D18" s="301"/>
      <c r="E18" s="362"/>
      <c r="F18" s="132"/>
      <c r="G18" s="132"/>
      <c r="H18" s="132"/>
      <c r="I18" s="136"/>
      <c r="J18" s="136"/>
      <c r="K18" s="136"/>
      <c r="L18" s="136"/>
      <c r="M18" s="136"/>
      <c r="N18" s="136"/>
      <c r="O18" s="136"/>
      <c r="P18" s="136"/>
      <c r="Q18" s="136"/>
      <c r="R18" s="136"/>
      <c r="S18" s="136"/>
    </row>
    <row r="19" spans="1:19" ht="15" customHeight="1">
      <c r="A19" s="355"/>
      <c r="B19" s="301"/>
      <c r="C19" s="301"/>
      <c r="D19" s="301"/>
      <c r="E19" s="362"/>
      <c r="F19" s="132"/>
      <c r="G19" s="132"/>
      <c r="H19" s="132"/>
      <c r="I19" s="136"/>
      <c r="J19" s="136"/>
      <c r="K19" s="136"/>
      <c r="L19" s="136"/>
      <c r="M19" s="136"/>
      <c r="N19" s="136"/>
      <c r="O19" s="136"/>
      <c r="P19" s="136"/>
      <c r="Q19" s="136"/>
      <c r="R19" s="136"/>
      <c r="S19" s="136"/>
    </row>
    <row r="20" spans="1:19" ht="15" customHeight="1">
      <c r="A20" s="355"/>
      <c r="B20" s="301"/>
      <c r="C20" s="301"/>
      <c r="D20" s="301"/>
      <c r="E20" s="362"/>
      <c r="F20" s="132"/>
      <c r="G20" s="132"/>
      <c r="H20" s="132"/>
      <c r="I20" s="136"/>
      <c r="J20" s="136"/>
      <c r="K20" s="136"/>
      <c r="L20" s="136"/>
      <c r="M20" s="136"/>
      <c r="N20" s="136"/>
      <c r="O20" s="136"/>
      <c r="P20" s="136"/>
      <c r="Q20" s="136"/>
      <c r="R20" s="136"/>
      <c r="S20" s="136"/>
    </row>
    <row r="21" spans="1:19" ht="15" customHeight="1">
      <c r="A21" s="355"/>
      <c r="B21" s="301"/>
      <c r="C21" s="301"/>
      <c r="D21" s="301"/>
      <c r="E21" s="362"/>
      <c r="F21" s="132"/>
      <c r="G21" s="132"/>
      <c r="H21" s="132"/>
      <c r="I21" s="136"/>
      <c r="J21" s="136"/>
      <c r="K21" s="136"/>
      <c r="L21" s="136"/>
      <c r="M21" s="136"/>
      <c r="N21" s="136"/>
      <c r="O21" s="136"/>
      <c r="P21" s="136"/>
      <c r="Q21" s="136"/>
      <c r="R21" s="136"/>
      <c r="S21" s="136"/>
    </row>
    <row r="22" spans="1:19" ht="15" customHeight="1">
      <c r="A22" s="355"/>
      <c r="B22" s="301"/>
      <c r="C22" s="301"/>
      <c r="D22" s="301"/>
      <c r="E22" s="362"/>
      <c r="F22" s="132"/>
      <c r="G22" s="132"/>
      <c r="H22" s="132"/>
      <c r="I22" s="136"/>
      <c r="J22" s="136"/>
      <c r="K22" s="136"/>
      <c r="L22" s="136"/>
      <c r="M22" s="136"/>
      <c r="N22" s="136"/>
      <c r="O22" s="136"/>
      <c r="P22" s="136"/>
      <c r="Q22" s="136"/>
      <c r="R22" s="136"/>
      <c r="S22" s="136"/>
    </row>
    <row r="23" spans="1:19" ht="15" customHeight="1">
      <c r="A23" s="355"/>
      <c r="B23" s="301"/>
      <c r="C23" s="301"/>
      <c r="D23" s="301"/>
      <c r="E23" s="362"/>
      <c r="F23" s="132"/>
      <c r="G23" s="132"/>
      <c r="H23" s="132"/>
      <c r="I23" s="136"/>
      <c r="J23" s="136"/>
      <c r="K23" s="136"/>
      <c r="L23" s="136"/>
      <c r="M23" s="136"/>
      <c r="N23" s="136"/>
      <c r="O23" s="136"/>
      <c r="P23" s="136"/>
      <c r="Q23" s="136"/>
      <c r="R23" s="136"/>
      <c r="S23" s="136"/>
    </row>
    <row r="24" spans="1:19" ht="15" customHeight="1">
      <c r="A24" s="355"/>
      <c r="B24" s="301"/>
      <c r="C24" s="301"/>
      <c r="D24" s="301"/>
      <c r="E24" s="362"/>
      <c r="F24" s="132"/>
      <c r="G24" s="132"/>
      <c r="H24" s="132"/>
      <c r="I24" s="136"/>
      <c r="J24" s="136"/>
      <c r="K24" s="136"/>
      <c r="L24" s="136"/>
      <c r="M24" s="136"/>
      <c r="N24" s="136"/>
      <c r="O24" s="136"/>
      <c r="P24" s="136"/>
      <c r="Q24" s="136"/>
      <c r="R24" s="136"/>
      <c r="S24" s="136"/>
    </row>
    <row r="25" spans="1:19" ht="15" customHeight="1">
      <c r="A25" s="355"/>
      <c r="B25" s="301"/>
      <c r="C25" s="301"/>
      <c r="D25" s="301"/>
      <c r="E25" s="362"/>
      <c r="F25" s="132"/>
      <c r="G25" s="132"/>
      <c r="H25" s="132"/>
      <c r="I25" s="136"/>
      <c r="J25" s="136"/>
      <c r="K25" s="136"/>
      <c r="L25" s="136"/>
      <c r="M25" s="136"/>
      <c r="N25" s="136"/>
      <c r="O25" s="136"/>
      <c r="P25" s="136"/>
      <c r="Q25" s="136"/>
      <c r="R25" s="136"/>
      <c r="S25" s="136"/>
    </row>
    <row r="26" spans="1:19" ht="15" customHeight="1">
      <c r="A26" s="355"/>
      <c r="B26" s="301"/>
      <c r="C26" s="301"/>
      <c r="D26" s="301"/>
      <c r="E26" s="362"/>
      <c r="F26" s="132"/>
      <c r="G26" s="132"/>
      <c r="H26" s="132"/>
      <c r="I26" s="136"/>
      <c r="J26" s="136"/>
      <c r="K26" s="136"/>
      <c r="L26" s="136"/>
      <c r="M26" s="136"/>
      <c r="N26" s="136"/>
      <c r="O26" s="136"/>
      <c r="P26" s="136"/>
      <c r="Q26" s="136"/>
      <c r="R26" s="136"/>
      <c r="S26" s="136"/>
    </row>
    <row r="27" spans="1:19" ht="8.1" customHeight="1">
      <c r="A27" s="355"/>
      <c r="B27" s="348"/>
      <c r="C27" s="348"/>
      <c r="D27" s="348"/>
      <c r="E27" s="362"/>
      <c r="F27" s="362"/>
      <c r="G27" s="362"/>
      <c r="H27" s="362"/>
      <c r="I27" s="136"/>
      <c r="J27" s="136"/>
      <c r="K27" s="136"/>
      <c r="L27" s="136"/>
      <c r="M27" s="136"/>
      <c r="N27" s="136"/>
      <c r="O27" s="136"/>
      <c r="P27" s="136"/>
      <c r="Q27" s="136"/>
      <c r="R27" s="136"/>
      <c r="S27" s="136"/>
    </row>
    <row r="28" spans="1:19" ht="15" customHeight="1">
      <c r="A28" s="355"/>
      <c r="B28" s="413"/>
      <c r="C28" s="388" t="s">
        <v>2007</v>
      </c>
      <c r="D28" s="413"/>
      <c r="E28" s="362"/>
      <c r="F28" s="413"/>
      <c r="G28" s="388" t="s">
        <v>2008</v>
      </c>
      <c r="H28" s="413"/>
      <c r="I28" s="136"/>
      <c r="J28" s="136"/>
      <c r="K28" s="136"/>
      <c r="L28" s="136"/>
      <c r="M28" s="136"/>
      <c r="N28" s="136"/>
      <c r="O28" s="136"/>
      <c r="P28" s="136"/>
      <c r="Q28" s="136"/>
      <c r="R28" s="136"/>
      <c r="S28" s="136"/>
    </row>
    <row r="29" spans="1:19" ht="15" customHeight="1">
      <c r="A29" s="355"/>
      <c r="B29" s="301"/>
      <c r="C29" s="301"/>
      <c r="D29" s="301"/>
      <c r="E29" s="362"/>
      <c r="F29" s="132"/>
      <c r="G29" s="132"/>
      <c r="H29" s="132"/>
      <c r="I29" s="136"/>
      <c r="J29" s="136"/>
      <c r="K29" s="136"/>
      <c r="L29" s="136"/>
      <c r="M29" s="136"/>
      <c r="N29" s="136"/>
      <c r="O29" s="136"/>
      <c r="P29" s="136"/>
      <c r="Q29" s="136"/>
      <c r="R29" s="136"/>
      <c r="S29" s="136"/>
    </row>
    <row r="30" spans="1:19" ht="15" customHeight="1">
      <c r="A30" s="355"/>
      <c r="B30" s="301"/>
      <c r="C30" s="301"/>
      <c r="D30" s="301"/>
      <c r="E30" s="362"/>
      <c r="F30" s="132"/>
      <c r="G30" s="132"/>
      <c r="H30" s="132"/>
      <c r="I30" s="136"/>
      <c r="J30" s="136"/>
      <c r="K30" s="136"/>
      <c r="L30" s="136"/>
      <c r="M30" s="136"/>
      <c r="N30" s="136"/>
      <c r="O30" s="136"/>
      <c r="P30" s="136"/>
      <c r="Q30" s="136"/>
      <c r="R30" s="136"/>
      <c r="S30" s="136"/>
    </row>
    <row r="31" spans="1:19" ht="15" customHeight="1">
      <c r="A31" s="355"/>
      <c r="B31" s="301"/>
      <c r="C31" s="301"/>
      <c r="D31" s="301"/>
      <c r="E31" s="362"/>
      <c r="F31" s="132"/>
      <c r="G31" s="132"/>
      <c r="H31" s="132"/>
      <c r="I31" s="136"/>
      <c r="J31" s="136"/>
      <c r="K31" s="136"/>
      <c r="L31" s="136"/>
      <c r="M31" s="136"/>
      <c r="N31" s="136"/>
      <c r="O31" s="136"/>
      <c r="P31" s="136"/>
      <c r="Q31" s="136"/>
      <c r="R31" s="136"/>
      <c r="S31" s="136"/>
    </row>
    <row r="32" spans="1:19" ht="15" customHeight="1">
      <c r="A32" s="355"/>
      <c r="B32" s="301"/>
      <c r="C32" s="301"/>
      <c r="D32" s="301"/>
      <c r="E32" s="362"/>
      <c r="F32" s="132"/>
      <c r="G32" s="132"/>
      <c r="H32" s="132"/>
      <c r="I32" s="136"/>
      <c r="J32" s="136"/>
      <c r="K32" s="136"/>
      <c r="L32" s="136"/>
      <c r="M32" s="136"/>
      <c r="N32" s="136"/>
      <c r="O32" s="136"/>
      <c r="P32" s="136"/>
      <c r="Q32" s="136"/>
      <c r="R32" s="136"/>
      <c r="S32" s="136"/>
    </row>
    <row r="33" spans="1:19" ht="15" customHeight="1">
      <c r="A33" s="355"/>
      <c r="B33" s="301"/>
      <c r="C33" s="301"/>
      <c r="D33" s="301"/>
      <c r="E33" s="362"/>
      <c r="F33" s="301"/>
      <c r="G33" s="301"/>
      <c r="H33" s="301"/>
      <c r="J33" s="136"/>
      <c r="K33" s="136"/>
      <c r="L33" s="136"/>
      <c r="M33" s="136"/>
      <c r="N33" s="136"/>
      <c r="O33" s="136"/>
      <c r="P33" s="136"/>
      <c r="Q33" s="136"/>
      <c r="R33" s="136"/>
      <c r="S33" s="136"/>
    </row>
    <row r="34" spans="1:19" ht="15" customHeight="1">
      <c r="A34" s="355"/>
      <c r="B34" s="301"/>
      <c r="C34" s="301"/>
      <c r="D34" s="301"/>
      <c r="E34" s="362"/>
      <c r="F34" s="301"/>
      <c r="G34" s="301"/>
      <c r="H34" s="301"/>
      <c r="J34" s="136"/>
      <c r="K34" s="136"/>
      <c r="L34" s="136"/>
      <c r="M34" s="136"/>
      <c r="N34" s="136"/>
      <c r="O34" s="136"/>
      <c r="P34" s="136"/>
      <c r="Q34" s="136"/>
      <c r="R34" s="136"/>
      <c r="S34" s="136"/>
    </row>
    <row r="35" spans="1:19" ht="15" customHeight="1">
      <c r="A35" s="355"/>
      <c r="B35" s="301"/>
      <c r="C35" s="301"/>
      <c r="D35" s="301"/>
      <c r="E35" s="348"/>
      <c r="F35" s="301"/>
      <c r="G35" s="301"/>
      <c r="H35" s="301"/>
      <c r="J35" s="136"/>
      <c r="K35" s="136"/>
      <c r="L35" s="136"/>
      <c r="M35" s="136"/>
      <c r="N35" s="136"/>
      <c r="O35" s="136"/>
      <c r="P35" s="136"/>
      <c r="Q35" s="136"/>
      <c r="R35" s="136"/>
      <c r="S35" s="136"/>
    </row>
    <row r="36" spans="1:19" ht="15" customHeight="1">
      <c r="A36" s="355"/>
      <c r="B36" s="301"/>
      <c r="C36" s="301"/>
      <c r="D36" s="301"/>
      <c r="E36" s="348"/>
      <c r="F36" s="301"/>
      <c r="G36" s="301"/>
      <c r="H36" s="301"/>
      <c r="J36" s="136"/>
      <c r="K36" s="136"/>
      <c r="L36" s="136"/>
      <c r="M36" s="136"/>
      <c r="N36" s="136"/>
      <c r="O36" s="136"/>
      <c r="P36" s="136"/>
      <c r="Q36" s="136"/>
      <c r="R36" s="136"/>
      <c r="S36" s="136"/>
    </row>
    <row r="37" spans="1:19" ht="15" customHeight="1">
      <c r="A37" s="355"/>
      <c r="B37" s="301"/>
      <c r="C37" s="301"/>
      <c r="D37" s="301"/>
      <c r="E37" s="348"/>
      <c r="F37" s="301"/>
      <c r="G37" s="301"/>
      <c r="H37" s="301"/>
      <c r="J37" s="136"/>
      <c r="K37" s="136"/>
      <c r="L37" s="136"/>
      <c r="M37" s="136"/>
      <c r="N37" s="136"/>
      <c r="O37" s="136"/>
      <c r="P37" s="136"/>
      <c r="Q37" s="136"/>
      <c r="R37" s="136"/>
      <c r="S37" s="136"/>
    </row>
    <row r="38" spans="1:19" ht="15" customHeight="1">
      <c r="A38" s="355"/>
      <c r="B38" s="301"/>
      <c r="C38" s="301"/>
      <c r="D38" s="301"/>
      <c r="E38" s="348"/>
      <c r="F38" s="301"/>
      <c r="G38" s="301"/>
      <c r="H38" s="301"/>
      <c r="J38" s="136"/>
      <c r="K38" s="136"/>
      <c r="L38" s="136"/>
      <c r="M38" s="136"/>
      <c r="N38" s="136"/>
      <c r="O38" s="136"/>
      <c r="P38" s="136"/>
      <c r="Q38" s="136"/>
      <c r="R38" s="136"/>
      <c r="S38" s="136"/>
    </row>
    <row r="39" spans="1:19" ht="15" customHeight="1">
      <c r="A39" s="355"/>
      <c r="B39" s="301"/>
      <c r="C39" s="301"/>
      <c r="D39" s="301"/>
      <c r="E39" s="348"/>
      <c r="F39" s="301"/>
      <c r="G39" s="301"/>
      <c r="H39" s="301"/>
      <c r="J39" s="136"/>
      <c r="K39" s="136"/>
      <c r="L39" s="136"/>
      <c r="M39" s="136"/>
      <c r="N39" s="136"/>
      <c r="O39" s="136"/>
      <c r="P39" s="136"/>
    </row>
    <row r="40" spans="1:19" ht="15" customHeight="1">
      <c r="A40" s="355"/>
      <c r="B40" s="301"/>
      <c r="C40" s="301"/>
      <c r="D40" s="301"/>
      <c r="E40" s="348"/>
      <c r="F40" s="301"/>
      <c r="G40" s="301"/>
      <c r="H40" s="301"/>
      <c r="J40" s="136"/>
      <c r="K40" s="136"/>
      <c r="L40" s="136"/>
    </row>
    <row r="41" spans="1:19" ht="15" customHeight="1">
      <c r="A41" s="355"/>
      <c r="B41" s="301"/>
      <c r="C41" s="301"/>
      <c r="D41" s="301"/>
      <c r="E41" s="348"/>
      <c r="F41" s="301"/>
      <c r="G41" s="301"/>
      <c r="H41" s="301"/>
      <c r="J41" s="136"/>
      <c r="K41" s="136"/>
      <c r="L41" s="136"/>
    </row>
    <row r="42" spans="1:19" ht="15" customHeight="1">
      <c r="A42" s="355"/>
      <c r="B42" s="301"/>
      <c r="C42" s="301"/>
      <c r="D42" s="301"/>
      <c r="E42" s="348"/>
      <c r="F42" s="301"/>
      <c r="G42" s="301"/>
      <c r="H42" s="301"/>
      <c r="J42" s="136"/>
      <c r="K42" s="136"/>
      <c r="L42" s="136"/>
    </row>
    <row r="43" spans="1:19" ht="15" customHeight="1">
      <c r="A43" s="355"/>
      <c r="B43" s="301"/>
      <c r="C43" s="301"/>
      <c r="D43" s="301"/>
      <c r="E43" s="348"/>
      <c r="F43" s="301"/>
      <c r="G43" s="301"/>
      <c r="H43" s="301"/>
      <c r="J43" s="136"/>
      <c r="K43" s="136"/>
      <c r="L43" s="136"/>
    </row>
    <row r="44" spans="1:19" ht="15" customHeight="1">
      <c r="A44" s="355"/>
      <c r="B44" s="301"/>
      <c r="C44" s="301"/>
      <c r="D44" s="301"/>
      <c r="E44" s="348"/>
      <c r="F44" s="301"/>
      <c r="G44" s="301"/>
      <c r="H44" s="301"/>
    </row>
    <row r="45" spans="1:19" ht="15" customHeight="1">
      <c r="A45" s="355"/>
      <c r="B45" s="301"/>
      <c r="C45" s="301"/>
      <c r="D45" s="301"/>
      <c r="E45" s="348"/>
      <c r="F45" s="301"/>
      <c r="G45" s="301"/>
      <c r="H45" s="301"/>
    </row>
    <row r="46" spans="1:19" ht="15" customHeight="1">
      <c r="A46" s="355"/>
    </row>
    <row r="47" spans="1:19" ht="15" customHeight="1">
      <c r="A47" s="355"/>
    </row>
    <row r="48" spans="1:19" ht="15" customHeight="1">
      <c r="A48" s="355"/>
    </row>
    <row r="49" spans="1:1" ht="15" customHeight="1">
      <c r="A49" s="355"/>
    </row>
    <row r="50" spans="1:1" ht="15" customHeight="1">
      <c r="A50" s="355"/>
    </row>
    <row r="51" spans="1:1" ht="15" customHeight="1">
      <c r="A51" s="355"/>
    </row>
    <row r="52" spans="1:1">
      <c r="A52" s="355"/>
    </row>
    <row r="53" spans="1:1">
      <c r="A53" s="355"/>
    </row>
    <row r="54" spans="1:1">
      <c r="A54" s="355"/>
    </row>
    <row r="55" spans="1:1">
      <c r="A55" s="355"/>
    </row>
    <row r="56" spans="1:1">
      <c r="A56" s="355"/>
    </row>
    <row r="57" spans="1:1">
      <c r="A57" s="355"/>
    </row>
    <row r="58" spans="1:1">
      <c r="A58" s="355"/>
    </row>
    <row r="59" spans="1:1">
      <c r="A59" s="355"/>
    </row>
    <row r="60" spans="1:1">
      <c r="A60" s="355"/>
    </row>
    <row r="61" spans="1:1">
      <c r="A61" s="355"/>
    </row>
    <row r="62" spans="1:1">
      <c r="A62" s="355"/>
    </row>
    <row r="63" spans="1:1">
      <c r="A63" s="355"/>
    </row>
    <row r="64" spans="1:1">
      <c r="A64" s="355"/>
    </row>
    <row r="65" spans="1:1">
      <c r="A65" s="355"/>
    </row>
    <row r="66" spans="1:1">
      <c r="A66" s="355"/>
    </row>
    <row r="67" spans="1:1">
      <c r="A67" s="355"/>
    </row>
    <row r="68" spans="1:1">
      <c r="A68" s="355"/>
    </row>
    <row r="69" spans="1:1">
      <c r="A69" s="355"/>
    </row>
    <row r="70" spans="1:1">
      <c r="A70" s="355"/>
    </row>
    <row r="71" spans="1:1">
      <c r="A71" s="355"/>
    </row>
    <row r="72" spans="1:1">
      <c r="A72" s="355"/>
    </row>
    <row r="73" spans="1:1">
      <c r="A73" s="355"/>
    </row>
    <row r="74" spans="1:1">
      <c r="A74" s="355"/>
    </row>
    <row r="75" spans="1:1">
      <c r="A75" s="355"/>
    </row>
    <row r="76" spans="1:1">
      <c r="A76" s="355"/>
    </row>
    <row r="77" spans="1:1">
      <c r="A77" s="355"/>
    </row>
    <row r="78" spans="1:1">
      <c r="A78" s="355"/>
    </row>
    <row r="79" spans="1:1">
      <c r="A79" s="355"/>
    </row>
    <row r="80" spans="1:1">
      <c r="A80" s="355"/>
    </row>
    <row r="81" spans="1:12">
      <c r="A81" s="355"/>
    </row>
    <row r="82" spans="1:12">
      <c r="A82" s="355"/>
    </row>
    <row r="83" spans="1:12">
      <c r="A83" s="355"/>
    </row>
    <row r="84" spans="1:12">
      <c r="A84" s="355"/>
    </row>
    <row r="85" spans="1:12">
      <c r="A85" s="355"/>
    </row>
    <row r="86" spans="1:12">
      <c r="A86" s="355"/>
    </row>
    <row r="87" spans="1:12">
      <c r="A87" s="355"/>
    </row>
    <row r="88" spans="1:12">
      <c r="A88" s="355"/>
    </row>
    <row r="89" spans="1:12">
      <c r="A89" s="355"/>
    </row>
    <row r="90" spans="1:12" hidden="1">
      <c r="A90" s="355"/>
    </row>
    <row r="91" spans="1:12" hidden="1">
      <c r="A91" s="355"/>
    </row>
    <row r="92" spans="1:12" hidden="1">
      <c r="A92" s="355"/>
    </row>
    <row r="93" spans="1:12" hidden="1">
      <c r="A93" s="355"/>
      <c r="C93" s="362" t="str">
        <f>IF('Portfolio Allocation'!B5&lt;&gt;1,"Data invalid: Check Portfolio Allocation for 100% specification.",CONCATENATE(C94,C95,C96))</f>
        <v>Data invalid: Check Portfolio Allocation for 100% specification.</v>
      </c>
      <c r="D93" s="363"/>
      <c r="E93" s="136"/>
      <c r="F93" s="136"/>
      <c r="G93" s="136"/>
      <c r="H93" s="136"/>
      <c r="I93" s="136"/>
      <c r="J93" s="136" t="str">
        <f>IF('Portfolio Allocation'!B5&lt;&gt;1,"Data invalid: Check Portfolio Allocation for 100% specification.",CONCATENATE(J94,J95,J96))</f>
        <v>Data invalid: Check Portfolio Allocation for 100% specification.</v>
      </c>
      <c r="K93" s="136"/>
      <c r="L93" s="136"/>
    </row>
    <row r="94" spans="1:12" hidden="1">
      <c r="A94" s="355"/>
      <c r="C94" s="362" t="str">
        <f>CONCATENATE("GAV for ",IF('Graph Tables'!$EE$29=999,"all sectors",VLOOKUP('Graph Tables'!$EE$29,SectorSelTitle,2,FALSE))," is ",D97,"%. ")</f>
        <v xml:space="preserve">GAV for   is 100%. </v>
      </c>
      <c r="D94" s="363"/>
      <c r="E94" s="136"/>
      <c r="F94" s="136"/>
      <c r="G94" s="136"/>
      <c r="H94" s="136"/>
      <c r="I94" s="357"/>
      <c r="J94" s="136" t="str">
        <f>CONCATENATE("GAV for ",IF('Graph Tables'!$EP$29=999,"all countries",VLOOKUP('Graph Tables'!$EP$29,CountrySelTitle,2,FALSE))," is ",L97,"%. ")</f>
        <v xml:space="preserve">GAV for To be specified is 100%. </v>
      </c>
      <c r="K94" s="136"/>
      <c r="L94" s="136"/>
    </row>
    <row r="95" spans="1:12" hidden="1">
      <c r="A95" s="355"/>
      <c r="C95" s="362" t="str">
        <f>IF($D$98&lt;&gt;0,CONCATENATE("In cash: ",$D$98,"%. "),"")</f>
        <v/>
      </c>
      <c r="D95" s="363"/>
      <c r="E95" s="136"/>
      <c r="F95" s="136"/>
      <c r="G95" s="136"/>
      <c r="H95" s="136"/>
      <c r="I95" s="357"/>
      <c r="J95" s="136" t="str">
        <f>IF($D$98&lt;&gt;0,CONCATENATE("In cash: ",$D$98,"%. "),"")</f>
        <v/>
      </c>
      <c r="K95" s="136"/>
      <c r="L95" s="136"/>
    </row>
    <row r="96" spans="1:12" hidden="1">
      <c r="A96" s="355"/>
      <c r="C96" s="362" t="str">
        <f>IF($D$99&lt;&gt;0,CONCATENATE("Not specified: ",$D$99,"%."),"")</f>
        <v/>
      </c>
      <c r="D96" s="363"/>
      <c r="E96" s="136"/>
      <c r="F96" s="136"/>
      <c r="G96" s="136"/>
      <c r="H96" s="136"/>
      <c r="I96" s="357"/>
      <c r="J96" s="136" t="str">
        <f>IF($D$99&lt;&gt;0,CONCATENATE("Not specified: ",$D$99,"%."),"")</f>
        <v/>
      </c>
      <c r="K96" s="136"/>
      <c r="L96" s="136"/>
    </row>
    <row r="97" spans="1:12" hidden="1">
      <c r="A97" s="355"/>
      <c r="C97" s="362" t="s">
        <v>1994</v>
      </c>
      <c r="D97" s="364">
        <f>IFERROR(SUM('Graph Tables'!BN2:BN101)*100,0)</f>
        <v>100</v>
      </c>
      <c r="E97" s="136"/>
      <c r="F97" s="136"/>
      <c r="G97" s="136"/>
      <c r="H97" s="136"/>
      <c r="I97" s="136"/>
      <c r="J97" s="136" t="s">
        <v>1994</v>
      </c>
      <c r="K97" s="136"/>
      <c r="L97" s="358">
        <f>SUM('Graph Tables'!EQ2:EQ25)*100</f>
        <v>100</v>
      </c>
    </row>
    <row r="98" spans="1:12" hidden="1">
      <c r="A98" s="355"/>
      <c r="C98" s="362" t="s">
        <v>1995</v>
      </c>
      <c r="D98" s="365">
        <f>L98</f>
        <v>0</v>
      </c>
      <c r="J98" s="136" t="s">
        <v>1995</v>
      </c>
      <c r="K98" s="136"/>
      <c r="L98" s="359">
        <f>'Portfolio Allocation'!B7*100</f>
        <v>0</v>
      </c>
    </row>
    <row r="99" spans="1:12" hidden="1">
      <c r="A99" s="355"/>
      <c r="C99" s="366" t="s">
        <v>1516</v>
      </c>
      <c r="D99" s="365">
        <f>L99</f>
        <v>0</v>
      </c>
      <c r="J99" s="360" t="s">
        <v>1516</v>
      </c>
      <c r="L99" s="361">
        <f>'Portfolio Allocation'!B8*100</f>
        <v>0</v>
      </c>
    </row>
    <row r="100" spans="1:12" hidden="1">
      <c r="A100" s="355"/>
      <c r="C100" s="348"/>
      <c r="D100" s="367"/>
    </row>
    <row r="101" spans="1:12">
      <c r="A101" s="355"/>
    </row>
    <row r="102" spans="1:12">
      <c r="A102" s="355"/>
    </row>
    <row r="103" spans="1:12">
      <c r="A103" s="355"/>
    </row>
    <row r="104" spans="1:12">
      <c r="A104" s="355"/>
    </row>
    <row r="105" spans="1:12">
      <c r="A105" s="355"/>
    </row>
    <row r="106" spans="1:12">
      <c r="A106" s="355"/>
    </row>
    <row r="107" spans="1:12">
      <c r="A107" s="355"/>
    </row>
    <row r="108" spans="1:12">
      <c r="A108" s="355"/>
    </row>
    <row r="109" spans="1:12">
      <c r="A109" s="355"/>
    </row>
    <row r="110" spans="1:12">
      <c r="A110" s="355"/>
    </row>
    <row r="111" spans="1:12">
      <c r="A111" s="355"/>
    </row>
    <row r="112" spans="1:12">
      <c r="A112" s="355"/>
    </row>
    <row r="113" spans="1:1">
      <c r="A113" s="355"/>
    </row>
    <row r="114" spans="1:1">
      <c r="A114" s="355"/>
    </row>
    <row r="115" spans="1:1">
      <c r="A115" s="355"/>
    </row>
    <row r="116" spans="1:1">
      <c r="A116" s="355"/>
    </row>
    <row r="117" spans="1:1">
      <c r="A117" s="355"/>
    </row>
    <row r="118" spans="1:1">
      <c r="A118" s="355"/>
    </row>
    <row r="119" spans="1:1">
      <c r="A119" s="355"/>
    </row>
    <row r="120" spans="1:1">
      <c r="A120" s="355"/>
    </row>
    <row r="121" spans="1:1">
      <c r="A121" s="355"/>
    </row>
    <row r="122" spans="1:1">
      <c r="A122" s="355"/>
    </row>
    <row r="123" spans="1:1">
      <c r="A123" s="355"/>
    </row>
    <row r="124" spans="1:1">
      <c r="A124" s="355"/>
    </row>
    <row r="125" spans="1:1">
      <c r="A125" s="355"/>
    </row>
    <row r="126" spans="1:1">
      <c r="A126" s="355"/>
    </row>
    <row r="127" spans="1:1">
      <c r="A127" s="355"/>
    </row>
    <row r="128" spans="1:1">
      <c r="A128" s="355"/>
    </row>
    <row r="129" spans="1:1">
      <c r="A129" s="355"/>
    </row>
    <row r="130" spans="1:1">
      <c r="A130" s="355"/>
    </row>
    <row r="131" spans="1:1">
      <c r="A131" s="355"/>
    </row>
    <row r="132" spans="1:1">
      <c r="A132" s="355"/>
    </row>
    <row r="133" spans="1:1">
      <c r="A133" s="355"/>
    </row>
    <row r="134" spans="1:1">
      <c r="A134" s="355"/>
    </row>
    <row r="135" spans="1:1">
      <c r="A135" s="355"/>
    </row>
    <row r="136" spans="1:1">
      <c r="A136" s="355"/>
    </row>
    <row r="137" spans="1:1">
      <c r="A137" s="355"/>
    </row>
    <row r="138" spans="1:1">
      <c r="A138" s="355"/>
    </row>
    <row r="139" spans="1:1">
      <c r="A139" s="355"/>
    </row>
    <row r="140" spans="1:1">
      <c r="A140" s="355"/>
    </row>
    <row r="141" spans="1:1">
      <c r="A141" s="355"/>
    </row>
    <row r="142" spans="1:1">
      <c r="A142" s="355"/>
    </row>
    <row r="143" spans="1:1">
      <c r="A143" s="355"/>
    </row>
    <row r="144" spans="1:1">
      <c r="A144" s="355"/>
    </row>
    <row r="145" spans="1:1">
      <c r="A145" s="355"/>
    </row>
    <row r="146" spans="1:1">
      <c r="A146" s="355"/>
    </row>
    <row r="147" spans="1:1">
      <c r="A147" s="355"/>
    </row>
    <row r="148" spans="1:1">
      <c r="A148" s="355"/>
    </row>
    <row r="149" spans="1:1">
      <c r="A149" s="355"/>
    </row>
    <row r="150" spans="1:1">
      <c r="A150" s="355"/>
    </row>
    <row r="151" spans="1:1">
      <c r="A151" s="355"/>
    </row>
    <row r="152" spans="1:1">
      <c r="A152" s="355"/>
    </row>
    <row r="153" spans="1:1">
      <c r="A153" s="355"/>
    </row>
    <row r="154" spans="1:1">
      <c r="A154" s="355"/>
    </row>
    <row r="155" spans="1:1">
      <c r="A155" s="355"/>
    </row>
    <row r="156" spans="1:1">
      <c r="A156" s="355"/>
    </row>
    <row r="157" spans="1:1">
      <c r="A157" s="355"/>
    </row>
    <row r="158" spans="1:1">
      <c r="A158" s="355"/>
    </row>
    <row r="159" spans="1:1">
      <c r="A159" s="355"/>
    </row>
    <row r="160" spans="1:1">
      <c r="A160" s="355"/>
    </row>
    <row r="161" spans="1:1">
      <c r="A161" s="355"/>
    </row>
    <row r="162" spans="1:1">
      <c r="A162" s="355"/>
    </row>
    <row r="163" spans="1:1">
      <c r="A163" s="355"/>
    </row>
    <row r="164" spans="1:1">
      <c r="A164" s="355"/>
    </row>
    <row r="165" spans="1:1">
      <c r="A165" s="355"/>
    </row>
    <row r="166" spans="1:1">
      <c r="A166" s="355"/>
    </row>
    <row r="167" spans="1:1">
      <c r="A167" s="355"/>
    </row>
    <row r="168" spans="1:1">
      <c r="A168" s="355"/>
    </row>
    <row r="169" spans="1:1">
      <c r="A169" s="355"/>
    </row>
    <row r="170" spans="1:1">
      <c r="A170" s="355"/>
    </row>
    <row r="171" spans="1:1">
      <c r="A171" s="355"/>
    </row>
    <row r="172" spans="1:1">
      <c r="A172" s="355"/>
    </row>
    <row r="173" spans="1:1">
      <c r="A173" s="355"/>
    </row>
    <row r="174" spans="1:1">
      <c r="A174" s="355"/>
    </row>
    <row r="175" spans="1:1">
      <c r="A175" s="355"/>
    </row>
    <row r="176" spans="1:1">
      <c r="A176" s="355"/>
    </row>
    <row r="177" spans="1:1">
      <c r="A177" s="355"/>
    </row>
    <row r="178" spans="1:1">
      <c r="A178" s="355"/>
    </row>
    <row r="179" spans="1:1">
      <c r="A179" s="355"/>
    </row>
    <row r="180" spans="1:1">
      <c r="A180" s="355"/>
    </row>
    <row r="181" spans="1:1">
      <c r="A181" s="355"/>
    </row>
    <row r="182" spans="1:1">
      <c r="A182" s="355"/>
    </row>
    <row r="183" spans="1:1">
      <c r="A183" s="355"/>
    </row>
    <row r="184" spans="1:1">
      <c r="A184" s="355"/>
    </row>
    <row r="185" spans="1:1">
      <c r="A185" s="355"/>
    </row>
    <row r="186" spans="1:1">
      <c r="A186" s="355"/>
    </row>
    <row r="187" spans="1:1">
      <c r="A187" s="355"/>
    </row>
    <row r="188" spans="1:1">
      <c r="A188" s="355"/>
    </row>
    <row r="189" spans="1:1">
      <c r="A189" s="355"/>
    </row>
    <row r="190" spans="1:1">
      <c r="A190" s="355"/>
    </row>
    <row r="191" spans="1:1">
      <c r="A191" s="355"/>
    </row>
    <row r="192" spans="1:1">
      <c r="A192" s="355"/>
    </row>
    <row r="193" spans="1:1">
      <c r="A193" s="355"/>
    </row>
    <row r="194" spans="1:1">
      <c r="A194" s="355"/>
    </row>
    <row r="195" spans="1:1">
      <c r="A195" s="355"/>
    </row>
    <row r="196" spans="1:1">
      <c r="A196" s="355"/>
    </row>
    <row r="197" spans="1:1">
      <c r="A197" s="355"/>
    </row>
    <row r="198" spans="1:1">
      <c r="A198" s="355"/>
    </row>
    <row r="199" spans="1:1">
      <c r="A199" s="355"/>
    </row>
    <row r="200" spans="1:1">
      <c r="A200" s="355"/>
    </row>
    <row r="201" spans="1:1">
      <c r="A201" s="355"/>
    </row>
    <row r="202" spans="1:1">
      <c r="A202" s="355"/>
    </row>
    <row r="203" spans="1:1">
      <c r="A203" s="355"/>
    </row>
    <row r="204" spans="1:1">
      <c r="A204" s="355"/>
    </row>
    <row r="205" spans="1:1">
      <c r="A205" s="355"/>
    </row>
    <row r="206" spans="1:1">
      <c r="A206" s="355"/>
    </row>
    <row r="207" spans="1:1">
      <c r="A207" s="355"/>
    </row>
    <row r="208" spans="1:1">
      <c r="A208" s="355"/>
    </row>
    <row r="209" spans="1:1">
      <c r="A209" s="355"/>
    </row>
    <row r="210" spans="1:1">
      <c r="A210" s="355"/>
    </row>
    <row r="211" spans="1:1">
      <c r="A211" s="355"/>
    </row>
    <row r="212" spans="1:1">
      <c r="A212" s="355"/>
    </row>
    <row r="213" spans="1:1">
      <c r="A213" s="355"/>
    </row>
    <row r="214" spans="1:1">
      <c r="A214" s="355"/>
    </row>
    <row r="215" spans="1:1">
      <c r="A215" s="355"/>
    </row>
    <row r="216" spans="1:1">
      <c r="A216" s="355"/>
    </row>
    <row r="217" spans="1:1">
      <c r="A217" s="355"/>
    </row>
    <row r="218" spans="1:1">
      <c r="A218" s="355"/>
    </row>
    <row r="219" spans="1:1">
      <c r="A219" s="355"/>
    </row>
    <row r="220" spans="1:1">
      <c r="A220" s="355"/>
    </row>
    <row r="221" spans="1:1">
      <c r="A221" s="355"/>
    </row>
    <row r="222" spans="1:1">
      <c r="A222" s="355"/>
    </row>
    <row r="223" spans="1:1">
      <c r="A223" s="355"/>
    </row>
    <row r="224" spans="1:1">
      <c r="A224" s="355"/>
    </row>
    <row r="225" spans="1:1">
      <c r="A225" s="355"/>
    </row>
    <row r="226" spans="1:1">
      <c r="A226" s="355"/>
    </row>
    <row r="227" spans="1:1">
      <c r="A227" s="355"/>
    </row>
    <row r="228" spans="1:1">
      <c r="A228" s="355"/>
    </row>
    <row r="229" spans="1:1">
      <c r="A229" s="355"/>
    </row>
    <row r="230" spans="1:1">
      <c r="A230" s="355"/>
    </row>
    <row r="231" spans="1:1">
      <c r="A231" s="355"/>
    </row>
    <row r="232" spans="1:1">
      <c r="A232" s="355"/>
    </row>
    <row r="233" spans="1:1">
      <c r="A233" s="355"/>
    </row>
    <row r="234" spans="1:1">
      <c r="A234" s="355"/>
    </row>
    <row r="235" spans="1:1">
      <c r="A235" s="355"/>
    </row>
    <row r="236" spans="1:1">
      <c r="A236" s="355"/>
    </row>
    <row r="237" spans="1:1">
      <c r="A237" s="355"/>
    </row>
    <row r="243" spans="33:33">
      <c r="AG243" s="347">
        <v>4</v>
      </c>
    </row>
  </sheetData>
  <sheetProtection algorithmName="SHA-512" hashValue="/C3AOMETuB1CAi48B39SEhAbKwEpPOWOcSDtL4nOcjVMSRMZmsY0KquxjADyfoPvw59LTP35ZGP7zbk81rrtmg==" saltValue="zCZxPkUUCdZvJw8j77ClKA==" spinCount="100000" sheet="1" objects="1" scenarios="1" selectLockedCells="1"/>
  <conditionalFormatting sqref="H5:H7">
    <cfRule type="containsText" dxfId="270" priority="4" operator="containsText" text="Please fill in data">
      <formula>NOT(ISERROR(SEARCH("Please fill in data",H5)))</formula>
    </cfRule>
  </conditionalFormatting>
  <conditionalFormatting sqref="H4">
    <cfRule type="containsText" dxfId="269" priority="3" operator="containsText" text="Please fill in data">
      <formula>NOT(ISERROR(SEARCH("Please fill in data",H4)))</formula>
    </cfRule>
  </conditionalFormatting>
  <conditionalFormatting sqref="D4:D7">
    <cfRule type="containsText" dxfId="268" priority="1" operator="containsText" text="Please fill in data">
      <formula>NOT(ISERROR(SEARCH("Please fill in data",D4)))</formula>
    </cfRule>
  </conditionalFormatting>
  <pageMargins left="0.11811023622047245" right="0.27559055118110237" top="0.25" bottom="0.41" header="0.17" footer="0.17"/>
  <pageSetup paperSize="9" scale="78" orientation="landscape" r:id="rId1"/>
  <headerFooter>
    <oddFooter>&amp;LINREV SDDS 3.1&amp;RDate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print="0" autoLine="0" autoPict="0">
                <anchor>
                  <from>
                    <xdr:col>3</xdr:col>
                    <xdr:colOff>447675</xdr:colOff>
                    <xdr:row>28</xdr:row>
                    <xdr:rowOff>85725</xdr:rowOff>
                  </from>
                  <to>
                    <xdr:col>3</xdr:col>
                    <xdr:colOff>1609725</xdr:colOff>
                    <xdr:row>29</xdr:row>
                    <xdr:rowOff>114300</xdr:rowOff>
                  </to>
                </anchor>
              </controlPr>
            </control>
          </mc:Choice>
        </mc:AlternateContent>
        <mc:AlternateContent xmlns:mc="http://schemas.openxmlformats.org/markup-compatibility/2006">
          <mc:Choice Requires="x14">
            <control shapeId="2052" r:id="rId5" name="Drop Down 4">
              <controlPr locked="0" defaultSize="0" print="0" autoLine="0" autoPict="0">
                <anchor>
                  <from>
                    <xdr:col>7</xdr:col>
                    <xdr:colOff>466725</xdr:colOff>
                    <xdr:row>28</xdr:row>
                    <xdr:rowOff>85725</xdr:rowOff>
                  </from>
                  <to>
                    <xdr:col>7</xdr:col>
                    <xdr:colOff>1619250</xdr:colOff>
                    <xdr:row>29</xdr:row>
                    <xdr:rowOff>95250</xdr:rowOff>
                  </to>
                </anchor>
              </controlPr>
            </control>
          </mc:Choice>
        </mc:AlternateContent>
        <mc:AlternateContent xmlns:mc="http://schemas.openxmlformats.org/markup-compatibility/2006">
          <mc:Choice Requires="x14">
            <control shapeId="2053" r:id="rId6" name="Drop Down 5">
              <controlPr locked="0" defaultSize="0" print="0" autoLine="0" autoPict="0">
                <anchor>
                  <from>
                    <xdr:col>3</xdr:col>
                    <xdr:colOff>457200</xdr:colOff>
                    <xdr:row>9</xdr:row>
                    <xdr:rowOff>85725</xdr:rowOff>
                  </from>
                  <to>
                    <xdr:col>3</xdr:col>
                    <xdr:colOff>1619250</xdr:colOff>
                    <xdr:row>10</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M69"/>
  <sheetViews>
    <sheetView showGridLines="0" tabSelected="1" zoomScaleNormal="100" workbookViewId="0">
      <pane ySplit="2" topLeftCell="A3" activePane="bottomLeft" state="frozen"/>
      <selection activeCell="K62" sqref="K62"/>
      <selection pane="bottomLeft" activeCell="O21" sqref="O21"/>
    </sheetView>
  </sheetViews>
  <sheetFormatPr defaultColWidth="9.140625" defaultRowHeight="14.25"/>
  <cols>
    <col min="1" max="1" width="9.85546875" style="186" customWidth="1"/>
    <col min="2" max="2" width="62.5703125" style="186" customWidth="1"/>
    <col min="3" max="3" width="5.5703125" style="186" customWidth="1"/>
    <col min="4" max="4" width="32.5703125" style="186" customWidth="1"/>
    <col min="5" max="5" width="47.7109375" style="186" customWidth="1"/>
    <col min="6" max="6" width="66.85546875" style="186" customWidth="1"/>
    <col min="7" max="13" width="9.140625" style="226" customWidth="1"/>
    <col min="14" max="14" width="9.140625" style="227" customWidth="1"/>
    <col min="15" max="16384" width="9.140625" style="227"/>
  </cols>
  <sheetData>
    <row r="1" spans="1:13" s="224" customFormat="1" ht="65.099999999999994" customHeight="1">
      <c r="A1" s="216" t="s">
        <v>1352</v>
      </c>
      <c r="B1" s="217"/>
      <c r="C1" s="209"/>
      <c r="D1" s="218"/>
      <c r="E1" s="209"/>
      <c r="F1" s="211"/>
      <c r="H1" s="225" t="s">
        <v>1635</v>
      </c>
      <c r="I1" s="226"/>
      <c r="J1" s="226"/>
      <c r="K1" s="226"/>
      <c r="L1" s="226"/>
      <c r="M1" s="226"/>
    </row>
    <row r="2" spans="1:13" ht="24.95" customHeight="1" thickBot="1">
      <c r="A2" s="204" t="str">
        <f>Tables!L2</f>
        <v>Version 3.1 / Currency: Not specified</v>
      </c>
      <c r="B2" s="219"/>
      <c r="C2" s="219"/>
      <c r="D2" s="219"/>
      <c r="E2" s="219"/>
      <c r="F2" s="219"/>
    </row>
    <row r="3" spans="1:13" s="228" customFormat="1" ht="24.95" customHeight="1">
      <c r="A3" s="84">
        <v>1</v>
      </c>
      <c r="B3" s="99" t="s">
        <v>1</v>
      </c>
      <c r="C3" s="85"/>
      <c r="D3" s="86" t="str">
        <f>CONCATENATE("Data ",'Key Vehicle Terms'!$D$11," ",'Key Vehicle Terms'!$D$10)</f>
        <v xml:space="preserve">Data  </v>
      </c>
      <c r="E3" s="87" t="s">
        <v>1305</v>
      </c>
      <c r="F3" s="88" t="s">
        <v>1521</v>
      </c>
      <c r="G3" s="226"/>
      <c r="H3" s="226"/>
      <c r="I3" s="226"/>
      <c r="J3" s="226"/>
      <c r="K3" s="226"/>
      <c r="L3" s="226"/>
      <c r="M3" s="226"/>
    </row>
    <row r="4" spans="1:13" ht="11.1" customHeight="1">
      <c r="A4" s="83"/>
      <c r="B4" s="97"/>
      <c r="C4" s="82"/>
      <c r="D4" s="82"/>
      <c r="E4" s="82"/>
      <c r="F4" s="82"/>
    </row>
    <row r="5" spans="1:13" ht="24.95" customHeight="1">
      <c r="A5" s="89" t="s">
        <v>2</v>
      </c>
      <c r="B5" s="189" t="s">
        <v>3</v>
      </c>
      <c r="C5" s="90">
        <f t="shared" ref="C5:C33" si="0">IF(COUNTBLANK(D5),1,2)</f>
        <v>1</v>
      </c>
      <c r="D5" s="155"/>
      <c r="E5" s="91"/>
      <c r="F5" s="92"/>
    </row>
    <row r="6" spans="1:13" ht="24.95" customHeight="1">
      <c r="A6" s="93" t="s">
        <v>4</v>
      </c>
      <c r="B6" s="190" t="s">
        <v>5</v>
      </c>
      <c r="C6" s="94">
        <f t="shared" si="0"/>
        <v>1</v>
      </c>
      <c r="D6" s="155"/>
      <c r="E6" s="91"/>
      <c r="F6" s="95" t="s">
        <v>1592</v>
      </c>
    </row>
    <row r="7" spans="1:13" ht="24.95" customHeight="1">
      <c r="A7" s="89" t="s">
        <v>6</v>
      </c>
      <c r="B7" s="189" t="s">
        <v>7</v>
      </c>
      <c r="C7" s="90">
        <f t="shared" si="0"/>
        <v>1</v>
      </c>
      <c r="D7" s="155"/>
      <c r="E7" s="91"/>
      <c r="F7" s="92"/>
    </row>
    <row r="8" spans="1:13" ht="24.95" customHeight="1">
      <c r="A8" s="93" t="s">
        <v>1809</v>
      </c>
      <c r="B8" s="190" t="s">
        <v>8</v>
      </c>
      <c r="C8" s="94">
        <f t="shared" si="0"/>
        <v>1</v>
      </c>
      <c r="D8" s="170"/>
      <c r="E8" s="91"/>
      <c r="F8" s="95" t="s">
        <v>1342</v>
      </c>
    </row>
    <row r="9" spans="1:13" ht="24.95" customHeight="1">
      <c r="A9" s="89" t="s">
        <v>1687</v>
      </c>
      <c r="B9" s="189" t="s">
        <v>1688</v>
      </c>
      <c r="C9" s="90">
        <f>IF(COUNTBLANK(D9),1,2)</f>
        <v>1</v>
      </c>
      <c r="D9" s="183"/>
      <c r="E9" s="91"/>
      <c r="F9" s="92"/>
    </row>
    <row r="10" spans="1:13" ht="24.95" customHeight="1">
      <c r="A10" s="93" t="s">
        <v>9</v>
      </c>
      <c r="B10" s="190" t="s">
        <v>10</v>
      </c>
      <c r="C10" s="94">
        <f t="shared" si="0"/>
        <v>1</v>
      </c>
      <c r="D10" s="171"/>
      <c r="E10" s="91"/>
      <c r="F10" s="95" t="s">
        <v>1343</v>
      </c>
    </row>
    <row r="11" spans="1:13" ht="24.95" customHeight="1">
      <c r="A11" s="89" t="s">
        <v>11</v>
      </c>
      <c r="B11" s="189" t="s">
        <v>12</v>
      </c>
      <c r="C11" s="90">
        <f t="shared" si="0"/>
        <v>1</v>
      </c>
      <c r="D11" s="172"/>
      <c r="E11" s="91"/>
      <c r="F11" s="92" t="s">
        <v>1623</v>
      </c>
    </row>
    <row r="12" spans="1:13" ht="24.95" customHeight="1">
      <c r="A12" s="93" t="s">
        <v>13</v>
      </c>
      <c r="B12" s="190" t="s">
        <v>1593</v>
      </c>
      <c r="C12" s="94">
        <f t="shared" si="0"/>
        <v>1</v>
      </c>
      <c r="D12" s="172"/>
      <c r="E12" s="91"/>
      <c r="F12" s="95" t="s">
        <v>1344</v>
      </c>
    </row>
    <row r="13" spans="1:13" ht="24.95" customHeight="1">
      <c r="A13" s="89" t="s">
        <v>14</v>
      </c>
      <c r="B13" s="189" t="s">
        <v>15</v>
      </c>
      <c r="C13" s="90">
        <f t="shared" si="0"/>
        <v>1</v>
      </c>
      <c r="D13" s="155"/>
      <c r="E13" s="91"/>
      <c r="F13" s="92" t="s">
        <v>1345</v>
      </c>
    </row>
    <row r="14" spans="1:13" ht="24.95" customHeight="1">
      <c r="A14" s="93" t="s">
        <v>16</v>
      </c>
      <c r="B14" s="190" t="s">
        <v>17</v>
      </c>
      <c r="C14" s="94">
        <f t="shared" si="0"/>
        <v>1</v>
      </c>
      <c r="D14" s="172"/>
      <c r="E14" s="91"/>
      <c r="F14" s="95" t="s">
        <v>1346</v>
      </c>
    </row>
    <row r="15" spans="1:13" ht="24.95" customHeight="1">
      <c r="A15" s="89" t="s">
        <v>18</v>
      </c>
      <c r="B15" s="189" t="s">
        <v>19</v>
      </c>
      <c r="C15" s="90">
        <f t="shared" si="0"/>
        <v>1</v>
      </c>
      <c r="D15" s="172"/>
      <c r="E15" s="91"/>
      <c r="F15" s="92" t="s">
        <v>1624</v>
      </c>
    </row>
    <row r="16" spans="1:13" ht="24.95" customHeight="1">
      <c r="A16" s="93" t="s">
        <v>20</v>
      </c>
      <c r="B16" s="190" t="s">
        <v>21</v>
      </c>
      <c r="C16" s="94">
        <f t="shared" si="0"/>
        <v>1</v>
      </c>
      <c r="D16" s="172"/>
      <c r="E16" s="91"/>
      <c r="F16" s="95" t="s">
        <v>1594</v>
      </c>
    </row>
    <row r="17" spans="1:6" ht="24.95" customHeight="1">
      <c r="A17" s="89" t="s">
        <v>22</v>
      </c>
      <c r="B17" s="189" t="s">
        <v>23</v>
      </c>
      <c r="C17" s="90">
        <f t="shared" si="0"/>
        <v>1</v>
      </c>
      <c r="D17" s="172"/>
      <c r="E17" s="91"/>
      <c r="F17" s="92" t="s">
        <v>2070</v>
      </c>
    </row>
    <row r="18" spans="1:6" ht="24.95" customHeight="1">
      <c r="A18" s="93" t="s">
        <v>24</v>
      </c>
      <c r="B18" s="190" t="s">
        <v>25</v>
      </c>
      <c r="C18" s="94">
        <f t="shared" si="0"/>
        <v>1</v>
      </c>
      <c r="D18" s="172"/>
      <c r="E18" s="91"/>
      <c r="F18" s="95" t="s">
        <v>1441</v>
      </c>
    </row>
    <row r="19" spans="1:6" ht="24.95" customHeight="1">
      <c r="A19" s="89" t="s">
        <v>26</v>
      </c>
      <c r="B19" s="189" t="s">
        <v>27</v>
      </c>
      <c r="C19" s="90">
        <f t="shared" si="0"/>
        <v>1</v>
      </c>
      <c r="D19" s="172"/>
      <c r="E19" s="91"/>
      <c r="F19" s="92" t="s">
        <v>1347</v>
      </c>
    </row>
    <row r="20" spans="1:6" ht="24.95" customHeight="1">
      <c r="A20" s="93" t="s">
        <v>28</v>
      </c>
      <c r="B20" s="190" t="s">
        <v>29</v>
      </c>
      <c r="C20" s="94">
        <f t="shared" si="0"/>
        <v>1</v>
      </c>
      <c r="D20" s="172"/>
      <c r="E20" s="91"/>
      <c r="F20" s="95" t="s">
        <v>1348</v>
      </c>
    </row>
    <row r="21" spans="1:6" ht="24.95" customHeight="1">
      <c r="A21" s="89" t="s">
        <v>30</v>
      </c>
      <c r="B21" s="189" t="s">
        <v>31</v>
      </c>
      <c r="C21" s="90">
        <f t="shared" si="0"/>
        <v>1</v>
      </c>
      <c r="D21" s="172"/>
      <c r="E21" s="91"/>
      <c r="F21" s="92" t="s">
        <v>2019</v>
      </c>
    </row>
    <row r="22" spans="1:6" ht="24.95" customHeight="1">
      <c r="A22" s="93" t="s">
        <v>32</v>
      </c>
      <c r="B22" s="190" t="s">
        <v>33</v>
      </c>
      <c r="C22" s="94"/>
      <c r="D22" s="173" t="str">
        <f>IFERROR(Tables!AB10,"")</f>
        <v/>
      </c>
      <c r="E22" s="91"/>
      <c r="F22" s="95" t="s">
        <v>1442</v>
      </c>
    </row>
    <row r="23" spans="1:6" ht="24.95" customHeight="1">
      <c r="A23" s="89" t="s">
        <v>34</v>
      </c>
      <c r="B23" s="189" t="s">
        <v>35</v>
      </c>
      <c r="C23" s="90">
        <f t="shared" si="0"/>
        <v>1</v>
      </c>
      <c r="D23" s="172"/>
      <c r="E23" s="91"/>
      <c r="F23" s="92" t="s">
        <v>1349</v>
      </c>
    </row>
    <row r="24" spans="1:6" ht="24.95" customHeight="1">
      <c r="A24" s="93" t="s">
        <v>36</v>
      </c>
      <c r="B24" s="190" t="s">
        <v>37</v>
      </c>
      <c r="C24" s="94">
        <f t="shared" si="0"/>
        <v>1</v>
      </c>
      <c r="D24" s="172"/>
      <c r="E24" s="91"/>
      <c r="F24" s="95" t="s">
        <v>1625</v>
      </c>
    </row>
    <row r="25" spans="1:6" ht="24.95" customHeight="1">
      <c r="A25" s="89" t="s">
        <v>38</v>
      </c>
      <c r="B25" s="189" t="s">
        <v>1590</v>
      </c>
      <c r="C25" s="90">
        <f t="shared" si="0"/>
        <v>1</v>
      </c>
      <c r="D25" s="174"/>
      <c r="E25" s="91"/>
      <c r="F25" s="92" t="s">
        <v>1626</v>
      </c>
    </row>
    <row r="26" spans="1:6" ht="24.95" customHeight="1">
      <c r="A26" s="93" t="s">
        <v>39</v>
      </c>
      <c r="B26" s="190" t="s">
        <v>40</v>
      </c>
      <c r="C26" s="94">
        <f t="shared" si="0"/>
        <v>1</v>
      </c>
      <c r="D26" s="155"/>
      <c r="E26" s="91"/>
      <c r="F26" s="95"/>
    </row>
    <row r="27" spans="1:6" ht="24.95" customHeight="1">
      <c r="A27" s="89" t="s">
        <v>41</v>
      </c>
      <c r="B27" s="189" t="s">
        <v>42</v>
      </c>
      <c r="C27" s="90">
        <f t="shared" si="0"/>
        <v>1</v>
      </c>
      <c r="D27" s="436"/>
      <c r="E27" s="91"/>
      <c r="F27" s="92" t="s">
        <v>2064</v>
      </c>
    </row>
    <row r="28" spans="1:6" ht="24.95" customHeight="1">
      <c r="A28" s="93" t="s">
        <v>43</v>
      </c>
      <c r="B28" s="190" t="s">
        <v>44</v>
      </c>
      <c r="C28" s="94">
        <f t="shared" si="0"/>
        <v>1</v>
      </c>
      <c r="D28" s="172"/>
      <c r="E28" s="91"/>
      <c r="F28" s="95" t="s">
        <v>1350</v>
      </c>
    </row>
    <row r="29" spans="1:6" ht="24.95" customHeight="1">
      <c r="A29" s="89" t="s">
        <v>45</v>
      </c>
      <c r="B29" s="189" t="s">
        <v>46</v>
      </c>
      <c r="C29" s="90">
        <f t="shared" si="0"/>
        <v>1</v>
      </c>
      <c r="D29" s="142"/>
      <c r="E29" s="91"/>
      <c r="F29" s="92" t="s">
        <v>2015</v>
      </c>
    </row>
    <row r="30" spans="1:6" ht="24.95" customHeight="1">
      <c r="A30" s="93" t="s">
        <v>47</v>
      </c>
      <c r="B30" s="190" t="s">
        <v>48</v>
      </c>
      <c r="C30" s="94">
        <f t="shared" si="0"/>
        <v>1</v>
      </c>
      <c r="D30" s="142"/>
      <c r="E30" s="91"/>
      <c r="F30" s="95" t="s">
        <v>1595</v>
      </c>
    </row>
    <row r="31" spans="1:6" ht="24.95" customHeight="1">
      <c r="A31" s="89" t="s">
        <v>49</v>
      </c>
      <c r="B31" s="189" t="s">
        <v>50</v>
      </c>
      <c r="C31" s="90">
        <f t="shared" si="0"/>
        <v>1</v>
      </c>
      <c r="D31" s="142"/>
      <c r="E31" s="91"/>
      <c r="F31" s="92" t="s">
        <v>1351</v>
      </c>
    </row>
    <row r="32" spans="1:6" ht="24.95" customHeight="1">
      <c r="A32" s="93" t="s">
        <v>51</v>
      </c>
      <c r="B32" s="190" t="s">
        <v>52</v>
      </c>
      <c r="C32" s="94">
        <f t="shared" si="0"/>
        <v>1</v>
      </c>
      <c r="D32" s="172"/>
      <c r="E32" s="91"/>
      <c r="F32" s="95" t="s">
        <v>1596</v>
      </c>
    </row>
    <row r="33" spans="1:13" ht="24.95" customHeight="1">
      <c r="A33" s="89" t="s">
        <v>53</v>
      </c>
      <c r="B33" s="189" t="s">
        <v>54</v>
      </c>
      <c r="C33" s="90">
        <f t="shared" si="0"/>
        <v>1</v>
      </c>
      <c r="D33" s="159"/>
      <c r="E33" s="91"/>
      <c r="F33" s="92" t="s">
        <v>1597</v>
      </c>
    </row>
    <row r="34" spans="1:13" s="229" customFormat="1" ht="12.6" customHeight="1">
      <c r="A34" s="96"/>
      <c r="B34" s="191"/>
      <c r="C34" s="96"/>
      <c r="D34" s="96"/>
      <c r="E34" s="96"/>
      <c r="F34" s="96"/>
      <c r="G34" s="226"/>
      <c r="H34" s="226"/>
      <c r="I34" s="226"/>
      <c r="J34" s="226"/>
      <c r="K34" s="226"/>
      <c r="L34" s="226"/>
      <c r="M34" s="226"/>
    </row>
    <row r="35" spans="1:13" s="228" customFormat="1" ht="24.95" customHeight="1">
      <c r="A35" s="84">
        <v>2</v>
      </c>
      <c r="B35" s="99" t="s">
        <v>55</v>
      </c>
      <c r="C35" s="85"/>
      <c r="D35" s="86" t="str">
        <f>CONCATENATE("Data ",'Key Vehicle Terms'!$D$11," ",'Key Vehicle Terms'!$D$10)</f>
        <v xml:space="preserve">Data  </v>
      </c>
      <c r="E35" s="87" t="s">
        <v>1305</v>
      </c>
      <c r="F35" s="88" t="s">
        <v>1521</v>
      </c>
      <c r="G35" s="226"/>
      <c r="H35" s="226"/>
      <c r="I35" s="226"/>
      <c r="J35" s="226"/>
      <c r="K35" s="226"/>
      <c r="L35" s="226"/>
      <c r="M35" s="226"/>
    </row>
    <row r="36" spans="1:13" s="229" customFormat="1" ht="12.6" customHeight="1">
      <c r="A36" s="96"/>
      <c r="B36" s="191"/>
      <c r="C36" s="96"/>
      <c r="D36" s="96"/>
      <c r="E36" s="96"/>
      <c r="F36" s="96"/>
      <c r="G36" s="226"/>
      <c r="H36" s="226"/>
      <c r="I36" s="226"/>
      <c r="J36" s="226"/>
      <c r="K36" s="226"/>
      <c r="L36" s="226"/>
      <c r="M36" s="226"/>
    </row>
    <row r="37" spans="1:13" ht="24.95" customHeight="1">
      <c r="A37" s="89" t="s">
        <v>56</v>
      </c>
      <c r="B37" s="189" t="s">
        <v>57</v>
      </c>
      <c r="C37" s="90">
        <f t="shared" ref="C37:C46" si="1">IF(COUNTBLANK(D37),1,2)</f>
        <v>1</v>
      </c>
      <c r="D37" s="184"/>
      <c r="E37" s="91"/>
      <c r="F37" s="92" t="s">
        <v>1821</v>
      </c>
    </row>
    <row r="38" spans="1:13" ht="24.95" customHeight="1">
      <c r="A38" s="93" t="s">
        <v>58</v>
      </c>
      <c r="B38" s="190" t="s">
        <v>59</v>
      </c>
      <c r="C38" s="94">
        <f t="shared" si="1"/>
        <v>1</v>
      </c>
      <c r="D38" s="184"/>
      <c r="E38" s="91"/>
      <c r="F38" s="95" t="s">
        <v>1627</v>
      </c>
    </row>
    <row r="39" spans="1:13" ht="24.95" customHeight="1">
      <c r="A39" s="89" t="s">
        <v>60</v>
      </c>
      <c r="B39" s="189" t="s">
        <v>61</v>
      </c>
      <c r="C39" s="90">
        <f t="shared" si="1"/>
        <v>1</v>
      </c>
      <c r="D39" s="184"/>
      <c r="E39" s="91"/>
      <c r="F39" s="92" t="s">
        <v>1628</v>
      </c>
    </row>
    <row r="40" spans="1:13" ht="24.95" customHeight="1">
      <c r="A40" s="93" t="s">
        <v>62</v>
      </c>
      <c r="B40" s="190" t="s">
        <v>63</v>
      </c>
      <c r="C40" s="94">
        <f t="shared" si="1"/>
        <v>1</v>
      </c>
      <c r="D40" s="184"/>
      <c r="E40" s="91"/>
      <c r="F40" s="95" t="s">
        <v>1629</v>
      </c>
    </row>
    <row r="41" spans="1:13" ht="24.95" customHeight="1">
      <c r="A41" s="89" t="s">
        <v>64</v>
      </c>
      <c r="B41" s="189" t="s">
        <v>65</v>
      </c>
      <c r="C41" s="90">
        <f t="shared" si="1"/>
        <v>1</v>
      </c>
      <c r="D41" s="184"/>
      <c r="E41" s="91"/>
      <c r="F41" s="92" t="s">
        <v>2071</v>
      </c>
    </row>
    <row r="42" spans="1:13" ht="24.95" customHeight="1">
      <c r="A42" s="93" t="s">
        <v>66</v>
      </c>
      <c r="B42" s="190" t="s">
        <v>67</v>
      </c>
      <c r="C42" s="94">
        <f t="shared" si="1"/>
        <v>1</v>
      </c>
      <c r="D42" s="175"/>
      <c r="E42" s="91"/>
      <c r="F42" s="95" t="s">
        <v>1630</v>
      </c>
    </row>
    <row r="43" spans="1:13" ht="24.95" customHeight="1">
      <c r="A43" s="89" t="s">
        <v>68</v>
      </c>
      <c r="B43" s="189" t="s">
        <v>69</v>
      </c>
      <c r="C43" s="90">
        <f t="shared" si="1"/>
        <v>1</v>
      </c>
      <c r="D43" s="175"/>
      <c r="E43" s="91"/>
      <c r="F43" s="92" t="s">
        <v>1631</v>
      </c>
    </row>
    <row r="44" spans="1:13" ht="24.95" customHeight="1">
      <c r="A44" s="93" t="s">
        <v>70</v>
      </c>
      <c r="B44" s="190" t="s">
        <v>71</v>
      </c>
      <c r="C44" s="94">
        <f t="shared" si="1"/>
        <v>1</v>
      </c>
      <c r="D44" s="184"/>
      <c r="E44" s="91"/>
      <c r="F44" s="95" t="s">
        <v>1632</v>
      </c>
    </row>
    <row r="45" spans="1:13" ht="24.95" customHeight="1">
      <c r="A45" s="89" t="s">
        <v>72</v>
      </c>
      <c r="B45" s="189" t="s">
        <v>73</v>
      </c>
      <c r="C45" s="90">
        <f t="shared" si="1"/>
        <v>1</v>
      </c>
      <c r="D45" s="184"/>
      <c r="E45" s="91"/>
      <c r="F45" s="92" t="s">
        <v>1633</v>
      </c>
    </row>
    <row r="46" spans="1:13" ht="24.95" customHeight="1">
      <c r="A46" s="93" t="s">
        <v>74</v>
      </c>
      <c r="B46" s="190" t="s">
        <v>73</v>
      </c>
      <c r="C46" s="94">
        <f t="shared" si="1"/>
        <v>1</v>
      </c>
      <c r="D46" s="184"/>
      <c r="E46" s="91"/>
      <c r="F46" s="95" t="s">
        <v>1633</v>
      </c>
    </row>
    <row r="47" spans="1:13" s="229" customFormat="1" ht="12.6" customHeight="1">
      <c r="A47" s="187"/>
      <c r="B47" s="187"/>
      <c r="C47" s="187"/>
      <c r="D47" s="187"/>
      <c r="E47" s="187"/>
      <c r="F47" s="187"/>
      <c r="G47" s="226"/>
      <c r="H47" s="226"/>
      <c r="I47" s="226"/>
      <c r="J47" s="226"/>
      <c r="K47" s="226"/>
      <c r="L47" s="226"/>
      <c r="M47" s="226"/>
    </row>
    <row r="48" spans="1:13" s="229" customFormat="1" ht="12.75" customHeight="1">
      <c r="A48" s="187"/>
      <c r="B48" s="187"/>
      <c r="C48" s="187"/>
      <c r="D48" s="187"/>
      <c r="E48" s="187"/>
      <c r="F48" s="187"/>
      <c r="G48" s="226"/>
      <c r="H48" s="226"/>
      <c r="I48" s="226"/>
      <c r="J48" s="226"/>
      <c r="K48" s="226"/>
      <c r="L48" s="226"/>
      <c r="M48" s="226"/>
    </row>
    <row r="49" spans="1:13" s="229" customFormat="1" ht="13.5" customHeight="1">
      <c r="A49" s="187"/>
      <c r="B49" s="187"/>
      <c r="C49" s="187"/>
      <c r="D49" s="187"/>
      <c r="E49" s="187"/>
      <c r="F49" s="187"/>
      <c r="G49" s="226"/>
      <c r="H49" s="226"/>
      <c r="I49" s="226"/>
      <c r="J49" s="226"/>
      <c r="K49" s="226"/>
      <c r="L49" s="226"/>
      <c r="M49" s="226"/>
    </row>
    <row r="50" spans="1:13" s="229" customFormat="1" ht="13.5" customHeight="1">
      <c r="A50" s="187"/>
      <c r="B50" s="187"/>
      <c r="C50" s="187"/>
      <c r="D50" s="187"/>
      <c r="E50" s="187"/>
      <c r="F50" s="187"/>
      <c r="G50" s="226"/>
      <c r="H50" s="226"/>
      <c r="I50" s="226"/>
      <c r="J50" s="226"/>
      <c r="K50" s="226"/>
      <c r="L50" s="226"/>
      <c r="M50" s="226"/>
    </row>
    <row r="51" spans="1:13" s="229" customFormat="1" ht="13.5" customHeight="1">
      <c r="A51" s="187"/>
      <c r="B51" s="187"/>
      <c r="C51" s="187"/>
      <c r="D51" s="187"/>
      <c r="E51" s="187"/>
      <c r="F51" s="187"/>
      <c r="G51" s="226"/>
      <c r="H51" s="226"/>
      <c r="I51" s="226"/>
      <c r="J51" s="226"/>
      <c r="K51" s="226"/>
      <c r="L51" s="226"/>
      <c r="M51" s="226"/>
    </row>
    <row r="52" spans="1:13" s="229" customFormat="1" ht="13.5" customHeight="1">
      <c r="A52" s="187"/>
      <c r="B52" s="187"/>
      <c r="C52" s="187"/>
      <c r="D52" s="187"/>
      <c r="E52" s="187"/>
      <c r="F52" s="187"/>
      <c r="G52" s="226"/>
      <c r="H52" s="226"/>
      <c r="I52" s="226"/>
      <c r="J52" s="226"/>
      <c r="K52" s="226"/>
      <c r="L52" s="226"/>
      <c r="M52" s="226"/>
    </row>
    <row r="53" spans="1:13" s="229" customFormat="1" ht="13.5" customHeight="1">
      <c r="A53" s="187"/>
      <c r="B53" s="187"/>
      <c r="C53" s="187"/>
      <c r="D53" s="187"/>
      <c r="E53" s="187"/>
      <c r="F53" s="187"/>
      <c r="G53" s="226"/>
      <c r="H53" s="226"/>
      <c r="I53" s="226"/>
      <c r="J53" s="226"/>
      <c r="K53" s="226"/>
      <c r="L53" s="226"/>
      <c r="M53" s="226"/>
    </row>
    <row r="54" spans="1:13" s="229" customFormat="1" ht="13.5" customHeight="1">
      <c r="A54" s="187"/>
      <c r="B54" s="187"/>
      <c r="C54" s="187"/>
      <c r="D54" s="187"/>
      <c r="E54" s="187"/>
      <c r="F54" s="187"/>
      <c r="G54" s="226"/>
      <c r="H54" s="226"/>
      <c r="I54" s="226"/>
      <c r="J54" s="226"/>
      <c r="K54" s="226"/>
      <c r="L54" s="226"/>
      <c r="M54" s="226"/>
    </row>
    <row r="55" spans="1:13" s="229" customFormat="1" ht="13.5" customHeight="1">
      <c r="A55" s="187"/>
      <c r="B55" s="187"/>
      <c r="C55" s="187"/>
      <c r="D55" s="187"/>
      <c r="E55" s="187"/>
      <c r="F55" s="187"/>
      <c r="G55" s="226"/>
      <c r="H55" s="226"/>
      <c r="I55" s="226"/>
      <c r="J55" s="226"/>
      <c r="K55" s="226"/>
      <c r="L55" s="226"/>
      <c r="M55" s="226"/>
    </row>
    <row r="56" spans="1:13" s="229" customFormat="1" ht="13.5" customHeight="1">
      <c r="A56" s="187"/>
      <c r="B56" s="187"/>
      <c r="C56" s="187"/>
      <c r="D56" s="187"/>
      <c r="E56" s="187"/>
      <c r="F56" s="187"/>
      <c r="G56" s="226"/>
      <c r="H56" s="226"/>
      <c r="I56" s="226"/>
      <c r="J56" s="226"/>
      <c r="K56" s="226"/>
      <c r="L56" s="226"/>
      <c r="M56" s="226"/>
    </row>
    <row r="57" spans="1:13" s="229" customFormat="1" ht="13.5" customHeight="1">
      <c r="A57" s="187"/>
      <c r="B57" s="187"/>
      <c r="C57" s="187"/>
      <c r="D57" s="187"/>
      <c r="E57" s="187"/>
      <c r="F57" s="187"/>
      <c r="G57" s="226"/>
      <c r="H57" s="226"/>
      <c r="I57" s="226"/>
      <c r="J57" s="226"/>
      <c r="K57" s="226"/>
      <c r="L57" s="226"/>
      <c r="M57" s="226"/>
    </row>
    <row r="58" spans="1:13" s="229" customFormat="1" ht="13.5" customHeight="1">
      <c r="A58" s="187"/>
      <c r="B58" s="187"/>
      <c r="C58" s="187"/>
      <c r="D58" s="187"/>
      <c r="E58" s="187"/>
      <c r="F58" s="187"/>
      <c r="G58" s="226"/>
      <c r="H58" s="226"/>
      <c r="I58" s="226"/>
      <c r="J58" s="226"/>
      <c r="K58" s="226"/>
      <c r="L58" s="226"/>
      <c r="M58" s="226"/>
    </row>
    <row r="59" spans="1:13" s="229" customFormat="1" ht="13.5" customHeight="1">
      <c r="A59" s="187"/>
      <c r="B59" s="187"/>
      <c r="C59" s="187"/>
      <c r="D59" s="187"/>
      <c r="E59" s="187"/>
      <c r="F59" s="187"/>
      <c r="G59" s="226"/>
      <c r="H59" s="226"/>
      <c r="I59" s="226"/>
      <c r="J59" s="226"/>
      <c r="K59" s="226"/>
      <c r="L59" s="226"/>
      <c r="M59" s="226"/>
    </row>
    <row r="60" spans="1:13" s="229" customFormat="1" ht="13.5" customHeight="1">
      <c r="A60" s="187"/>
      <c r="B60" s="187"/>
      <c r="C60" s="187"/>
      <c r="D60" s="187"/>
      <c r="E60" s="187"/>
      <c r="F60" s="187"/>
      <c r="G60" s="226"/>
      <c r="H60" s="226"/>
      <c r="I60" s="226"/>
      <c r="J60" s="226"/>
      <c r="K60" s="226"/>
      <c r="L60" s="226"/>
      <c r="M60" s="226"/>
    </row>
    <row r="61" spans="1:13" s="229" customFormat="1" ht="13.5" customHeight="1">
      <c r="A61" s="187"/>
      <c r="B61" s="187"/>
      <c r="C61" s="187"/>
      <c r="D61" s="187"/>
      <c r="E61" s="187"/>
      <c r="F61" s="187"/>
      <c r="G61" s="226"/>
      <c r="H61" s="226"/>
      <c r="I61" s="226"/>
      <c r="J61" s="226"/>
      <c r="K61" s="226"/>
      <c r="L61" s="226"/>
      <c r="M61" s="226"/>
    </row>
    <row r="62" spans="1:13" s="229" customFormat="1" ht="13.5" customHeight="1">
      <c r="A62" s="187"/>
      <c r="B62" s="187"/>
      <c r="C62" s="187"/>
      <c r="D62" s="187"/>
      <c r="E62" s="187"/>
      <c r="F62" s="187"/>
      <c r="G62" s="226"/>
      <c r="H62" s="226"/>
      <c r="I62" s="226"/>
      <c r="J62" s="226"/>
      <c r="K62" s="226"/>
      <c r="L62" s="226"/>
      <c r="M62" s="226"/>
    </row>
    <row r="63" spans="1:13" s="229" customFormat="1" ht="13.5" customHeight="1">
      <c r="A63" s="187"/>
      <c r="B63" s="187"/>
      <c r="C63" s="187"/>
      <c r="D63" s="187"/>
      <c r="E63" s="187"/>
      <c r="F63" s="187"/>
      <c r="G63" s="226"/>
      <c r="H63" s="226"/>
      <c r="I63" s="226"/>
      <c r="J63" s="226"/>
      <c r="K63" s="226"/>
      <c r="L63" s="226"/>
      <c r="M63" s="226"/>
    </row>
    <row r="64" spans="1:13" s="229" customFormat="1" ht="13.5" customHeight="1">
      <c r="A64" s="187"/>
      <c r="B64" s="187"/>
      <c r="C64" s="187"/>
      <c r="D64" s="187"/>
      <c r="E64" s="187"/>
      <c r="F64" s="187"/>
      <c r="G64" s="226"/>
      <c r="H64" s="226"/>
      <c r="I64" s="226"/>
      <c r="J64" s="226"/>
      <c r="K64" s="226"/>
      <c r="L64" s="226"/>
      <c r="M64" s="226"/>
    </row>
    <row r="65" spans="1:13" s="229" customFormat="1" ht="13.5" customHeight="1">
      <c r="A65" s="187"/>
      <c r="B65" s="187"/>
      <c r="C65" s="187"/>
      <c r="D65" s="187"/>
      <c r="E65" s="187"/>
      <c r="F65" s="187"/>
      <c r="G65" s="226"/>
      <c r="H65" s="226"/>
      <c r="I65" s="226"/>
      <c r="J65" s="226"/>
      <c r="K65" s="226"/>
      <c r="L65" s="226"/>
      <c r="M65" s="226"/>
    </row>
    <row r="66" spans="1:13" s="229" customFormat="1" ht="13.5" customHeight="1">
      <c r="A66" s="187"/>
      <c r="B66" s="187"/>
      <c r="C66" s="187"/>
      <c r="D66" s="187"/>
      <c r="E66" s="187"/>
      <c r="F66" s="187"/>
      <c r="G66" s="226"/>
      <c r="H66" s="226"/>
      <c r="I66" s="226"/>
      <c r="J66" s="226"/>
      <c r="K66" s="226"/>
      <c r="L66" s="226"/>
      <c r="M66" s="226"/>
    </row>
    <row r="67" spans="1:13" s="229" customFormat="1" ht="13.5" customHeight="1">
      <c r="A67" s="187"/>
      <c r="B67" s="187"/>
      <c r="C67" s="187"/>
      <c r="D67" s="187"/>
      <c r="E67" s="187"/>
      <c r="F67" s="187"/>
      <c r="G67" s="226"/>
      <c r="H67" s="226"/>
      <c r="I67" s="226"/>
      <c r="J67" s="226"/>
      <c r="K67" s="226"/>
      <c r="L67" s="226"/>
      <c r="M67" s="226"/>
    </row>
    <row r="68" spans="1:13" s="229" customFormat="1" ht="13.5" customHeight="1">
      <c r="A68" s="187"/>
      <c r="B68" s="187"/>
      <c r="C68" s="187"/>
      <c r="D68" s="187"/>
      <c r="E68" s="187"/>
      <c r="F68" s="187"/>
      <c r="G68" s="226"/>
      <c r="H68" s="226"/>
      <c r="I68" s="226"/>
      <c r="J68" s="226"/>
      <c r="K68" s="226"/>
      <c r="L68" s="226"/>
      <c r="M68" s="226"/>
    </row>
    <row r="69" spans="1:13" s="229" customFormat="1" ht="13.5" customHeight="1">
      <c r="A69" s="187"/>
      <c r="B69" s="187"/>
      <c r="C69" s="187"/>
      <c r="D69" s="187"/>
      <c r="E69" s="187"/>
      <c r="F69" s="187"/>
      <c r="G69" s="226"/>
      <c r="H69" s="226"/>
      <c r="I69" s="226"/>
      <c r="J69" s="226"/>
      <c r="K69" s="226"/>
      <c r="L69" s="226"/>
      <c r="M69" s="226"/>
    </row>
  </sheetData>
  <sheetProtection password="C85D" sheet="1" objects="1" scenarios="1" formatRows="0"/>
  <conditionalFormatting sqref="C34">
    <cfRule type="iconSet" priority="40">
      <iconSet iconSet="3Symbols2" showValue="0">
        <cfvo type="percent" val="0"/>
        <cfvo type="num" val="1"/>
        <cfvo type="num" val="2"/>
      </iconSet>
    </cfRule>
  </conditionalFormatting>
  <conditionalFormatting sqref="D10 D12 D14 D16 D18 D20 D22 D24 D28 D32">
    <cfRule type="containsText" dxfId="267" priority="39" operator="containsText" text="Please fill in data">
      <formula>NOT(ISERROR(SEARCH("Please fill in data",D10)))</formula>
    </cfRule>
  </conditionalFormatting>
  <conditionalFormatting sqref="E5:E8 E10:E33">
    <cfRule type="containsText" dxfId="266" priority="38" operator="containsText" text="Please fill in data">
      <formula>NOT(ISERROR(SEARCH("Please fill in data",E5)))</formula>
    </cfRule>
  </conditionalFormatting>
  <conditionalFormatting sqref="D11 D15 D17 D19 D21 D23 D34">
    <cfRule type="containsText" dxfId="265" priority="37" operator="containsText" text="Please fill in data">
      <formula>NOT(ISERROR(SEARCH("Please fill in data",D11)))</formula>
    </cfRule>
  </conditionalFormatting>
  <conditionalFormatting sqref="E34">
    <cfRule type="containsText" dxfId="264" priority="36" operator="containsText" text="Please fill in data">
      <formula>NOT(ISERROR(SEARCH("Please fill in data",E34)))</formula>
    </cfRule>
  </conditionalFormatting>
  <conditionalFormatting sqref="C36">
    <cfRule type="iconSet" priority="30">
      <iconSet iconSet="3Symbols2" showValue="0">
        <cfvo type="percent" val="0"/>
        <cfvo type="num" val="1"/>
        <cfvo type="num" val="2"/>
      </iconSet>
    </cfRule>
  </conditionalFormatting>
  <conditionalFormatting sqref="D36">
    <cfRule type="containsText" dxfId="263" priority="29" operator="containsText" text="Please fill in data">
      <formula>NOT(ISERROR(SEARCH("Please fill in data",D36)))</formula>
    </cfRule>
  </conditionalFormatting>
  <conditionalFormatting sqref="E36">
    <cfRule type="containsText" dxfId="262" priority="28" operator="containsText" text="Please fill in data">
      <formula>NOT(ISERROR(SEARCH("Please fill in data",E36)))</formula>
    </cfRule>
  </conditionalFormatting>
  <conditionalFormatting sqref="C47:C69">
    <cfRule type="iconSet" priority="27">
      <iconSet iconSet="3Symbols2" showValue="0">
        <cfvo type="percent" val="0"/>
        <cfvo type="num" val="1"/>
        <cfvo type="num" val="2"/>
      </iconSet>
    </cfRule>
  </conditionalFormatting>
  <conditionalFormatting sqref="D47:D69">
    <cfRule type="containsText" dxfId="261" priority="26" operator="containsText" text="Please fill in data">
      <formula>NOT(ISERROR(SEARCH("Please fill in data",D47)))</formula>
    </cfRule>
  </conditionalFormatting>
  <conditionalFormatting sqref="E47:E69">
    <cfRule type="containsText" dxfId="260" priority="25" operator="containsText" text="Please fill in data">
      <formula>NOT(ISERROR(SEARCH("Please fill in data",E47)))</formula>
    </cfRule>
  </conditionalFormatting>
  <conditionalFormatting sqref="C5:C32">
    <cfRule type="iconSet" priority="24">
      <iconSet iconSet="3Symbols" showValue="0">
        <cfvo type="percent" val="0"/>
        <cfvo type="num" val="1"/>
        <cfvo type="num" val="2"/>
      </iconSet>
    </cfRule>
  </conditionalFormatting>
  <conditionalFormatting sqref="C37:C46">
    <cfRule type="iconSet" priority="23">
      <iconSet iconSet="3Symbols" showValue="0">
        <cfvo type="percent" val="0"/>
        <cfvo type="num" val="1"/>
        <cfvo type="num" val="2"/>
      </iconSet>
    </cfRule>
  </conditionalFormatting>
  <conditionalFormatting sqref="E37:E46">
    <cfRule type="containsText" dxfId="259" priority="22" operator="containsText" text="Please fill in data">
      <formula>NOT(ISERROR(SEARCH("Please fill in data",E37)))</formula>
    </cfRule>
  </conditionalFormatting>
  <conditionalFormatting sqref="D5:D7">
    <cfRule type="containsText" dxfId="258" priority="21" operator="containsText" text="Please fill in data">
      <formula>NOT(ISERROR(SEARCH("Please fill in data",D5)))</formula>
    </cfRule>
  </conditionalFormatting>
  <conditionalFormatting sqref="D26 D13">
    <cfRule type="containsText" dxfId="257" priority="20" operator="containsText" text="Please fill in data">
      <formula>NOT(ISERROR(SEARCH("Please fill in data",D13)))</formula>
    </cfRule>
  </conditionalFormatting>
  <conditionalFormatting sqref="D42:D43">
    <cfRule type="containsText" dxfId="256" priority="17" operator="containsText" text="Please fill in data">
      <formula>NOT(ISERROR(SEARCH("Please fill in data",D42)))</formula>
    </cfRule>
  </conditionalFormatting>
  <conditionalFormatting sqref="D33">
    <cfRule type="containsText" dxfId="255" priority="18" operator="containsText" text="Please fill in data">
      <formula>NOT(ISERROR(SEARCH("Please fill in data",D33)))</formula>
    </cfRule>
  </conditionalFormatting>
  <conditionalFormatting sqref="D8">
    <cfRule type="containsText" dxfId="254" priority="14" operator="containsText" text="Please fill in data">
      <formula>NOT(ISERROR(SEARCH("Please fill in data",D8)))</formula>
    </cfRule>
  </conditionalFormatting>
  <conditionalFormatting sqref="D29:D31">
    <cfRule type="containsText" dxfId="253" priority="16" operator="containsText" text="Please fill in data">
      <formula>NOT(ISERROR(SEARCH("Please fill in data",D29)))</formula>
    </cfRule>
  </conditionalFormatting>
  <conditionalFormatting sqref="D25">
    <cfRule type="containsText" dxfId="252" priority="11" operator="containsText" text="Please fill in data">
      <formula>NOT(ISERROR(SEARCH("Please fill in data",D25)))</formula>
    </cfRule>
  </conditionalFormatting>
  <conditionalFormatting sqref="D27">
    <cfRule type="containsText" dxfId="251" priority="7" operator="containsText" text="Please fill in data">
      <formula>NOT(ISERROR(SEARCH("Please fill in data",D27)))</formula>
    </cfRule>
  </conditionalFormatting>
  <conditionalFormatting sqref="D37:D41 D44:D46">
    <cfRule type="containsText" dxfId="250" priority="5" operator="containsText" text="Please fill in data">
      <formula>NOT(ISERROR(SEARCH("Please fill in data",D37)))</formula>
    </cfRule>
  </conditionalFormatting>
  <conditionalFormatting sqref="E9">
    <cfRule type="containsText" dxfId="249" priority="4" operator="containsText" text="Please fill in data">
      <formula>NOT(ISERROR(SEARCH("Please fill in data",E9)))</formula>
    </cfRule>
  </conditionalFormatting>
  <conditionalFormatting sqref="C9">
    <cfRule type="iconSet" priority="3">
      <iconSet iconSet="3Symbols" showValue="0">
        <cfvo type="percent" val="0"/>
        <cfvo type="num" val="1"/>
        <cfvo type="num" val="2"/>
      </iconSet>
    </cfRule>
  </conditionalFormatting>
  <conditionalFormatting sqref="D9">
    <cfRule type="containsText" dxfId="248" priority="2" operator="containsText" text="Please fill in data">
      <formula>NOT(ISERROR(SEARCH("Please fill in data",D9)))</formula>
    </cfRule>
  </conditionalFormatting>
  <conditionalFormatting sqref="C33">
    <cfRule type="iconSet" priority="1">
      <iconSet iconSet="3Symbols" showValue="0">
        <cfvo type="percent" val="0"/>
        <cfvo type="num" val="1"/>
        <cfvo type="num" val="2"/>
      </iconSet>
    </cfRule>
  </conditionalFormatting>
  <dataValidations count="8">
    <dataValidation type="list" allowBlank="1" showInputMessage="1" showErrorMessage="1" errorTitle="Data validation" error="Please select one of the options from the dropdown box." sqref="D15">
      <formula1>"Open End, Closed End"</formula1>
    </dataValidation>
    <dataValidation type="list" allowBlank="1" showInputMessage="1" showErrorMessage="1" errorTitle="Data validation" error="Please select one of the options from the dropdown box." sqref="D28">
      <formula1>"Yes, No"</formula1>
    </dataValidation>
    <dataValidation type="list" allowBlank="1" showInputMessage="1" showErrorMessage="1" errorTitle="Data validation" error="Please select one of the options from the dropdown box." sqref="D32">
      <formula1>"External, Internal"</formula1>
    </dataValidation>
    <dataValidation type="list" allowBlank="1" showInputMessage="1" showErrorMessage="1" errorTitle="Data validation" error="Please select one of the options from the dropdown box." sqref="D16">
      <formula1>"Fund, Joint Venture, Club Deal, Life Insurance Separate Account, Single Account, Co Investment"</formula1>
    </dataValidation>
    <dataValidation type="whole" allowBlank="1" showInputMessage="1" showErrorMessage="1" errorTitle="Data validation" error="Please enter numeric data." sqref="D33">
      <formula1>-9.99999999999999E+29</formula1>
      <formula2>9.9999999999999E+30</formula2>
    </dataValidation>
    <dataValidation type="whole" operator="greaterThan" allowBlank="1" showInputMessage="1" showErrorMessage="1" sqref="D8">
      <formula1>0</formula1>
    </dataValidation>
    <dataValidation type="decimal" allowBlank="1" showInputMessage="1" showErrorMessage="1" errorTitle="Data validation" error="Please use a percentage between 0,00% and 100,00%." sqref="D29:D31">
      <formula1>-9.99999999999999E+27</formula1>
      <formula2>9.99999999999999E+27</formula2>
    </dataValidation>
    <dataValidation type="date" allowBlank="1" showInputMessage="1" showErrorMessage="1" errorTitle="Data Validation" error="Only dates are allowed in this cell. If the date is unknown or not yet defined, please add your remark in the comment box." sqref="D27">
      <formula1>1</formula1>
      <formula2>2958465</formula2>
    </dataValidation>
  </dataValidations>
  <hyperlinks>
    <hyperlink ref="F3" r:id="rId1"/>
    <hyperlink ref="F35" r:id="rId2"/>
    <hyperlink ref="F29" r:id="rId3"/>
  </hyperlinks>
  <pageMargins left="0.70866141732283472" right="0.70866141732283472" top="0.31496062992125984" bottom="0.51181102362204722" header="0.31496062992125984" footer="0.19685039370078741"/>
  <pageSetup paperSize="9" scale="84" fitToHeight="0" orientation="landscape" r:id="rId4"/>
  <headerFooter>
    <oddFooter>&amp;LINREV&amp;CPage &amp;P of &amp;N&amp;RDate &amp;D</oddFooter>
  </headerFooter>
  <drawing r:id="rId5"/>
  <extLst>
    <ext xmlns:x14="http://schemas.microsoft.com/office/spreadsheetml/2009/9/main" uri="{CCE6A557-97BC-4b89-ADB6-D9C93CAAB3DF}">
      <x14:dataValidations xmlns:xm="http://schemas.microsoft.com/office/excel/2006/main" count="11">
        <x14:dataValidation type="list" allowBlank="1" showInputMessage="1" showErrorMessage="1">
          <x14:formula1>
            <xm:f>Tables!$AV$2:$AV$17</xm:f>
          </x14:formula1>
          <xm:sqref>D10</xm:sqref>
        </x14:dataValidation>
        <x14:dataValidation type="list" allowBlank="1" showInputMessage="1" showErrorMessage="1" errorTitle="Data validation" error="Please select one of the options from the dropdown box.">
          <x14:formula1>
            <xm:f>Tables!$C$6:$C$8</xm:f>
          </x14:formula1>
          <xm:sqref>D12</xm:sqref>
        </x14:dataValidation>
        <x14:dataValidation type="list" allowBlank="1" showInputMessage="1" showErrorMessage="1" errorTitle="Data validation" error="Please select one of the options from the dropdown box.">
          <x14:formula1>
            <xm:f>Tables!$A$2:$A$38</xm:f>
          </x14:formula1>
          <xm:sqref>D14</xm:sqref>
        </x14:dataValidation>
        <x14:dataValidation type="list" allowBlank="1" showInputMessage="1" showErrorMessage="1" errorTitle="Data validation" error="Please select one of the options from the dropdown box.">
          <x14:formula1>
            <xm:f>Tables!$AE$2:$AE$5</xm:f>
          </x14:formula1>
          <xm:sqref>D18</xm:sqref>
        </x14:dataValidation>
        <x14:dataValidation type="list" allowBlank="1" showInputMessage="1" showErrorMessage="1" errorTitle="Data validation" error="Please select one of the options from the dropdown box.">
          <x14:formula1>
            <xm:f>Tables!$AE$8:$AE$11</xm:f>
          </x14:formula1>
          <xm:sqref>D19</xm:sqref>
        </x14:dataValidation>
        <x14:dataValidation type="list" allowBlank="1" showInputMessage="1" showErrorMessage="1" errorTitle="Data validation" error="Please select one of the options from the dropdown box.">
          <x14:formula1>
            <xm:f>Tables!$AE$14:$AE$16</xm:f>
          </x14:formula1>
          <xm:sqref>D20</xm:sqref>
        </x14:dataValidation>
        <x14:dataValidation type="list" allowBlank="1" showInputMessage="1" showErrorMessage="1" errorTitle="Data validation" error="Please select one of the options from the dropdown box.">
          <x14:formula1>
            <xm:f>Tables!$AE$19:$AE$23</xm:f>
          </x14:formula1>
          <xm:sqref>D21</xm:sqref>
        </x14:dataValidation>
        <x14:dataValidation type="list" allowBlank="1" showInputMessage="1" showErrorMessage="1" errorTitle="Data validation" error="Please select one of the options from the dropdown box.">
          <x14:formula1>
            <xm:f>Tables!$A$41:$A$44</xm:f>
          </x14:formula1>
          <xm:sqref>D17</xm:sqref>
        </x14:dataValidation>
        <x14:dataValidation type="list" allowBlank="1" showInputMessage="1" showErrorMessage="1" errorTitle="Data validation" error="Please select one of the options from the dropdown box.">
          <x14:formula1>
            <xm:f>Tables!$A$56:$A$67</xm:f>
          </x14:formula1>
          <xm:sqref>D24</xm:sqref>
        </x14:dataValidation>
        <x14:dataValidation type="list" allowBlank="1" showInputMessage="1" showErrorMessage="1" errorTitle="Data validation" error="Please select one of the options from the dropdown box.">
          <x14:formula1>
            <xm:f>Tables!$H$2:$H$36</xm:f>
          </x14:formula1>
          <xm:sqref>D23</xm:sqref>
        </x14:dataValidation>
        <x14:dataValidation type="list" errorStyle="information" allowBlank="1" showInputMessage="1" errorTitle="Data validation" error="Please select one of the options from the dropdown box.">
          <x14:formula1>
            <xm:f>Tables!$AT$2:$AT$7</xm:f>
          </x14:formula1>
          <xm:sqref>D11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M285"/>
  <sheetViews>
    <sheetView showGridLines="0" zoomScaleNormal="100" workbookViewId="0">
      <pane ySplit="2" topLeftCell="A3" activePane="bottomLeft" state="frozen"/>
      <selection activeCell="K62" sqref="K62"/>
      <selection pane="bottomLeft" activeCell="O22" sqref="O22"/>
    </sheetView>
  </sheetViews>
  <sheetFormatPr defaultColWidth="9.140625" defaultRowHeight="14.25"/>
  <cols>
    <col min="1" max="1" width="9.85546875" style="231" customWidth="1"/>
    <col min="2" max="2" width="62.5703125" style="252" customWidth="1"/>
    <col min="3" max="3" width="5.5703125" style="252" customWidth="1"/>
    <col min="4" max="4" width="32.5703125" style="252" customWidth="1"/>
    <col min="5" max="5" width="47.7109375" style="252" customWidth="1"/>
    <col min="6" max="6" width="66.85546875" style="253" customWidth="1"/>
    <col min="7" max="14" width="9.140625" style="231" customWidth="1"/>
    <col min="15" max="16384" width="9.140625" style="231"/>
  </cols>
  <sheetData>
    <row r="1" spans="1:9" s="224" customFormat="1" ht="65.099999999999994" customHeight="1">
      <c r="A1" s="200" t="s">
        <v>1353</v>
      </c>
      <c r="B1" s="185"/>
      <c r="C1" s="201"/>
      <c r="D1" s="202"/>
      <c r="E1" s="202"/>
      <c r="F1" s="203"/>
      <c r="H1" s="225" t="s">
        <v>1635</v>
      </c>
      <c r="I1" s="230"/>
    </row>
    <row r="2" spans="1:9" s="227" customFormat="1" ht="24.95" customHeight="1" thickBot="1">
      <c r="A2" s="204" t="str">
        <f>Tables!L2</f>
        <v>Version 3.1 / Currency: Not specified</v>
      </c>
      <c r="B2" s="205"/>
      <c r="C2" s="205"/>
      <c r="D2" s="205"/>
      <c r="E2" s="205"/>
      <c r="F2" s="206"/>
    </row>
    <row r="3" spans="1:9" s="228" customFormat="1" ht="24.95" customHeight="1">
      <c r="A3" s="84">
        <v>3</v>
      </c>
      <c r="B3" s="99" t="s">
        <v>75</v>
      </c>
      <c r="C3" s="85"/>
      <c r="D3" s="86" t="str">
        <f>CONCATENATE("Data ",'Key Vehicle Terms'!$D$11," ",'Key Vehicle Terms'!$D$10)</f>
        <v xml:space="preserve">Data  </v>
      </c>
      <c r="E3" s="87" t="s">
        <v>1305</v>
      </c>
      <c r="F3" s="88" t="s">
        <v>1521</v>
      </c>
    </row>
    <row r="4" spans="1:9" s="227" customFormat="1" ht="11.1" customHeight="1">
      <c r="A4" s="83"/>
      <c r="B4" s="97"/>
      <c r="C4" s="97"/>
      <c r="D4" s="97"/>
      <c r="E4" s="97"/>
      <c r="F4" s="98"/>
    </row>
    <row r="5" spans="1:9" ht="24.95" customHeight="1">
      <c r="A5" s="105" t="s">
        <v>76</v>
      </c>
      <c r="B5" s="101" t="s">
        <v>77</v>
      </c>
      <c r="C5" s="90">
        <f t="shared" ref="C5:C10" si="0">IF(COUNTBLANK(D5),1,2)</f>
        <v>1</v>
      </c>
      <c r="D5" s="178"/>
      <c r="E5" s="116"/>
      <c r="F5" s="120" t="s">
        <v>1599</v>
      </c>
    </row>
    <row r="6" spans="1:9" ht="24.95" customHeight="1">
      <c r="A6" s="102" t="s">
        <v>78</v>
      </c>
      <c r="B6" s="103" t="s">
        <v>79</v>
      </c>
      <c r="C6" s="94">
        <f t="shared" si="0"/>
        <v>1</v>
      </c>
      <c r="D6" s="178"/>
      <c r="E6" s="116"/>
      <c r="F6" s="121" t="s">
        <v>1748</v>
      </c>
    </row>
    <row r="7" spans="1:9" ht="24.95" customHeight="1">
      <c r="A7" s="105" t="s">
        <v>80</v>
      </c>
      <c r="B7" s="101" t="s">
        <v>82</v>
      </c>
      <c r="C7" s="90">
        <f t="shared" si="0"/>
        <v>1</v>
      </c>
      <c r="D7" s="178"/>
      <c r="E7" s="116"/>
      <c r="F7" s="120" t="s">
        <v>1524</v>
      </c>
    </row>
    <row r="8" spans="1:9" ht="24.95" customHeight="1">
      <c r="A8" s="102" t="s">
        <v>81</v>
      </c>
      <c r="B8" s="103" t="s">
        <v>84</v>
      </c>
      <c r="C8" s="94">
        <f t="shared" si="0"/>
        <v>1</v>
      </c>
      <c r="D8" s="178"/>
      <c r="E8" s="116"/>
      <c r="F8" s="121" t="s">
        <v>1598</v>
      </c>
    </row>
    <row r="9" spans="1:9" ht="24.95" customHeight="1">
      <c r="A9" s="105" t="s">
        <v>83</v>
      </c>
      <c r="B9" s="101" t="s">
        <v>1717</v>
      </c>
      <c r="C9" s="90">
        <f t="shared" si="0"/>
        <v>1</v>
      </c>
      <c r="D9" s="142"/>
      <c r="E9" s="116"/>
      <c r="F9" s="120" t="s">
        <v>1600</v>
      </c>
    </row>
    <row r="10" spans="1:9" ht="24.95" customHeight="1">
      <c r="A10" s="102" t="s">
        <v>85</v>
      </c>
      <c r="B10" s="103" t="s">
        <v>1718</v>
      </c>
      <c r="C10" s="94">
        <f t="shared" si="0"/>
        <v>1</v>
      </c>
      <c r="D10" s="142"/>
      <c r="E10" s="116"/>
      <c r="F10" s="121" t="s">
        <v>1601</v>
      </c>
    </row>
    <row r="11" spans="1:9" s="227" customFormat="1" ht="12.6" customHeight="1">
      <c r="A11" s="83"/>
      <c r="B11" s="97"/>
      <c r="C11" s="97"/>
      <c r="D11" s="97"/>
      <c r="E11" s="97"/>
      <c r="F11" s="98"/>
    </row>
    <row r="12" spans="1:9" s="228" customFormat="1" ht="42.75">
      <c r="A12" s="84">
        <v>4</v>
      </c>
      <c r="B12" s="99" t="s">
        <v>2016</v>
      </c>
      <c r="C12" s="85"/>
      <c r="D12" s="86" t="str">
        <f>$D$3</f>
        <v xml:space="preserve">Data  </v>
      </c>
      <c r="E12" s="87" t="str">
        <f>$E$3</f>
        <v>Comment Box</v>
      </c>
      <c r="F12" s="88" t="s">
        <v>1536</v>
      </c>
    </row>
    <row r="13" spans="1:9" s="227" customFormat="1" ht="12.6" customHeight="1">
      <c r="A13" s="83"/>
      <c r="B13" s="97"/>
      <c r="C13" s="97"/>
      <c r="D13" s="97"/>
      <c r="E13" s="97"/>
      <c r="F13" s="98"/>
    </row>
    <row r="14" spans="1:9" ht="24.95" customHeight="1">
      <c r="A14" s="105" t="s">
        <v>86</v>
      </c>
      <c r="B14" s="101" t="s">
        <v>79</v>
      </c>
      <c r="C14" s="90"/>
      <c r="D14" s="179">
        <f>D6</f>
        <v>0</v>
      </c>
      <c r="E14" s="116"/>
      <c r="F14" s="120" t="s">
        <v>1445</v>
      </c>
    </row>
    <row r="15" spans="1:9" ht="24.95" customHeight="1">
      <c r="A15" s="102" t="s">
        <v>87</v>
      </c>
      <c r="B15" s="103" t="s">
        <v>1603</v>
      </c>
      <c r="C15" s="94">
        <f t="shared" ref="C15:C39" si="1">IF(COUNTBLANK(D15),1,2)</f>
        <v>1</v>
      </c>
      <c r="D15" s="178"/>
      <c r="E15" s="116"/>
      <c r="F15" s="121" t="s">
        <v>1749</v>
      </c>
    </row>
    <row r="16" spans="1:9" ht="24.95" customHeight="1">
      <c r="A16" s="105" t="s">
        <v>88</v>
      </c>
      <c r="B16" s="101" t="s">
        <v>1719</v>
      </c>
      <c r="C16" s="90">
        <f t="shared" si="1"/>
        <v>1</v>
      </c>
      <c r="D16" s="178"/>
      <c r="E16" s="116"/>
      <c r="F16" s="120" t="s">
        <v>1306</v>
      </c>
    </row>
    <row r="17" spans="1:6" ht="24.95" customHeight="1">
      <c r="A17" s="102" t="s">
        <v>89</v>
      </c>
      <c r="B17" s="103" t="s">
        <v>1720</v>
      </c>
      <c r="C17" s="94"/>
      <c r="D17" s="179">
        <f>SUM(D14:D16)</f>
        <v>0</v>
      </c>
      <c r="E17" s="116"/>
      <c r="F17" s="121" t="s">
        <v>1538</v>
      </c>
    </row>
    <row r="18" spans="1:6" ht="24.95" customHeight="1">
      <c r="A18" s="105" t="s">
        <v>90</v>
      </c>
      <c r="B18" s="101" t="s">
        <v>91</v>
      </c>
      <c r="C18" s="90">
        <f t="shared" si="1"/>
        <v>1</v>
      </c>
      <c r="D18" s="178"/>
      <c r="E18" s="116"/>
      <c r="F18" s="120" t="s">
        <v>1750</v>
      </c>
    </row>
    <row r="19" spans="1:6" ht="24.95" customHeight="1">
      <c r="A19" s="102" t="s">
        <v>92</v>
      </c>
      <c r="B19" s="103" t="s">
        <v>1721</v>
      </c>
      <c r="C19" s="94">
        <f t="shared" si="1"/>
        <v>1</v>
      </c>
      <c r="D19" s="178"/>
      <c r="E19" s="116"/>
      <c r="F19" s="121" t="s">
        <v>1307</v>
      </c>
    </row>
    <row r="20" spans="1:6" ht="24.95" customHeight="1">
      <c r="A20" s="105" t="s">
        <v>93</v>
      </c>
      <c r="B20" s="101" t="s">
        <v>1722</v>
      </c>
      <c r="C20" s="90">
        <f t="shared" si="1"/>
        <v>1</v>
      </c>
      <c r="D20" s="178"/>
      <c r="E20" s="116"/>
      <c r="F20" s="120" t="s">
        <v>1751</v>
      </c>
    </row>
    <row r="21" spans="1:6" ht="24.95" customHeight="1">
      <c r="A21" s="102" t="s">
        <v>94</v>
      </c>
      <c r="B21" s="103" t="s">
        <v>1723</v>
      </c>
      <c r="C21" s="94">
        <f t="shared" si="1"/>
        <v>1</v>
      </c>
      <c r="D21" s="178"/>
      <c r="E21" s="116"/>
      <c r="F21" s="121" t="s">
        <v>1308</v>
      </c>
    </row>
    <row r="22" spans="1:6" ht="24.95" customHeight="1">
      <c r="A22" s="105" t="s">
        <v>95</v>
      </c>
      <c r="B22" s="101" t="s">
        <v>1724</v>
      </c>
      <c r="C22" s="90">
        <f t="shared" si="1"/>
        <v>1</v>
      </c>
      <c r="D22" s="178"/>
      <c r="E22" s="116"/>
      <c r="F22" s="120" t="s">
        <v>1309</v>
      </c>
    </row>
    <row r="23" spans="1:6" ht="24.95" customHeight="1">
      <c r="A23" s="102" t="s">
        <v>96</v>
      </c>
      <c r="B23" s="103" t="s">
        <v>1725</v>
      </c>
      <c r="C23" s="94">
        <f t="shared" si="1"/>
        <v>1</v>
      </c>
      <c r="D23" s="178"/>
      <c r="E23" s="116"/>
      <c r="F23" s="121" t="s">
        <v>1602</v>
      </c>
    </row>
    <row r="24" spans="1:6" ht="24.95" customHeight="1">
      <c r="A24" s="105" t="s">
        <v>97</v>
      </c>
      <c r="B24" s="101" t="s">
        <v>1726</v>
      </c>
      <c r="C24" s="90">
        <f t="shared" si="1"/>
        <v>1</v>
      </c>
      <c r="D24" s="178"/>
      <c r="E24" s="116"/>
      <c r="F24" s="120" t="s">
        <v>1310</v>
      </c>
    </row>
    <row r="25" spans="1:6" ht="24.95" customHeight="1">
      <c r="A25" s="102" t="s">
        <v>98</v>
      </c>
      <c r="B25" s="103" t="s">
        <v>1727</v>
      </c>
      <c r="C25" s="94">
        <f t="shared" si="1"/>
        <v>1</v>
      </c>
      <c r="D25" s="178"/>
      <c r="E25" s="116"/>
      <c r="F25" s="121" t="s">
        <v>1311</v>
      </c>
    </row>
    <row r="26" spans="1:6" ht="24.95" customHeight="1">
      <c r="A26" s="105" t="s">
        <v>99</v>
      </c>
      <c r="B26" s="101" t="s">
        <v>1728</v>
      </c>
      <c r="C26" s="90">
        <f t="shared" si="1"/>
        <v>1</v>
      </c>
      <c r="D26" s="178"/>
      <c r="E26" s="116"/>
      <c r="F26" s="120" t="s">
        <v>1312</v>
      </c>
    </row>
    <row r="27" spans="1:6" ht="24.95" customHeight="1">
      <c r="A27" s="102" t="s">
        <v>100</v>
      </c>
      <c r="B27" s="103" t="s">
        <v>1729</v>
      </c>
      <c r="C27" s="94">
        <f t="shared" si="1"/>
        <v>1</v>
      </c>
      <c r="D27" s="178"/>
      <c r="E27" s="116"/>
      <c r="F27" s="121" t="s">
        <v>1313</v>
      </c>
    </row>
    <row r="28" spans="1:6" ht="24.95" customHeight="1">
      <c r="A28" s="105" t="s">
        <v>101</v>
      </c>
      <c r="B28" s="101" t="s">
        <v>1730</v>
      </c>
      <c r="C28" s="90">
        <f t="shared" si="1"/>
        <v>1</v>
      </c>
      <c r="D28" s="178"/>
      <c r="E28" s="116"/>
      <c r="F28" s="120" t="s">
        <v>1314</v>
      </c>
    </row>
    <row r="29" spans="1:6" ht="24.95" customHeight="1">
      <c r="A29" s="102" t="s">
        <v>102</v>
      </c>
      <c r="B29" s="103" t="s">
        <v>103</v>
      </c>
      <c r="C29" s="94">
        <f t="shared" si="1"/>
        <v>1</v>
      </c>
      <c r="D29" s="178"/>
      <c r="E29" s="116"/>
      <c r="F29" s="121" t="s">
        <v>1315</v>
      </c>
    </row>
    <row r="30" spans="1:6" ht="24.95" customHeight="1">
      <c r="A30" s="105" t="s">
        <v>104</v>
      </c>
      <c r="B30" s="101" t="s">
        <v>1731</v>
      </c>
      <c r="C30" s="90">
        <f t="shared" si="1"/>
        <v>1</v>
      </c>
      <c r="D30" s="178"/>
      <c r="E30" s="116"/>
      <c r="F30" s="120" t="s">
        <v>1316</v>
      </c>
    </row>
    <row r="31" spans="1:6" ht="24.95" customHeight="1">
      <c r="A31" s="102" t="s">
        <v>105</v>
      </c>
      <c r="B31" s="103" t="s">
        <v>1732</v>
      </c>
      <c r="C31" s="94">
        <f t="shared" si="1"/>
        <v>1</v>
      </c>
      <c r="D31" s="178"/>
      <c r="E31" s="116"/>
      <c r="F31" s="121" t="s">
        <v>1752</v>
      </c>
    </row>
    <row r="32" spans="1:6" ht="24.95" customHeight="1">
      <c r="A32" s="105" t="s">
        <v>106</v>
      </c>
      <c r="B32" s="101" t="s">
        <v>1733</v>
      </c>
      <c r="C32" s="90">
        <f>IF(COUNTBLANK(D32),1,2)</f>
        <v>1</v>
      </c>
      <c r="D32" s="178"/>
      <c r="E32" s="116"/>
      <c r="F32" s="120" t="s">
        <v>1753</v>
      </c>
    </row>
    <row r="33" spans="1:6" ht="24.95" customHeight="1">
      <c r="A33" s="102" t="s">
        <v>107</v>
      </c>
      <c r="B33" s="103" t="s">
        <v>108</v>
      </c>
      <c r="C33" s="94">
        <f t="shared" si="1"/>
        <v>1</v>
      </c>
      <c r="D33" s="178"/>
      <c r="E33" s="116"/>
      <c r="F33" s="121" t="s">
        <v>1317</v>
      </c>
    </row>
    <row r="34" spans="1:6" ht="24.95" customHeight="1">
      <c r="A34" s="105" t="s">
        <v>109</v>
      </c>
      <c r="B34" s="101" t="s">
        <v>1734</v>
      </c>
      <c r="C34" s="90">
        <f t="shared" si="1"/>
        <v>1</v>
      </c>
      <c r="D34" s="178"/>
      <c r="E34" s="116"/>
      <c r="F34" s="120" t="s">
        <v>1318</v>
      </c>
    </row>
    <row r="35" spans="1:6" ht="24.95" customHeight="1">
      <c r="A35" s="102" t="s">
        <v>110</v>
      </c>
      <c r="B35" s="103" t="s">
        <v>2057</v>
      </c>
      <c r="C35" s="94">
        <f t="shared" si="1"/>
        <v>1</v>
      </c>
      <c r="D35" s="178"/>
      <c r="E35" s="116"/>
      <c r="F35" s="121" t="s">
        <v>2072</v>
      </c>
    </row>
    <row r="36" spans="1:6" ht="24.95" customHeight="1">
      <c r="A36" s="105" t="s">
        <v>1443</v>
      </c>
      <c r="B36" s="101" t="s">
        <v>2058</v>
      </c>
      <c r="C36" s="90">
        <f t="shared" si="1"/>
        <v>1</v>
      </c>
      <c r="D36" s="178"/>
      <c r="E36" s="116"/>
      <c r="F36" s="120" t="s">
        <v>2072</v>
      </c>
    </row>
    <row r="37" spans="1:6" ht="24.95" customHeight="1">
      <c r="A37" s="102" t="s">
        <v>111</v>
      </c>
      <c r="B37" s="103" t="s">
        <v>1444</v>
      </c>
      <c r="C37" s="94"/>
      <c r="D37" s="180">
        <f>SUM(D17:D36)</f>
        <v>0</v>
      </c>
      <c r="E37" s="116"/>
      <c r="F37" s="121" t="s">
        <v>1591</v>
      </c>
    </row>
    <row r="38" spans="1:6" ht="24.95" customHeight="1">
      <c r="A38" s="105" t="s">
        <v>112</v>
      </c>
      <c r="B38" s="101" t="s">
        <v>113</v>
      </c>
      <c r="C38" s="90">
        <f t="shared" si="1"/>
        <v>1</v>
      </c>
      <c r="D38" s="178"/>
      <c r="E38" s="116"/>
      <c r="F38" s="120" t="s">
        <v>1319</v>
      </c>
    </row>
    <row r="39" spans="1:6" ht="24.95" customHeight="1">
      <c r="A39" s="102" t="s">
        <v>114</v>
      </c>
      <c r="B39" s="103" t="s">
        <v>1735</v>
      </c>
      <c r="C39" s="94">
        <f t="shared" si="1"/>
        <v>1</v>
      </c>
      <c r="D39" s="178"/>
      <c r="E39" s="116"/>
      <c r="F39" s="121" t="s">
        <v>1320</v>
      </c>
    </row>
    <row r="40" spans="1:6" s="227" customFormat="1" ht="12.6" customHeight="1">
      <c r="A40" s="83"/>
      <c r="B40" s="97"/>
      <c r="C40" s="97"/>
      <c r="D40" s="97"/>
      <c r="E40" s="97"/>
      <c r="F40" s="146"/>
    </row>
    <row r="41" spans="1:6" s="228" customFormat="1" ht="38.1" customHeight="1">
      <c r="A41" s="84">
        <v>5</v>
      </c>
      <c r="B41" s="99" t="s">
        <v>1836</v>
      </c>
      <c r="C41" s="85"/>
      <c r="D41" s="86" t="str">
        <f>$D$3</f>
        <v xml:space="preserve">Data  </v>
      </c>
      <c r="E41" s="87" t="str">
        <f>$E$3</f>
        <v>Comment Box</v>
      </c>
      <c r="F41" s="88" t="s">
        <v>1521</v>
      </c>
    </row>
    <row r="42" spans="1:6" s="227" customFormat="1" ht="12.6" customHeight="1">
      <c r="A42" s="83"/>
      <c r="B42" s="97"/>
      <c r="C42" s="97"/>
      <c r="D42" s="97"/>
      <c r="E42" s="97"/>
      <c r="F42" s="146"/>
    </row>
    <row r="43" spans="1:6" ht="24.95" customHeight="1">
      <c r="A43" s="105" t="s">
        <v>115</v>
      </c>
      <c r="B43" s="101" t="s">
        <v>116</v>
      </c>
      <c r="C43" s="90">
        <f t="shared" ref="C43:C51" si="2">IF(COUNTBLANK(D43),1,2)</f>
        <v>1</v>
      </c>
      <c r="D43" s="178"/>
      <c r="E43" s="116"/>
      <c r="F43" s="120" t="s">
        <v>2073</v>
      </c>
    </row>
    <row r="44" spans="1:6" ht="24.95" customHeight="1">
      <c r="A44" s="102" t="s">
        <v>117</v>
      </c>
      <c r="B44" s="103" t="s">
        <v>118</v>
      </c>
      <c r="C44" s="106">
        <f t="shared" si="2"/>
        <v>1</v>
      </c>
      <c r="D44" s="178"/>
      <c r="E44" s="116"/>
      <c r="F44" s="121" t="s">
        <v>1321</v>
      </c>
    </row>
    <row r="45" spans="1:6" ht="24.95" customHeight="1">
      <c r="A45" s="105" t="s">
        <v>119</v>
      </c>
      <c r="B45" s="101" t="s">
        <v>120</v>
      </c>
      <c r="C45" s="90"/>
      <c r="D45" s="180">
        <f>SUM(D43:D44)</f>
        <v>0</v>
      </c>
      <c r="E45" s="116"/>
      <c r="F45" s="120" t="s">
        <v>2074</v>
      </c>
    </row>
    <row r="46" spans="1:6" ht="24.95" customHeight="1">
      <c r="A46" s="102" t="s">
        <v>121</v>
      </c>
      <c r="B46" s="103" t="s">
        <v>1446</v>
      </c>
      <c r="C46" s="106">
        <f t="shared" si="2"/>
        <v>1</v>
      </c>
      <c r="D46" s="178"/>
      <c r="E46" s="116"/>
      <c r="F46" s="121" t="s">
        <v>1322</v>
      </c>
    </row>
    <row r="47" spans="1:6" ht="24.95" customHeight="1">
      <c r="A47" s="105" t="s">
        <v>122</v>
      </c>
      <c r="B47" s="101" t="s">
        <v>123</v>
      </c>
      <c r="C47" s="90"/>
      <c r="D47" s="180">
        <f>SUM(D45:D46)</f>
        <v>0</v>
      </c>
      <c r="E47" s="116"/>
      <c r="F47" s="120" t="s">
        <v>1537</v>
      </c>
    </row>
    <row r="48" spans="1:6" ht="24.95" customHeight="1">
      <c r="A48" s="102" t="s">
        <v>124</v>
      </c>
      <c r="B48" s="103" t="s">
        <v>1736</v>
      </c>
      <c r="C48" s="94">
        <f t="shared" si="2"/>
        <v>1</v>
      </c>
      <c r="D48" s="178"/>
      <c r="E48" s="116"/>
      <c r="F48" s="121" t="s">
        <v>2075</v>
      </c>
    </row>
    <row r="49" spans="1:6" ht="24.95" customHeight="1">
      <c r="A49" s="105" t="s">
        <v>125</v>
      </c>
      <c r="B49" s="101" t="s">
        <v>126</v>
      </c>
      <c r="C49" s="90">
        <f t="shared" si="2"/>
        <v>1</v>
      </c>
      <c r="D49" s="178"/>
      <c r="E49" s="116"/>
      <c r="F49" s="120" t="s">
        <v>2076</v>
      </c>
    </row>
    <row r="50" spans="1:6" ht="24.95" customHeight="1">
      <c r="A50" s="102" t="s">
        <v>127</v>
      </c>
      <c r="B50" s="103" t="s">
        <v>129</v>
      </c>
      <c r="C50" s="94"/>
      <c r="D50" s="179">
        <f>SUM(D51:D52)</f>
        <v>0</v>
      </c>
      <c r="E50" s="116"/>
      <c r="F50" s="121" t="s">
        <v>1488</v>
      </c>
    </row>
    <row r="51" spans="1:6" ht="24.95" customHeight="1">
      <c r="A51" s="105" t="s">
        <v>1447</v>
      </c>
      <c r="B51" s="101" t="s">
        <v>131</v>
      </c>
      <c r="C51" s="90">
        <f t="shared" si="2"/>
        <v>1</v>
      </c>
      <c r="D51" s="178"/>
      <c r="E51" s="116"/>
      <c r="F51" s="120" t="s">
        <v>1754</v>
      </c>
    </row>
    <row r="52" spans="1:6" ht="24.95" customHeight="1">
      <c r="A52" s="102" t="s">
        <v>1448</v>
      </c>
      <c r="B52" s="103" t="s">
        <v>133</v>
      </c>
      <c r="C52" s="94">
        <f>IF(COUNTBLANK(D52),1,2)</f>
        <v>1</v>
      </c>
      <c r="D52" s="178"/>
      <c r="E52" s="116"/>
      <c r="F52" s="121" t="s">
        <v>1754</v>
      </c>
    </row>
    <row r="53" spans="1:6" ht="24.95" customHeight="1">
      <c r="A53" s="105" t="s">
        <v>128</v>
      </c>
      <c r="B53" s="101" t="s">
        <v>135</v>
      </c>
      <c r="C53" s="90"/>
      <c r="D53" s="179">
        <f>SUM(D54:D55)</f>
        <v>0</v>
      </c>
      <c r="E53" s="116"/>
      <c r="F53" s="120" t="s">
        <v>1755</v>
      </c>
    </row>
    <row r="54" spans="1:6" ht="24.95" customHeight="1">
      <c r="A54" s="102" t="s">
        <v>130</v>
      </c>
      <c r="B54" s="103" t="s">
        <v>1839</v>
      </c>
      <c r="C54" s="94">
        <f>IF(COUNTBLANK(D54),1,2)</f>
        <v>1</v>
      </c>
      <c r="D54" s="178"/>
      <c r="E54" s="116"/>
      <c r="F54" s="121" t="s">
        <v>1756</v>
      </c>
    </row>
    <row r="55" spans="1:6" ht="24.95" customHeight="1">
      <c r="A55" s="105" t="s">
        <v>132</v>
      </c>
      <c r="B55" s="101" t="s">
        <v>1840</v>
      </c>
      <c r="C55" s="90">
        <f>IF(COUNTBLANK(D55),1,2)</f>
        <v>1</v>
      </c>
      <c r="D55" s="178"/>
      <c r="E55" s="116"/>
      <c r="F55" s="120" t="s">
        <v>1756</v>
      </c>
    </row>
    <row r="56" spans="1:6" ht="24.95" customHeight="1">
      <c r="A56" s="102" t="s">
        <v>134</v>
      </c>
      <c r="B56" s="103" t="s">
        <v>137</v>
      </c>
      <c r="C56" s="94"/>
      <c r="D56" s="180">
        <f>SUM(D57:D58)</f>
        <v>0</v>
      </c>
      <c r="E56" s="116"/>
      <c r="F56" s="121" t="s">
        <v>1757</v>
      </c>
    </row>
    <row r="57" spans="1:6" ht="24.95" customHeight="1">
      <c r="A57" s="105" t="s">
        <v>1449</v>
      </c>
      <c r="B57" s="101" t="s">
        <v>1841</v>
      </c>
      <c r="C57" s="90">
        <f>IF(COUNTBLANK(D57),1,2)</f>
        <v>1</v>
      </c>
      <c r="D57" s="178"/>
      <c r="E57" s="116"/>
      <c r="F57" s="120" t="s">
        <v>1758</v>
      </c>
    </row>
    <row r="58" spans="1:6" ht="24.95" customHeight="1">
      <c r="A58" s="102" t="s">
        <v>1450</v>
      </c>
      <c r="B58" s="103" t="s">
        <v>1842</v>
      </c>
      <c r="C58" s="94">
        <f>IF(COUNTBLANK(D58),1,2)</f>
        <v>1</v>
      </c>
      <c r="D58" s="178"/>
      <c r="E58" s="116"/>
      <c r="F58" s="121" t="s">
        <v>1758</v>
      </c>
    </row>
    <row r="59" spans="1:6" ht="24.95" customHeight="1">
      <c r="A59" s="105" t="s">
        <v>136</v>
      </c>
      <c r="B59" s="101" t="s">
        <v>1843</v>
      </c>
      <c r="C59" s="90">
        <f>IF(COUNTBLANK(D59),1,2)</f>
        <v>1</v>
      </c>
      <c r="D59" s="178"/>
      <c r="E59" s="116"/>
      <c r="F59" s="120" t="s">
        <v>2077</v>
      </c>
    </row>
    <row r="60" spans="1:6" ht="24.95" customHeight="1">
      <c r="A60" s="102" t="s">
        <v>138</v>
      </c>
      <c r="B60" s="103" t="s">
        <v>1451</v>
      </c>
      <c r="C60" s="94"/>
      <c r="D60" s="180">
        <f>SUM(D47:D50,D53,D56,D59)</f>
        <v>0</v>
      </c>
      <c r="E60" s="116"/>
      <c r="F60" s="121" t="s">
        <v>1759</v>
      </c>
    </row>
    <row r="61" spans="1:6" ht="24.95" customHeight="1">
      <c r="A61" s="105" t="s">
        <v>1507</v>
      </c>
      <c r="B61" s="101" t="s">
        <v>1844</v>
      </c>
      <c r="C61" s="90">
        <f>IF(COUNTBLANK(D61),1,2)</f>
        <v>1</v>
      </c>
      <c r="D61" s="178"/>
      <c r="E61" s="116"/>
      <c r="F61" s="120" t="s">
        <v>1760</v>
      </c>
    </row>
    <row r="62" spans="1:6" ht="24.95" customHeight="1">
      <c r="A62" s="102" t="s">
        <v>1508</v>
      </c>
      <c r="B62" s="103" t="s">
        <v>1452</v>
      </c>
      <c r="C62" s="94"/>
      <c r="D62" s="180">
        <f>SUM(D60:D61)</f>
        <v>0</v>
      </c>
      <c r="E62" s="116"/>
      <c r="F62" s="121" t="s">
        <v>1489</v>
      </c>
    </row>
    <row r="63" spans="1:6" ht="12.6" customHeight="1">
      <c r="A63" s="107"/>
      <c r="B63" s="108"/>
      <c r="C63" s="109"/>
      <c r="D63" s="110"/>
      <c r="E63" s="153"/>
      <c r="F63" s="121"/>
    </row>
    <row r="64" spans="1:6" s="228" customFormat="1" ht="24.95" customHeight="1">
      <c r="A64" s="84">
        <v>6</v>
      </c>
      <c r="B64" s="99" t="s">
        <v>1806</v>
      </c>
      <c r="C64" s="85"/>
      <c r="D64" s="86" t="str">
        <f>$D$3</f>
        <v xml:space="preserve">Data  </v>
      </c>
      <c r="E64" s="87" t="str">
        <f>$E$3</f>
        <v>Comment Box</v>
      </c>
      <c r="F64" s="88" t="s">
        <v>1521</v>
      </c>
    </row>
    <row r="65" spans="1:6" ht="12.6" customHeight="1">
      <c r="A65" s="107"/>
      <c r="B65" s="108"/>
      <c r="C65" s="109"/>
      <c r="D65" s="110"/>
      <c r="E65" s="153"/>
      <c r="F65" s="121"/>
    </row>
    <row r="66" spans="1:6" ht="24.95" customHeight="1">
      <c r="A66" s="105" t="s">
        <v>140</v>
      </c>
      <c r="B66" s="101" t="s">
        <v>141</v>
      </c>
      <c r="C66" s="90"/>
      <c r="D66" s="180">
        <f>SUM(D67:D68)</f>
        <v>0</v>
      </c>
      <c r="E66" s="244"/>
      <c r="F66" s="120" t="s">
        <v>1823</v>
      </c>
    </row>
    <row r="67" spans="1:6" ht="24.95" customHeight="1">
      <c r="A67" s="102" t="s">
        <v>142</v>
      </c>
      <c r="B67" s="103" t="s">
        <v>143</v>
      </c>
      <c r="C67" s="94">
        <f t="shared" ref="C67:C90" si="3">IF(COUNTBLANK(D67),1,2)</f>
        <v>1</v>
      </c>
      <c r="D67" s="178"/>
      <c r="E67" s="244"/>
      <c r="F67" s="121" t="s">
        <v>1824</v>
      </c>
    </row>
    <row r="68" spans="1:6" ht="24.95" customHeight="1">
      <c r="A68" s="105" t="s">
        <v>144</v>
      </c>
      <c r="B68" s="101" t="s">
        <v>145</v>
      </c>
      <c r="C68" s="90">
        <f t="shared" si="3"/>
        <v>1</v>
      </c>
      <c r="D68" s="178"/>
      <c r="E68" s="244"/>
      <c r="F68" s="120" t="s">
        <v>1825</v>
      </c>
    </row>
    <row r="69" spans="1:6" ht="24.95" customHeight="1">
      <c r="A69" s="102" t="s">
        <v>146</v>
      </c>
      <c r="B69" s="103" t="s">
        <v>147</v>
      </c>
      <c r="C69" s="94">
        <f t="shared" si="3"/>
        <v>1</v>
      </c>
      <c r="D69" s="142"/>
      <c r="E69" s="244"/>
      <c r="F69" s="121" t="s">
        <v>1822</v>
      </c>
    </row>
    <row r="70" spans="1:6" ht="24.95" customHeight="1">
      <c r="A70" s="105" t="s">
        <v>148</v>
      </c>
      <c r="B70" s="101" t="s">
        <v>1393</v>
      </c>
      <c r="C70" s="90">
        <f t="shared" si="3"/>
        <v>1</v>
      </c>
      <c r="D70" s="271"/>
      <c r="E70" s="244"/>
      <c r="F70" s="120" t="s">
        <v>1761</v>
      </c>
    </row>
    <row r="71" spans="1:6" ht="24.95" customHeight="1">
      <c r="A71" s="102" t="s">
        <v>149</v>
      </c>
      <c r="B71" s="103" t="s">
        <v>150</v>
      </c>
      <c r="C71" s="94"/>
      <c r="D71" s="180">
        <f>SUM(D72:D73)</f>
        <v>0</v>
      </c>
      <c r="E71" s="244"/>
      <c r="F71" s="121" t="s">
        <v>1762</v>
      </c>
    </row>
    <row r="72" spans="1:6" ht="24.95" customHeight="1">
      <c r="A72" s="105" t="s">
        <v>151</v>
      </c>
      <c r="B72" s="101" t="s">
        <v>152</v>
      </c>
      <c r="C72" s="90">
        <f t="shared" si="3"/>
        <v>1</v>
      </c>
      <c r="D72" s="271"/>
      <c r="E72" s="244"/>
      <c r="F72" s="120" t="s">
        <v>1763</v>
      </c>
    </row>
    <row r="73" spans="1:6" ht="24.95" customHeight="1">
      <c r="A73" s="102" t="s">
        <v>153</v>
      </c>
      <c r="B73" s="103" t="s">
        <v>154</v>
      </c>
      <c r="C73" s="94">
        <f t="shared" si="3"/>
        <v>1</v>
      </c>
      <c r="D73" s="178"/>
      <c r="E73" s="244"/>
      <c r="F73" s="121" t="s">
        <v>1323</v>
      </c>
    </row>
    <row r="74" spans="1:6" ht="24.95" customHeight="1">
      <c r="A74" s="105" t="s">
        <v>155</v>
      </c>
      <c r="B74" s="101" t="s">
        <v>156</v>
      </c>
      <c r="C74" s="90">
        <f t="shared" si="3"/>
        <v>1</v>
      </c>
      <c r="D74" s="271"/>
      <c r="E74" s="244"/>
      <c r="F74" s="120" t="s">
        <v>1764</v>
      </c>
    </row>
    <row r="75" spans="1:6" ht="24.95" customHeight="1">
      <c r="A75" s="102" t="s">
        <v>157</v>
      </c>
      <c r="B75" s="103" t="s">
        <v>158</v>
      </c>
      <c r="C75" s="94">
        <f t="shared" si="3"/>
        <v>1</v>
      </c>
      <c r="D75" s="178"/>
      <c r="E75" s="244"/>
      <c r="F75" s="121" t="s">
        <v>1765</v>
      </c>
    </row>
    <row r="76" spans="1:6" ht="24.95" customHeight="1">
      <c r="A76" s="105" t="s">
        <v>159</v>
      </c>
      <c r="B76" s="101" t="s">
        <v>2059</v>
      </c>
      <c r="C76" s="90"/>
      <c r="D76" s="156">
        <f>IF(((D66&lt;&gt;0)*(D130&lt;&gt;0)=1),D66/D130,0)</f>
        <v>0</v>
      </c>
      <c r="E76" s="244"/>
      <c r="F76" s="120" t="s">
        <v>1766</v>
      </c>
    </row>
    <row r="77" spans="1:6" ht="24.95" customHeight="1">
      <c r="A77" s="102" t="s">
        <v>160</v>
      </c>
      <c r="B77" s="103" t="s">
        <v>2060</v>
      </c>
      <c r="C77" s="94"/>
      <c r="D77" s="157">
        <f>IF(((D66&lt;&gt;0)*(D5&lt;&gt;0)=1),D66/D5,0)</f>
        <v>0</v>
      </c>
      <c r="E77" s="244"/>
      <c r="F77" s="121" t="s">
        <v>1767</v>
      </c>
    </row>
    <row r="78" spans="1:6" ht="24.95" customHeight="1">
      <c r="A78" s="105" t="s">
        <v>161</v>
      </c>
      <c r="B78" s="101" t="s">
        <v>1737</v>
      </c>
      <c r="C78" s="90">
        <f t="shared" si="3"/>
        <v>1</v>
      </c>
      <c r="D78" s="142"/>
      <c r="E78" s="244"/>
      <c r="F78" s="120" t="s">
        <v>1768</v>
      </c>
    </row>
    <row r="79" spans="1:6" ht="24.95" customHeight="1">
      <c r="A79" s="102" t="s">
        <v>162</v>
      </c>
      <c r="B79" s="103" t="s">
        <v>2093</v>
      </c>
      <c r="C79" s="94">
        <f t="shared" si="3"/>
        <v>1</v>
      </c>
      <c r="D79" s="142"/>
      <c r="E79" s="244"/>
      <c r="F79" s="121" t="s">
        <v>2078</v>
      </c>
    </row>
    <row r="80" spans="1:6" ht="24.95" customHeight="1">
      <c r="A80" s="105" t="s">
        <v>163</v>
      </c>
      <c r="B80" s="101" t="s">
        <v>1453</v>
      </c>
      <c r="C80" s="90">
        <f t="shared" si="3"/>
        <v>1</v>
      </c>
      <c r="D80" s="272"/>
      <c r="E80" s="244"/>
      <c r="F80" s="120" t="s">
        <v>1769</v>
      </c>
    </row>
    <row r="81" spans="1:6" ht="24.95" customHeight="1">
      <c r="A81" s="102" t="s">
        <v>164</v>
      </c>
      <c r="B81" s="103" t="s">
        <v>165</v>
      </c>
      <c r="C81" s="94">
        <f t="shared" si="3"/>
        <v>1</v>
      </c>
      <c r="D81" s="178"/>
      <c r="E81" s="244"/>
      <c r="F81" s="121" t="s">
        <v>1324</v>
      </c>
    </row>
    <row r="82" spans="1:6" ht="24.95" customHeight="1">
      <c r="A82" s="105" t="s">
        <v>166</v>
      </c>
      <c r="B82" s="101" t="s">
        <v>167</v>
      </c>
      <c r="C82" s="90">
        <f t="shared" si="3"/>
        <v>1</v>
      </c>
      <c r="D82" s="271"/>
      <c r="E82" s="244"/>
      <c r="F82" s="120" t="s">
        <v>1325</v>
      </c>
    </row>
    <row r="83" spans="1:6" ht="24.95" customHeight="1">
      <c r="A83" s="102" t="s">
        <v>168</v>
      </c>
      <c r="B83" s="103" t="s">
        <v>169</v>
      </c>
      <c r="C83" s="94">
        <f t="shared" si="3"/>
        <v>1</v>
      </c>
      <c r="D83" s="271"/>
      <c r="E83" s="244"/>
      <c r="F83" s="121" t="s">
        <v>1770</v>
      </c>
    </row>
    <row r="84" spans="1:6" ht="24.95" customHeight="1">
      <c r="A84" s="105" t="s">
        <v>170</v>
      </c>
      <c r="B84" s="101" t="s">
        <v>171</v>
      </c>
      <c r="C84" s="90">
        <f t="shared" si="3"/>
        <v>1</v>
      </c>
      <c r="D84" s="271"/>
      <c r="E84" s="244"/>
      <c r="F84" s="120" t="s">
        <v>1771</v>
      </c>
    </row>
    <row r="85" spans="1:6" ht="24.95" customHeight="1">
      <c r="A85" s="102" t="s">
        <v>172</v>
      </c>
      <c r="B85" s="103" t="s">
        <v>173</v>
      </c>
      <c r="C85" s="94">
        <f t="shared" si="3"/>
        <v>1</v>
      </c>
      <c r="D85" s="271"/>
      <c r="E85" s="244"/>
      <c r="F85" s="121" t="s">
        <v>1772</v>
      </c>
    </row>
    <row r="86" spans="1:6" ht="24.95" customHeight="1">
      <c r="A86" s="105" t="s">
        <v>174</v>
      </c>
      <c r="B86" s="101" t="s">
        <v>175</v>
      </c>
      <c r="C86" s="90">
        <f t="shared" si="3"/>
        <v>1</v>
      </c>
      <c r="D86" s="271"/>
      <c r="E86" s="244"/>
      <c r="F86" s="120" t="s">
        <v>1326</v>
      </c>
    </row>
    <row r="87" spans="1:6" ht="24.95" customHeight="1">
      <c r="A87" s="102" t="s">
        <v>176</v>
      </c>
      <c r="B87" s="103" t="s">
        <v>1738</v>
      </c>
      <c r="C87" s="94">
        <f t="shared" si="3"/>
        <v>1</v>
      </c>
      <c r="D87" s="178"/>
      <c r="E87" s="244"/>
      <c r="F87" s="121" t="s">
        <v>1773</v>
      </c>
    </row>
    <row r="88" spans="1:6" ht="24.95" customHeight="1">
      <c r="A88" s="105" t="s">
        <v>177</v>
      </c>
      <c r="B88" s="101" t="s">
        <v>1739</v>
      </c>
      <c r="C88" s="90">
        <f t="shared" si="3"/>
        <v>1</v>
      </c>
      <c r="D88" s="271"/>
      <c r="E88" s="244"/>
      <c r="F88" s="120" t="s">
        <v>1774</v>
      </c>
    </row>
    <row r="89" spans="1:6" ht="24.95" customHeight="1">
      <c r="A89" s="102" t="s">
        <v>178</v>
      </c>
      <c r="B89" s="103" t="s">
        <v>1740</v>
      </c>
      <c r="C89" s="94">
        <f t="shared" si="3"/>
        <v>1</v>
      </c>
      <c r="D89" s="160"/>
      <c r="E89" s="244"/>
      <c r="F89" s="121" t="s">
        <v>2079</v>
      </c>
    </row>
    <row r="90" spans="1:6" ht="24.95" customHeight="1">
      <c r="A90" s="105" t="s">
        <v>179</v>
      </c>
      <c r="B90" s="101" t="s">
        <v>1741</v>
      </c>
      <c r="C90" s="90">
        <f t="shared" si="3"/>
        <v>1</v>
      </c>
      <c r="D90" s="273"/>
      <c r="E90" s="244"/>
      <c r="F90" s="120" t="s">
        <v>2080</v>
      </c>
    </row>
    <row r="91" spans="1:6" ht="12.6" customHeight="1">
      <c r="A91" s="107"/>
      <c r="B91" s="108"/>
      <c r="C91" s="109"/>
      <c r="D91" s="110"/>
      <c r="E91" s="153"/>
      <c r="F91" s="147"/>
    </row>
    <row r="92" spans="1:6" s="228" customFormat="1" ht="24.95" customHeight="1">
      <c r="A92" s="84">
        <v>7</v>
      </c>
      <c r="B92" s="99" t="s">
        <v>1807</v>
      </c>
      <c r="C92" s="85"/>
      <c r="D92" s="86" t="str">
        <f>$D$3</f>
        <v xml:space="preserve">Data  </v>
      </c>
      <c r="E92" s="87" t="str">
        <f>$E$3</f>
        <v>Comment Box</v>
      </c>
      <c r="F92" s="111" t="s">
        <v>1522</v>
      </c>
    </row>
    <row r="93" spans="1:6" ht="12.6" customHeight="1">
      <c r="A93" s="107"/>
      <c r="B93" s="108"/>
      <c r="C93" s="109"/>
      <c r="D93" s="110"/>
      <c r="E93" s="153"/>
      <c r="F93" s="147"/>
    </row>
    <row r="94" spans="1:6" ht="24.75" customHeight="1">
      <c r="A94" s="105" t="s">
        <v>180</v>
      </c>
      <c r="B94" s="101" t="s">
        <v>181</v>
      </c>
      <c r="C94" s="90">
        <f t="shared" ref="C94:C118" si="4">IF(COUNTBLANK(D94),1,2)</f>
        <v>1</v>
      </c>
      <c r="D94" s="142"/>
      <c r="E94" s="116"/>
      <c r="F94" s="120" t="s">
        <v>2081</v>
      </c>
    </row>
    <row r="95" spans="1:6" ht="24.95" customHeight="1">
      <c r="A95" s="102" t="s">
        <v>182</v>
      </c>
      <c r="B95" s="103" t="s">
        <v>183</v>
      </c>
      <c r="C95" s="94">
        <f t="shared" si="4"/>
        <v>1</v>
      </c>
      <c r="D95" s="142"/>
      <c r="E95" s="116"/>
      <c r="F95" s="121" t="s">
        <v>1539</v>
      </c>
    </row>
    <row r="96" spans="1:6" ht="24.95" customHeight="1">
      <c r="A96" s="105" t="s">
        <v>184</v>
      </c>
      <c r="B96" s="101" t="s">
        <v>185</v>
      </c>
      <c r="C96" s="90">
        <f t="shared" si="4"/>
        <v>1</v>
      </c>
      <c r="D96" s="142"/>
      <c r="E96" s="116"/>
      <c r="F96" s="120" t="s">
        <v>2094</v>
      </c>
    </row>
    <row r="97" spans="1:6" ht="24.95" customHeight="1">
      <c r="A97" s="102" t="s">
        <v>186</v>
      </c>
      <c r="B97" s="103" t="s">
        <v>187</v>
      </c>
      <c r="C97" s="94">
        <f t="shared" si="4"/>
        <v>1</v>
      </c>
      <c r="D97" s="142"/>
      <c r="E97" s="116"/>
      <c r="F97" s="121" t="s">
        <v>2094</v>
      </c>
    </row>
    <row r="98" spans="1:6" ht="24.95" customHeight="1">
      <c r="A98" s="105" t="s">
        <v>188</v>
      </c>
      <c r="B98" s="101" t="s">
        <v>189</v>
      </c>
      <c r="C98" s="90">
        <f t="shared" si="4"/>
        <v>1</v>
      </c>
      <c r="D98" s="142"/>
      <c r="E98" s="116"/>
      <c r="F98" s="120" t="s">
        <v>2094</v>
      </c>
    </row>
    <row r="99" spans="1:6" ht="24.95" customHeight="1">
      <c r="A99" s="102" t="s">
        <v>190</v>
      </c>
      <c r="B99" s="103" t="s">
        <v>191</v>
      </c>
      <c r="C99" s="94">
        <f t="shared" si="4"/>
        <v>1</v>
      </c>
      <c r="D99" s="142"/>
      <c r="E99" s="116"/>
      <c r="F99" s="121" t="s">
        <v>2094</v>
      </c>
    </row>
    <row r="100" spans="1:6" ht="24.95" customHeight="1">
      <c r="A100" s="105" t="s">
        <v>192</v>
      </c>
      <c r="B100" s="101" t="s">
        <v>193</v>
      </c>
      <c r="C100" s="90">
        <f t="shared" ref="C100:C106" si="5">IF(COUNTBLANK(D100),1,2)</f>
        <v>1</v>
      </c>
      <c r="D100" s="178"/>
      <c r="E100" s="116"/>
      <c r="F100" s="120" t="s">
        <v>1775</v>
      </c>
    </row>
    <row r="101" spans="1:6" ht="24.95" customHeight="1">
      <c r="A101" s="102" t="s">
        <v>194</v>
      </c>
      <c r="B101" s="103" t="s">
        <v>195</v>
      </c>
      <c r="C101" s="94">
        <f t="shared" si="5"/>
        <v>1</v>
      </c>
      <c r="D101" s="142"/>
      <c r="E101" s="116"/>
      <c r="F101" s="121" t="s">
        <v>1327</v>
      </c>
    </row>
    <row r="102" spans="1:6" ht="24.95" customHeight="1">
      <c r="A102" s="105" t="s">
        <v>196</v>
      </c>
      <c r="B102" s="101" t="s">
        <v>1845</v>
      </c>
      <c r="C102" s="90">
        <f t="shared" si="5"/>
        <v>1</v>
      </c>
      <c r="D102" s="142"/>
      <c r="E102" s="116"/>
      <c r="F102" s="120" t="s">
        <v>1540</v>
      </c>
    </row>
    <row r="103" spans="1:6" ht="24.95" customHeight="1">
      <c r="A103" s="102" t="s">
        <v>197</v>
      </c>
      <c r="B103" s="103" t="s">
        <v>1846</v>
      </c>
      <c r="C103" s="94">
        <f t="shared" si="5"/>
        <v>1</v>
      </c>
      <c r="D103" s="142"/>
      <c r="E103" s="116"/>
      <c r="F103" s="121" t="s">
        <v>2095</v>
      </c>
    </row>
    <row r="104" spans="1:6" ht="24.95" customHeight="1">
      <c r="A104" s="105" t="s">
        <v>198</v>
      </c>
      <c r="B104" s="101" t="s">
        <v>1847</v>
      </c>
      <c r="C104" s="90">
        <f t="shared" si="5"/>
        <v>1</v>
      </c>
      <c r="D104" s="142"/>
      <c r="E104" s="116"/>
      <c r="F104" s="120" t="s">
        <v>2095</v>
      </c>
    </row>
    <row r="105" spans="1:6" ht="24.95" customHeight="1">
      <c r="A105" s="102" t="s">
        <v>199</v>
      </c>
      <c r="B105" s="103" t="s">
        <v>1848</v>
      </c>
      <c r="C105" s="94">
        <f t="shared" si="5"/>
        <v>1</v>
      </c>
      <c r="D105" s="142"/>
      <c r="E105" s="116"/>
      <c r="F105" s="121" t="s">
        <v>2095</v>
      </c>
    </row>
    <row r="106" spans="1:6" ht="24.95" customHeight="1">
      <c r="A106" s="105" t="s">
        <v>200</v>
      </c>
      <c r="B106" s="101" t="s">
        <v>1849</v>
      </c>
      <c r="C106" s="90">
        <f t="shared" si="5"/>
        <v>1</v>
      </c>
      <c r="D106" s="142"/>
      <c r="E106" s="116"/>
      <c r="F106" s="120" t="s">
        <v>2095</v>
      </c>
    </row>
    <row r="107" spans="1:6" ht="24.95" customHeight="1">
      <c r="A107" s="102" t="s">
        <v>201</v>
      </c>
      <c r="B107" s="103" t="s">
        <v>1742</v>
      </c>
      <c r="C107" s="94">
        <f t="shared" si="4"/>
        <v>1</v>
      </c>
      <c r="D107" s="142"/>
      <c r="E107" s="116"/>
      <c r="F107" s="121" t="s">
        <v>2082</v>
      </c>
    </row>
    <row r="108" spans="1:6" ht="24.95" customHeight="1">
      <c r="A108" s="105" t="s">
        <v>202</v>
      </c>
      <c r="B108" s="101" t="s">
        <v>1743</v>
      </c>
      <c r="C108" s="90">
        <f t="shared" si="4"/>
        <v>1</v>
      </c>
      <c r="D108" s="142"/>
      <c r="E108" s="116"/>
      <c r="F108" s="120" t="s">
        <v>1541</v>
      </c>
    </row>
    <row r="109" spans="1:6" ht="24.95" customHeight="1">
      <c r="A109" s="102" t="s">
        <v>203</v>
      </c>
      <c r="B109" s="103" t="s">
        <v>1744</v>
      </c>
      <c r="C109" s="94">
        <f t="shared" si="4"/>
        <v>1</v>
      </c>
      <c r="D109" s="142"/>
      <c r="E109" s="116"/>
      <c r="F109" s="121" t="s">
        <v>2096</v>
      </c>
    </row>
    <row r="110" spans="1:6" ht="24.95" customHeight="1">
      <c r="A110" s="105" t="s">
        <v>204</v>
      </c>
      <c r="B110" s="101" t="s">
        <v>1745</v>
      </c>
      <c r="C110" s="90">
        <f t="shared" si="4"/>
        <v>1</v>
      </c>
      <c r="D110" s="142"/>
      <c r="E110" s="116"/>
      <c r="F110" s="120" t="s">
        <v>2096</v>
      </c>
    </row>
    <row r="111" spans="1:6" ht="24.95" customHeight="1">
      <c r="A111" s="102" t="s">
        <v>205</v>
      </c>
      <c r="B111" s="103" t="s">
        <v>1746</v>
      </c>
      <c r="C111" s="94">
        <f t="shared" si="4"/>
        <v>1</v>
      </c>
      <c r="D111" s="142"/>
      <c r="E111" s="116"/>
      <c r="F111" s="121" t="s">
        <v>2096</v>
      </c>
    </row>
    <row r="112" spans="1:6" ht="24.95" customHeight="1">
      <c r="A112" s="105" t="s">
        <v>206</v>
      </c>
      <c r="B112" s="101" t="s">
        <v>1747</v>
      </c>
      <c r="C112" s="90">
        <f t="shared" si="4"/>
        <v>1</v>
      </c>
      <c r="D112" s="142"/>
      <c r="E112" s="116"/>
      <c r="F112" s="120" t="s">
        <v>2096</v>
      </c>
    </row>
    <row r="113" spans="1:6" ht="24.95" customHeight="1">
      <c r="A113" s="102" t="s">
        <v>207</v>
      </c>
      <c r="B113" s="103" t="s">
        <v>208</v>
      </c>
      <c r="C113" s="94">
        <f t="shared" si="4"/>
        <v>1</v>
      </c>
      <c r="D113" s="142"/>
      <c r="E113" s="116"/>
      <c r="F113" s="121" t="s">
        <v>1776</v>
      </c>
    </row>
    <row r="114" spans="1:6" ht="24.95" customHeight="1">
      <c r="A114" s="105" t="s">
        <v>209</v>
      </c>
      <c r="B114" s="101" t="s">
        <v>2084</v>
      </c>
      <c r="C114" s="90">
        <f t="shared" si="4"/>
        <v>1</v>
      </c>
      <c r="D114" s="142"/>
      <c r="E114" s="116"/>
      <c r="F114" s="120" t="s">
        <v>2083</v>
      </c>
    </row>
    <row r="115" spans="1:6" ht="24.95" customHeight="1">
      <c r="A115" s="102" t="s">
        <v>210</v>
      </c>
      <c r="B115" s="103" t="s">
        <v>1850</v>
      </c>
      <c r="C115" s="94">
        <f t="shared" si="4"/>
        <v>1</v>
      </c>
      <c r="D115" s="160"/>
      <c r="E115" s="116"/>
      <c r="F115" s="121" t="s">
        <v>1777</v>
      </c>
    </row>
    <row r="116" spans="1:6" ht="24.95" customHeight="1">
      <c r="A116" s="105" t="s">
        <v>211</v>
      </c>
      <c r="B116" s="101" t="s">
        <v>2085</v>
      </c>
      <c r="C116" s="90">
        <f t="shared" si="4"/>
        <v>1</v>
      </c>
      <c r="D116" s="160"/>
      <c r="E116" s="116"/>
      <c r="F116" s="120" t="s">
        <v>1778</v>
      </c>
    </row>
    <row r="117" spans="1:6" ht="24.95" customHeight="1">
      <c r="A117" s="102" t="s">
        <v>212</v>
      </c>
      <c r="B117" s="103" t="s">
        <v>2086</v>
      </c>
      <c r="C117" s="94">
        <f t="shared" si="4"/>
        <v>1</v>
      </c>
      <c r="D117" s="160"/>
      <c r="E117" s="116"/>
      <c r="F117" s="121" t="s">
        <v>1779</v>
      </c>
    </row>
    <row r="118" spans="1:6" ht="24.95" customHeight="1">
      <c r="A118" s="105" t="s">
        <v>213</v>
      </c>
      <c r="B118" s="101" t="s">
        <v>2087</v>
      </c>
      <c r="C118" s="90">
        <f t="shared" si="4"/>
        <v>1</v>
      </c>
      <c r="D118" s="160"/>
      <c r="E118" s="116"/>
      <c r="F118" s="120" t="s">
        <v>1780</v>
      </c>
    </row>
    <row r="119" spans="1:6" ht="12.6" customHeight="1">
      <c r="A119" s="107"/>
      <c r="B119" s="108"/>
      <c r="C119" s="109"/>
      <c r="D119" s="110"/>
      <c r="E119" s="153"/>
      <c r="F119" s="147"/>
    </row>
    <row r="120" spans="1:6" s="228" customFormat="1" ht="24.95" customHeight="1">
      <c r="A120" s="84">
        <v>8</v>
      </c>
      <c r="B120" s="99" t="s">
        <v>214</v>
      </c>
      <c r="C120" s="85"/>
      <c r="D120" s="86" t="str">
        <f>$D$3</f>
        <v xml:space="preserve">Data  </v>
      </c>
      <c r="E120" s="87" t="str">
        <f>$E$3</f>
        <v>Comment Box</v>
      </c>
      <c r="F120" s="88" t="s">
        <v>1521</v>
      </c>
    </row>
    <row r="121" spans="1:6" s="228" customFormat="1" ht="12.6" customHeight="1">
      <c r="A121" s="112"/>
      <c r="B121" s="113"/>
      <c r="C121" s="114"/>
      <c r="D121" s="115"/>
      <c r="E121" s="154"/>
      <c r="F121" s="148"/>
    </row>
    <row r="122" spans="1:6" ht="24.95" customHeight="1">
      <c r="A122" s="105" t="s">
        <v>215</v>
      </c>
      <c r="B122" s="101" t="s">
        <v>216</v>
      </c>
      <c r="C122" s="90">
        <f>IF(COUNTBLANK(D122),1,2)</f>
        <v>1</v>
      </c>
      <c r="D122" s="178"/>
      <c r="E122" s="244"/>
      <c r="F122" s="120" t="s">
        <v>1781</v>
      </c>
    </row>
    <row r="123" spans="1:6" ht="24.95" customHeight="1">
      <c r="A123" s="102" t="s">
        <v>217</v>
      </c>
      <c r="B123" s="103" t="s">
        <v>218</v>
      </c>
      <c r="C123" s="94">
        <f>IF(COUNTBLANK(D123),1,2)</f>
        <v>1</v>
      </c>
      <c r="D123" s="178"/>
      <c r="E123" s="244"/>
      <c r="F123" s="121" t="s">
        <v>1782</v>
      </c>
    </row>
    <row r="124" spans="1:6" ht="24.95" customHeight="1">
      <c r="A124" s="105" t="s">
        <v>219</v>
      </c>
      <c r="B124" s="101" t="s">
        <v>220</v>
      </c>
      <c r="C124" s="90">
        <f>IF(COUNTBLANK(D124),1,2)</f>
        <v>1</v>
      </c>
      <c r="D124" s="178"/>
      <c r="E124" s="244"/>
      <c r="F124" s="120" t="s">
        <v>2114</v>
      </c>
    </row>
    <row r="125" spans="1:6" ht="24.95" customHeight="1">
      <c r="A125" s="102" t="s">
        <v>221</v>
      </c>
      <c r="B125" s="103" t="s">
        <v>222</v>
      </c>
      <c r="C125" s="94">
        <f>IF(COUNTBLANK(D125),1,2)</f>
        <v>1</v>
      </c>
      <c r="D125" s="178"/>
      <c r="E125" s="244"/>
      <c r="F125" s="121" t="s">
        <v>1783</v>
      </c>
    </row>
    <row r="126" spans="1:6" ht="24.95" customHeight="1">
      <c r="A126" s="105" t="s">
        <v>223</v>
      </c>
      <c r="B126" s="101" t="s">
        <v>224</v>
      </c>
      <c r="C126" s="90">
        <f>IF(COUNTBLANK(D126),1,2)</f>
        <v>1</v>
      </c>
      <c r="D126" s="178"/>
      <c r="E126" s="244"/>
      <c r="F126" s="120" t="s">
        <v>1784</v>
      </c>
    </row>
    <row r="127" spans="1:6" s="228" customFormat="1" ht="12.6" customHeight="1">
      <c r="A127" s="112"/>
      <c r="B127" s="113"/>
      <c r="C127" s="114"/>
      <c r="D127" s="115"/>
      <c r="E127" s="154"/>
      <c r="F127" s="148"/>
    </row>
    <row r="128" spans="1:6" s="228" customFormat="1" ht="24.95" customHeight="1">
      <c r="A128" s="84">
        <v>9</v>
      </c>
      <c r="B128" s="99" t="s">
        <v>225</v>
      </c>
      <c r="C128" s="85"/>
      <c r="D128" s="86" t="str">
        <f>$D$3</f>
        <v xml:space="preserve">Data  </v>
      </c>
      <c r="E128" s="87" t="str">
        <f>$E$3</f>
        <v>Comment Box</v>
      </c>
      <c r="F128" s="88" t="s">
        <v>1521</v>
      </c>
    </row>
    <row r="129" spans="1:6" s="228" customFormat="1" ht="12.6" customHeight="1">
      <c r="A129" s="112"/>
      <c r="B129" s="113"/>
      <c r="C129" s="114"/>
      <c r="D129" s="115"/>
      <c r="E129" s="154"/>
      <c r="F129" s="148"/>
    </row>
    <row r="130" spans="1:6" ht="24.95" customHeight="1">
      <c r="A130" s="105" t="s">
        <v>226</v>
      </c>
      <c r="B130" s="101" t="s">
        <v>227</v>
      </c>
      <c r="C130" s="90"/>
      <c r="D130" s="180">
        <f>SUM(D131,D142)</f>
        <v>0</v>
      </c>
      <c r="E130" s="244"/>
      <c r="F130" s="120" t="s">
        <v>1785</v>
      </c>
    </row>
    <row r="131" spans="1:6" ht="24.95" customHeight="1">
      <c r="A131" s="102" t="s">
        <v>228</v>
      </c>
      <c r="B131" s="103" t="s">
        <v>229</v>
      </c>
      <c r="C131" s="94">
        <f t="shared" ref="C131:C157" si="6">IF(COUNTBLANK(D131),1,2)</f>
        <v>1</v>
      </c>
      <c r="D131" s="178"/>
      <c r="E131" s="244"/>
      <c r="F131" s="121" t="s">
        <v>1490</v>
      </c>
    </row>
    <row r="132" spans="1:6" ht="24.95" customHeight="1">
      <c r="A132" s="105" t="s">
        <v>230</v>
      </c>
      <c r="B132" s="101" t="s">
        <v>2061</v>
      </c>
      <c r="C132" s="90">
        <f t="shared" si="6"/>
        <v>1</v>
      </c>
      <c r="D132" s="274"/>
      <c r="E132" s="244"/>
      <c r="F132" s="120" t="s">
        <v>1786</v>
      </c>
    </row>
    <row r="133" spans="1:6" ht="24.95" customHeight="1">
      <c r="A133" s="102" t="s">
        <v>231</v>
      </c>
      <c r="B133" s="103" t="s">
        <v>232</v>
      </c>
      <c r="C133" s="94">
        <f t="shared" si="6"/>
        <v>1</v>
      </c>
      <c r="D133" s="142"/>
      <c r="E133" s="244"/>
      <c r="F133" s="121" t="s">
        <v>2089</v>
      </c>
    </row>
    <row r="134" spans="1:6" ht="24.95" customHeight="1">
      <c r="A134" s="105" t="s">
        <v>233</v>
      </c>
      <c r="B134" s="101" t="s">
        <v>234</v>
      </c>
      <c r="C134" s="90">
        <f t="shared" si="6"/>
        <v>1</v>
      </c>
      <c r="D134" s="178"/>
      <c r="E134" s="244"/>
      <c r="F134" s="120" t="s">
        <v>1328</v>
      </c>
    </row>
    <row r="135" spans="1:6" ht="24.95" customHeight="1">
      <c r="A135" s="102" t="s">
        <v>235</v>
      </c>
      <c r="B135" s="103" t="s">
        <v>236</v>
      </c>
      <c r="C135" s="94">
        <f t="shared" si="6"/>
        <v>1</v>
      </c>
      <c r="D135" s="178"/>
      <c r="E135" s="244"/>
      <c r="F135" s="121" t="s">
        <v>1329</v>
      </c>
    </row>
    <row r="136" spans="1:6" ht="24.95" customHeight="1">
      <c r="A136" s="105" t="s">
        <v>237</v>
      </c>
      <c r="B136" s="101" t="str">
        <f>CONCATENATE("Net Leasable Area ",IF(D137&lt;&gt;"","(",""),D137,IF(D137&lt;&gt;"",")",""))</f>
        <v xml:space="preserve">Net Leasable Area </v>
      </c>
      <c r="C136" s="90">
        <f t="shared" si="6"/>
        <v>1</v>
      </c>
      <c r="D136" s="178"/>
      <c r="E136" s="244"/>
      <c r="F136" s="120" t="s">
        <v>1330</v>
      </c>
    </row>
    <row r="137" spans="1:6" ht="24.95" customHeight="1">
      <c r="A137" s="102" t="s">
        <v>238</v>
      </c>
      <c r="B137" s="103" t="s">
        <v>239</v>
      </c>
      <c r="C137" s="94">
        <f t="shared" si="6"/>
        <v>1</v>
      </c>
      <c r="D137" s="176"/>
      <c r="E137" s="244"/>
      <c r="F137" s="121" t="s">
        <v>1787</v>
      </c>
    </row>
    <row r="138" spans="1:6" ht="24.95" customHeight="1">
      <c r="A138" s="105" t="s">
        <v>240</v>
      </c>
      <c r="B138" s="101" t="s">
        <v>2088</v>
      </c>
      <c r="C138" s="90">
        <f t="shared" si="6"/>
        <v>1</v>
      </c>
      <c r="D138" s="142"/>
      <c r="E138" s="244"/>
      <c r="F138" s="120" t="s">
        <v>2097</v>
      </c>
    </row>
    <row r="139" spans="1:6" ht="24.95" customHeight="1">
      <c r="A139" s="102" t="s">
        <v>241</v>
      </c>
      <c r="B139" s="103" t="s">
        <v>242</v>
      </c>
      <c r="C139" s="94">
        <f t="shared" si="6"/>
        <v>1</v>
      </c>
      <c r="D139" s="142"/>
      <c r="E139" s="244"/>
      <c r="F139" s="121" t="s">
        <v>1331</v>
      </c>
    </row>
    <row r="140" spans="1:6" ht="24.75" customHeight="1">
      <c r="A140" s="105" t="s">
        <v>243</v>
      </c>
      <c r="B140" s="101" t="s">
        <v>2062</v>
      </c>
      <c r="C140" s="90">
        <f t="shared" si="6"/>
        <v>1</v>
      </c>
      <c r="D140" s="142"/>
      <c r="E140" s="244"/>
      <c r="F140" s="120" t="s">
        <v>1788</v>
      </c>
    </row>
    <row r="141" spans="1:6" ht="24.95" customHeight="1">
      <c r="A141" s="102" t="s">
        <v>244</v>
      </c>
      <c r="B141" s="103" t="s">
        <v>2113</v>
      </c>
      <c r="C141" s="94">
        <f t="shared" si="6"/>
        <v>1</v>
      </c>
      <c r="D141" s="158"/>
      <c r="E141" s="244"/>
      <c r="F141" s="121" t="s">
        <v>2098</v>
      </c>
    </row>
    <row r="142" spans="1:6" ht="24.95" customHeight="1">
      <c r="A142" s="105" t="s">
        <v>245</v>
      </c>
      <c r="B142" s="101" t="s">
        <v>246</v>
      </c>
      <c r="C142" s="90">
        <f t="shared" si="6"/>
        <v>1</v>
      </c>
      <c r="D142" s="178"/>
      <c r="E142" s="244"/>
      <c r="F142" s="120" t="s">
        <v>1789</v>
      </c>
    </row>
    <row r="143" spans="1:6" ht="24.95" customHeight="1">
      <c r="A143" s="102" t="s">
        <v>247</v>
      </c>
      <c r="B143" s="103" t="s">
        <v>248</v>
      </c>
      <c r="C143" s="94"/>
      <c r="D143" s="156">
        <f>IF(D5&lt;&gt;0,D142/D5,0)</f>
        <v>0</v>
      </c>
      <c r="E143" s="244"/>
      <c r="F143" s="121" t="s">
        <v>1790</v>
      </c>
    </row>
    <row r="144" spans="1:6" ht="24.95" customHeight="1">
      <c r="A144" s="105" t="s">
        <v>249</v>
      </c>
      <c r="B144" s="101" t="s">
        <v>1605</v>
      </c>
      <c r="C144" s="90">
        <f t="shared" si="6"/>
        <v>1</v>
      </c>
      <c r="D144" s="142"/>
      <c r="E144" s="244"/>
      <c r="F144" s="120" t="s">
        <v>1791</v>
      </c>
    </row>
    <row r="145" spans="1:6" ht="24.95" customHeight="1">
      <c r="A145" s="102" t="s">
        <v>250</v>
      </c>
      <c r="B145" s="103" t="s">
        <v>251</v>
      </c>
      <c r="C145" s="94">
        <f t="shared" si="6"/>
        <v>1</v>
      </c>
      <c r="D145" s="178"/>
      <c r="E145" s="244"/>
      <c r="F145" s="121" t="s">
        <v>1332</v>
      </c>
    </row>
    <row r="146" spans="1:6" ht="24.95" customHeight="1">
      <c r="A146" s="105" t="s">
        <v>252</v>
      </c>
      <c r="B146" s="101" t="s">
        <v>253</v>
      </c>
      <c r="C146" s="90">
        <f t="shared" si="6"/>
        <v>1</v>
      </c>
      <c r="D146" s="142"/>
      <c r="E146" s="244"/>
      <c r="F146" s="120" t="s">
        <v>1792</v>
      </c>
    </row>
    <row r="147" spans="1:6" ht="24.95" customHeight="1">
      <c r="A147" s="102" t="s">
        <v>254</v>
      </c>
      <c r="B147" s="103" t="s">
        <v>1525</v>
      </c>
      <c r="C147" s="94"/>
      <c r="D147" s="270">
        <f>SUM(D148:D157)</f>
        <v>0</v>
      </c>
      <c r="E147" s="244"/>
      <c r="F147" s="121" t="s">
        <v>1333</v>
      </c>
    </row>
    <row r="148" spans="1:6" ht="24.95" customHeight="1">
      <c r="A148" s="105" t="s">
        <v>1526</v>
      </c>
      <c r="B148" s="119"/>
      <c r="C148" s="90">
        <f t="shared" si="6"/>
        <v>1</v>
      </c>
      <c r="D148" s="142"/>
      <c r="E148" s="244"/>
      <c r="F148" s="120"/>
    </row>
    <row r="149" spans="1:6" ht="24.95" customHeight="1">
      <c r="A149" s="144" t="s">
        <v>1527</v>
      </c>
      <c r="B149" s="119"/>
      <c r="C149" s="94">
        <f t="shared" si="6"/>
        <v>1</v>
      </c>
      <c r="D149" s="142"/>
      <c r="E149" s="244"/>
      <c r="F149" s="121"/>
    </row>
    <row r="150" spans="1:6" ht="24.95" customHeight="1">
      <c r="A150" s="105" t="s">
        <v>1528</v>
      </c>
      <c r="B150" s="119"/>
      <c r="C150" s="90">
        <f t="shared" si="6"/>
        <v>1</v>
      </c>
      <c r="D150" s="142"/>
      <c r="E150" s="244"/>
      <c r="F150" s="120"/>
    </row>
    <row r="151" spans="1:6" ht="24.95" customHeight="1">
      <c r="A151" s="144" t="s">
        <v>1529</v>
      </c>
      <c r="B151" s="119"/>
      <c r="C151" s="94">
        <f t="shared" si="6"/>
        <v>1</v>
      </c>
      <c r="D151" s="142"/>
      <c r="E151" s="244"/>
      <c r="F151" s="121"/>
    </row>
    <row r="152" spans="1:6" ht="24.95" customHeight="1">
      <c r="A152" s="105" t="s">
        <v>1530</v>
      </c>
      <c r="B152" s="119"/>
      <c r="C152" s="90">
        <f t="shared" si="6"/>
        <v>1</v>
      </c>
      <c r="D152" s="142"/>
      <c r="E152" s="244"/>
      <c r="F152" s="120"/>
    </row>
    <row r="153" spans="1:6" ht="24.95" customHeight="1">
      <c r="A153" s="144" t="s">
        <v>1531</v>
      </c>
      <c r="B153" s="119"/>
      <c r="C153" s="94">
        <f t="shared" si="6"/>
        <v>1</v>
      </c>
      <c r="D153" s="142"/>
      <c r="E153" s="244"/>
      <c r="F153" s="121"/>
    </row>
    <row r="154" spans="1:6" ht="24.95" customHeight="1">
      <c r="A154" s="105" t="s">
        <v>1532</v>
      </c>
      <c r="B154" s="119"/>
      <c r="C154" s="90">
        <f t="shared" si="6"/>
        <v>1</v>
      </c>
      <c r="D154" s="142"/>
      <c r="E154" s="244"/>
      <c r="F154" s="120"/>
    </row>
    <row r="155" spans="1:6" ht="24.95" customHeight="1">
      <c r="A155" s="144" t="s">
        <v>1533</v>
      </c>
      <c r="B155" s="119"/>
      <c r="C155" s="94">
        <f t="shared" si="6"/>
        <v>1</v>
      </c>
      <c r="D155" s="142"/>
      <c r="E155" s="244"/>
      <c r="F155" s="121"/>
    </row>
    <row r="156" spans="1:6" ht="24.95" customHeight="1">
      <c r="A156" s="105" t="s">
        <v>1534</v>
      </c>
      <c r="B156" s="119"/>
      <c r="C156" s="90">
        <f t="shared" si="6"/>
        <v>1</v>
      </c>
      <c r="D156" s="142"/>
      <c r="E156" s="244"/>
      <c r="F156" s="120"/>
    </row>
    <row r="157" spans="1:6" ht="24.95" customHeight="1">
      <c r="A157" s="144" t="s">
        <v>1535</v>
      </c>
      <c r="B157" s="119"/>
      <c r="C157" s="94">
        <f t="shared" si="6"/>
        <v>1</v>
      </c>
      <c r="D157" s="142"/>
      <c r="E157" s="244"/>
      <c r="F157" s="121"/>
    </row>
    <row r="158" spans="1:6" s="228" customFormat="1" ht="12.6" customHeight="1">
      <c r="A158" s="112"/>
      <c r="B158" s="113"/>
      <c r="C158" s="114"/>
      <c r="D158" s="115"/>
      <c r="E158" s="154"/>
      <c r="F158" s="148"/>
    </row>
    <row r="159" spans="1:6" s="228" customFormat="1" ht="24.95" customHeight="1">
      <c r="A159" s="84">
        <v>10</v>
      </c>
      <c r="B159" s="99" t="s">
        <v>255</v>
      </c>
      <c r="C159" s="85"/>
      <c r="D159" s="86" t="str">
        <f>$D$3</f>
        <v xml:space="preserve">Data  </v>
      </c>
      <c r="E159" s="87" t="str">
        <f>$E$3</f>
        <v>Comment Box</v>
      </c>
      <c r="F159" s="88" t="s">
        <v>1521</v>
      </c>
    </row>
    <row r="160" spans="1:6" s="228" customFormat="1" ht="12.6" customHeight="1">
      <c r="A160" s="112"/>
      <c r="B160" s="113"/>
      <c r="C160" s="114"/>
      <c r="D160" s="115"/>
      <c r="E160" s="154"/>
      <c r="F160" s="148"/>
    </row>
    <row r="161" spans="1:6" ht="24.95" customHeight="1">
      <c r="A161" s="105" t="s">
        <v>256</v>
      </c>
      <c r="B161" s="101" t="s">
        <v>257</v>
      </c>
      <c r="C161" s="90">
        <f>IF(COUNTBLANK(D161),1,2)</f>
        <v>1</v>
      </c>
      <c r="D161" s="177"/>
      <c r="E161" s="116"/>
      <c r="F161" s="120" t="s">
        <v>1793</v>
      </c>
    </row>
    <row r="162" spans="1:6" ht="24.95" customHeight="1">
      <c r="A162" s="102" t="s">
        <v>1618</v>
      </c>
      <c r="B162" s="103" t="s">
        <v>1604</v>
      </c>
      <c r="C162" s="94">
        <f>IF(COUNTBLANK(D162),1,2)</f>
        <v>1</v>
      </c>
      <c r="D162" s="142"/>
      <c r="E162" s="116"/>
      <c r="F162" s="121" t="s">
        <v>2090</v>
      </c>
    </row>
    <row r="163" spans="1:6" s="228" customFormat="1" ht="12.6" customHeight="1">
      <c r="A163" s="112"/>
      <c r="B163" s="113"/>
      <c r="C163" s="114"/>
      <c r="D163" s="115"/>
      <c r="E163" s="154"/>
      <c r="F163" s="148"/>
    </row>
    <row r="164" spans="1:6" s="228" customFormat="1" ht="38.1" customHeight="1">
      <c r="A164" s="84">
        <v>11</v>
      </c>
      <c r="B164" s="99" t="s">
        <v>1454</v>
      </c>
      <c r="C164" s="85"/>
      <c r="D164" s="86" t="str">
        <f>$D$3</f>
        <v xml:space="preserve">Data  </v>
      </c>
      <c r="E164" s="87" t="str">
        <f>$E$3</f>
        <v>Comment Box</v>
      </c>
      <c r="F164" s="111" t="s">
        <v>1523</v>
      </c>
    </row>
    <row r="165" spans="1:6" s="228" customFormat="1" ht="12.6" customHeight="1">
      <c r="A165" s="112"/>
      <c r="B165" s="113"/>
      <c r="C165" s="114"/>
      <c r="D165" s="115"/>
      <c r="E165" s="154"/>
      <c r="F165" s="148"/>
    </row>
    <row r="166" spans="1:6" ht="24.95" customHeight="1">
      <c r="A166" s="105" t="s">
        <v>258</v>
      </c>
      <c r="B166" s="101" t="s">
        <v>259</v>
      </c>
      <c r="C166" s="90">
        <f t="shared" ref="C166:C188" si="7">IF(COUNTBLANK(D166),1,2)</f>
        <v>1</v>
      </c>
      <c r="D166" s="178"/>
      <c r="E166" s="244"/>
      <c r="F166" s="120" t="s">
        <v>1700</v>
      </c>
    </row>
    <row r="167" spans="1:6" ht="24.95" customHeight="1">
      <c r="A167" s="102" t="s">
        <v>260</v>
      </c>
      <c r="B167" s="103" t="s">
        <v>261</v>
      </c>
      <c r="C167" s="94">
        <f t="shared" si="7"/>
        <v>1</v>
      </c>
      <c r="D167" s="178"/>
      <c r="E167" s="244"/>
      <c r="F167" s="121" t="s">
        <v>1701</v>
      </c>
    </row>
    <row r="168" spans="1:6" ht="24.95" customHeight="1">
      <c r="A168" s="105" t="s">
        <v>262</v>
      </c>
      <c r="B168" s="101" t="s">
        <v>263</v>
      </c>
      <c r="C168" s="90">
        <f t="shared" si="7"/>
        <v>1</v>
      </c>
      <c r="D168" s="178"/>
      <c r="E168" s="244"/>
      <c r="F168" s="120" t="s">
        <v>1702</v>
      </c>
    </row>
    <row r="169" spans="1:6" ht="24.95" customHeight="1">
      <c r="A169" s="102" t="s">
        <v>264</v>
      </c>
      <c r="B169" s="103" t="s">
        <v>265</v>
      </c>
      <c r="C169" s="94">
        <f t="shared" si="7"/>
        <v>1</v>
      </c>
      <c r="D169" s="178"/>
      <c r="E169" s="244"/>
      <c r="F169" s="121" t="s">
        <v>1334</v>
      </c>
    </row>
    <row r="170" spans="1:6" ht="24.95" customHeight="1">
      <c r="A170" s="105" t="s">
        <v>266</v>
      </c>
      <c r="B170" s="101" t="s">
        <v>267</v>
      </c>
      <c r="C170" s="90">
        <f t="shared" si="7"/>
        <v>1</v>
      </c>
      <c r="D170" s="178"/>
      <c r="E170" s="244"/>
      <c r="F170" s="120" t="s">
        <v>1335</v>
      </c>
    </row>
    <row r="171" spans="1:6" ht="24.95" customHeight="1">
      <c r="A171" s="102" t="s">
        <v>268</v>
      </c>
      <c r="B171" s="103" t="s">
        <v>269</v>
      </c>
      <c r="C171" s="94">
        <f t="shared" si="7"/>
        <v>1</v>
      </c>
      <c r="D171" s="178"/>
      <c r="E171" s="244"/>
      <c r="F171" s="121" t="s">
        <v>1336</v>
      </c>
    </row>
    <row r="172" spans="1:6" ht="24.95" customHeight="1">
      <c r="A172" s="105" t="s">
        <v>270</v>
      </c>
      <c r="B172" s="101" t="s">
        <v>271</v>
      </c>
      <c r="C172" s="90">
        <f t="shared" si="7"/>
        <v>1</v>
      </c>
      <c r="D172" s="178"/>
      <c r="E172" s="244"/>
      <c r="F172" s="120" t="s">
        <v>1337</v>
      </c>
    </row>
    <row r="173" spans="1:6" ht="24.95" customHeight="1">
      <c r="A173" s="102" t="s">
        <v>272</v>
      </c>
      <c r="B173" s="103" t="s">
        <v>273</v>
      </c>
      <c r="C173" s="94">
        <f t="shared" si="7"/>
        <v>1</v>
      </c>
      <c r="D173" s="178"/>
      <c r="E173" s="244"/>
      <c r="F173" s="121" t="s">
        <v>2091</v>
      </c>
    </row>
    <row r="174" spans="1:6" ht="24.95" customHeight="1">
      <c r="A174" s="105" t="s">
        <v>274</v>
      </c>
      <c r="B174" s="101" t="s">
        <v>275</v>
      </c>
      <c r="C174" s="90">
        <f t="shared" si="7"/>
        <v>1</v>
      </c>
      <c r="D174" s="178"/>
      <c r="E174" s="244"/>
      <c r="F174" s="120" t="s">
        <v>1338</v>
      </c>
    </row>
    <row r="175" spans="1:6" ht="24.95" customHeight="1">
      <c r="A175" s="102" t="s">
        <v>276</v>
      </c>
      <c r="B175" s="103" t="s">
        <v>1690</v>
      </c>
      <c r="C175" s="94">
        <f t="shared" si="7"/>
        <v>1</v>
      </c>
      <c r="D175" s="178"/>
      <c r="E175" s="244"/>
      <c r="F175" s="121" t="s">
        <v>2099</v>
      </c>
    </row>
    <row r="176" spans="1:6" ht="24.95" customHeight="1">
      <c r="A176" s="105" t="s">
        <v>277</v>
      </c>
      <c r="B176" s="101" t="s">
        <v>1833</v>
      </c>
      <c r="C176" s="90">
        <f t="shared" si="7"/>
        <v>1</v>
      </c>
      <c r="D176" s="178"/>
      <c r="E176" s="244"/>
      <c r="F176" s="120" t="s">
        <v>2092</v>
      </c>
    </row>
    <row r="177" spans="1:6" ht="24.95" customHeight="1">
      <c r="A177" s="102" t="s">
        <v>278</v>
      </c>
      <c r="B177" s="103" t="s">
        <v>279</v>
      </c>
      <c r="C177" s="94"/>
      <c r="D177" s="180">
        <f>SUM(D166:D176)</f>
        <v>0</v>
      </c>
      <c r="E177" s="244"/>
      <c r="F177" s="121" t="s">
        <v>2100</v>
      </c>
    </row>
    <row r="178" spans="1:6" ht="24.95" customHeight="1">
      <c r="A178" s="105" t="s">
        <v>280</v>
      </c>
      <c r="B178" s="101" t="s">
        <v>281</v>
      </c>
      <c r="C178" s="90">
        <f t="shared" si="7"/>
        <v>1</v>
      </c>
      <c r="D178" s="178"/>
      <c r="E178" s="244"/>
      <c r="F178" s="120" t="s">
        <v>2101</v>
      </c>
    </row>
    <row r="179" spans="1:6" ht="24.95" customHeight="1">
      <c r="A179" s="102" t="s">
        <v>282</v>
      </c>
      <c r="B179" s="103" t="s">
        <v>283</v>
      </c>
      <c r="C179" s="94">
        <f t="shared" si="7"/>
        <v>1</v>
      </c>
      <c r="D179" s="178"/>
      <c r="E179" s="244"/>
      <c r="F179" s="121" t="s">
        <v>1826</v>
      </c>
    </row>
    <row r="180" spans="1:6" ht="24.95" customHeight="1">
      <c r="A180" s="105" t="s">
        <v>284</v>
      </c>
      <c r="B180" s="101" t="s">
        <v>1542</v>
      </c>
      <c r="C180" s="90">
        <f t="shared" si="7"/>
        <v>1</v>
      </c>
      <c r="D180" s="178"/>
      <c r="E180" s="244"/>
      <c r="F180" s="120" t="s">
        <v>1827</v>
      </c>
    </row>
    <row r="181" spans="1:6" ht="24.95" customHeight="1">
      <c r="A181" s="102" t="s">
        <v>285</v>
      </c>
      <c r="B181" s="103" t="s">
        <v>1543</v>
      </c>
      <c r="C181" s="94">
        <f t="shared" si="7"/>
        <v>1</v>
      </c>
      <c r="D181" s="178"/>
      <c r="E181" s="244"/>
      <c r="F181" s="121" t="s">
        <v>1828</v>
      </c>
    </row>
    <row r="182" spans="1:6" ht="28.5" customHeight="1">
      <c r="A182" s="105" t="s">
        <v>286</v>
      </c>
      <c r="B182" s="101" t="s">
        <v>1455</v>
      </c>
      <c r="C182" s="90">
        <f t="shared" si="7"/>
        <v>1</v>
      </c>
      <c r="D182" s="142"/>
      <c r="E182" s="244"/>
      <c r="F182" s="120" t="s">
        <v>2065</v>
      </c>
    </row>
    <row r="183" spans="1:6" ht="24.95" customHeight="1">
      <c r="A183" s="102" t="s">
        <v>287</v>
      </c>
      <c r="B183" s="103" t="s">
        <v>1456</v>
      </c>
      <c r="C183" s="94">
        <f t="shared" si="7"/>
        <v>1</v>
      </c>
      <c r="D183" s="142"/>
      <c r="E183" s="244"/>
      <c r="F183" s="121" t="s">
        <v>2066</v>
      </c>
    </row>
    <row r="184" spans="1:6" ht="24.95" customHeight="1">
      <c r="A184" s="105" t="s">
        <v>288</v>
      </c>
      <c r="B184" s="101" t="s">
        <v>1457</v>
      </c>
      <c r="C184" s="90">
        <f t="shared" si="7"/>
        <v>1</v>
      </c>
      <c r="D184" s="142"/>
      <c r="E184" s="244"/>
      <c r="F184" s="120" t="s">
        <v>2067</v>
      </c>
    </row>
    <row r="185" spans="1:6" ht="24.95" customHeight="1">
      <c r="A185" s="102" t="s">
        <v>290</v>
      </c>
      <c r="B185" s="103" t="s">
        <v>1458</v>
      </c>
      <c r="C185" s="94">
        <f t="shared" si="7"/>
        <v>1</v>
      </c>
      <c r="D185" s="142"/>
      <c r="E185" s="244"/>
      <c r="F185" s="121" t="s">
        <v>2068</v>
      </c>
    </row>
    <row r="186" spans="1:6" ht="24.95" customHeight="1">
      <c r="A186" s="105" t="s">
        <v>292</v>
      </c>
      <c r="B186" s="101" t="s">
        <v>289</v>
      </c>
      <c r="C186" s="90">
        <f t="shared" si="7"/>
        <v>1</v>
      </c>
      <c r="D186" s="178"/>
      <c r="E186" s="244"/>
      <c r="F186" s="120" t="s">
        <v>1829</v>
      </c>
    </row>
    <row r="187" spans="1:6" ht="24.95" customHeight="1">
      <c r="A187" s="102" t="s">
        <v>1610</v>
      </c>
      <c r="B187" s="103" t="s">
        <v>291</v>
      </c>
      <c r="C187" s="94">
        <f t="shared" si="7"/>
        <v>1</v>
      </c>
      <c r="D187" s="178"/>
      <c r="E187" s="244"/>
      <c r="F187" s="121" t="s">
        <v>1830</v>
      </c>
    </row>
    <row r="188" spans="1:6" ht="24.95" customHeight="1">
      <c r="A188" s="105" t="s">
        <v>1608</v>
      </c>
      <c r="B188" s="101" t="s">
        <v>293</v>
      </c>
      <c r="C188" s="90">
        <f t="shared" si="7"/>
        <v>1</v>
      </c>
      <c r="D188" s="142"/>
      <c r="E188" s="244"/>
      <c r="F188" s="120" t="s">
        <v>2069</v>
      </c>
    </row>
    <row r="189" spans="1:6" s="228" customFormat="1" ht="12.6" customHeight="1">
      <c r="A189" s="112"/>
      <c r="B189" s="113"/>
      <c r="C189" s="114"/>
      <c r="D189" s="115"/>
      <c r="E189" s="154"/>
      <c r="F189" s="148"/>
    </row>
    <row r="190" spans="1:6" s="228" customFormat="1" ht="24.95" customHeight="1">
      <c r="A190" s="84">
        <v>12</v>
      </c>
      <c r="B190" s="99" t="s">
        <v>1817</v>
      </c>
      <c r="C190" s="85"/>
      <c r="D190" s="86" t="str">
        <f>$D$3</f>
        <v xml:space="preserve">Data  </v>
      </c>
      <c r="E190" s="87" t="str">
        <f>$E$3</f>
        <v>Comment Box</v>
      </c>
      <c r="F190" s="88" t="s">
        <v>1521</v>
      </c>
    </row>
    <row r="191" spans="1:6" s="228" customFormat="1" ht="12.6" customHeight="1">
      <c r="A191" s="112"/>
      <c r="B191" s="113"/>
      <c r="C191" s="114"/>
      <c r="D191" s="115"/>
      <c r="E191" s="154"/>
      <c r="F191" s="148"/>
    </row>
    <row r="192" spans="1:6" ht="24.95" customHeight="1">
      <c r="A192" s="105" t="s">
        <v>294</v>
      </c>
      <c r="B192" s="101" t="s">
        <v>1459</v>
      </c>
      <c r="C192" s="90">
        <f t="shared" ref="C192:C197" si="8">IF(COUNTBLANK(D192),1,2)</f>
        <v>1</v>
      </c>
      <c r="D192" s="178"/>
      <c r="E192" s="116"/>
      <c r="F192" s="121" t="s">
        <v>1491</v>
      </c>
    </row>
    <row r="193" spans="1:6" ht="24.95" customHeight="1">
      <c r="A193" s="102" t="s">
        <v>295</v>
      </c>
      <c r="B193" s="103" t="s">
        <v>1460</v>
      </c>
      <c r="C193" s="94">
        <f t="shared" si="8"/>
        <v>1</v>
      </c>
      <c r="D193" s="178"/>
      <c r="E193" s="116"/>
      <c r="F193" s="120" t="s">
        <v>1544</v>
      </c>
    </row>
    <row r="194" spans="1:6" ht="24.95" customHeight="1">
      <c r="A194" s="105" t="s">
        <v>296</v>
      </c>
      <c r="B194" s="101" t="s">
        <v>1461</v>
      </c>
      <c r="C194" s="90">
        <f t="shared" si="8"/>
        <v>1</v>
      </c>
      <c r="D194" s="178"/>
      <c r="E194" s="116"/>
      <c r="F194" s="121" t="s">
        <v>1794</v>
      </c>
    </row>
    <row r="195" spans="1:6" ht="24.95" customHeight="1">
      <c r="A195" s="102" t="s">
        <v>1810</v>
      </c>
      <c r="B195" s="103" t="s">
        <v>1818</v>
      </c>
      <c r="C195" s="94">
        <f t="shared" si="8"/>
        <v>1</v>
      </c>
      <c r="D195" s="178"/>
      <c r="E195" s="116"/>
      <c r="F195" s="120" t="s">
        <v>1819</v>
      </c>
    </row>
    <row r="196" spans="1:6" ht="24.95" customHeight="1">
      <c r="A196" s="105" t="s">
        <v>1811</v>
      </c>
      <c r="B196" s="101" t="s">
        <v>1812</v>
      </c>
      <c r="C196" s="90">
        <f t="shared" si="8"/>
        <v>1</v>
      </c>
      <c r="D196" s="142"/>
      <c r="E196" s="116"/>
      <c r="F196" s="121" t="s">
        <v>1815</v>
      </c>
    </row>
    <row r="197" spans="1:6" ht="24.95" customHeight="1">
      <c r="A197" s="102" t="s">
        <v>1813</v>
      </c>
      <c r="B197" s="103" t="s">
        <v>1814</v>
      </c>
      <c r="C197" s="94">
        <f t="shared" si="8"/>
        <v>1</v>
      </c>
      <c r="D197" s="178"/>
      <c r="E197" s="116"/>
      <c r="F197" s="120" t="s">
        <v>1816</v>
      </c>
    </row>
    <row r="198" spans="1:6" s="228" customFormat="1" ht="12.6" customHeight="1">
      <c r="A198" s="112"/>
      <c r="B198" s="113"/>
      <c r="C198" s="114"/>
      <c r="D198" s="115"/>
      <c r="E198" s="154"/>
      <c r="F198" s="148"/>
    </row>
    <row r="199" spans="1:6" s="228" customFormat="1" ht="36.950000000000003" customHeight="1">
      <c r="A199" s="84">
        <v>13</v>
      </c>
      <c r="B199" s="99" t="s">
        <v>1808</v>
      </c>
      <c r="C199" s="85"/>
      <c r="D199" s="86" t="str">
        <f>$D$3</f>
        <v xml:space="preserve">Data  </v>
      </c>
      <c r="E199" s="87" t="str">
        <f>$E$3</f>
        <v>Comment Box</v>
      </c>
      <c r="F199" s="88" t="s">
        <v>1521</v>
      </c>
    </row>
    <row r="200" spans="1:6" s="228" customFormat="1" ht="12.6" customHeight="1">
      <c r="A200" s="112"/>
      <c r="B200" s="113"/>
      <c r="C200" s="114"/>
      <c r="D200" s="115"/>
      <c r="E200" s="154"/>
      <c r="F200" s="148"/>
    </row>
    <row r="201" spans="1:6" ht="24.95" customHeight="1">
      <c r="A201" s="102" t="s">
        <v>297</v>
      </c>
      <c r="B201" s="103" t="s">
        <v>1545</v>
      </c>
      <c r="C201" s="94">
        <f t="shared" ref="C201:C216" si="9">IF(COUNTBLANK(D201),1,2)</f>
        <v>1</v>
      </c>
      <c r="D201" s="178"/>
      <c r="E201" s="116"/>
      <c r="F201" s="121" t="s">
        <v>1571</v>
      </c>
    </row>
    <row r="202" spans="1:6" ht="24.95" customHeight="1">
      <c r="A202" s="105" t="s">
        <v>298</v>
      </c>
      <c r="B202" s="101" t="s">
        <v>1546</v>
      </c>
      <c r="C202" s="90">
        <f t="shared" si="9"/>
        <v>1</v>
      </c>
      <c r="D202" s="178"/>
      <c r="E202" s="116"/>
      <c r="F202" s="120" t="s">
        <v>1554</v>
      </c>
    </row>
    <row r="203" spans="1:6" ht="24.95" customHeight="1">
      <c r="A203" s="102" t="s">
        <v>299</v>
      </c>
      <c r="B203" s="103" t="s">
        <v>1547</v>
      </c>
      <c r="C203" s="94">
        <f t="shared" si="9"/>
        <v>1</v>
      </c>
      <c r="D203" s="178"/>
      <c r="E203" s="116"/>
      <c r="F203" s="121" t="s">
        <v>1570</v>
      </c>
    </row>
    <row r="204" spans="1:6" ht="24.95" customHeight="1">
      <c r="A204" s="105" t="s">
        <v>300</v>
      </c>
      <c r="B204" s="101" t="s">
        <v>1691</v>
      </c>
      <c r="C204" s="90">
        <f t="shared" si="9"/>
        <v>1</v>
      </c>
      <c r="D204" s="178"/>
      <c r="E204" s="116"/>
      <c r="F204" s="120" t="s">
        <v>1795</v>
      </c>
    </row>
    <row r="205" spans="1:6" ht="24.95" customHeight="1">
      <c r="A205" s="102" t="s">
        <v>301</v>
      </c>
      <c r="B205" s="103" t="s">
        <v>1692</v>
      </c>
      <c r="C205" s="94">
        <f t="shared" si="9"/>
        <v>1</v>
      </c>
      <c r="D205" s="178"/>
      <c r="E205" s="116"/>
      <c r="F205" s="121" t="s">
        <v>1796</v>
      </c>
    </row>
    <row r="206" spans="1:6" ht="24.95" customHeight="1">
      <c r="A206" s="105" t="s">
        <v>302</v>
      </c>
      <c r="B206" s="101" t="s">
        <v>1551</v>
      </c>
      <c r="C206" s="90"/>
      <c r="D206" s="179">
        <f>SUM(D201:D205)</f>
        <v>0</v>
      </c>
      <c r="E206" s="116"/>
      <c r="F206" s="120" t="s">
        <v>1831</v>
      </c>
    </row>
    <row r="207" spans="1:6" ht="24.95" customHeight="1">
      <c r="A207" s="102" t="s">
        <v>303</v>
      </c>
      <c r="B207" s="103" t="s">
        <v>1693</v>
      </c>
      <c r="C207" s="94">
        <f t="shared" si="9"/>
        <v>1</v>
      </c>
      <c r="D207" s="178"/>
      <c r="E207" s="116"/>
      <c r="F207" s="121" t="s">
        <v>1797</v>
      </c>
    </row>
    <row r="208" spans="1:6" ht="24.95" customHeight="1">
      <c r="A208" s="105" t="s">
        <v>304</v>
      </c>
      <c r="B208" s="101" t="s">
        <v>1584</v>
      </c>
      <c r="C208" s="90">
        <f t="shared" si="9"/>
        <v>1</v>
      </c>
      <c r="D208" s="178"/>
      <c r="E208" s="116"/>
      <c r="F208" s="120" t="s">
        <v>1585</v>
      </c>
    </row>
    <row r="209" spans="1:6" ht="24.95" customHeight="1">
      <c r="A209" s="102" t="s">
        <v>1509</v>
      </c>
      <c r="B209" s="103" t="s">
        <v>1548</v>
      </c>
      <c r="C209" s="94">
        <f t="shared" si="9"/>
        <v>1</v>
      </c>
      <c r="D209" s="178"/>
      <c r="E209" s="116"/>
      <c r="F209" s="121" t="s">
        <v>1572</v>
      </c>
    </row>
    <row r="210" spans="1:6" ht="24.95" customHeight="1">
      <c r="A210" s="105" t="s">
        <v>1463</v>
      </c>
      <c r="B210" s="101" t="s">
        <v>1549</v>
      </c>
      <c r="C210" s="90">
        <f t="shared" si="9"/>
        <v>1</v>
      </c>
      <c r="D210" s="178"/>
      <c r="E210" s="116"/>
      <c r="F210" s="120" t="s">
        <v>1555</v>
      </c>
    </row>
    <row r="211" spans="1:6" ht="24.95" customHeight="1">
      <c r="A211" s="102" t="s">
        <v>1464</v>
      </c>
      <c r="B211" s="103" t="s">
        <v>1550</v>
      </c>
      <c r="C211" s="94">
        <f t="shared" si="9"/>
        <v>1</v>
      </c>
      <c r="D211" s="178"/>
      <c r="E211" s="116"/>
      <c r="F211" s="121" t="s">
        <v>1798</v>
      </c>
    </row>
    <row r="212" spans="1:6" ht="24.95" customHeight="1">
      <c r="A212" s="105" t="s">
        <v>1465</v>
      </c>
      <c r="B212" s="101" t="s">
        <v>1694</v>
      </c>
      <c r="C212" s="90">
        <f t="shared" si="9"/>
        <v>1</v>
      </c>
      <c r="D212" s="178"/>
      <c r="E212" s="116"/>
      <c r="F212" s="120" t="s">
        <v>1799</v>
      </c>
    </row>
    <row r="213" spans="1:6" ht="24.95" customHeight="1">
      <c r="A213" s="102" t="s">
        <v>1466</v>
      </c>
      <c r="B213" s="103" t="s">
        <v>1695</v>
      </c>
      <c r="C213" s="94">
        <f t="shared" si="9"/>
        <v>1</v>
      </c>
      <c r="D213" s="178"/>
      <c r="E213" s="116"/>
      <c r="F213" s="121" t="s">
        <v>1800</v>
      </c>
    </row>
    <row r="214" spans="1:6" ht="24.95" customHeight="1">
      <c r="A214" s="105" t="s">
        <v>1467</v>
      </c>
      <c r="B214" s="101" t="s">
        <v>1552</v>
      </c>
      <c r="C214" s="90"/>
      <c r="D214" s="180">
        <f>SUM(D209:D213)</f>
        <v>0</v>
      </c>
      <c r="E214" s="116"/>
      <c r="F214" s="120" t="s">
        <v>1801</v>
      </c>
    </row>
    <row r="215" spans="1:6" ht="24.95" customHeight="1">
      <c r="A215" s="102" t="s">
        <v>1468</v>
      </c>
      <c r="B215" s="103" t="s">
        <v>1696</v>
      </c>
      <c r="C215" s="94">
        <f t="shared" si="9"/>
        <v>1</v>
      </c>
      <c r="D215" s="178"/>
      <c r="E215" s="116"/>
      <c r="F215" s="121" t="s">
        <v>1492</v>
      </c>
    </row>
    <row r="216" spans="1:6" ht="24.95" customHeight="1">
      <c r="A216" s="105" t="s">
        <v>1469</v>
      </c>
      <c r="B216" s="101" t="s">
        <v>1586</v>
      </c>
      <c r="C216" s="90">
        <f t="shared" si="9"/>
        <v>1</v>
      </c>
      <c r="D216" s="178"/>
      <c r="E216" s="116"/>
      <c r="F216" s="120" t="s">
        <v>1587</v>
      </c>
    </row>
    <row r="217" spans="1:6" s="228" customFormat="1" ht="12.6" customHeight="1">
      <c r="A217" s="112"/>
      <c r="B217" s="113"/>
      <c r="C217" s="114"/>
      <c r="D217" s="115"/>
      <c r="E217" s="154"/>
      <c r="F217" s="148"/>
    </row>
    <row r="218" spans="1:6" s="259" customFormat="1" ht="24.95" customHeight="1">
      <c r="A218" s="84">
        <v>14</v>
      </c>
      <c r="B218" s="99" t="s">
        <v>305</v>
      </c>
      <c r="C218" s="85"/>
      <c r="D218" s="86" t="str">
        <f>$D$3</f>
        <v xml:space="preserve">Data  </v>
      </c>
      <c r="E218" s="87" t="str">
        <f>$E$3</f>
        <v>Comment Box</v>
      </c>
      <c r="F218" s="88" t="s">
        <v>1521</v>
      </c>
    </row>
    <row r="219" spans="1:6" s="228" customFormat="1" ht="12.6" customHeight="1">
      <c r="A219" s="112"/>
      <c r="B219" s="113"/>
      <c r="C219" s="114"/>
      <c r="D219" s="115"/>
      <c r="E219" s="154"/>
      <c r="F219" s="148"/>
    </row>
    <row r="220" spans="1:6" ht="24.95" customHeight="1">
      <c r="A220" s="102" t="s">
        <v>306</v>
      </c>
      <c r="B220" s="103" t="s">
        <v>1470</v>
      </c>
      <c r="C220" s="94">
        <f t="shared" ref="C220:C229" si="10">IF(COUNTBLANK(D220),1,2)</f>
        <v>1</v>
      </c>
      <c r="D220" s="178"/>
      <c r="E220" s="116"/>
      <c r="F220" s="121" t="s">
        <v>1493</v>
      </c>
    </row>
    <row r="221" spans="1:6" ht="24.95" customHeight="1">
      <c r="A221" s="105" t="s">
        <v>307</v>
      </c>
      <c r="B221" s="101" t="s">
        <v>1471</v>
      </c>
      <c r="C221" s="90">
        <f t="shared" si="10"/>
        <v>1</v>
      </c>
      <c r="D221" s="178"/>
      <c r="E221" s="116"/>
      <c r="F221" s="120" t="s">
        <v>1494</v>
      </c>
    </row>
    <row r="222" spans="1:6" ht="24.95" customHeight="1">
      <c r="A222" s="102" t="s">
        <v>308</v>
      </c>
      <c r="B222" s="103" t="s">
        <v>1472</v>
      </c>
      <c r="C222" s="94"/>
      <c r="D222" s="179">
        <f>SUM(D220:D221)</f>
        <v>0</v>
      </c>
      <c r="E222" s="116"/>
      <c r="F222" s="121" t="s">
        <v>1553</v>
      </c>
    </row>
    <row r="223" spans="1:6" ht="24.95" customHeight="1">
      <c r="A223" s="105" t="s">
        <v>1580</v>
      </c>
      <c r="B223" s="101" t="s">
        <v>1473</v>
      </c>
      <c r="C223" s="90">
        <f t="shared" si="10"/>
        <v>1</v>
      </c>
      <c r="D223" s="178"/>
      <c r="E223" s="116"/>
      <c r="F223" s="120" t="s">
        <v>1495</v>
      </c>
    </row>
    <row r="224" spans="1:6" ht="24.95" customHeight="1">
      <c r="A224" s="102" t="s">
        <v>1581</v>
      </c>
      <c r="B224" s="103" t="s">
        <v>1697</v>
      </c>
      <c r="C224" s="94">
        <f t="shared" si="10"/>
        <v>1</v>
      </c>
      <c r="D224" s="178"/>
      <c r="E224" s="116"/>
      <c r="F224" s="121" t="s">
        <v>1802</v>
      </c>
    </row>
    <row r="225" spans="1:6" ht="24.95" customHeight="1">
      <c r="A225" s="105" t="s">
        <v>309</v>
      </c>
      <c r="B225" s="101" t="s">
        <v>1474</v>
      </c>
      <c r="C225" s="90">
        <f t="shared" si="10"/>
        <v>1</v>
      </c>
      <c r="D225" s="178"/>
      <c r="E225" s="116"/>
      <c r="F225" s="120" t="s">
        <v>1496</v>
      </c>
    </row>
    <row r="226" spans="1:6" ht="24.95" customHeight="1">
      <c r="A226" s="102" t="s">
        <v>310</v>
      </c>
      <c r="B226" s="103" t="s">
        <v>1475</v>
      </c>
      <c r="C226" s="94">
        <f t="shared" si="10"/>
        <v>1</v>
      </c>
      <c r="D226" s="178"/>
      <c r="E226" s="116"/>
      <c r="F226" s="121" t="s">
        <v>1497</v>
      </c>
    </row>
    <row r="227" spans="1:6" ht="24.95" customHeight="1">
      <c r="A227" s="105" t="s">
        <v>311</v>
      </c>
      <c r="B227" s="101" t="s">
        <v>1476</v>
      </c>
      <c r="C227" s="90"/>
      <c r="D227" s="179">
        <f>SUM(D225:D226)</f>
        <v>0</v>
      </c>
      <c r="E227" s="116"/>
      <c r="F227" s="120" t="s">
        <v>1606</v>
      </c>
    </row>
    <row r="228" spans="1:6" ht="24.95" customHeight="1">
      <c r="A228" s="102" t="s">
        <v>1582</v>
      </c>
      <c r="B228" s="103" t="s">
        <v>1477</v>
      </c>
      <c r="C228" s="94">
        <f t="shared" si="10"/>
        <v>1</v>
      </c>
      <c r="D228" s="178"/>
      <c r="E228" s="116"/>
      <c r="F228" s="121" t="s">
        <v>1498</v>
      </c>
    </row>
    <row r="229" spans="1:6" ht="24.95" customHeight="1">
      <c r="A229" s="105" t="s">
        <v>1583</v>
      </c>
      <c r="B229" s="101" t="s">
        <v>1698</v>
      </c>
      <c r="C229" s="90">
        <f t="shared" si="10"/>
        <v>1</v>
      </c>
      <c r="D229" s="178"/>
      <c r="E229" s="116"/>
      <c r="F229" s="120" t="s">
        <v>1803</v>
      </c>
    </row>
    <row r="230" spans="1:6" s="228" customFormat="1" ht="12.6" customHeight="1">
      <c r="A230" s="112"/>
      <c r="B230" s="113"/>
      <c r="C230" s="114"/>
      <c r="D230" s="115"/>
      <c r="E230" s="154"/>
      <c r="F230" s="148"/>
    </row>
    <row r="231" spans="1:6" s="259" customFormat="1" ht="38.1" customHeight="1">
      <c r="A231" s="84">
        <v>15</v>
      </c>
      <c r="B231" s="99" t="s">
        <v>2017</v>
      </c>
      <c r="C231" s="85"/>
      <c r="D231" s="86" t="str">
        <f>$D$3</f>
        <v xml:space="preserve">Data  </v>
      </c>
      <c r="E231" s="87" t="str">
        <f>$E$3</f>
        <v>Comment Box</v>
      </c>
      <c r="F231" s="88" t="s">
        <v>1521</v>
      </c>
    </row>
    <row r="232" spans="1:6" s="228" customFormat="1" ht="12.6" customHeight="1">
      <c r="A232" s="112"/>
      <c r="B232" s="113"/>
      <c r="C232" s="114"/>
      <c r="D232" s="115"/>
      <c r="E232" s="154"/>
      <c r="F232" s="148"/>
    </row>
    <row r="233" spans="1:6" ht="24.95" customHeight="1">
      <c r="A233" s="105" t="s">
        <v>312</v>
      </c>
      <c r="B233" s="101" t="s">
        <v>1478</v>
      </c>
      <c r="C233" s="90">
        <f t="shared" ref="C233:C285" si="11">IF(COUNTBLANK(D233),1,2)</f>
        <v>1</v>
      </c>
      <c r="D233" s="178"/>
      <c r="E233" s="116"/>
      <c r="F233" s="120" t="s">
        <v>1832</v>
      </c>
    </row>
    <row r="234" spans="1:6" ht="24.95" customHeight="1">
      <c r="A234" s="102" t="s">
        <v>313</v>
      </c>
      <c r="B234" s="103" t="s">
        <v>1479</v>
      </c>
      <c r="C234" s="94">
        <f t="shared" si="11"/>
        <v>1</v>
      </c>
      <c r="D234" s="184"/>
      <c r="E234" s="116"/>
      <c r="F234" s="121" t="s">
        <v>1804</v>
      </c>
    </row>
    <row r="235" spans="1:6" ht="24.95" customHeight="1">
      <c r="A235" s="105" t="s">
        <v>314</v>
      </c>
      <c r="B235" s="101" t="s">
        <v>1480</v>
      </c>
      <c r="C235" s="90">
        <f t="shared" si="11"/>
        <v>1</v>
      </c>
      <c r="D235" s="178"/>
      <c r="E235" s="116"/>
      <c r="F235" s="120"/>
    </row>
    <row r="236" spans="1:6" ht="24.95" customHeight="1">
      <c r="A236" s="102" t="s">
        <v>315</v>
      </c>
      <c r="B236" s="103" t="s">
        <v>1481</v>
      </c>
      <c r="C236" s="94">
        <f t="shared" si="11"/>
        <v>1</v>
      </c>
      <c r="D236" s="184"/>
      <c r="E236" s="116"/>
      <c r="F236" s="121"/>
    </row>
    <row r="237" spans="1:6" ht="24.95" customHeight="1">
      <c r="A237" s="105" t="s">
        <v>316</v>
      </c>
      <c r="B237" s="101" t="s">
        <v>1482</v>
      </c>
      <c r="C237" s="90">
        <f t="shared" si="11"/>
        <v>1</v>
      </c>
      <c r="D237" s="178"/>
      <c r="E237" s="116"/>
      <c r="F237" s="120"/>
    </row>
    <row r="238" spans="1:6" ht="24.95" customHeight="1">
      <c r="A238" s="102" t="s">
        <v>317</v>
      </c>
      <c r="B238" s="103" t="s">
        <v>1483</v>
      </c>
      <c r="C238" s="94">
        <f t="shared" si="11"/>
        <v>1</v>
      </c>
      <c r="D238" s="184"/>
      <c r="E238" s="116"/>
      <c r="F238" s="121"/>
    </row>
    <row r="239" spans="1:6" ht="24.95" customHeight="1">
      <c r="A239" s="105" t="s">
        <v>318</v>
      </c>
      <c r="B239" s="101" t="s">
        <v>1484</v>
      </c>
      <c r="C239" s="90">
        <f t="shared" si="11"/>
        <v>1</v>
      </c>
      <c r="D239" s="178"/>
      <c r="E239" s="116"/>
      <c r="F239" s="120"/>
    </row>
    <row r="240" spans="1:6" ht="24.95" customHeight="1">
      <c r="A240" s="102" t="s">
        <v>319</v>
      </c>
      <c r="B240" s="103" t="s">
        <v>1485</v>
      </c>
      <c r="C240" s="94">
        <f t="shared" si="11"/>
        <v>1</v>
      </c>
      <c r="D240" s="184"/>
      <c r="E240" s="116"/>
      <c r="F240" s="121"/>
    </row>
    <row r="241" spans="1:6" ht="24.95" customHeight="1">
      <c r="A241" s="105" t="s">
        <v>320</v>
      </c>
      <c r="B241" s="101" t="s">
        <v>1486</v>
      </c>
      <c r="C241" s="90">
        <f t="shared" si="11"/>
        <v>1</v>
      </c>
      <c r="D241" s="178"/>
      <c r="E241" s="116"/>
      <c r="F241" s="120"/>
    </row>
    <row r="242" spans="1:6" ht="24.95" customHeight="1">
      <c r="A242" s="102" t="s">
        <v>1394</v>
      </c>
      <c r="B242" s="103" t="s">
        <v>1487</v>
      </c>
      <c r="C242" s="94">
        <f t="shared" si="11"/>
        <v>1</v>
      </c>
      <c r="D242" s="184"/>
      <c r="E242" s="116"/>
      <c r="F242" s="121"/>
    </row>
    <row r="243" spans="1:6" ht="24.95" customHeight="1">
      <c r="A243" s="105" t="s">
        <v>321</v>
      </c>
      <c r="B243" s="101" t="s">
        <v>322</v>
      </c>
      <c r="C243" s="90">
        <f t="shared" si="11"/>
        <v>1</v>
      </c>
      <c r="D243" s="178"/>
      <c r="E243" s="116"/>
      <c r="F243" s="120" t="s">
        <v>1339</v>
      </c>
    </row>
    <row r="244" spans="1:6" ht="24.95" customHeight="1">
      <c r="A244" s="102" t="s">
        <v>323</v>
      </c>
      <c r="B244" s="103" t="s">
        <v>324</v>
      </c>
      <c r="C244" s="94">
        <f t="shared" si="11"/>
        <v>1</v>
      </c>
      <c r="D244" s="184"/>
      <c r="E244" s="116"/>
      <c r="F244" s="121" t="s">
        <v>1804</v>
      </c>
    </row>
    <row r="245" spans="1:6" ht="24.95" customHeight="1">
      <c r="A245" s="105" t="s">
        <v>325</v>
      </c>
      <c r="B245" s="101" t="s">
        <v>326</v>
      </c>
      <c r="C245" s="90">
        <f t="shared" si="11"/>
        <v>1</v>
      </c>
      <c r="D245" s="178"/>
      <c r="E245" s="116"/>
      <c r="F245" s="120"/>
    </row>
    <row r="246" spans="1:6" ht="24.95" customHeight="1">
      <c r="A246" s="102" t="s">
        <v>327</v>
      </c>
      <c r="B246" s="103" t="s">
        <v>328</v>
      </c>
      <c r="C246" s="94">
        <f t="shared" si="11"/>
        <v>1</v>
      </c>
      <c r="D246" s="184"/>
      <c r="E246" s="116"/>
      <c r="F246" s="121"/>
    </row>
    <row r="247" spans="1:6" ht="24.95" customHeight="1">
      <c r="A247" s="105" t="s">
        <v>329</v>
      </c>
      <c r="B247" s="101" t="s">
        <v>330</v>
      </c>
      <c r="C247" s="90">
        <f t="shared" si="11"/>
        <v>1</v>
      </c>
      <c r="D247" s="178"/>
      <c r="E247" s="116"/>
      <c r="F247" s="120"/>
    </row>
    <row r="248" spans="1:6" ht="24.95" customHeight="1">
      <c r="A248" s="102" t="s">
        <v>331</v>
      </c>
      <c r="B248" s="103" t="s">
        <v>332</v>
      </c>
      <c r="C248" s="94">
        <f t="shared" si="11"/>
        <v>1</v>
      </c>
      <c r="D248" s="184"/>
      <c r="E248" s="116"/>
      <c r="F248" s="121"/>
    </row>
    <row r="249" spans="1:6" ht="24.95" customHeight="1">
      <c r="A249" s="105" t="s">
        <v>333</v>
      </c>
      <c r="B249" s="101" t="s">
        <v>334</v>
      </c>
      <c r="C249" s="90">
        <f t="shared" si="11"/>
        <v>1</v>
      </c>
      <c r="D249" s="178"/>
      <c r="E249" s="116"/>
      <c r="F249" s="120"/>
    </row>
    <row r="250" spans="1:6" ht="24.95" customHeight="1">
      <c r="A250" s="102" t="s">
        <v>1395</v>
      </c>
      <c r="B250" s="103" t="s">
        <v>335</v>
      </c>
      <c r="C250" s="94">
        <f t="shared" si="11"/>
        <v>1</v>
      </c>
      <c r="D250" s="184"/>
      <c r="E250" s="116"/>
      <c r="F250" s="121"/>
    </row>
    <row r="251" spans="1:6" ht="24.95" customHeight="1">
      <c r="A251" s="105" t="s">
        <v>336</v>
      </c>
      <c r="B251" s="101" t="s">
        <v>337</v>
      </c>
      <c r="C251" s="90">
        <f t="shared" si="11"/>
        <v>1</v>
      </c>
      <c r="D251" s="178"/>
      <c r="E251" s="116"/>
      <c r="F251" s="120"/>
    </row>
    <row r="252" spans="1:6" ht="24.95" customHeight="1">
      <c r="A252" s="102" t="s">
        <v>1396</v>
      </c>
      <c r="B252" s="103" t="s">
        <v>338</v>
      </c>
      <c r="C252" s="94">
        <f t="shared" si="11"/>
        <v>1</v>
      </c>
      <c r="D252" s="184"/>
      <c r="E252" s="116"/>
      <c r="F252" s="121"/>
    </row>
    <row r="253" spans="1:6" ht="24.95" customHeight="1">
      <c r="A253" s="105" t="s">
        <v>339</v>
      </c>
      <c r="B253" s="101" t="s">
        <v>340</v>
      </c>
      <c r="C253" s="90">
        <f t="shared" si="11"/>
        <v>1</v>
      </c>
      <c r="D253" s="178"/>
      <c r="E253" s="116"/>
      <c r="F253" s="120" t="s">
        <v>1805</v>
      </c>
    </row>
    <row r="254" spans="1:6" ht="24.95" customHeight="1">
      <c r="A254" s="102" t="s">
        <v>341</v>
      </c>
      <c r="B254" s="103" t="s">
        <v>342</v>
      </c>
      <c r="C254" s="94">
        <f t="shared" si="11"/>
        <v>1</v>
      </c>
      <c r="D254" s="184"/>
      <c r="E254" s="116"/>
      <c r="F254" s="121" t="s">
        <v>1804</v>
      </c>
    </row>
    <row r="255" spans="1:6" ht="24.95" customHeight="1">
      <c r="A255" s="105" t="s">
        <v>343</v>
      </c>
      <c r="B255" s="101" t="s">
        <v>344</v>
      </c>
      <c r="C255" s="90">
        <f t="shared" si="11"/>
        <v>1</v>
      </c>
      <c r="D255" s="178"/>
      <c r="E255" s="116"/>
      <c r="F255" s="120"/>
    </row>
    <row r="256" spans="1:6" ht="24.95" customHeight="1">
      <c r="A256" s="102" t="s">
        <v>345</v>
      </c>
      <c r="B256" s="103" t="s">
        <v>346</v>
      </c>
      <c r="C256" s="94">
        <f t="shared" si="11"/>
        <v>1</v>
      </c>
      <c r="D256" s="184"/>
      <c r="E256" s="116"/>
      <c r="F256" s="121"/>
    </row>
    <row r="257" spans="1:13" ht="24.95" customHeight="1">
      <c r="A257" s="105" t="s">
        <v>347</v>
      </c>
      <c r="B257" s="101" t="s">
        <v>348</v>
      </c>
      <c r="C257" s="90">
        <f t="shared" si="11"/>
        <v>1</v>
      </c>
      <c r="D257" s="178"/>
      <c r="E257" s="116"/>
      <c r="F257" s="120"/>
    </row>
    <row r="258" spans="1:13" ht="24.95" customHeight="1">
      <c r="A258" s="102" t="s">
        <v>349</v>
      </c>
      <c r="B258" s="103" t="s">
        <v>350</v>
      </c>
      <c r="C258" s="94">
        <f t="shared" si="11"/>
        <v>1</v>
      </c>
      <c r="D258" s="184"/>
      <c r="E258" s="116"/>
      <c r="F258" s="121"/>
    </row>
    <row r="259" spans="1:13" ht="24.95" customHeight="1">
      <c r="A259" s="105" t="s">
        <v>351</v>
      </c>
      <c r="B259" s="101" t="s">
        <v>352</v>
      </c>
      <c r="C259" s="90">
        <f t="shared" si="11"/>
        <v>1</v>
      </c>
      <c r="D259" s="178"/>
      <c r="E259" s="116"/>
      <c r="F259" s="120"/>
    </row>
    <row r="260" spans="1:13" ht="24.95" customHeight="1">
      <c r="A260" s="102" t="s">
        <v>353</v>
      </c>
      <c r="B260" s="103" t="s">
        <v>354</v>
      </c>
      <c r="C260" s="94">
        <f t="shared" si="11"/>
        <v>1</v>
      </c>
      <c r="D260" s="184"/>
      <c r="E260" s="116"/>
      <c r="F260" s="121"/>
    </row>
    <row r="261" spans="1:13" ht="24.95" customHeight="1">
      <c r="A261" s="105" t="s">
        <v>355</v>
      </c>
      <c r="B261" s="101" t="s">
        <v>356</v>
      </c>
      <c r="C261" s="90">
        <f t="shared" si="11"/>
        <v>1</v>
      </c>
      <c r="D261" s="178"/>
      <c r="E261" s="116"/>
      <c r="F261" s="120"/>
    </row>
    <row r="262" spans="1:13" ht="24.95" customHeight="1">
      <c r="A262" s="102" t="s">
        <v>1397</v>
      </c>
      <c r="B262" s="103" t="s">
        <v>357</v>
      </c>
      <c r="C262" s="94">
        <f t="shared" si="11"/>
        <v>1</v>
      </c>
      <c r="D262" s="184"/>
      <c r="E262" s="116"/>
      <c r="F262" s="121"/>
    </row>
    <row r="263" spans="1:13" s="228" customFormat="1" ht="12.6" customHeight="1">
      <c r="A263" s="112"/>
      <c r="B263" s="113"/>
      <c r="C263" s="114"/>
      <c r="D263" s="115"/>
      <c r="E263" s="154"/>
      <c r="F263" s="148"/>
    </row>
    <row r="264" spans="1:13" s="228" customFormat="1" ht="24.95" customHeight="1">
      <c r="A264" s="84"/>
      <c r="B264" s="99" t="s">
        <v>1851</v>
      </c>
      <c r="C264" s="85"/>
      <c r="D264" s="86"/>
      <c r="E264" s="87"/>
      <c r="F264" s="88"/>
      <c r="G264" s="226"/>
      <c r="H264" s="226"/>
      <c r="I264" s="226"/>
      <c r="J264" s="226"/>
      <c r="K264" s="226"/>
      <c r="L264" s="226"/>
      <c r="M264" s="226"/>
    </row>
    <row r="265" spans="1:13" s="228" customFormat="1" ht="12.6" customHeight="1">
      <c r="A265" s="112"/>
      <c r="B265" s="113"/>
      <c r="C265" s="114"/>
      <c r="D265" s="115"/>
      <c r="E265" s="154"/>
      <c r="F265" s="148"/>
    </row>
    <row r="266" spans="1:13" ht="24.95" customHeight="1">
      <c r="A266" s="105" t="s">
        <v>358</v>
      </c>
      <c r="B266" s="101" t="s">
        <v>1574</v>
      </c>
      <c r="C266" s="90">
        <f t="shared" si="11"/>
        <v>1</v>
      </c>
      <c r="D266" s="178"/>
      <c r="E266" s="116"/>
      <c r="F266" s="120" t="s">
        <v>1835</v>
      </c>
    </row>
    <row r="267" spans="1:13" ht="24.95" customHeight="1">
      <c r="A267" s="102" t="s">
        <v>359</v>
      </c>
      <c r="B267" s="103" t="s">
        <v>1573</v>
      </c>
      <c r="C267" s="94">
        <f t="shared" si="11"/>
        <v>1</v>
      </c>
      <c r="D267" s="184"/>
      <c r="E267" s="116"/>
      <c r="F267" s="121" t="s">
        <v>1835</v>
      </c>
    </row>
    <row r="268" spans="1:13" ht="24.95" customHeight="1">
      <c r="A268" s="105" t="s">
        <v>1611</v>
      </c>
      <c r="B268" s="101" t="s">
        <v>1574</v>
      </c>
      <c r="C268" s="90">
        <f t="shared" si="11"/>
        <v>1</v>
      </c>
      <c r="D268" s="178"/>
      <c r="E268" s="116"/>
      <c r="F268" s="120" t="s">
        <v>1835</v>
      </c>
    </row>
    <row r="269" spans="1:13" ht="24.95" customHeight="1">
      <c r="A269" s="102" t="s">
        <v>1612</v>
      </c>
      <c r="B269" s="103" t="s">
        <v>1573</v>
      </c>
      <c r="C269" s="94">
        <f t="shared" si="11"/>
        <v>1</v>
      </c>
      <c r="D269" s="184"/>
      <c r="E269" s="116"/>
      <c r="F269" s="121" t="s">
        <v>1835</v>
      </c>
    </row>
    <row r="270" spans="1:13" ht="24.95" customHeight="1">
      <c r="A270" s="105" t="s">
        <v>1613</v>
      </c>
      <c r="B270" s="101" t="s">
        <v>1574</v>
      </c>
      <c r="C270" s="90">
        <f t="shared" si="11"/>
        <v>1</v>
      </c>
      <c r="D270" s="178"/>
      <c r="E270" s="116"/>
      <c r="F270" s="120" t="s">
        <v>1835</v>
      </c>
    </row>
    <row r="271" spans="1:13" ht="24.95" customHeight="1">
      <c r="A271" s="102" t="s">
        <v>1614</v>
      </c>
      <c r="B271" s="103" t="s">
        <v>1573</v>
      </c>
      <c r="C271" s="94">
        <f t="shared" si="11"/>
        <v>1</v>
      </c>
      <c r="D271" s="184"/>
      <c r="E271" s="116"/>
      <c r="F271" s="121" t="s">
        <v>1835</v>
      </c>
    </row>
    <row r="272" spans="1:13" ht="24.95" customHeight="1">
      <c r="A272" s="105" t="s">
        <v>1615</v>
      </c>
      <c r="B272" s="101" t="s">
        <v>1574</v>
      </c>
      <c r="C272" s="90">
        <f t="shared" si="11"/>
        <v>1</v>
      </c>
      <c r="D272" s="178"/>
      <c r="E272" s="116"/>
      <c r="F272" s="120" t="s">
        <v>1835</v>
      </c>
    </row>
    <row r="273" spans="1:6" ht="24.95" customHeight="1">
      <c r="A273" s="102" t="s">
        <v>1616</v>
      </c>
      <c r="B273" s="103" t="s">
        <v>1573</v>
      </c>
      <c r="C273" s="94">
        <f t="shared" si="11"/>
        <v>1</v>
      </c>
      <c r="D273" s="184"/>
      <c r="E273" s="116"/>
      <c r="F273" s="121" t="s">
        <v>1835</v>
      </c>
    </row>
    <row r="274" spans="1:6" ht="24.95" customHeight="1">
      <c r="A274" s="105" t="s">
        <v>1672</v>
      </c>
      <c r="B274" s="101" t="s">
        <v>1574</v>
      </c>
      <c r="C274" s="90">
        <f t="shared" si="11"/>
        <v>1</v>
      </c>
      <c r="D274" s="178"/>
      <c r="E274" s="116"/>
      <c r="F274" s="120" t="s">
        <v>1835</v>
      </c>
    </row>
    <row r="275" spans="1:6" ht="24.95" customHeight="1">
      <c r="A275" s="102" t="s">
        <v>1673</v>
      </c>
      <c r="B275" s="103" t="s">
        <v>1573</v>
      </c>
      <c r="C275" s="94">
        <f t="shared" si="11"/>
        <v>1</v>
      </c>
      <c r="D275" s="184"/>
      <c r="E275" s="116"/>
      <c r="F275" s="121" t="s">
        <v>1835</v>
      </c>
    </row>
    <row r="276" spans="1:6" ht="24.95" customHeight="1">
      <c r="A276" s="105" t="s">
        <v>1674</v>
      </c>
      <c r="B276" s="101" t="s">
        <v>1574</v>
      </c>
      <c r="C276" s="90">
        <f t="shared" si="11"/>
        <v>1</v>
      </c>
      <c r="D276" s="178"/>
      <c r="E276" s="116"/>
      <c r="F276" s="120" t="s">
        <v>1835</v>
      </c>
    </row>
    <row r="277" spans="1:6" ht="24.95" customHeight="1">
      <c r="A277" s="102" t="s">
        <v>1675</v>
      </c>
      <c r="B277" s="103" t="s">
        <v>1573</v>
      </c>
      <c r="C277" s="94">
        <f t="shared" si="11"/>
        <v>1</v>
      </c>
      <c r="D277" s="184"/>
      <c r="E277" s="116"/>
      <c r="F277" s="121" t="s">
        <v>1835</v>
      </c>
    </row>
    <row r="278" spans="1:6" ht="24.95" customHeight="1">
      <c r="A278" s="105" t="s">
        <v>1676</v>
      </c>
      <c r="B278" s="101" t="s">
        <v>1574</v>
      </c>
      <c r="C278" s="90">
        <f t="shared" si="11"/>
        <v>1</v>
      </c>
      <c r="D278" s="178"/>
      <c r="E278" s="116"/>
      <c r="F278" s="120" t="s">
        <v>1835</v>
      </c>
    </row>
    <row r="279" spans="1:6" ht="24.95" customHeight="1">
      <c r="A279" s="102" t="s">
        <v>1677</v>
      </c>
      <c r="B279" s="103" t="s">
        <v>1573</v>
      </c>
      <c r="C279" s="94">
        <f t="shared" si="11"/>
        <v>1</v>
      </c>
      <c r="D279" s="184"/>
      <c r="E279" s="116"/>
      <c r="F279" s="121" t="s">
        <v>1835</v>
      </c>
    </row>
    <row r="280" spans="1:6" ht="24.95" customHeight="1">
      <c r="A280" s="105" t="s">
        <v>1678</v>
      </c>
      <c r="B280" s="101" t="s">
        <v>1574</v>
      </c>
      <c r="C280" s="90">
        <f t="shared" si="11"/>
        <v>1</v>
      </c>
      <c r="D280" s="178"/>
      <c r="E280" s="116"/>
      <c r="F280" s="120" t="s">
        <v>1835</v>
      </c>
    </row>
    <row r="281" spans="1:6" ht="24.95" customHeight="1">
      <c r="A281" s="102" t="s">
        <v>1679</v>
      </c>
      <c r="B281" s="103" t="s">
        <v>1573</v>
      </c>
      <c r="C281" s="94">
        <f t="shared" si="11"/>
        <v>1</v>
      </c>
      <c r="D281" s="184"/>
      <c r="E281" s="116"/>
      <c r="F281" s="121" t="s">
        <v>1835</v>
      </c>
    </row>
    <row r="282" spans="1:6" ht="24.95" customHeight="1">
      <c r="A282" s="105" t="s">
        <v>1680</v>
      </c>
      <c r="B282" s="101" t="s">
        <v>1574</v>
      </c>
      <c r="C282" s="90">
        <f t="shared" si="11"/>
        <v>1</v>
      </c>
      <c r="D282" s="178"/>
      <c r="E282" s="116"/>
      <c r="F282" s="120" t="s">
        <v>1835</v>
      </c>
    </row>
    <row r="283" spans="1:6" ht="24.95" customHeight="1">
      <c r="A283" s="102" t="s">
        <v>1681</v>
      </c>
      <c r="B283" s="103" t="s">
        <v>1573</v>
      </c>
      <c r="C283" s="94">
        <f t="shared" si="11"/>
        <v>1</v>
      </c>
      <c r="D283" s="184"/>
      <c r="E283" s="116"/>
      <c r="F283" s="121" t="s">
        <v>1835</v>
      </c>
    </row>
    <row r="284" spans="1:6" ht="24.95" customHeight="1">
      <c r="A284" s="105" t="s">
        <v>1682</v>
      </c>
      <c r="B284" s="101" t="s">
        <v>1574</v>
      </c>
      <c r="C284" s="90">
        <f t="shared" si="11"/>
        <v>1</v>
      </c>
      <c r="D284" s="178"/>
      <c r="E284" s="116"/>
      <c r="F284" s="120" t="s">
        <v>1835</v>
      </c>
    </row>
    <row r="285" spans="1:6" ht="24.95" customHeight="1">
      <c r="A285" s="102" t="s">
        <v>1683</v>
      </c>
      <c r="B285" s="103" t="s">
        <v>1573</v>
      </c>
      <c r="C285" s="94">
        <f t="shared" si="11"/>
        <v>1</v>
      </c>
      <c r="D285" s="184"/>
      <c r="E285" s="116"/>
      <c r="F285" s="121" t="s">
        <v>1835</v>
      </c>
    </row>
  </sheetData>
  <sheetProtection algorithmName="SHA-512" hashValue="Xpk9e3VMrar3KCZ40AjvbuHiauJYZ4d2mcYk9swD6KvDiLSeD2ATkUopTPCkHEvAwC9rcToPGED7l9voBalx8Q==" saltValue="5O4R1MPUCyK/dnhmREwXNQ==" spinCount="100000" sheet="1" objects="1" scenarios="1" formatRows="0"/>
  <conditionalFormatting sqref="D115:D119 D194:D197">
    <cfRule type="containsText" dxfId="247" priority="410" operator="containsText" text="Please fill in data">
      <formula>NOT(ISERROR(SEARCH("Please fill in data",D115)))</formula>
    </cfRule>
  </conditionalFormatting>
  <conditionalFormatting sqref="D17">
    <cfRule type="containsText" dxfId="246" priority="403" operator="containsText" text="Please fill in data">
      <formula>NOT(ISERROR(SEARCH("Please fill in data",D17)))</formula>
    </cfRule>
  </conditionalFormatting>
  <conditionalFormatting sqref="C63">
    <cfRule type="iconSet" priority="401">
      <iconSet iconSet="3Symbols2" showValue="0">
        <cfvo type="percent" val="0"/>
        <cfvo type="num" val="1"/>
        <cfvo type="num" val="2"/>
      </iconSet>
    </cfRule>
  </conditionalFormatting>
  <conditionalFormatting sqref="D45 D47">
    <cfRule type="containsText" dxfId="245" priority="400" operator="containsText" text="Please fill in data">
      <formula>NOT(ISERROR(SEARCH("Please fill in data",D45)))</formula>
    </cfRule>
  </conditionalFormatting>
  <conditionalFormatting sqref="D63">
    <cfRule type="containsText" dxfId="244" priority="398" operator="containsText" text="Please fill in data">
      <formula>NOT(ISERROR(SEARCH("Please fill in data",D63)))</formula>
    </cfRule>
  </conditionalFormatting>
  <conditionalFormatting sqref="C91">
    <cfRule type="iconSet" priority="396">
      <iconSet iconSet="3Symbols2" showValue="0">
        <cfvo type="percent" val="0"/>
        <cfvo type="num" val="1"/>
        <cfvo type="num" val="2"/>
      </iconSet>
    </cfRule>
  </conditionalFormatting>
  <conditionalFormatting sqref="D91">
    <cfRule type="containsText" dxfId="243" priority="393" operator="containsText" text="Please fill in data">
      <formula>NOT(ISERROR(SEARCH("Please fill in data",D91)))</formula>
    </cfRule>
  </conditionalFormatting>
  <conditionalFormatting sqref="C119">
    <cfRule type="iconSet" priority="391">
      <iconSet iconSet="3Symbols2" showValue="0">
        <cfvo type="percent" val="0"/>
        <cfvo type="num" val="1"/>
        <cfvo type="num" val="2"/>
      </iconSet>
    </cfRule>
  </conditionalFormatting>
  <conditionalFormatting sqref="D137">
    <cfRule type="containsText" dxfId="242" priority="378" operator="containsText" text="Please fill in data">
      <formula>NOT(ISERROR(SEARCH("Please fill in data",D137)))</formula>
    </cfRule>
  </conditionalFormatting>
  <conditionalFormatting sqref="C65">
    <cfRule type="iconSet" priority="344">
      <iconSet iconSet="3Symbols2" showValue="0">
        <cfvo type="percent" val="0"/>
        <cfvo type="num" val="1"/>
        <cfvo type="num" val="2"/>
      </iconSet>
    </cfRule>
  </conditionalFormatting>
  <conditionalFormatting sqref="D65">
    <cfRule type="containsText" dxfId="241" priority="343" operator="containsText" text="Please fill in data">
      <formula>NOT(ISERROR(SEARCH("Please fill in data",D65)))</formula>
    </cfRule>
  </conditionalFormatting>
  <conditionalFormatting sqref="C93">
    <cfRule type="iconSet" priority="341">
      <iconSet iconSet="3Symbols2" showValue="0">
        <cfvo type="percent" val="0"/>
        <cfvo type="num" val="1"/>
        <cfvo type="num" val="2"/>
      </iconSet>
    </cfRule>
  </conditionalFormatting>
  <conditionalFormatting sqref="D93">
    <cfRule type="containsText" dxfId="240" priority="340" operator="containsText" text="Please fill in data">
      <formula>NOT(ISERROR(SEARCH("Please fill in data",D93)))</formula>
    </cfRule>
  </conditionalFormatting>
  <conditionalFormatting sqref="D14">
    <cfRule type="containsText" dxfId="239" priority="314" operator="containsText" text="Please fill in data">
      <formula>NOT(ISERROR(SEARCH("Please fill in data",D14)))</formula>
    </cfRule>
  </conditionalFormatting>
  <conditionalFormatting sqref="D177 D130 D66 D56 D214 D60 D62">
    <cfRule type="containsText" dxfId="238" priority="309" operator="containsText" text="Please fill in data">
      <formula>NOT(ISERROR(SEARCH("Please fill in data",D56)))</formula>
    </cfRule>
  </conditionalFormatting>
  <conditionalFormatting sqref="D50">
    <cfRule type="containsText" dxfId="237" priority="308" operator="containsText" text="Please fill in data">
      <formula>NOT(ISERROR(SEARCH("Please fill in data",D50)))</formula>
    </cfRule>
  </conditionalFormatting>
  <conditionalFormatting sqref="D53">
    <cfRule type="containsText" dxfId="236" priority="307" operator="containsText" text="Please fill in data">
      <formula>NOT(ISERROR(SEARCH("Please fill in data",D53)))</formula>
    </cfRule>
  </conditionalFormatting>
  <conditionalFormatting sqref="D206">
    <cfRule type="containsText" dxfId="235" priority="291" operator="containsText" text="Please fill in data">
      <formula>NOT(ISERROR(SEARCH("Please fill in data",D206)))</formula>
    </cfRule>
  </conditionalFormatting>
  <conditionalFormatting sqref="C45 C53 C60 C62 C47 C50 C56">
    <cfRule type="iconSet" priority="286">
      <iconSet iconSet="3Symbols" showValue="0">
        <cfvo type="percent" val="0"/>
        <cfvo type="num" val="1"/>
        <cfvo type="num" val="2"/>
      </iconSet>
    </cfRule>
  </conditionalFormatting>
  <conditionalFormatting sqref="C122:C126">
    <cfRule type="iconSet" priority="283">
      <iconSet iconSet="3Symbols" showValue="0">
        <cfvo type="percent" val="0"/>
        <cfvo type="num" val="1"/>
        <cfvo type="num" val="2"/>
      </iconSet>
    </cfRule>
  </conditionalFormatting>
  <conditionalFormatting sqref="C161">
    <cfRule type="iconSet" priority="280">
      <iconSet iconSet="3Symbols" showValue="0">
        <cfvo type="percent" val="0"/>
        <cfvo type="num" val="1"/>
        <cfvo type="num" val="2"/>
      </iconSet>
    </cfRule>
  </conditionalFormatting>
  <conditionalFormatting sqref="C166:C178">
    <cfRule type="iconSet" priority="279">
      <iconSet iconSet="3Symbols" showValue="0">
        <cfvo type="percent" val="0"/>
        <cfvo type="num" val="1"/>
        <cfvo type="num" val="2"/>
      </iconSet>
    </cfRule>
  </conditionalFormatting>
  <conditionalFormatting sqref="C233:C262">
    <cfRule type="iconSet" priority="275">
      <iconSet iconSet="3Symbols" showValue="0">
        <cfvo type="percent" val="0"/>
        <cfvo type="num" val="1"/>
        <cfvo type="num" val="2"/>
      </iconSet>
    </cfRule>
  </conditionalFormatting>
  <conditionalFormatting sqref="C5:C10">
    <cfRule type="iconSet" priority="411">
      <iconSet iconSet="3Symbols" showValue="0">
        <cfvo type="percent" val="0"/>
        <cfvo type="num" val="1"/>
        <cfvo type="num" val="2"/>
      </iconSet>
    </cfRule>
  </conditionalFormatting>
  <conditionalFormatting sqref="C94:C118">
    <cfRule type="iconSet" priority="414">
      <iconSet iconSet="3Symbols" showValue="0">
        <cfvo type="percent" val="0"/>
        <cfvo type="num" val="1"/>
        <cfvo type="num" val="2"/>
      </iconSet>
    </cfRule>
  </conditionalFormatting>
  <conditionalFormatting sqref="C130:C142 C144:C145">
    <cfRule type="iconSet" priority="416">
      <iconSet iconSet="3Symbols" showValue="0">
        <cfvo type="percent" val="0"/>
        <cfvo type="num" val="1"/>
        <cfvo type="num" val="2"/>
      </iconSet>
    </cfRule>
  </conditionalFormatting>
  <conditionalFormatting sqref="C146:C147">
    <cfRule type="iconSet" priority="273">
      <iconSet iconSet="3Symbols" showValue="0">
        <cfvo type="percent" val="0"/>
        <cfvo type="num" val="1"/>
        <cfvo type="num" val="2"/>
      </iconSet>
    </cfRule>
  </conditionalFormatting>
  <conditionalFormatting sqref="C148:C149">
    <cfRule type="iconSet" priority="272">
      <iconSet iconSet="3Symbols" showValue="0">
        <cfvo type="percent" val="0"/>
        <cfvo type="num" val="1"/>
        <cfvo type="num" val="2"/>
      </iconSet>
    </cfRule>
  </conditionalFormatting>
  <conditionalFormatting sqref="C150:C151">
    <cfRule type="iconSet" priority="271">
      <iconSet iconSet="3Symbols" showValue="0">
        <cfvo type="percent" val="0"/>
        <cfvo type="num" val="1"/>
        <cfvo type="num" val="2"/>
      </iconSet>
    </cfRule>
  </conditionalFormatting>
  <conditionalFormatting sqref="C152:C153">
    <cfRule type="iconSet" priority="270">
      <iconSet iconSet="3Symbols" showValue="0">
        <cfvo type="percent" val="0"/>
        <cfvo type="num" val="1"/>
        <cfvo type="num" val="2"/>
      </iconSet>
    </cfRule>
  </conditionalFormatting>
  <conditionalFormatting sqref="C154:C155">
    <cfRule type="iconSet" priority="269">
      <iconSet iconSet="3Symbols" showValue="0">
        <cfvo type="percent" val="0"/>
        <cfvo type="num" val="1"/>
        <cfvo type="num" val="2"/>
      </iconSet>
    </cfRule>
  </conditionalFormatting>
  <conditionalFormatting sqref="C156:C157">
    <cfRule type="iconSet" priority="268">
      <iconSet iconSet="3Symbols" showValue="0">
        <cfvo type="percent" val="0"/>
        <cfvo type="num" val="1"/>
        <cfvo type="num" val="2"/>
      </iconSet>
    </cfRule>
  </conditionalFormatting>
  <conditionalFormatting sqref="C201:C202">
    <cfRule type="iconSet" priority="267">
      <iconSet iconSet="3Symbols" showValue="0">
        <cfvo type="percent" val="0"/>
        <cfvo type="num" val="1"/>
        <cfvo type="num" val="2"/>
      </iconSet>
    </cfRule>
  </conditionalFormatting>
  <conditionalFormatting sqref="C203:C204">
    <cfRule type="iconSet" priority="266">
      <iconSet iconSet="3Symbols" showValue="0">
        <cfvo type="percent" val="0"/>
        <cfvo type="num" val="1"/>
        <cfvo type="num" val="2"/>
      </iconSet>
    </cfRule>
  </conditionalFormatting>
  <conditionalFormatting sqref="C205:C206">
    <cfRule type="iconSet" priority="265">
      <iconSet iconSet="3Symbols" showValue="0">
        <cfvo type="percent" val="0"/>
        <cfvo type="num" val="1"/>
        <cfvo type="num" val="2"/>
      </iconSet>
    </cfRule>
  </conditionalFormatting>
  <conditionalFormatting sqref="C207:C208">
    <cfRule type="iconSet" priority="264">
      <iconSet iconSet="3Symbols" showValue="0">
        <cfvo type="percent" val="0"/>
        <cfvo type="num" val="1"/>
        <cfvo type="num" val="2"/>
      </iconSet>
    </cfRule>
  </conditionalFormatting>
  <conditionalFormatting sqref="C209:C210">
    <cfRule type="iconSet" priority="263">
      <iconSet iconSet="3Symbols" showValue="0">
        <cfvo type="percent" val="0"/>
        <cfvo type="num" val="1"/>
        <cfvo type="num" val="2"/>
      </iconSet>
    </cfRule>
  </conditionalFormatting>
  <conditionalFormatting sqref="C211:C212">
    <cfRule type="iconSet" priority="262">
      <iconSet iconSet="3Symbols" showValue="0">
        <cfvo type="percent" val="0"/>
        <cfvo type="num" val="1"/>
        <cfvo type="num" val="2"/>
      </iconSet>
    </cfRule>
  </conditionalFormatting>
  <conditionalFormatting sqref="C213:C214">
    <cfRule type="iconSet" priority="261">
      <iconSet iconSet="3Symbols" showValue="0">
        <cfvo type="percent" val="0"/>
        <cfvo type="num" val="1"/>
        <cfvo type="num" val="2"/>
      </iconSet>
    </cfRule>
  </conditionalFormatting>
  <conditionalFormatting sqref="C215:C216">
    <cfRule type="iconSet" priority="260">
      <iconSet iconSet="3Symbols" showValue="0">
        <cfvo type="percent" val="0"/>
        <cfvo type="num" val="1"/>
        <cfvo type="num" val="2"/>
      </iconSet>
    </cfRule>
  </conditionalFormatting>
  <conditionalFormatting sqref="C220:C221">
    <cfRule type="iconSet" priority="259">
      <iconSet iconSet="3Symbols" showValue="0">
        <cfvo type="percent" val="0"/>
        <cfvo type="num" val="1"/>
        <cfvo type="num" val="2"/>
      </iconSet>
    </cfRule>
  </conditionalFormatting>
  <conditionalFormatting sqref="C43:C44">
    <cfRule type="iconSet" priority="251">
      <iconSet iconSet="3Symbols" showValue="0">
        <cfvo type="percent" val="0"/>
        <cfvo type="num" val="1"/>
        <cfvo type="num" val="2"/>
      </iconSet>
    </cfRule>
  </conditionalFormatting>
  <conditionalFormatting sqref="C46">
    <cfRule type="iconSet" priority="250">
      <iconSet iconSet="3Symbols" showValue="0">
        <cfvo type="percent" val="0"/>
        <cfvo type="num" val="1"/>
        <cfvo type="num" val="2"/>
      </iconSet>
    </cfRule>
  </conditionalFormatting>
  <conditionalFormatting sqref="C58 C54 C52 C48">
    <cfRule type="iconSet" priority="249">
      <iconSet iconSet="3Symbols" showValue="0">
        <cfvo type="percent" val="0"/>
        <cfvo type="num" val="1"/>
        <cfvo type="num" val="2"/>
      </iconSet>
    </cfRule>
  </conditionalFormatting>
  <conditionalFormatting sqref="C61 C59 C57 C55 C51 C49">
    <cfRule type="iconSet" priority="248">
      <iconSet iconSet="3Symbols" showValue="0">
        <cfvo type="percent" val="0"/>
        <cfvo type="num" val="1"/>
        <cfvo type="num" val="2"/>
      </iconSet>
    </cfRule>
  </conditionalFormatting>
  <conditionalFormatting sqref="D141 D147">
    <cfRule type="containsText" dxfId="234" priority="216" operator="containsText" text="Please fill in data">
      <formula>NOT(ISERROR(SEARCH("Please fill in data",D141)))</formula>
    </cfRule>
  </conditionalFormatting>
  <conditionalFormatting sqref="D5:D8">
    <cfRule type="containsText" dxfId="233" priority="221" operator="containsText" text="Please fill in data">
      <formula>NOT(ISERROR(SEARCH("Please fill in data",D5)))</formula>
    </cfRule>
  </conditionalFormatting>
  <conditionalFormatting sqref="D192:D193 D145 D142 D131 D100 D15:D16 D43:D44 D46 D48:D49 D51:D52 D54:D55 D57:D59 D61 D122:D126 D134:D136 D220:D221 D201:D205 D166:D176 D18:D36 D178:D181 D186:D187 D207:D213 D215:D216">
    <cfRule type="containsText" dxfId="232" priority="220" operator="containsText" text="Please fill in data">
      <formula>NOT(ISERROR(SEARCH("Please fill in data",D15)))</formula>
    </cfRule>
  </conditionalFormatting>
  <conditionalFormatting sqref="D233 D235 D237 D239 D241 D243 D245 D247 D249 D251 D253 D255 D257 D259 D261">
    <cfRule type="containsText" dxfId="231" priority="219" operator="containsText" text="Please fill in data">
      <formula>NOT(ISERROR(SEARCH("Please fill in data",D233)))</formula>
    </cfRule>
  </conditionalFormatting>
  <conditionalFormatting sqref="B148:B157">
    <cfRule type="containsText" dxfId="230" priority="213" operator="containsText" text="Please fill in data">
      <formula>NOT(ISERROR(SEARCH("Please fill in data",B148)))</formula>
    </cfRule>
  </conditionalFormatting>
  <conditionalFormatting sqref="C179 C186:C188">
    <cfRule type="iconSet" priority="198">
      <iconSet iconSet="3Symbols" showValue="0">
        <cfvo type="percent" val="0"/>
        <cfvo type="num" val="1"/>
        <cfvo type="num" val="2"/>
      </iconSet>
    </cfRule>
  </conditionalFormatting>
  <conditionalFormatting sqref="C66:C69">
    <cfRule type="iconSet" priority="417">
      <iconSet iconSet="3Symbols" showValue="0">
        <cfvo type="percent" val="0"/>
        <cfvo type="num" val="1"/>
        <cfvo type="num" val="2"/>
      </iconSet>
    </cfRule>
  </conditionalFormatting>
  <conditionalFormatting sqref="C14:C30">
    <cfRule type="iconSet" priority="438">
      <iconSet iconSet="3Symbols" showValue="0">
        <cfvo type="percent" val="0"/>
        <cfvo type="num" val="1"/>
        <cfvo type="num" val="2"/>
      </iconSet>
    </cfRule>
  </conditionalFormatting>
  <conditionalFormatting sqref="C31">
    <cfRule type="iconSet" priority="166">
      <iconSet iconSet="3Symbols" showValue="0">
        <cfvo type="percent" val="0"/>
        <cfvo type="num" val="1"/>
        <cfvo type="num" val="2"/>
      </iconSet>
    </cfRule>
  </conditionalFormatting>
  <conditionalFormatting sqref="C32:C34">
    <cfRule type="iconSet" priority="456">
      <iconSet iconSet="3Symbols" showValue="0">
        <cfvo type="percent" val="0"/>
        <cfvo type="num" val="1"/>
        <cfvo type="num" val="2"/>
      </iconSet>
    </cfRule>
  </conditionalFormatting>
  <conditionalFormatting sqref="D38:D39">
    <cfRule type="containsText" dxfId="229" priority="163" operator="containsText" text="Please fill in data">
      <formula>NOT(ISERROR(SEARCH("Please fill in data",D38)))</formula>
    </cfRule>
  </conditionalFormatting>
  <conditionalFormatting sqref="C35:C39">
    <cfRule type="iconSet" priority="164">
      <iconSet iconSet="3Symbols" showValue="0">
        <cfvo type="percent" val="0"/>
        <cfvo type="num" val="1"/>
        <cfvo type="num" val="2"/>
      </iconSet>
    </cfRule>
  </conditionalFormatting>
  <conditionalFormatting sqref="D37">
    <cfRule type="containsText" dxfId="228" priority="162" operator="containsText" text="Please fill in data">
      <formula>NOT(ISERROR(SEARCH("Please fill in data",D37)))</formula>
    </cfRule>
  </conditionalFormatting>
  <conditionalFormatting sqref="E119">
    <cfRule type="containsText" dxfId="227" priority="137" operator="containsText" text="Please fill in data">
      <formula>NOT(ISERROR(SEARCH("Please fill in data",E119)))</formula>
    </cfRule>
  </conditionalFormatting>
  <conditionalFormatting sqref="D70 D72 D74 D80 D88 D90 D82:D86">
    <cfRule type="containsText" dxfId="226" priority="157" operator="containsText" text="Please fill in data">
      <formula>NOT(ISERROR(SEARCH("Please fill in data",D70)))</formula>
    </cfRule>
  </conditionalFormatting>
  <conditionalFormatting sqref="D73 D75 D81 D87 D89">
    <cfRule type="containsText" dxfId="225" priority="156" operator="containsText" text="Please fill in data">
      <formula>NOT(ISERROR(SEARCH("Please fill in data",D73)))</formula>
    </cfRule>
  </conditionalFormatting>
  <conditionalFormatting sqref="C70:C90">
    <cfRule type="iconSet" priority="159">
      <iconSet iconSet="3Symbols" showValue="0">
        <cfvo type="percent" val="0"/>
        <cfvo type="num" val="1"/>
        <cfvo type="num" val="2"/>
      </iconSet>
    </cfRule>
  </conditionalFormatting>
  <conditionalFormatting sqref="D71">
    <cfRule type="containsText" dxfId="224" priority="155" operator="containsText" text="Please fill in data">
      <formula>NOT(ISERROR(SEARCH("Please fill in data",D71)))</formula>
    </cfRule>
  </conditionalFormatting>
  <conditionalFormatting sqref="D143">
    <cfRule type="containsText" dxfId="223" priority="151" operator="containsText" text="Please fill in data">
      <formula>NOT(ISERROR(SEARCH("Please fill in data",D143)))</formula>
    </cfRule>
  </conditionalFormatting>
  <conditionalFormatting sqref="E91">
    <cfRule type="containsText" dxfId="222" priority="138" operator="containsText" text="Please fill in data">
      <formula>NOT(ISERROR(SEARCH("Please fill in data",E91)))</formula>
    </cfRule>
  </conditionalFormatting>
  <conditionalFormatting sqref="C162">
    <cfRule type="iconSet" priority="150">
      <iconSet iconSet="3Symbols" showValue="0">
        <cfvo type="percent" val="0"/>
        <cfvo type="num" val="1"/>
        <cfvo type="num" val="2"/>
      </iconSet>
    </cfRule>
  </conditionalFormatting>
  <conditionalFormatting sqref="E243 E253 E245 E255 E237 E247 E257 E239 E249 E259 E241 E251 E261 E233:E235">
    <cfRule type="containsText" dxfId="221" priority="134" operator="containsText" text="Please fill in data">
      <formula>NOT(ISERROR(SEARCH("Please fill in data",E233)))</formula>
    </cfRule>
  </conditionalFormatting>
  <conditionalFormatting sqref="C222:C229">
    <cfRule type="iconSet" priority="146">
      <iconSet iconSet="3Symbols" showValue="0">
        <cfvo type="percent" val="0"/>
        <cfvo type="num" val="1"/>
        <cfvo type="num" val="2"/>
      </iconSet>
    </cfRule>
  </conditionalFormatting>
  <conditionalFormatting sqref="D222:D229">
    <cfRule type="containsText" dxfId="220" priority="144" operator="containsText" text="Please fill in data">
      <formula>NOT(ISERROR(SEARCH("Please fill in data",D222)))</formula>
    </cfRule>
  </conditionalFormatting>
  <conditionalFormatting sqref="D67:D68">
    <cfRule type="containsText" dxfId="219" priority="143" operator="containsText" text="Please fill in data">
      <formula>NOT(ISERROR(SEARCH("Please fill in data",D67)))</formula>
    </cfRule>
  </conditionalFormatting>
  <conditionalFormatting sqref="E94:E99">
    <cfRule type="containsText" dxfId="218" priority="124" operator="containsText" text="Please fill in data">
      <formula>NOT(ISERROR(SEARCH("Please fill in data",E94)))</formula>
    </cfRule>
  </conditionalFormatting>
  <conditionalFormatting sqref="E66:E69 E130:E137">
    <cfRule type="containsText" dxfId="217" priority="141" operator="containsText" text="Please fill in data">
      <formula>NOT(ISERROR(SEARCH("Please fill in data",E66)))</formula>
    </cfRule>
  </conditionalFormatting>
  <conditionalFormatting sqref="E5:E10">
    <cfRule type="containsText" dxfId="216" priority="140" operator="containsText" text="Please fill in data">
      <formula>NOT(ISERROR(SEARCH("Please fill in data",E5)))</formula>
    </cfRule>
  </conditionalFormatting>
  <conditionalFormatting sqref="E122:E126">
    <cfRule type="containsText" dxfId="215" priority="122" operator="containsText" text="Please fill in data">
      <formula>NOT(ISERROR(SEARCH("Please fill in data",E122)))</formula>
    </cfRule>
  </conditionalFormatting>
  <conditionalFormatting sqref="E63">
    <cfRule type="containsText" dxfId="214" priority="139" operator="containsText" text="Please fill in data">
      <formula>NOT(ISERROR(SEARCH("Please fill in data",E63)))</formula>
    </cfRule>
  </conditionalFormatting>
  <conditionalFormatting sqref="E206 E214">
    <cfRule type="containsText" dxfId="213" priority="135" operator="containsText" text="Please fill in data">
      <formula>NOT(ISERROR(SEARCH("Please fill in data",E206)))</formula>
    </cfRule>
  </conditionalFormatting>
  <conditionalFormatting sqref="E192">
    <cfRule type="containsText" dxfId="212" priority="119" operator="containsText" text="Please fill in data">
      <formula>NOT(ISERROR(SEARCH("Please fill in data",E192)))</formula>
    </cfRule>
  </conditionalFormatting>
  <conditionalFormatting sqref="E244 E254 E236 E246 E256 E238 E248 E258 E240 E250 E260 E242 E252 E262 E266:E267">
    <cfRule type="containsText" dxfId="211" priority="133" operator="containsText" text="Please fill in data">
      <formula>NOT(ISERROR(SEARCH("Please fill in data",E236)))</formula>
    </cfRule>
  </conditionalFormatting>
  <conditionalFormatting sqref="E220:E221">
    <cfRule type="containsText" dxfId="210" priority="114" operator="containsText" text="Please fill in data">
      <formula>NOT(ISERROR(SEARCH("Please fill in data",E220)))</formula>
    </cfRule>
  </conditionalFormatting>
  <conditionalFormatting sqref="E65">
    <cfRule type="containsText" dxfId="209" priority="131" operator="containsText" text="Please fill in data">
      <formula>NOT(ISERROR(SEARCH("Please fill in data",E65)))</formula>
    </cfRule>
  </conditionalFormatting>
  <conditionalFormatting sqref="E93">
    <cfRule type="containsText" dxfId="208" priority="130" operator="containsText" text="Please fill in data">
      <formula>NOT(ISERROR(SEARCH("Please fill in data",E93)))</formula>
    </cfRule>
  </conditionalFormatting>
  <conditionalFormatting sqref="E101:E114">
    <cfRule type="containsText" dxfId="207" priority="123" operator="containsText" text="Please fill in data">
      <formula>NOT(ISERROR(SEARCH("Please fill in data",E101)))</formula>
    </cfRule>
  </conditionalFormatting>
  <conditionalFormatting sqref="E43:E62">
    <cfRule type="containsText" dxfId="206" priority="129" operator="containsText" text="Please fill in data">
      <formula>NOT(ISERROR(SEARCH("Please fill in data",E43)))</formula>
    </cfRule>
  </conditionalFormatting>
  <conditionalFormatting sqref="E100 E115:E118">
    <cfRule type="containsText" dxfId="205" priority="128" operator="containsText" text="Please fill in data">
      <formula>NOT(ISERROR(SEARCH("Please fill in data",E100)))</formula>
    </cfRule>
  </conditionalFormatting>
  <conditionalFormatting sqref="E138:E139 E145:E157">
    <cfRule type="containsText" dxfId="204" priority="127" operator="containsText" text="Please fill in data">
      <formula>NOT(ISERROR(SEARCH("Please fill in data",E138)))</formula>
    </cfRule>
  </conditionalFormatting>
  <conditionalFormatting sqref="E166:E178">
    <cfRule type="containsText" dxfId="203" priority="126" operator="containsText" text="Please fill in data">
      <formula>NOT(ISERROR(SEARCH("Please fill in data",E166)))</formula>
    </cfRule>
  </conditionalFormatting>
  <conditionalFormatting sqref="E140:E144">
    <cfRule type="containsText" dxfId="202" priority="120" operator="containsText" text="Please fill in data">
      <formula>NOT(ISERROR(SEARCH("Please fill in data",E140)))</formula>
    </cfRule>
  </conditionalFormatting>
  <conditionalFormatting sqref="E193">
    <cfRule type="containsText" dxfId="201" priority="118" operator="containsText" text="Please fill in data">
      <formula>NOT(ISERROR(SEARCH("Please fill in data",E193)))</formula>
    </cfRule>
  </conditionalFormatting>
  <conditionalFormatting sqref="E201:E205">
    <cfRule type="containsText" dxfId="200" priority="117" operator="containsText" text="Please fill in data">
      <formula>NOT(ISERROR(SEARCH("Please fill in data",E201)))</formula>
    </cfRule>
  </conditionalFormatting>
  <conditionalFormatting sqref="E207:E213">
    <cfRule type="containsText" dxfId="199" priority="116" operator="containsText" text="Please fill in data">
      <formula>NOT(ISERROR(SEARCH("Please fill in data",E207)))</formula>
    </cfRule>
  </conditionalFormatting>
  <conditionalFormatting sqref="E215:E216">
    <cfRule type="containsText" dxfId="198" priority="115" operator="containsText" text="Please fill in data">
      <formula>NOT(ISERROR(SEARCH("Please fill in data",E215)))</formula>
    </cfRule>
  </conditionalFormatting>
  <conditionalFormatting sqref="E186:E187 E179:E181">
    <cfRule type="containsText" dxfId="197" priority="113" operator="containsText" text="Please fill in data">
      <formula>NOT(ISERROR(SEARCH("Please fill in data",E179)))</formula>
    </cfRule>
  </conditionalFormatting>
  <conditionalFormatting sqref="E268 E270 E272">
    <cfRule type="containsText" dxfId="196" priority="111" operator="containsText" text="Please fill in data">
      <formula>NOT(ISERROR(SEARCH("Please fill in data",E268)))</formula>
    </cfRule>
  </conditionalFormatting>
  <conditionalFormatting sqref="E269 E271 E273">
    <cfRule type="containsText" dxfId="195" priority="112" operator="containsText" text="Please fill in data">
      <formula>NOT(ISERROR(SEARCH("Please fill in data",E269)))</formula>
    </cfRule>
  </conditionalFormatting>
  <conditionalFormatting sqref="E14:E39">
    <cfRule type="containsText" dxfId="194" priority="110" operator="containsText" text="Please fill in data">
      <formula>NOT(ISERROR(SEARCH("Please fill in data",E14)))</formula>
    </cfRule>
  </conditionalFormatting>
  <conditionalFormatting sqref="E70:E90">
    <cfRule type="containsText" dxfId="193" priority="109" operator="containsText" text="Please fill in data">
      <formula>NOT(ISERROR(SEARCH("Please fill in data",E70)))</formula>
    </cfRule>
  </conditionalFormatting>
  <conditionalFormatting sqref="E222:E229">
    <cfRule type="containsText" dxfId="192" priority="106" operator="containsText" text="Please fill in data">
      <formula>NOT(ISERROR(SEARCH("Please fill in data",E222)))</formula>
    </cfRule>
  </conditionalFormatting>
  <conditionalFormatting sqref="E182:E185">
    <cfRule type="containsText" dxfId="191" priority="104" operator="containsText" text="Please fill in data">
      <formula>NOT(ISERROR(SEARCH("Please fill in data",E182)))</formula>
    </cfRule>
  </conditionalFormatting>
  <conditionalFormatting sqref="D162 D146 D144 D138:D139 D133 D148:D157">
    <cfRule type="containsText" dxfId="190" priority="93" operator="containsText" text="Please fill in data">
      <formula>NOT(ISERROR(SEARCH("Please fill in data",D133)))</formula>
    </cfRule>
  </conditionalFormatting>
  <conditionalFormatting sqref="D9:D10">
    <cfRule type="containsText" dxfId="189" priority="97" operator="containsText" text="Please fill in data">
      <formula>NOT(ISERROR(SEARCH("Please fill in data",D9)))</formula>
    </cfRule>
  </conditionalFormatting>
  <conditionalFormatting sqref="D78:D79">
    <cfRule type="containsText" dxfId="188" priority="96" operator="containsText" text="Please fill in data">
      <formula>NOT(ISERROR(SEARCH("Please fill in data",D78)))</formula>
    </cfRule>
  </conditionalFormatting>
  <conditionalFormatting sqref="D94:D99">
    <cfRule type="containsText" dxfId="187" priority="95" operator="containsText" text="Please fill in data">
      <formula>NOT(ISERROR(SEARCH("Please fill in data",D94)))</formula>
    </cfRule>
  </conditionalFormatting>
  <conditionalFormatting sqref="D101:D114">
    <cfRule type="containsText" dxfId="186" priority="94" operator="containsText" text="Please fill in data">
      <formula>NOT(ISERROR(SEARCH("Please fill in data",D101)))</formula>
    </cfRule>
  </conditionalFormatting>
  <conditionalFormatting sqref="D76">
    <cfRule type="containsText" dxfId="185" priority="89" operator="containsText" text="Please fill in data">
      <formula>NOT(ISERROR(SEARCH("Please fill in data",D76)))</formula>
    </cfRule>
  </conditionalFormatting>
  <conditionalFormatting sqref="D77">
    <cfRule type="containsText" dxfId="184" priority="88" operator="containsText" text="Please fill in data">
      <formula>NOT(ISERROR(SEARCH("Please fill in data",D77)))</formula>
    </cfRule>
  </conditionalFormatting>
  <conditionalFormatting sqref="D132">
    <cfRule type="containsText" dxfId="183" priority="76" operator="containsText" text="Please fill in data">
      <formula>NOT(ISERROR(SEARCH("Please fill in data",D132)))</formula>
    </cfRule>
  </conditionalFormatting>
  <conditionalFormatting sqref="C180">
    <cfRule type="iconSet" priority="70">
      <iconSet iconSet="3Symbols" showValue="0">
        <cfvo type="percent" val="0"/>
        <cfvo type="num" val="1"/>
        <cfvo type="num" val="2"/>
      </iconSet>
    </cfRule>
  </conditionalFormatting>
  <conditionalFormatting sqref="C181">
    <cfRule type="iconSet" priority="69">
      <iconSet iconSet="3Symbols" showValue="0">
        <cfvo type="percent" val="0"/>
        <cfvo type="num" val="1"/>
        <cfvo type="num" val="2"/>
      </iconSet>
    </cfRule>
  </conditionalFormatting>
  <conditionalFormatting sqref="E277 E279 E281">
    <cfRule type="containsText" dxfId="182" priority="49" operator="containsText" text="Please fill in data">
      <formula>NOT(ISERROR(SEARCH("Please fill in data",E277)))</formula>
    </cfRule>
  </conditionalFormatting>
  <conditionalFormatting sqref="E161:E162">
    <cfRule type="containsText" dxfId="181" priority="62" operator="containsText" text="Please fill in data">
      <formula>NOT(ISERROR(SEARCH("Please fill in data",E161)))</formula>
    </cfRule>
  </conditionalFormatting>
  <conditionalFormatting sqref="C182">
    <cfRule type="iconSet" priority="59">
      <iconSet iconSet="3Symbols" showValue="0">
        <cfvo type="percent" val="0"/>
        <cfvo type="num" val="1"/>
        <cfvo type="num" val="2"/>
      </iconSet>
    </cfRule>
  </conditionalFormatting>
  <conditionalFormatting sqref="C183">
    <cfRule type="iconSet" priority="58">
      <iconSet iconSet="3Symbols" showValue="0">
        <cfvo type="percent" val="0"/>
        <cfvo type="num" val="1"/>
        <cfvo type="num" val="2"/>
      </iconSet>
    </cfRule>
  </conditionalFormatting>
  <conditionalFormatting sqref="C184">
    <cfRule type="iconSet" priority="57">
      <iconSet iconSet="3Symbols" showValue="0">
        <cfvo type="percent" val="0"/>
        <cfvo type="num" val="1"/>
        <cfvo type="num" val="2"/>
      </iconSet>
    </cfRule>
  </conditionalFormatting>
  <conditionalFormatting sqref="C185">
    <cfRule type="iconSet" priority="56">
      <iconSet iconSet="3Symbols" showValue="0">
        <cfvo type="percent" val="0"/>
        <cfvo type="num" val="1"/>
        <cfvo type="num" val="2"/>
      </iconSet>
    </cfRule>
  </conditionalFormatting>
  <conditionalFormatting sqref="E188">
    <cfRule type="containsText" dxfId="180" priority="55" operator="containsText" text="Please fill in data">
      <formula>NOT(ISERROR(SEARCH("Please fill in data",E188)))</formula>
    </cfRule>
  </conditionalFormatting>
  <conditionalFormatting sqref="D266">
    <cfRule type="containsText" dxfId="179" priority="53" operator="containsText" text="Please fill in data">
      <formula>NOT(ISERROR(SEARCH("Please fill in data",D266)))</formula>
    </cfRule>
  </conditionalFormatting>
  <conditionalFormatting sqref="E274:E275">
    <cfRule type="containsText" dxfId="178" priority="50" operator="containsText" text="Please fill in data">
      <formula>NOT(ISERROR(SEARCH("Please fill in data",E274)))</formula>
    </cfRule>
  </conditionalFormatting>
  <conditionalFormatting sqref="E276 E278 E280">
    <cfRule type="containsText" dxfId="177" priority="48" operator="containsText" text="Please fill in data">
      <formula>NOT(ISERROR(SEARCH("Please fill in data",E276)))</formula>
    </cfRule>
  </conditionalFormatting>
  <conditionalFormatting sqref="E283 E285">
    <cfRule type="containsText" dxfId="176" priority="41" operator="containsText" text="Please fill in data">
      <formula>NOT(ISERROR(SEARCH("Please fill in data",E283)))</formula>
    </cfRule>
  </conditionalFormatting>
  <conditionalFormatting sqref="E282 E284">
    <cfRule type="containsText" dxfId="175" priority="40" operator="containsText" text="Please fill in data">
      <formula>NOT(ISERROR(SEARCH("Please fill in data",E282)))</formula>
    </cfRule>
  </conditionalFormatting>
  <conditionalFormatting sqref="C266:C271">
    <cfRule type="iconSet" priority="37">
      <iconSet iconSet="3Symbols" showValue="0">
        <cfvo type="percent" val="0"/>
        <cfvo type="num" val="1"/>
        <cfvo type="num" val="2"/>
      </iconSet>
    </cfRule>
  </conditionalFormatting>
  <conditionalFormatting sqref="C272:C277">
    <cfRule type="iconSet" priority="36">
      <iconSet iconSet="3Symbols" showValue="0">
        <cfvo type="percent" val="0"/>
        <cfvo type="num" val="1"/>
        <cfvo type="num" val="2"/>
      </iconSet>
    </cfRule>
  </conditionalFormatting>
  <conditionalFormatting sqref="C278:C283">
    <cfRule type="iconSet" priority="35">
      <iconSet iconSet="3Symbols" showValue="0">
        <cfvo type="percent" val="0"/>
        <cfvo type="num" val="1"/>
        <cfvo type="num" val="2"/>
      </iconSet>
    </cfRule>
  </conditionalFormatting>
  <conditionalFormatting sqref="C284:C285">
    <cfRule type="iconSet" priority="34">
      <iconSet iconSet="3Symbols" showValue="0">
        <cfvo type="percent" val="0"/>
        <cfvo type="num" val="1"/>
        <cfvo type="num" val="2"/>
      </iconSet>
    </cfRule>
  </conditionalFormatting>
  <conditionalFormatting sqref="D267 D234 D236 D238 D240 D242 D244 D246 D248 D250 D252 D254 D256 D258 D260 D262">
    <cfRule type="containsText" dxfId="174" priority="33" operator="containsText" text="Please fill in data">
      <formula>NOT(ISERROR(SEARCH("Please fill in data",D234)))</formula>
    </cfRule>
  </conditionalFormatting>
  <conditionalFormatting sqref="E194 E196">
    <cfRule type="containsText" dxfId="173" priority="30" operator="containsText" text="Please fill in data">
      <formula>NOT(ISERROR(SEARCH("Please fill in data",E194)))</formula>
    </cfRule>
  </conditionalFormatting>
  <conditionalFormatting sqref="E195 E197">
    <cfRule type="containsText" dxfId="172" priority="29" operator="containsText" text="Please fill in data">
      <formula>NOT(ISERROR(SEARCH("Please fill in data",E195)))</formula>
    </cfRule>
  </conditionalFormatting>
  <conditionalFormatting sqref="C192:C193">
    <cfRule type="iconSet" priority="483">
      <iconSet iconSet="3Symbols" showValue="0">
        <cfvo type="percent" val="0"/>
        <cfvo type="num" val="1"/>
        <cfvo type="num" val="2"/>
      </iconSet>
    </cfRule>
  </conditionalFormatting>
  <conditionalFormatting sqref="C194:C197">
    <cfRule type="iconSet" priority="485">
      <iconSet iconSet="3Symbols" showValue="0">
        <cfvo type="percent" val="0"/>
        <cfvo type="num" val="1"/>
        <cfvo type="num" val="2"/>
      </iconSet>
    </cfRule>
  </conditionalFormatting>
  <conditionalFormatting sqref="D69">
    <cfRule type="containsText" dxfId="171" priority="28" operator="containsText" text="Please fill in data">
      <formula>NOT(ISERROR(SEARCH("Please fill in data",D69)))</formula>
    </cfRule>
  </conditionalFormatting>
  <conditionalFormatting sqref="D268">
    <cfRule type="containsText" dxfId="170" priority="27" operator="containsText" text="Please fill in data">
      <formula>NOT(ISERROR(SEARCH("Please fill in data",D268)))</formula>
    </cfRule>
  </conditionalFormatting>
  <conditionalFormatting sqref="D147">
    <cfRule type="expression" dxfId="169" priority="9">
      <formula>$D$147&gt;1</formula>
    </cfRule>
  </conditionalFormatting>
  <conditionalFormatting sqref="D161">
    <cfRule type="containsText" dxfId="168" priority="8" operator="containsText" text="Please fill in data">
      <formula>NOT(ISERROR(SEARCH("Please fill in data",D161)))</formula>
    </cfRule>
  </conditionalFormatting>
  <conditionalFormatting sqref="D182:D185">
    <cfRule type="containsText" dxfId="167" priority="7" operator="containsText" text="Please fill in data">
      <formula>NOT(ISERROR(SEARCH("Please fill in data",D182)))</formula>
    </cfRule>
  </conditionalFormatting>
  <conditionalFormatting sqref="D188">
    <cfRule type="containsText" dxfId="166" priority="6" operator="containsText" text="Please fill in data">
      <formula>NOT(ISERROR(SEARCH("Please fill in data",D188)))</formula>
    </cfRule>
  </conditionalFormatting>
  <conditionalFormatting sqref="D140">
    <cfRule type="containsText" dxfId="165" priority="4" operator="containsText" text="Please fill in data">
      <formula>NOT(ISERROR(SEARCH("Please fill in data",D140)))</formula>
    </cfRule>
  </conditionalFormatting>
  <conditionalFormatting sqref="C143">
    <cfRule type="iconSet" priority="3">
      <iconSet iconSet="3Symbols" showValue="0">
        <cfvo type="percent" val="0"/>
        <cfvo type="num" val="1"/>
        <cfvo type="num" val="2"/>
      </iconSet>
    </cfRule>
  </conditionalFormatting>
  <conditionalFormatting sqref="D269 D271 D273 D275 D277 D279 D281 D283 D285">
    <cfRule type="containsText" dxfId="164" priority="2" operator="containsText" text="Please fill in data">
      <formula>NOT(ISERROR(SEARCH("Please fill in data",D269)))</formula>
    </cfRule>
  </conditionalFormatting>
  <conditionalFormatting sqref="D284 D282 D280 D278 D276 D274 D272 D270">
    <cfRule type="containsText" dxfId="163" priority="1" operator="containsText" text="Please fill in data">
      <formula>NOT(ISERROR(SEARCH("Please fill in data",D270)))</formula>
    </cfRule>
  </conditionalFormatting>
  <dataValidations count="11">
    <dataValidation type="decimal" allowBlank="1" showInputMessage="1" showErrorMessage="1" errorTitle="Data validation" error="Please use a percentage between 0,00% and 100,00%." sqref="D147 D77">
      <formula1>0</formula1>
      <formula2>1</formula2>
    </dataValidation>
    <dataValidation allowBlank="1" showInputMessage="1" showErrorMessage="1" errorTitle="Data validation" error="Please use a percentage between 0,00% and 100,00%." sqref="D76"/>
    <dataValidation type="decimal" allowBlank="1" showInputMessage="1" showErrorMessage="1" errorTitle="Data validation" error="Please use a percentage between 0,00% and 100,00%." sqref="D9:D10 D162 D94:D99 D101:D114 D133 D138:D140 D144 D146 D78:D79 D148:D157">
      <formula1>-9.99999999999999E+27</formula1>
      <formula2>9.99999999999999E+27</formula2>
    </dataValidation>
    <dataValidation type="decimal" allowBlank="1" showInputMessage="1" showErrorMessage="1" errorTitle="Data validation" error="Please enter numeric data." sqref="D5:D7 D15:D16 D18:D36 D38:D39 D43:D44 D46 D48:D49 D51:D52 D54:D55 D57:D59 D61 D67:D68 D70 D72:D75 D81:D86 D88 D100 D123:D124 D126 D131 D135:D136 D178:D188 D142 D145 D280 D282 D166:D176 D192:D193 D284 D201:D205 D215:D216 D220:D221 D223:D226 D228:D229 D233 D207:D213 D235 D237 D239 D241 D243 D245 D247 D249 D251 D253 D255 D257 D259 D270 D268 D261 D266 D278 D276 D274 D272">
      <formula1>-9.99999999999999E+27</formula1>
      <formula2>9.99999999999999E+27</formula2>
    </dataValidation>
    <dataValidation type="decimal" allowBlank="1" showInputMessage="1" showErrorMessage="1" sqref="D80">
      <formula1>-9.99999999999999E+22</formula1>
      <formula2>9.99999999999999E+21</formula2>
    </dataValidation>
    <dataValidation type="whole" allowBlank="1" showInputMessage="1" showErrorMessage="1" errorTitle="Data validation" error="Please enter numeric data. No decimals are allowed." sqref="D8 D87 D122 D125 D134">
      <formula1>-9.99999999999999E+29</formula1>
      <formula2>9.9999999999999E+30</formula2>
    </dataValidation>
    <dataValidation type="decimal" allowBlank="1" showInputMessage="1" showErrorMessage="1" sqref="D141">
      <formula1>-9.99999999999999E+26</formula1>
      <formula2>9.99999999999999E+26</formula2>
    </dataValidation>
    <dataValidation type="decimal" allowBlank="1" showInputMessage="1" showErrorMessage="1" errorTitle="Data validation" error="Please use a percentage between 0,00% and 100,00%." sqref="D69">
      <formula1>-9.99999999999999E+22</formula1>
      <formula2>9.99999999999999E+24</formula2>
    </dataValidation>
    <dataValidation type="date" allowBlank="1" showInputMessage="1" showErrorMessage="1" errorTitle="Data Validation" error="Only dates are allowed in this cell. If the date is unknown or not yet defined, please add your remark in the comment box." sqref="D234 D281 D236 D238 D240 D242 D244 D246 D248 D250 D252 D254 D256 D258 D260 D267 D262:D265 D283 D269 D271 D273 D275 D277 D279 D285">
      <formula1>1</formula1>
      <formula2>2958465</formula2>
    </dataValidation>
    <dataValidation type="list" allowBlank="1" showInputMessage="1" showErrorMessage="1" sqref="D197">
      <formula1>"Manager, Placement agent, Secondary trading platform, Investor direct, Combination, Other"</formula1>
    </dataValidation>
    <dataValidation type="list" allowBlank="1" showInputMessage="1" showErrorMessage="1" sqref="D195">
      <formula1>"First, Second, Third, Final, Other, Not applicable"</formula1>
    </dataValidation>
  </dataValidations>
  <hyperlinks>
    <hyperlink ref="F3" r:id="rId1"/>
    <hyperlink ref="F41" r:id="rId2"/>
    <hyperlink ref="F64" r:id="rId3"/>
    <hyperlink ref="F120" r:id="rId4"/>
    <hyperlink ref="F128" r:id="rId5"/>
    <hyperlink ref="F159" r:id="rId6"/>
    <hyperlink ref="F190" r:id="rId7"/>
    <hyperlink ref="F199" r:id="rId8"/>
    <hyperlink ref="F218" r:id="rId9"/>
    <hyperlink ref="F231" r:id="rId10"/>
    <hyperlink ref="F12" r:id="rId11" location="inrev-guidelines"/>
    <hyperlink ref="F92" r:id="rId12" location="performance-measurement"/>
    <hyperlink ref="F164" r:id="rId13" location="fee-and-expense-metrics"/>
    <hyperlink ref="F162" r:id="rId14" display="Indicate total compliance % with the INREV sustainability reporting requirements and recommendations. Click to go to INREV Assessment online tool."/>
    <hyperlink ref="F186" r:id="rId15" location="section-tools-and-examples" display="Property fees earned by the manager classified in line with the INREV Guidelines. See List of fees and costs for items explicitly excluded for REER calculation purposes."/>
    <hyperlink ref="F180" r:id="rId16" location="section-tools-and-examples" display="INREV NAV calculated on a time weighted basis for the reporting period. Click here for detailed calculation guidance for INREV fee and expense metrics."/>
    <hyperlink ref="F181" r:id="rId17" location="section-tools-and-examples" display="Vehicle GAV adjusted for INREV required items and fair value concepts. Calculated on a time weighted basis for the reporting period. Click here for detailed calculation guidance for INREV fee and expense metrics."/>
    <hyperlink ref="F187" r:id="rId18" location="section-tools-and-examples" display="Property costs charged by external service providers classified in line with the INREV Guidelines. See List of fees and costs for items explicitly excluded for REER calculation purposes."/>
    <hyperlink ref="F179" r:id="rId19" location="section-tools-and-examples"/>
    <hyperlink ref="F178" r:id="rId20" location="section-tools-and-examples" display="Vehicle fees earned by the manager classified in line with the INREV Guidelines. Click to see List of fees and costs for items explicitly excluded from INREV ratios."/>
  </hyperlinks>
  <pageMargins left="0.70866141732283472" right="0.70866141732283472" top="0.45" bottom="0.74803149606299213" header="0.31496062992125984" footer="0.31496062992125984"/>
  <pageSetup paperSize="9" scale="83" fitToHeight="0" orientation="landscape" r:id="rId21"/>
  <headerFooter>
    <oddFooter>&amp;LINREV&amp;CPage &amp;P of &amp;N&amp;RDate &amp;D</oddFooter>
  </headerFooter>
  <ignoredErrors>
    <ignoredError sqref="A63:A65 A11:A13 A40:A42 A91:A93 A119:A121 A127:A129 A163:A165 A189:A191 A230:A232 A198:A200 A217:A219 A158:A161" numberStoredAsText="1"/>
  </ignoredErrors>
  <drawing r:id="rId22"/>
  <extLst>
    <ext xmlns:x14="http://schemas.microsoft.com/office/spreadsheetml/2009/9/main" uri="{CCE6A557-97BC-4b89-ADB6-D9C93CAAB3DF}">
      <x14:dataValidations xmlns:xm="http://schemas.microsoft.com/office/excel/2006/main" count="1">
        <x14:dataValidation type="list" allowBlank="1" showInputMessage="1" showErrorMessage="1" errorTitle="Data validation" error="Please select one of the options from the dropdown box.">
          <x14:formula1>
            <xm:f>Tables!$A$47:$A$53</xm:f>
          </x14:formula1>
          <xm:sqref>D137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0"/>
    <pageSetUpPr fitToPage="1"/>
  </sheetPr>
  <dimension ref="A1:J70"/>
  <sheetViews>
    <sheetView showGridLines="0" zoomScaleNormal="100" workbookViewId="0">
      <pane ySplit="2" topLeftCell="A3" activePane="bottomLeft" state="frozen"/>
      <selection activeCell="K62" sqref="K62"/>
      <selection pane="bottomLeft" activeCell="O23" sqref="O23"/>
    </sheetView>
  </sheetViews>
  <sheetFormatPr defaultColWidth="9.140625" defaultRowHeight="12.75"/>
  <cols>
    <col min="1" max="1" width="9.85546875" style="234" customWidth="1"/>
    <col min="2" max="2" width="62.5703125" style="234" customWidth="1"/>
    <col min="3" max="3" width="5.5703125" style="234" customWidth="1"/>
    <col min="4" max="4" width="32.5703125" style="234" customWidth="1"/>
    <col min="5" max="5" width="47.7109375" style="234" customWidth="1"/>
    <col min="6" max="6" width="66.85546875" style="254" customWidth="1"/>
    <col min="7" max="14" width="9.140625" style="234" customWidth="1"/>
    <col min="15" max="16384" width="9.140625" style="234"/>
  </cols>
  <sheetData>
    <row r="1" spans="1:10" s="224" customFormat="1" ht="65.099999999999994" customHeight="1">
      <c r="A1" s="207" t="s">
        <v>1354</v>
      </c>
      <c r="B1" s="220"/>
      <c r="C1" s="218"/>
      <c r="D1" s="209"/>
      <c r="E1" s="221"/>
      <c r="F1" s="203"/>
      <c r="H1" s="225" t="s">
        <v>1635</v>
      </c>
      <c r="J1" s="230"/>
    </row>
    <row r="2" spans="1:10" s="227" customFormat="1" ht="24.95" customHeight="1" thickBot="1">
      <c r="A2" s="204" t="str">
        <f>Tables!L2</f>
        <v>Version 3.1 / Currency: Not specified</v>
      </c>
      <c r="B2" s="219"/>
      <c r="C2" s="219"/>
      <c r="D2" s="219"/>
      <c r="E2" s="222"/>
      <c r="F2" s="206"/>
      <c r="G2" s="232"/>
    </row>
    <row r="3" spans="1:10" s="228" customFormat="1" ht="24.95" customHeight="1">
      <c r="A3" s="84">
        <v>16</v>
      </c>
      <c r="B3" s="99" t="s">
        <v>360</v>
      </c>
      <c r="C3" s="85"/>
      <c r="D3" s="86" t="str">
        <f>CONCATENATE("Data ",'Key Vehicle Terms'!$D$11," ",'Key Vehicle Terms'!$D$10)</f>
        <v xml:space="preserve">Data  </v>
      </c>
      <c r="E3" s="87" t="s">
        <v>1305</v>
      </c>
      <c r="F3" s="88" t="s">
        <v>1521</v>
      </c>
    </row>
    <row r="4" spans="1:10" s="227" customFormat="1" ht="11.1" customHeight="1">
      <c r="A4" s="83"/>
      <c r="B4" s="97"/>
      <c r="C4" s="82"/>
      <c r="D4" s="82"/>
      <c r="E4" s="139"/>
      <c r="F4" s="98"/>
    </row>
    <row r="5" spans="1:10" s="231" customFormat="1" ht="24.95" customHeight="1">
      <c r="A5" s="105" t="s">
        <v>1356</v>
      </c>
      <c r="B5" s="101" t="s">
        <v>361</v>
      </c>
      <c r="C5" s="90">
        <f>IF(COUNTBLANK(D5),1,2)</f>
        <v>1</v>
      </c>
      <c r="D5" s="155"/>
      <c r="E5" s="116"/>
      <c r="F5" s="117"/>
      <c r="G5" s="233"/>
    </row>
    <row r="6" spans="1:10" s="231" customFormat="1" ht="24.95" customHeight="1">
      <c r="A6" s="102" t="s">
        <v>1357</v>
      </c>
      <c r="B6" s="103" t="s">
        <v>362</v>
      </c>
      <c r="C6" s="94">
        <f>IF(COUNTBLANK(D6),1,2)</f>
        <v>1</v>
      </c>
      <c r="D6" s="155"/>
      <c r="E6" s="141"/>
      <c r="F6" s="118"/>
      <c r="G6" s="233"/>
    </row>
    <row r="7" spans="1:10" s="231" customFormat="1" ht="24.95" customHeight="1">
      <c r="A7" s="105" t="s">
        <v>1358</v>
      </c>
      <c r="B7" s="101" t="s">
        <v>363</v>
      </c>
      <c r="C7" s="90">
        <f>IF(COUNTBLANK(D7),1,2)</f>
        <v>1</v>
      </c>
      <c r="D7" s="170"/>
      <c r="E7" s="143"/>
      <c r="F7" s="117" t="s">
        <v>1400</v>
      </c>
      <c r="G7" s="233"/>
    </row>
    <row r="8" spans="1:10" s="231" customFormat="1" ht="24.95" customHeight="1">
      <c r="A8" s="102" t="s">
        <v>1671</v>
      </c>
      <c r="B8" s="103" t="s">
        <v>1688</v>
      </c>
      <c r="C8" s="94">
        <f>IF(COUNTBLANK(D8),1,2)</f>
        <v>1</v>
      </c>
      <c r="D8" s="182"/>
      <c r="E8" s="141"/>
      <c r="F8" s="118"/>
      <c r="G8" s="233"/>
    </row>
    <row r="9" spans="1:10" s="227" customFormat="1" ht="12.6" customHeight="1">
      <c r="A9" s="83"/>
      <c r="B9" s="97"/>
      <c r="C9" s="82"/>
      <c r="D9" s="82"/>
      <c r="E9" s="139"/>
      <c r="F9" s="98"/>
    </row>
    <row r="10" spans="1:10" s="228" customFormat="1" ht="24.95" customHeight="1">
      <c r="A10" s="84">
        <v>17</v>
      </c>
      <c r="B10" s="99" t="s">
        <v>364</v>
      </c>
      <c r="C10" s="85"/>
      <c r="D10" s="86" t="str">
        <f>$D$3</f>
        <v xml:space="preserve">Data  </v>
      </c>
      <c r="E10" s="140" t="str">
        <f>$E$3</f>
        <v>Comment Box</v>
      </c>
      <c r="F10" s="88" t="s">
        <v>1521</v>
      </c>
    </row>
    <row r="11" spans="1:10" s="227" customFormat="1" ht="12.6" customHeight="1">
      <c r="A11" s="83"/>
      <c r="B11" s="97"/>
      <c r="C11" s="82"/>
      <c r="D11" s="82"/>
      <c r="E11" s="139"/>
      <c r="F11" s="98"/>
    </row>
    <row r="12" spans="1:10" s="231" customFormat="1" ht="24.95" customHeight="1">
      <c r="A12" s="105" t="s">
        <v>1359</v>
      </c>
      <c r="B12" s="101" t="s">
        <v>365</v>
      </c>
      <c r="C12" s="90">
        <f>IF(COUNTBLANK(D12),1,2)</f>
        <v>1</v>
      </c>
      <c r="D12" s="155"/>
      <c r="E12" s="141"/>
      <c r="F12" s="120" t="s">
        <v>1340</v>
      </c>
      <c r="G12" s="233"/>
    </row>
    <row r="13" spans="1:10" s="231" customFormat="1" ht="24.95" customHeight="1">
      <c r="A13" s="102" t="s">
        <v>1360</v>
      </c>
      <c r="B13" s="103" t="s">
        <v>1689</v>
      </c>
      <c r="C13" s="94">
        <f>IF(COUNTBLANK(D13),1,2)</f>
        <v>1</v>
      </c>
      <c r="D13" s="142"/>
      <c r="E13" s="141"/>
      <c r="F13" s="121" t="s">
        <v>1557</v>
      </c>
      <c r="G13" s="233"/>
    </row>
    <row r="14" spans="1:10" s="231" customFormat="1" ht="24.95" customHeight="1">
      <c r="A14" s="105" t="s">
        <v>1361</v>
      </c>
      <c r="B14" s="101" t="s">
        <v>366</v>
      </c>
      <c r="C14" s="90">
        <f>IF(COUNTBLANK(D14),1,2)</f>
        <v>1</v>
      </c>
      <c r="D14" s="178"/>
      <c r="E14" s="141"/>
      <c r="F14" s="120" t="s">
        <v>1341</v>
      </c>
      <c r="G14" s="233"/>
    </row>
    <row r="15" spans="1:10" s="231" customFormat="1" ht="24.95" customHeight="1">
      <c r="A15" s="102" t="s">
        <v>1362</v>
      </c>
      <c r="B15" s="103" t="s">
        <v>367</v>
      </c>
      <c r="C15" s="94">
        <f>IF(COUNTBLANK(D15),1,2)</f>
        <v>1</v>
      </c>
      <c r="D15" s="178"/>
      <c r="E15" s="141"/>
      <c r="F15" s="121" t="s">
        <v>1556</v>
      </c>
      <c r="G15" s="233"/>
    </row>
    <row r="16" spans="1:10" s="231" customFormat="1" ht="24.95" customHeight="1">
      <c r="A16" s="105" t="s">
        <v>1363</v>
      </c>
      <c r="B16" s="101" t="s">
        <v>368</v>
      </c>
      <c r="C16" s="90"/>
      <c r="D16" s="440">
        <f>IF(((D14&lt;&gt;0)*(D15&lt;&gt;0)=1),D14/D15,0)</f>
        <v>0</v>
      </c>
      <c r="E16" s="141"/>
      <c r="F16" s="120" t="s">
        <v>1699</v>
      </c>
      <c r="G16" s="233"/>
    </row>
    <row r="17" spans="1:7" s="227" customFormat="1" ht="12.6" customHeight="1">
      <c r="A17" s="83"/>
      <c r="B17" s="97"/>
      <c r="C17" s="82"/>
      <c r="D17" s="82"/>
      <c r="E17" s="139"/>
      <c r="F17" s="98"/>
    </row>
    <row r="18" spans="1:7" s="228" customFormat="1" ht="24.95" customHeight="1">
      <c r="A18" s="84">
        <v>18</v>
      </c>
      <c r="B18" s="99" t="s">
        <v>1838</v>
      </c>
      <c r="C18" s="85"/>
      <c r="D18" s="86" t="str">
        <f>$D$3</f>
        <v xml:space="preserve">Data  </v>
      </c>
      <c r="E18" s="140" t="str">
        <f>$E$3</f>
        <v>Comment Box</v>
      </c>
      <c r="F18" s="88" t="s">
        <v>1521</v>
      </c>
    </row>
    <row r="19" spans="1:7" s="227" customFormat="1" ht="12.6" customHeight="1">
      <c r="A19" s="83"/>
      <c r="B19" s="97"/>
      <c r="C19" s="82"/>
      <c r="D19" s="82"/>
      <c r="E19" s="139"/>
      <c r="F19" s="98"/>
    </row>
    <row r="20" spans="1:7" s="231" customFormat="1" ht="24.95" customHeight="1">
      <c r="A20" s="105" t="s">
        <v>1364</v>
      </c>
      <c r="B20" s="101" t="s">
        <v>259</v>
      </c>
      <c r="C20" s="90">
        <f t="shared" ref="C20:C30" si="0">IF(COUNTBLANK(D20),1,2)</f>
        <v>1</v>
      </c>
      <c r="D20" s="178"/>
      <c r="E20" s="141"/>
      <c r="F20" s="120" t="s">
        <v>1700</v>
      </c>
      <c r="G20" s="233"/>
    </row>
    <row r="21" spans="1:7" s="231" customFormat="1" ht="24.95" customHeight="1">
      <c r="A21" s="102" t="s">
        <v>1365</v>
      </c>
      <c r="B21" s="103" t="s">
        <v>261</v>
      </c>
      <c r="C21" s="94">
        <f t="shared" si="0"/>
        <v>1</v>
      </c>
      <c r="D21" s="178"/>
      <c r="E21" s="141"/>
      <c r="F21" s="121" t="s">
        <v>1701</v>
      </c>
      <c r="G21" s="233"/>
    </row>
    <row r="22" spans="1:7" s="231" customFormat="1" ht="24.95" customHeight="1">
      <c r="A22" s="105" t="s">
        <v>1366</v>
      </c>
      <c r="B22" s="101" t="s">
        <v>263</v>
      </c>
      <c r="C22" s="90">
        <f t="shared" si="0"/>
        <v>1</v>
      </c>
      <c r="D22" s="178"/>
      <c r="E22" s="141"/>
      <c r="F22" s="120" t="s">
        <v>1702</v>
      </c>
      <c r="G22" s="233"/>
    </row>
    <row r="23" spans="1:7" s="231" customFormat="1" ht="24.95" customHeight="1">
      <c r="A23" s="102" t="s">
        <v>1367</v>
      </c>
      <c r="B23" s="103" t="s">
        <v>265</v>
      </c>
      <c r="C23" s="94">
        <f t="shared" si="0"/>
        <v>1</v>
      </c>
      <c r="D23" s="178"/>
      <c r="E23" s="141"/>
      <c r="F23" s="121" t="s">
        <v>1334</v>
      </c>
      <c r="G23" s="233"/>
    </row>
    <row r="24" spans="1:7" s="231" customFormat="1" ht="24.95" customHeight="1">
      <c r="A24" s="105" t="s">
        <v>1368</v>
      </c>
      <c r="B24" s="101" t="s">
        <v>267</v>
      </c>
      <c r="C24" s="90">
        <f t="shared" si="0"/>
        <v>1</v>
      </c>
      <c r="D24" s="178"/>
      <c r="E24" s="141"/>
      <c r="F24" s="120" t="s">
        <v>1335</v>
      </c>
      <c r="G24" s="233"/>
    </row>
    <row r="25" spans="1:7" s="231" customFormat="1" ht="24.95" customHeight="1">
      <c r="A25" s="102" t="s">
        <v>1369</v>
      </c>
      <c r="B25" s="103" t="s">
        <v>269</v>
      </c>
      <c r="C25" s="94">
        <f t="shared" si="0"/>
        <v>1</v>
      </c>
      <c r="D25" s="178"/>
      <c r="E25" s="141"/>
      <c r="F25" s="121" t="s">
        <v>1336</v>
      </c>
      <c r="G25" s="233"/>
    </row>
    <row r="26" spans="1:7" s="231" customFormat="1" ht="24.95" customHeight="1">
      <c r="A26" s="105" t="s">
        <v>1370</v>
      </c>
      <c r="B26" s="101" t="s">
        <v>271</v>
      </c>
      <c r="C26" s="90">
        <f t="shared" si="0"/>
        <v>1</v>
      </c>
      <c r="D26" s="178"/>
      <c r="E26" s="141"/>
      <c r="F26" s="120" t="s">
        <v>1337</v>
      </c>
      <c r="G26" s="233"/>
    </row>
    <row r="27" spans="1:7" s="231" customFormat="1" ht="24.95" customHeight="1">
      <c r="A27" s="102" t="s">
        <v>1371</v>
      </c>
      <c r="B27" s="103" t="s">
        <v>273</v>
      </c>
      <c r="C27" s="94">
        <f t="shared" si="0"/>
        <v>1</v>
      </c>
      <c r="D27" s="178"/>
      <c r="E27" s="141"/>
      <c r="F27" s="121" t="s">
        <v>2091</v>
      </c>
      <c r="G27" s="233"/>
    </row>
    <row r="28" spans="1:7" s="231" customFormat="1" ht="24.95" customHeight="1">
      <c r="A28" s="105" t="s">
        <v>1372</v>
      </c>
      <c r="B28" s="101" t="s">
        <v>275</v>
      </c>
      <c r="C28" s="90">
        <f t="shared" si="0"/>
        <v>1</v>
      </c>
      <c r="D28" s="178"/>
      <c r="E28" s="141"/>
      <c r="F28" s="120" t="s">
        <v>1338</v>
      </c>
      <c r="G28" s="233"/>
    </row>
    <row r="29" spans="1:7" s="231" customFormat="1" ht="24.95" customHeight="1">
      <c r="A29" s="102" t="s">
        <v>1373</v>
      </c>
      <c r="B29" s="103" t="s">
        <v>1690</v>
      </c>
      <c r="C29" s="94">
        <f t="shared" si="0"/>
        <v>1</v>
      </c>
      <c r="D29" s="178"/>
      <c r="E29" s="141"/>
      <c r="F29" s="121" t="s">
        <v>1834</v>
      </c>
      <c r="G29" s="233"/>
    </row>
    <row r="30" spans="1:7" s="231" customFormat="1" ht="24.95" customHeight="1">
      <c r="A30" s="105" t="s">
        <v>1374</v>
      </c>
      <c r="B30" s="101" t="s">
        <v>1833</v>
      </c>
      <c r="C30" s="90">
        <f t="shared" si="0"/>
        <v>1</v>
      </c>
      <c r="D30" s="178"/>
      <c r="E30" s="141"/>
      <c r="F30" s="120" t="s">
        <v>2092</v>
      </c>
      <c r="G30" s="233"/>
    </row>
    <row r="31" spans="1:7" s="231" customFormat="1" ht="24.95" customHeight="1">
      <c r="A31" s="102" t="s">
        <v>1375</v>
      </c>
      <c r="B31" s="103" t="s">
        <v>369</v>
      </c>
      <c r="C31" s="94"/>
      <c r="D31" s="179">
        <f>SUM(D20:D30)</f>
        <v>0</v>
      </c>
      <c r="E31" s="141"/>
      <c r="F31" s="121" t="s">
        <v>2102</v>
      </c>
      <c r="G31" s="233"/>
    </row>
    <row r="32" spans="1:7" s="227" customFormat="1" ht="12.6" customHeight="1">
      <c r="A32" s="83"/>
      <c r="B32" s="97"/>
      <c r="C32" s="82"/>
      <c r="D32" s="82"/>
      <c r="E32" s="139"/>
      <c r="F32" s="98"/>
    </row>
    <row r="33" spans="1:7" s="228" customFormat="1" ht="24.95" customHeight="1">
      <c r="A33" s="84">
        <v>19</v>
      </c>
      <c r="B33" s="99" t="s">
        <v>370</v>
      </c>
      <c r="C33" s="85"/>
      <c r="D33" s="86" t="str">
        <f>$D$3</f>
        <v xml:space="preserve">Data  </v>
      </c>
      <c r="E33" s="140" t="str">
        <f>$E$3</f>
        <v>Comment Box</v>
      </c>
      <c r="F33" s="88" t="s">
        <v>1521</v>
      </c>
    </row>
    <row r="34" spans="1:7" s="227" customFormat="1" ht="12.6" customHeight="1">
      <c r="A34" s="83"/>
      <c r="B34" s="82"/>
      <c r="C34" s="82"/>
      <c r="D34" s="82"/>
      <c r="E34" s="139"/>
      <c r="F34" s="98"/>
    </row>
    <row r="35" spans="1:7" s="231" customFormat="1" ht="24.95" customHeight="1">
      <c r="A35" s="105" t="s">
        <v>1376</v>
      </c>
      <c r="B35" s="101" t="s">
        <v>1459</v>
      </c>
      <c r="C35" s="90">
        <f>IF(COUNTBLANK(D35),1,2)</f>
        <v>1</v>
      </c>
      <c r="D35" s="178"/>
      <c r="E35" s="141"/>
      <c r="F35" s="121" t="s">
        <v>1559</v>
      </c>
      <c r="G35" s="233"/>
    </row>
    <row r="36" spans="1:7" s="231" customFormat="1" ht="24.95" customHeight="1">
      <c r="A36" s="102" t="s">
        <v>1377</v>
      </c>
      <c r="B36" s="103" t="s">
        <v>1460</v>
      </c>
      <c r="C36" s="94">
        <f>IF(COUNTBLANK(D36),1,2)</f>
        <v>1</v>
      </c>
      <c r="D36" s="178"/>
      <c r="E36" s="141"/>
      <c r="F36" s="120" t="s">
        <v>1558</v>
      </c>
      <c r="G36" s="233"/>
    </row>
    <row r="37" spans="1:7" s="231" customFormat="1" ht="24.95" customHeight="1">
      <c r="A37" s="105" t="s">
        <v>1378</v>
      </c>
      <c r="B37" s="101" t="s">
        <v>1461</v>
      </c>
      <c r="C37" s="90">
        <f>IF(COUNTBLANK(D37),1,2)</f>
        <v>1</v>
      </c>
      <c r="D37" s="275"/>
      <c r="E37" s="141"/>
      <c r="F37" s="121" t="s">
        <v>1703</v>
      </c>
      <c r="G37" s="233"/>
    </row>
    <row r="38" spans="1:7" s="227" customFormat="1" ht="12.6" customHeight="1">
      <c r="A38" s="83"/>
      <c r="B38" s="82"/>
      <c r="C38" s="82"/>
      <c r="D38" s="82"/>
      <c r="E38" s="139"/>
      <c r="F38" s="98"/>
    </row>
    <row r="39" spans="1:7" s="228" customFormat="1" ht="24.95" customHeight="1">
      <c r="A39" s="84">
        <v>20</v>
      </c>
      <c r="B39" s="84" t="s">
        <v>1499</v>
      </c>
      <c r="C39" s="85"/>
      <c r="D39" s="86" t="str">
        <f>$D$3</f>
        <v xml:space="preserve">Data  </v>
      </c>
      <c r="E39" s="140" t="str">
        <f>$E$3</f>
        <v>Comment Box</v>
      </c>
      <c r="F39" s="88" t="s">
        <v>1521</v>
      </c>
    </row>
    <row r="40" spans="1:7" s="227" customFormat="1" ht="12.6" customHeight="1">
      <c r="A40" s="83"/>
      <c r="B40" s="82"/>
      <c r="C40" s="82"/>
      <c r="D40" s="82"/>
      <c r="E40" s="139"/>
      <c r="F40" s="148"/>
    </row>
    <row r="41" spans="1:7" s="231" customFormat="1" ht="24.95" customHeight="1">
      <c r="A41" s="102" t="s">
        <v>1379</v>
      </c>
      <c r="B41" s="103" t="s">
        <v>1545</v>
      </c>
      <c r="C41" s="94">
        <f t="shared" ref="C41:C50" si="1">IF(COUNTBLANK(D41),1,2)</f>
        <v>1</v>
      </c>
      <c r="D41" s="178"/>
      <c r="E41" s="141"/>
      <c r="F41" s="121" t="s">
        <v>1704</v>
      </c>
      <c r="G41" s="233"/>
    </row>
    <row r="42" spans="1:7" s="231" customFormat="1" ht="24.95" customHeight="1">
      <c r="A42" s="105" t="s">
        <v>1380</v>
      </c>
      <c r="B42" s="101" t="s">
        <v>1546</v>
      </c>
      <c r="C42" s="90">
        <f t="shared" si="1"/>
        <v>1</v>
      </c>
      <c r="D42" s="178"/>
      <c r="E42" s="141"/>
      <c r="F42" s="120" t="s">
        <v>1560</v>
      </c>
      <c r="G42" s="233"/>
    </row>
    <row r="43" spans="1:7" s="231" customFormat="1" ht="24.95" customHeight="1">
      <c r="A43" s="102" t="s">
        <v>1381</v>
      </c>
      <c r="B43" s="103" t="s">
        <v>1547</v>
      </c>
      <c r="C43" s="94">
        <f t="shared" si="1"/>
        <v>1</v>
      </c>
      <c r="D43" s="178"/>
      <c r="E43" s="141"/>
      <c r="F43" s="121" t="s">
        <v>1705</v>
      </c>
      <c r="G43" s="233"/>
    </row>
    <row r="44" spans="1:7" s="231" customFormat="1" ht="24.95" customHeight="1">
      <c r="A44" s="105" t="s">
        <v>1382</v>
      </c>
      <c r="B44" s="101" t="s">
        <v>1691</v>
      </c>
      <c r="C44" s="90">
        <f t="shared" si="1"/>
        <v>1</v>
      </c>
      <c r="D44" s="178"/>
      <c r="E44" s="141"/>
      <c r="F44" s="120" t="s">
        <v>1706</v>
      </c>
      <c r="G44" s="233"/>
    </row>
    <row r="45" spans="1:7" s="231" customFormat="1" ht="24.95" customHeight="1">
      <c r="A45" s="102" t="s">
        <v>1383</v>
      </c>
      <c r="B45" s="103" t="s">
        <v>1692</v>
      </c>
      <c r="C45" s="94">
        <f t="shared" si="1"/>
        <v>1</v>
      </c>
      <c r="D45" s="178"/>
      <c r="E45" s="141"/>
      <c r="F45" s="121" t="s">
        <v>1707</v>
      </c>
      <c r="G45" s="233"/>
    </row>
    <row r="46" spans="1:7" s="231" customFormat="1" ht="24.95" customHeight="1">
      <c r="A46" s="105" t="s">
        <v>1384</v>
      </c>
      <c r="B46" s="101" t="s">
        <v>1551</v>
      </c>
      <c r="C46" s="90"/>
      <c r="D46" s="179">
        <f>SUM(D41:D45)</f>
        <v>0</v>
      </c>
      <c r="E46" s="141"/>
      <c r="F46" s="120" t="s">
        <v>1708</v>
      </c>
      <c r="G46" s="233"/>
    </row>
    <row r="47" spans="1:7" s="231" customFormat="1" ht="24.95" customHeight="1">
      <c r="A47" s="102" t="s">
        <v>1385</v>
      </c>
      <c r="B47" s="103" t="s">
        <v>1693</v>
      </c>
      <c r="C47" s="94">
        <f t="shared" si="1"/>
        <v>1</v>
      </c>
      <c r="D47" s="178"/>
      <c r="E47" s="141"/>
      <c r="F47" s="121" t="s">
        <v>1709</v>
      </c>
      <c r="G47" s="233"/>
    </row>
    <row r="48" spans="1:7" s="231" customFormat="1" ht="24.95" customHeight="1">
      <c r="A48" s="105" t="s">
        <v>1386</v>
      </c>
      <c r="B48" s="101" t="s">
        <v>1584</v>
      </c>
      <c r="C48" s="90">
        <f t="shared" si="1"/>
        <v>1</v>
      </c>
      <c r="D48" s="178"/>
      <c r="E48" s="141"/>
      <c r="F48" s="120" t="s">
        <v>1589</v>
      </c>
      <c r="G48" s="233"/>
    </row>
    <row r="49" spans="1:7" s="231" customFormat="1" ht="24.95" customHeight="1">
      <c r="A49" s="102" t="s">
        <v>1510</v>
      </c>
      <c r="B49" s="103" t="s">
        <v>1548</v>
      </c>
      <c r="C49" s="94">
        <f t="shared" si="1"/>
        <v>1</v>
      </c>
      <c r="D49" s="178"/>
      <c r="E49" s="141"/>
      <c r="F49" s="121" t="s">
        <v>1710</v>
      </c>
      <c r="G49" s="233"/>
    </row>
    <row r="50" spans="1:7" s="231" customFormat="1" ht="24.95" customHeight="1">
      <c r="A50" s="105" t="s">
        <v>1500</v>
      </c>
      <c r="B50" s="101" t="s">
        <v>1549</v>
      </c>
      <c r="C50" s="90">
        <f t="shared" si="1"/>
        <v>1</v>
      </c>
      <c r="D50" s="178"/>
      <c r="E50" s="141"/>
      <c r="F50" s="120" t="s">
        <v>1561</v>
      </c>
      <c r="G50" s="233"/>
    </row>
    <row r="51" spans="1:7" s="231" customFormat="1" ht="24.95" customHeight="1">
      <c r="A51" s="102" t="s">
        <v>1501</v>
      </c>
      <c r="B51" s="103" t="s">
        <v>1550</v>
      </c>
      <c r="C51" s="94">
        <f t="shared" ref="C51:C56" si="2">IF(COUNTBLANK(D51),1,2)</f>
        <v>1</v>
      </c>
      <c r="D51" s="178"/>
      <c r="E51" s="141"/>
      <c r="F51" s="121" t="s">
        <v>1711</v>
      </c>
      <c r="G51" s="233"/>
    </row>
    <row r="52" spans="1:7" s="231" customFormat="1" ht="24.95" customHeight="1">
      <c r="A52" s="105" t="s">
        <v>1502</v>
      </c>
      <c r="B52" s="101" t="s">
        <v>1694</v>
      </c>
      <c r="C52" s="90">
        <f t="shared" si="2"/>
        <v>1</v>
      </c>
      <c r="D52" s="178"/>
      <c r="E52" s="141"/>
      <c r="F52" s="120" t="s">
        <v>1712</v>
      </c>
      <c r="G52" s="233"/>
    </row>
    <row r="53" spans="1:7" s="231" customFormat="1" ht="24.95" customHeight="1">
      <c r="A53" s="102" t="s">
        <v>1503</v>
      </c>
      <c r="B53" s="103" t="s">
        <v>1695</v>
      </c>
      <c r="C53" s="94">
        <f t="shared" si="2"/>
        <v>1</v>
      </c>
      <c r="D53" s="178"/>
      <c r="E53" s="141"/>
      <c r="F53" s="121" t="s">
        <v>1713</v>
      </c>
      <c r="G53" s="233"/>
    </row>
    <row r="54" spans="1:7" s="231" customFormat="1" ht="24.95" customHeight="1">
      <c r="A54" s="105" t="s">
        <v>1504</v>
      </c>
      <c r="B54" s="101" t="s">
        <v>1552</v>
      </c>
      <c r="C54" s="90"/>
      <c r="D54" s="179">
        <f>SUM(D49:D53)</f>
        <v>0</v>
      </c>
      <c r="E54" s="141"/>
      <c r="F54" s="120" t="s">
        <v>1714</v>
      </c>
      <c r="G54" s="233"/>
    </row>
    <row r="55" spans="1:7" s="231" customFormat="1" ht="24.95" customHeight="1">
      <c r="A55" s="102" t="s">
        <v>1505</v>
      </c>
      <c r="B55" s="103" t="s">
        <v>1696</v>
      </c>
      <c r="C55" s="94">
        <f t="shared" si="2"/>
        <v>1</v>
      </c>
      <c r="D55" s="178"/>
      <c r="E55" s="141"/>
      <c r="F55" s="121" t="s">
        <v>1562</v>
      </c>
      <c r="G55" s="233"/>
    </row>
    <row r="56" spans="1:7" s="231" customFormat="1" ht="24.95" customHeight="1">
      <c r="A56" s="105" t="s">
        <v>1506</v>
      </c>
      <c r="B56" s="101" t="s">
        <v>1586</v>
      </c>
      <c r="C56" s="90">
        <f t="shared" si="2"/>
        <v>1</v>
      </c>
      <c r="D56" s="178"/>
      <c r="E56" s="141"/>
      <c r="F56" s="120" t="s">
        <v>1588</v>
      </c>
      <c r="G56" s="233"/>
    </row>
    <row r="57" spans="1:7" s="227" customFormat="1" ht="12.6" customHeight="1">
      <c r="A57" s="83"/>
      <c r="B57" s="82"/>
      <c r="C57" s="82"/>
      <c r="D57" s="82"/>
      <c r="E57" s="139"/>
      <c r="F57" s="148"/>
    </row>
    <row r="58" spans="1:7" s="228" customFormat="1" ht="24.95" customHeight="1">
      <c r="A58" s="84">
        <v>21</v>
      </c>
      <c r="B58" s="84" t="s">
        <v>371</v>
      </c>
      <c r="C58" s="85"/>
      <c r="D58" s="86" t="str">
        <f>$D$3</f>
        <v xml:space="preserve">Data  </v>
      </c>
      <c r="E58" s="140" t="str">
        <f>$E$3</f>
        <v>Comment Box</v>
      </c>
      <c r="F58" s="88" t="s">
        <v>1521</v>
      </c>
    </row>
    <row r="59" spans="1:7" s="227" customFormat="1" ht="12.6" customHeight="1">
      <c r="A59" s="83"/>
      <c r="B59" s="82"/>
      <c r="C59" s="82"/>
      <c r="D59" s="82"/>
      <c r="E59" s="139"/>
      <c r="F59" s="148"/>
    </row>
    <row r="60" spans="1:7" s="231" customFormat="1" ht="24.95" customHeight="1">
      <c r="A60" s="102" t="s">
        <v>1387</v>
      </c>
      <c r="B60" s="103" t="s">
        <v>1470</v>
      </c>
      <c r="C60" s="94">
        <f>IF(COUNTBLANK(D60),1,2)</f>
        <v>1</v>
      </c>
      <c r="D60" s="178"/>
      <c r="E60" s="141"/>
      <c r="F60" s="121" t="s">
        <v>1563</v>
      </c>
      <c r="G60" s="233"/>
    </row>
    <row r="61" spans="1:7" s="231" customFormat="1" ht="24.95" customHeight="1">
      <c r="A61" s="105" t="s">
        <v>1388</v>
      </c>
      <c r="B61" s="101" t="s">
        <v>1471</v>
      </c>
      <c r="C61" s="90">
        <f>IF(COUNTBLANK(D61),1,2)</f>
        <v>1</v>
      </c>
      <c r="D61" s="178"/>
      <c r="E61" s="141"/>
      <c r="F61" s="120" t="s">
        <v>1564</v>
      </c>
      <c r="G61" s="233"/>
    </row>
    <row r="62" spans="1:7" s="231" customFormat="1" ht="24.95" customHeight="1">
      <c r="A62" s="102" t="s">
        <v>1389</v>
      </c>
      <c r="B62" s="103" t="s">
        <v>1472</v>
      </c>
      <c r="C62" s="94"/>
      <c r="D62" s="179">
        <f>SUM(D60:D61)</f>
        <v>0</v>
      </c>
      <c r="E62" s="141"/>
      <c r="F62" s="121" t="s">
        <v>1569</v>
      </c>
      <c r="G62" s="233"/>
    </row>
    <row r="63" spans="1:7" s="231" customFormat="1" ht="24.95" customHeight="1">
      <c r="A63" s="105" t="s">
        <v>1576</v>
      </c>
      <c r="B63" s="101" t="s">
        <v>1473</v>
      </c>
      <c r="C63" s="90">
        <f>IF(COUNTBLANK(D63),1,2)</f>
        <v>1</v>
      </c>
      <c r="D63" s="178"/>
      <c r="E63" s="141"/>
      <c r="F63" s="120" t="s">
        <v>1565</v>
      </c>
      <c r="G63" s="233"/>
    </row>
    <row r="64" spans="1:7" s="231" customFormat="1" ht="24.95" customHeight="1">
      <c r="A64" s="102" t="s">
        <v>1577</v>
      </c>
      <c r="B64" s="103" t="s">
        <v>1697</v>
      </c>
      <c r="C64" s="94">
        <f t="shared" ref="C64:C69" si="3">IF(COUNTBLANK(D64),1,2)</f>
        <v>1</v>
      </c>
      <c r="D64" s="178"/>
      <c r="E64" s="116"/>
      <c r="F64" s="121" t="s">
        <v>1715</v>
      </c>
      <c r="G64" s="233"/>
    </row>
    <row r="65" spans="1:7" s="231" customFormat="1" ht="24.95" customHeight="1">
      <c r="A65" s="105" t="s">
        <v>1390</v>
      </c>
      <c r="B65" s="101" t="s">
        <v>1474</v>
      </c>
      <c r="C65" s="90">
        <f t="shared" si="3"/>
        <v>1</v>
      </c>
      <c r="D65" s="178"/>
      <c r="E65" s="141"/>
      <c r="F65" s="120" t="s">
        <v>1566</v>
      </c>
      <c r="G65" s="233"/>
    </row>
    <row r="66" spans="1:7" s="231" customFormat="1" ht="24.95" customHeight="1">
      <c r="A66" s="102" t="s">
        <v>1391</v>
      </c>
      <c r="B66" s="103" t="s">
        <v>1475</v>
      </c>
      <c r="C66" s="94">
        <f t="shared" si="3"/>
        <v>1</v>
      </c>
      <c r="D66" s="178"/>
      <c r="E66" s="141"/>
      <c r="F66" s="121" t="s">
        <v>1567</v>
      </c>
      <c r="G66" s="233"/>
    </row>
    <row r="67" spans="1:7" s="231" customFormat="1" ht="24.95" customHeight="1">
      <c r="A67" s="105" t="s">
        <v>1392</v>
      </c>
      <c r="B67" s="101" t="s">
        <v>1476</v>
      </c>
      <c r="C67" s="90"/>
      <c r="D67" s="179">
        <f>SUM(D65:D66)</f>
        <v>0</v>
      </c>
      <c r="E67" s="141"/>
      <c r="F67" s="120" t="s">
        <v>1607</v>
      </c>
      <c r="G67" s="233"/>
    </row>
    <row r="68" spans="1:7" s="231" customFormat="1" ht="24.95" customHeight="1">
      <c r="A68" s="102" t="s">
        <v>1578</v>
      </c>
      <c r="B68" s="103" t="s">
        <v>1477</v>
      </c>
      <c r="C68" s="94">
        <f t="shared" si="3"/>
        <v>1</v>
      </c>
      <c r="D68" s="178"/>
      <c r="E68" s="141"/>
      <c r="F68" s="121" t="s">
        <v>1568</v>
      </c>
      <c r="G68" s="233"/>
    </row>
    <row r="69" spans="1:7" s="231" customFormat="1" ht="24.95" customHeight="1">
      <c r="A69" s="105" t="s">
        <v>1579</v>
      </c>
      <c r="B69" s="101" t="s">
        <v>1698</v>
      </c>
      <c r="C69" s="90">
        <f t="shared" si="3"/>
        <v>1</v>
      </c>
      <c r="D69" s="178"/>
      <c r="E69" s="116"/>
      <c r="F69" s="120" t="s">
        <v>1716</v>
      </c>
      <c r="G69" s="233"/>
    </row>
    <row r="70" spans="1:7" ht="12.6" customHeight="1"/>
  </sheetData>
  <sheetProtection password="C85D" sheet="1" objects="1" scenarios="1" formatRows="0"/>
  <conditionalFormatting sqref="E12:E14 E5:E7 E20:E31 E35:E37 E41:E56 E60:E69 E16">
    <cfRule type="containsText" dxfId="162" priority="97" operator="containsText" text="Please fill in data">
      <formula>NOT(ISERROR(SEARCH("Please fill in data",E5)))</formula>
    </cfRule>
  </conditionalFormatting>
  <conditionalFormatting sqref="D31">
    <cfRule type="containsText" dxfId="161" priority="86" operator="containsText" text="Please fill in data">
      <formula>NOT(ISERROR(SEARCH("Please fill in data",D31)))</formula>
    </cfRule>
  </conditionalFormatting>
  <conditionalFormatting sqref="D14:D16">
    <cfRule type="containsText" dxfId="160" priority="92" operator="containsText" text="Please fill in data">
      <formula>NOT(ISERROR(SEARCH("Please fill in data",D14)))</formula>
    </cfRule>
  </conditionalFormatting>
  <conditionalFormatting sqref="D13">
    <cfRule type="containsText" dxfId="159" priority="90" operator="containsText" text="Please fill in data">
      <formula>NOT(ISERROR(SEARCH("Please fill in data",D13)))</formula>
    </cfRule>
  </conditionalFormatting>
  <conditionalFormatting sqref="D37">
    <cfRule type="containsText" dxfId="158" priority="84" operator="containsText" text="Please fill in data">
      <formula>NOT(ISERROR(SEARCH("Please fill in data",D37)))</formula>
    </cfRule>
  </conditionalFormatting>
  <conditionalFormatting sqref="D54">
    <cfRule type="containsText" dxfId="157" priority="80" operator="containsText" text="Please fill in data">
      <formula>NOT(ISERROR(SEARCH("Please fill in data",D54)))</formula>
    </cfRule>
  </conditionalFormatting>
  <conditionalFormatting sqref="D46">
    <cfRule type="containsText" dxfId="156" priority="47" operator="containsText" text="Please fill in data">
      <formula>NOT(ISERROR(SEARCH("Please fill in data",D46)))</formula>
    </cfRule>
  </conditionalFormatting>
  <conditionalFormatting sqref="C5:C7">
    <cfRule type="iconSet" priority="45">
      <iconSet iconSet="3Symbols" showValue="0">
        <cfvo type="percent" val="0"/>
        <cfvo type="num" val="1"/>
        <cfvo type="num" val="2"/>
      </iconSet>
    </cfRule>
  </conditionalFormatting>
  <conditionalFormatting sqref="C12:C16">
    <cfRule type="iconSet" priority="44">
      <iconSet iconSet="3Symbols" showValue="0">
        <cfvo type="percent" val="0"/>
        <cfvo type="num" val="1"/>
        <cfvo type="num" val="2"/>
      </iconSet>
    </cfRule>
  </conditionalFormatting>
  <conditionalFormatting sqref="C20:C31">
    <cfRule type="iconSet" priority="43">
      <iconSet iconSet="3Symbols" showValue="0">
        <cfvo type="percent" val="0"/>
        <cfvo type="num" val="1"/>
        <cfvo type="num" val="2"/>
      </iconSet>
    </cfRule>
  </conditionalFormatting>
  <conditionalFormatting sqref="C35:C37">
    <cfRule type="iconSet" priority="42">
      <iconSet iconSet="3Symbols" showValue="0">
        <cfvo type="percent" val="0"/>
        <cfvo type="num" val="1"/>
        <cfvo type="num" val="2"/>
      </iconSet>
    </cfRule>
  </conditionalFormatting>
  <conditionalFormatting sqref="C41:C56">
    <cfRule type="iconSet" priority="41">
      <iconSet iconSet="3Symbols" showValue="0">
        <cfvo type="percent" val="0"/>
        <cfvo type="num" val="1"/>
        <cfvo type="num" val="2"/>
      </iconSet>
    </cfRule>
  </conditionalFormatting>
  <conditionalFormatting sqref="C60:C61">
    <cfRule type="iconSet" priority="38">
      <iconSet iconSet="3Symbols" showValue="0">
        <cfvo type="percent" val="0"/>
        <cfvo type="num" val="1"/>
        <cfvo type="num" val="2"/>
      </iconSet>
    </cfRule>
  </conditionalFormatting>
  <conditionalFormatting sqref="D41:D45 D47:D53 D55:D56 D60:D61">
    <cfRule type="containsText" dxfId="155" priority="15" operator="containsText" text="Please fill in data">
      <formula>NOT(ISERROR(SEARCH("Please fill in data",D41)))</formula>
    </cfRule>
  </conditionalFormatting>
  <conditionalFormatting sqref="D12">
    <cfRule type="containsText" dxfId="154" priority="22" operator="containsText" text="Please fill in data">
      <formula>NOT(ISERROR(SEARCH("Please fill in data",D12)))</formula>
    </cfRule>
  </conditionalFormatting>
  <conditionalFormatting sqref="D20:D30">
    <cfRule type="containsText" dxfId="153" priority="21" operator="containsText" text="Please fill in data">
      <formula>NOT(ISERROR(SEARCH("Please fill in data",D20)))</formula>
    </cfRule>
  </conditionalFormatting>
  <conditionalFormatting sqref="D35:D36">
    <cfRule type="containsText" dxfId="152" priority="19" operator="containsText" text="Please fill in data">
      <formula>NOT(ISERROR(SEARCH("Please fill in data",D35)))</formula>
    </cfRule>
  </conditionalFormatting>
  <conditionalFormatting sqref="C62:C69">
    <cfRule type="iconSet" priority="14">
      <iconSet iconSet="3Symbols" showValue="0">
        <cfvo type="percent" val="0"/>
        <cfvo type="num" val="1"/>
        <cfvo type="num" val="2"/>
      </iconSet>
    </cfRule>
  </conditionalFormatting>
  <conditionalFormatting sqref="D62:D69">
    <cfRule type="containsText" dxfId="151" priority="12" operator="containsText" text="Please fill in data">
      <formula>NOT(ISERROR(SEARCH("Please fill in data",D62)))</formula>
    </cfRule>
  </conditionalFormatting>
  <conditionalFormatting sqref="D5">
    <cfRule type="containsText" dxfId="150" priority="11" operator="containsText" text="Please fill in data">
      <formula>NOT(ISERROR(SEARCH("Please fill in data",D5)))</formula>
    </cfRule>
  </conditionalFormatting>
  <conditionalFormatting sqref="D6">
    <cfRule type="containsText" dxfId="149" priority="10" operator="containsText" text="Please fill in data">
      <formula>NOT(ISERROR(SEARCH("Please fill in data",D6)))</formula>
    </cfRule>
  </conditionalFormatting>
  <conditionalFormatting sqref="D7">
    <cfRule type="containsText" dxfId="148" priority="9" operator="containsText" text="Please fill in data">
      <formula>NOT(ISERROR(SEARCH("Please fill in data",D7)))</formula>
    </cfRule>
  </conditionalFormatting>
  <conditionalFormatting sqref="E8">
    <cfRule type="containsText" dxfId="147" priority="4" operator="containsText" text="Please fill in data">
      <formula>NOT(ISERROR(SEARCH("Please fill in data",E8)))</formula>
    </cfRule>
  </conditionalFormatting>
  <conditionalFormatting sqref="C8">
    <cfRule type="iconSet" priority="3">
      <iconSet iconSet="3Symbols" showValue="0">
        <cfvo type="percent" val="0"/>
        <cfvo type="num" val="1"/>
        <cfvo type="num" val="2"/>
      </iconSet>
    </cfRule>
  </conditionalFormatting>
  <conditionalFormatting sqref="D8">
    <cfRule type="containsText" dxfId="146" priority="2" operator="containsText" text="Please fill in data">
      <formula>NOT(ISERROR(SEARCH("Please fill in data",D8)))</formula>
    </cfRule>
  </conditionalFormatting>
  <conditionalFormatting sqref="E15">
    <cfRule type="containsText" dxfId="145" priority="1" operator="containsText" text="Please fill in data">
      <formula>NOT(ISERROR(SEARCH("Please fill in data",E15)))</formula>
    </cfRule>
  </conditionalFormatting>
  <dataValidations count="4">
    <dataValidation type="whole" operator="greaterThan" allowBlank="1" showInputMessage="1" showErrorMessage="1" sqref="D7">
      <formula1>0</formula1>
    </dataValidation>
    <dataValidation type="decimal" allowBlank="1" showInputMessage="1" showErrorMessage="1" errorTitle="Data validation" error="Please use a percentage between 0,00% and 100,00%." sqref="D13">
      <formula1>0</formula1>
      <formula2>1</formula2>
    </dataValidation>
    <dataValidation type="whole" allowBlank="1" showInputMessage="1" showErrorMessage="1" errorTitle="Data validation" error="Please enter numeric data." sqref="D15">
      <formula1>-9.99999999999999E+29</formula1>
      <formula2>9.9999999999999E+30</formula2>
    </dataValidation>
    <dataValidation type="decimal" allowBlank="1" showInputMessage="1" showErrorMessage="1" errorTitle="Data validation" error="Please enter numeric data." sqref="D14 D68:D69 D35:D36 D20:D30 D41:D45 D55:D56 D47:D53 D63:D66 D60:D61">
      <formula1>-9.99999999999999E+28</formula1>
      <formula2>9.99999999999999E+26</formula2>
    </dataValidation>
  </dataValidations>
  <hyperlinks>
    <hyperlink ref="F3" r:id="rId1"/>
    <hyperlink ref="F10" r:id="rId2"/>
    <hyperlink ref="F18" r:id="rId3"/>
    <hyperlink ref="F33" r:id="rId4"/>
    <hyperlink ref="F39" r:id="rId5"/>
    <hyperlink ref="F58" r:id="rId6"/>
  </hyperlinks>
  <pageMargins left="0.70866141732283472" right="0.70866141732283472" top="0.51181102362204722" bottom="0.55118110236220474" header="0.31496062992125984" footer="0.31496062992125984"/>
  <pageSetup paperSize="9" scale="84" fitToHeight="0" orientation="landscape" r:id="rId7"/>
  <headerFooter>
    <oddFooter>&amp;LINREV&amp;CPage &amp;P of &amp;N&amp;RDate &amp;D</oddFooter>
  </headerFooter>
  <ignoredErrors>
    <ignoredError sqref="A9:A11 A17:A19 A32:A34 A57:A59 A38:A40" numberStoredAsText="1"/>
  </ignoredErrors>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pageSetUpPr fitToPage="1"/>
  </sheetPr>
  <dimension ref="A1:DC399"/>
  <sheetViews>
    <sheetView showGridLines="0" zoomScaleNormal="100" workbookViewId="0">
      <pane ySplit="2" topLeftCell="A3" activePane="bottomLeft" state="frozen"/>
      <selection activeCell="K62" sqref="K62"/>
      <selection pane="bottomLeft" activeCell="AI23" sqref="AI23"/>
    </sheetView>
  </sheetViews>
  <sheetFormatPr defaultColWidth="9.140625" defaultRowHeight="12.75"/>
  <cols>
    <col min="1" max="1" width="9.85546875" style="257" customWidth="1"/>
    <col min="2" max="2" width="67.85546875" style="257" bestFit="1" customWidth="1"/>
    <col min="3" max="3" width="32.5703125" style="409" customWidth="1"/>
    <col min="4" max="6" width="32.5703125" style="294" customWidth="1"/>
    <col min="7" max="7" width="2.42578125" style="257" customWidth="1"/>
    <col min="8" max="107" width="9.140625" style="257" customWidth="1"/>
    <col min="108" max="16384" width="9.140625" style="257"/>
  </cols>
  <sheetData>
    <row r="1" spans="1:107" s="224" customFormat="1" ht="65.099999999999994" customHeight="1">
      <c r="A1" s="343" t="s">
        <v>0</v>
      </c>
      <c r="B1" s="342"/>
      <c r="C1" s="400"/>
      <c r="D1" s="285"/>
      <c r="E1" s="285"/>
      <c r="F1" s="285"/>
      <c r="H1" s="225" t="s">
        <v>1635</v>
      </c>
      <c r="I1" s="230"/>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row>
    <row r="2" spans="1:107" s="255" customFormat="1" ht="24.95" customHeight="1" thickBot="1">
      <c r="A2" s="204" t="str">
        <f>Tables!L2</f>
        <v>Version 3.1 / Currency: Not specified</v>
      </c>
      <c r="B2" s="219"/>
      <c r="C2" s="401"/>
      <c r="D2" s="286"/>
      <c r="E2" s="286"/>
      <c r="F2" s="286"/>
    </row>
    <row r="3" spans="1:107" s="228" customFormat="1" ht="24.95" customHeight="1">
      <c r="A3" s="84">
        <v>1</v>
      </c>
      <c r="B3" s="197" t="s">
        <v>1</v>
      </c>
      <c r="C3" s="437" t="str">
        <f>CONCATENATE("Data"," ",C11," ",C10)</f>
        <v xml:space="preserve">Data  </v>
      </c>
      <c r="D3" s="442"/>
      <c r="E3" s="442"/>
      <c r="F3" s="442"/>
      <c r="G3" s="246"/>
    </row>
    <row r="4" spans="1:107" s="228" customFormat="1" ht="11.1" customHeight="1">
      <c r="A4" s="112"/>
      <c r="B4" s="113"/>
      <c r="C4" s="403"/>
      <c r="D4" s="288"/>
      <c r="E4" s="288"/>
      <c r="F4" s="288"/>
    </row>
    <row r="5" spans="1:107" s="231" customFormat="1" ht="24.95" customHeight="1">
      <c r="A5" s="105" t="s">
        <v>2</v>
      </c>
      <c r="B5" s="101" t="str">
        <f>INDEX('Key Vehicle Terms'!B:B,MATCH(Overview!$A5,'Key Vehicle Terms'!$A:$A,0))</f>
        <v>Vehicle Name</v>
      </c>
      <c r="C5" s="268" t="str">
        <f>IF(ISBLANK(INDEX('Key Vehicle Terms'!D:D,MATCH(Overview!$A5,'Key Vehicle Terms'!$A:$A,0))),"",INDEX('Key Vehicle Terms'!D:D,MATCH(Overview!$A5,'Key Vehicle Terms'!$A:$A,0)))</f>
        <v/>
      </c>
      <c r="D5" s="177"/>
      <c r="E5" s="177"/>
      <c r="F5" s="177"/>
      <c r="G5" s="246"/>
    </row>
    <row r="6" spans="1:107" s="231" customFormat="1" ht="24.95" customHeight="1">
      <c r="A6" s="102" t="s">
        <v>4</v>
      </c>
      <c r="B6" s="103" t="str">
        <f>INDEX('Key Vehicle Terms'!B:B,MATCH(Overview!$A6,'Key Vehicle Terms'!$A:$A,0))</f>
        <v>Investment Manager</v>
      </c>
      <c r="C6" s="336" t="str">
        <f>IF(ISBLANK(INDEX('Key Vehicle Terms'!D:D,MATCH(Overview!$A6,'Key Vehicle Terms'!$A:$A,0))),"",INDEX('Key Vehicle Terms'!D:D,MATCH(Overview!$A6,'Key Vehicle Terms'!$A:$A,0)))</f>
        <v/>
      </c>
      <c r="D6" s="155"/>
      <c r="E6" s="155"/>
      <c r="F6" s="155"/>
      <c r="G6" s="246"/>
    </row>
    <row r="7" spans="1:107" s="231" customFormat="1" ht="24.95" customHeight="1">
      <c r="A7" s="105" t="s">
        <v>6</v>
      </c>
      <c r="B7" s="101" t="str">
        <f>INDEX('Key Vehicle Terms'!B:B,MATCH(Overview!$A7,'Key Vehicle Terms'!$A:$A,0))</f>
        <v>Contact Person Name</v>
      </c>
      <c r="C7" s="277" t="str">
        <f>IF(ISBLANK(INDEX('Key Vehicle Terms'!D:D,MATCH(Overview!$A7,'Key Vehicle Terms'!$A:$A,0))),"",INDEX('Key Vehicle Terms'!D:D,MATCH(Overview!$A7,'Key Vehicle Terms'!$A:$A,0)))</f>
        <v/>
      </c>
      <c r="D7" s="155"/>
      <c r="E7" s="155"/>
      <c r="F7" s="155"/>
      <c r="G7" s="246"/>
    </row>
    <row r="8" spans="1:107" s="231" customFormat="1" ht="24.95" customHeight="1">
      <c r="A8" s="102" t="s">
        <v>1809</v>
      </c>
      <c r="B8" s="103" t="str">
        <f>INDEX('Key Vehicle Terms'!B:B,MATCH(Overview!$A8,'Key Vehicle Terms'!$A:$A,0))</f>
        <v>Contact Person Telephone</v>
      </c>
      <c r="C8" s="431" t="str">
        <f>IF(ISBLANK(INDEX('Key Vehicle Terms'!D:D,MATCH(Overview!$A8,'Key Vehicle Terms'!$A:$A,0))),"",INDEX('Key Vehicle Terms'!D:D,MATCH(Overview!$A8,'Key Vehicle Terms'!$A:$A,0)))</f>
        <v/>
      </c>
      <c r="D8" s="170"/>
      <c r="E8" s="170"/>
      <c r="F8" s="170"/>
      <c r="G8" s="246"/>
    </row>
    <row r="9" spans="1:107" s="231" customFormat="1" ht="24.95" customHeight="1">
      <c r="A9" s="105" t="s">
        <v>1687</v>
      </c>
      <c r="B9" s="101" t="str">
        <f>INDEX('Key Vehicle Terms'!B:B,MATCH(Overview!$A9,'Key Vehicle Terms'!$A:$A,0))</f>
        <v>Contact Person Email</v>
      </c>
      <c r="C9" s="278" t="str">
        <f>IF(ISBLANK(INDEX('Key Vehicle Terms'!D:D,MATCH(Overview!$A9,'Key Vehicle Terms'!$A:$A,0))),"",INDEX('Key Vehicle Terms'!D:D,MATCH(Overview!$A9,'Key Vehicle Terms'!$A:$A,0)))</f>
        <v/>
      </c>
      <c r="D9" s="170"/>
      <c r="E9" s="170"/>
      <c r="F9" s="170"/>
      <c r="G9" s="246"/>
    </row>
    <row r="10" spans="1:107" s="231" customFormat="1" ht="24.95" customHeight="1">
      <c r="A10" s="102" t="s">
        <v>9</v>
      </c>
      <c r="B10" s="103" t="str">
        <f>INDEX('Key Vehicle Terms'!B:B,MATCH(Overview!$A10,'Key Vehicle Terms'!$A:$A,0))</f>
        <v>Data as of Reporting Year</v>
      </c>
      <c r="C10" s="336" t="str">
        <f>IF(ISBLANK(INDEX('Key Vehicle Terms'!D:D,MATCH(Overview!$A10,'Key Vehicle Terms'!$A:$A,0))),"",INDEX('Key Vehicle Terms'!D:D,MATCH(Overview!$A10,'Key Vehicle Terms'!$A:$A,0)))</f>
        <v/>
      </c>
      <c r="D10" s="432"/>
      <c r="E10" s="432"/>
      <c r="F10" s="432"/>
      <c r="G10" s="439"/>
    </row>
    <row r="11" spans="1:107" s="231" customFormat="1" ht="24.95" customHeight="1">
      <c r="A11" s="105" t="s">
        <v>11</v>
      </c>
      <c r="B11" s="101" t="str">
        <f>INDEX('Key Vehicle Terms'!B:B,MATCH(Overview!$A11,'Key Vehicle Terms'!$A:$A,0))</f>
        <v>Reporting Period</v>
      </c>
      <c r="C11" s="277" t="str">
        <f>IF(ISBLANK(INDEX('Key Vehicle Terms'!D:D,MATCH(Overview!$A11,'Key Vehicle Terms'!$A:$A,0))),"",INDEX('Key Vehicle Terms'!D:D,MATCH(Overview!$A11,'Key Vehicle Terms'!$A:$A,0)))</f>
        <v/>
      </c>
      <c r="D11" s="432"/>
      <c r="E11" s="432"/>
      <c r="F11" s="432"/>
      <c r="G11" s="439"/>
    </row>
    <row r="12" spans="1:107" s="231" customFormat="1" ht="24.95" customHeight="1">
      <c r="A12" s="102" t="s">
        <v>13</v>
      </c>
      <c r="B12" s="103" t="str">
        <f>INDEX('Key Vehicle Terms'!B:B,MATCH(Overview!$A12,'Key Vehicle Terms'!$A:$A,0))</f>
        <v>Data, Preliminary, Final, Audited</v>
      </c>
      <c r="C12" s="336" t="str">
        <f>IF(ISBLANK(INDEX('Key Vehicle Terms'!D:D,MATCH(Overview!$A12,'Key Vehicle Terms'!$A:$A,0))),"",INDEX('Key Vehicle Terms'!D:D,MATCH(Overview!$A12,'Key Vehicle Terms'!$A:$A,0)))</f>
        <v/>
      </c>
      <c r="D12" s="155"/>
      <c r="E12" s="155"/>
      <c r="F12" s="155"/>
      <c r="G12" s="246"/>
    </row>
    <row r="13" spans="1:107" s="231" customFormat="1" ht="24.95" customHeight="1">
      <c r="A13" s="105" t="s">
        <v>14</v>
      </c>
      <c r="B13" s="101" t="str">
        <f>INDEX('Key Vehicle Terms'!B:B,MATCH(Overview!$A13,'Key Vehicle Terms'!$A:$A,0))</f>
        <v>Vehicle Jurisdiction</v>
      </c>
      <c r="C13" s="277" t="str">
        <f>IF(ISBLANK(INDEX('Key Vehicle Terms'!D:D,MATCH(Overview!$A13,'Key Vehicle Terms'!$A:$A,0))),"",INDEX('Key Vehicle Terms'!D:D,MATCH(Overview!$A13,'Key Vehicle Terms'!$A:$A,0)))</f>
        <v/>
      </c>
      <c r="D13" s="155"/>
      <c r="E13" s="155"/>
      <c r="F13" s="155"/>
      <c r="G13" s="246"/>
    </row>
    <row r="14" spans="1:107" s="231" customFormat="1" ht="24.95" customHeight="1">
      <c r="A14" s="102" t="s">
        <v>16</v>
      </c>
      <c r="B14" s="103" t="str">
        <f>INDEX('Key Vehicle Terms'!B:B,MATCH(Overview!$A14,'Key Vehicle Terms'!$A:$A,0))</f>
        <v xml:space="preserve">Legal Vehicle Structure </v>
      </c>
      <c r="C14" s="336" t="str">
        <f>IF(ISBLANK(INDEX('Key Vehicle Terms'!D:D,MATCH(Overview!$A14,'Key Vehicle Terms'!$A:$A,0))),"",INDEX('Key Vehicle Terms'!D:D,MATCH(Overview!$A14,'Key Vehicle Terms'!$A:$A,0)))</f>
        <v/>
      </c>
      <c r="D14" s="155"/>
      <c r="E14" s="155"/>
      <c r="F14" s="155"/>
      <c r="G14" s="246"/>
    </row>
    <row r="15" spans="1:107" s="231" customFormat="1" ht="24.95" customHeight="1">
      <c r="A15" s="105" t="s">
        <v>18</v>
      </c>
      <c r="B15" s="101" t="str">
        <f>INDEX('Key Vehicle Terms'!B:B,MATCH(Overview!$A15,'Key Vehicle Terms'!$A:$A,0))</f>
        <v>Vehicle Structure</v>
      </c>
      <c r="C15" s="277" t="str">
        <f>IF(ISBLANK(INDEX('Key Vehicle Terms'!D:D,MATCH(Overview!$A15,'Key Vehicle Terms'!$A:$A,0))),"",INDEX('Key Vehicle Terms'!D:D,MATCH(Overview!$A15,'Key Vehicle Terms'!$A:$A,0)))</f>
        <v/>
      </c>
      <c r="D15" s="155"/>
      <c r="E15" s="155"/>
      <c r="F15" s="155"/>
      <c r="G15" s="246"/>
    </row>
    <row r="16" spans="1:107" s="231" customFormat="1" ht="24.95" customHeight="1">
      <c r="A16" s="102" t="s">
        <v>20</v>
      </c>
      <c r="B16" s="103" t="str">
        <f>INDEX('Key Vehicle Terms'!B:B,MATCH(Overview!$A16,'Key Vehicle Terms'!$A:$A,0))</f>
        <v>Vehicle Type</v>
      </c>
      <c r="C16" s="336" t="str">
        <f>IF(ISBLANK(INDEX('Key Vehicle Terms'!D:D,MATCH(Overview!$A16,'Key Vehicle Terms'!$A:$A,0))),"",INDEX('Key Vehicle Terms'!D:D,MATCH(Overview!$A16,'Key Vehicle Terms'!$A:$A,0)))</f>
        <v/>
      </c>
      <c r="D16" s="155"/>
      <c r="E16" s="155"/>
      <c r="F16" s="155"/>
      <c r="G16" s="246"/>
    </row>
    <row r="17" spans="1:7" s="231" customFormat="1" ht="24.95" customHeight="1">
      <c r="A17" s="105" t="s">
        <v>22</v>
      </c>
      <c r="B17" s="101" t="str">
        <f>INDEX('Key Vehicle Terms'!B:B,MATCH(Overview!$A17,'Key Vehicle Terms'!$A:$A,0))</f>
        <v>Style - defined by Investment Manager</v>
      </c>
      <c r="C17" s="264" t="str">
        <f>IF(ISBLANK(INDEX('Key Vehicle Terms'!D:D,MATCH(Overview!$A17,'Key Vehicle Terms'!$A:$A,0))),"",INDEX('Key Vehicle Terms'!D:D,MATCH(Overview!$A17,'Key Vehicle Terms'!$A:$A,0)))</f>
        <v/>
      </c>
      <c r="D17" s="289"/>
      <c r="E17" s="289"/>
      <c r="F17" s="289"/>
      <c r="G17" s="246"/>
    </row>
    <row r="18" spans="1:7" s="231" customFormat="1" ht="24.95" customHeight="1">
      <c r="A18" s="102" t="s">
        <v>24</v>
      </c>
      <c r="B18" s="103" t="str">
        <f>INDEX('Key Vehicle Terms'!B:B,MATCH(Overview!$A18,'Key Vehicle Terms'!$A:$A,0))</f>
        <v xml:space="preserve">Target Percentage Non-income Producing Investments </v>
      </c>
      <c r="C18" s="336" t="str">
        <f>IF(ISBLANK(INDEX('Key Vehicle Terms'!D:D,MATCH(Overview!$A18,'Key Vehicle Terms'!$A:$A,0))),"",INDEX('Key Vehicle Terms'!D:D,MATCH(Overview!$A18,'Key Vehicle Terms'!$A:$A,0)))</f>
        <v/>
      </c>
      <c r="D18" s="155"/>
      <c r="E18" s="155"/>
      <c r="F18" s="155"/>
      <c r="G18" s="246"/>
    </row>
    <row r="19" spans="1:7" s="231" customFormat="1" ht="24.95" customHeight="1">
      <c r="A19" s="105" t="s">
        <v>26</v>
      </c>
      <c r="B19" s="101" t="str">
        <f>INDEX('Key Vehicle Terms'!B:B,MATCH(Overview!$A19,'Key Vehicle Terms'!$A:$A,0))</f>
        <v xml:space="preserve">Target Percentage of (re)Development Exposure </v>
      </c>
      <c r="C19" s="277" t="str">
        <f>IF(ISBLANK(INDEX('Key Vehicle Terms'!D:D,MATCH(Overview!$A19,'Key Vehicle Terms'!$A:$A,0))),"",INDEX('Key Vehicle Terms'!D:D,MATCH(Overview!$A19,'Key Vehicle Terms'!$A:$A,0)))</f>
        <v/>
      </c>
      <c r="D19" s="155"/>
      <c r="E19" s="155"/>
      <c r="F19" s="155"/>
      <c r="G19" s="246"/>
    </row>
    <row r="20" spans="1:7" s="231" customFormat="1" ht="24.95" customHeight="1">
      <c r="A20" s="102" t="s">
        <v>28</v>
      </c>
      <c r="B20" s="103" t="str">
        <f>INDEX('Key Vehicle Terms'!B:B,MATCH(Overview!$A20,'Key Vehicle Terms'!$A:$A,0))</f>
        <v xml:space="preserve">Target Return Derived from Income </v>
      </c>
      <c r="C20" s="336" t="str">
        <f>IF(ISBLANK(INDEX('Key Vehicle Terms'!D:D,MATCH(Overview!$A20,'Key Vehicle Terms'!$A:$A,0))),"",INDEX('Key Vehicle Terms'!D:D,MATCH(Overview!$A20,'Key Vehicle Terms'!$A:$A,0)))</f>
        <v/>
      </c>
      <c r="D20" s="155"/>
      <c r="E20" s="155"/>
      <c r="F20" s="155"/>
      <c r="G20" s="246"/>
    </row>
    <row r="21" spans="1:7" s="231" customFormat="1" ht="24.95" customHeight="1">
      <c r="A21" s="105" t="s">
        <v>30</v>
      </c>
      <c r="B21" s="101" t="str">
        <f>INDEX('Key Vehicle Terms'!B:B,MATCH(Overview!$A21,'Key Vehicle Terms'!$A:$A,0))</f>
        <v xml:space="preserve">Maximum LTV </v>
      </c>
      <c r="C21" s="277" t="str">
        <f>IF(ISBLANK(INDEX('Key Vehicle Terms'!D:D,MATCH(Overview!$A21,'Key Vehicle Terms'!$A:$A,0))),"",INDEX('Key Vehicle Terms'!D:D,MATCH(Overview!$A21,'Key Vehicle Terms'!$A:$A,0)))</f>
        <v/>
      </c>
      <c r="D21" s="155"/>
      <c r="E21" s="155"/>
      <c r="F21" s="155"/>
      <c r="G21" s="246"/>
    </row>
    <row r="22" spans="1:7" s="231" customFormat="1" ht="24.95" customHeight="1">
      <c r="A22" s="102" t="s">
        <v>32</v>
      </c>
      <c r="B22" s="103" t="str">
        <f>INDEX('Key Vehicle Terms'!B:B,MATCH(Overview!$A22,'Key Vehicle Terms'!$A:$A,0))</f>
        <v>Style of the vehicle according to the INREV Style Classification</v>
      </c>
      <c r="C22" s="336" t="str">
        <f>IF(ISBLANK(INDEX('Key Vehicle Terms'!D:D,MATCH(Overview!$A22,'Key Vehicle Terms'!$A:$A,0))),"",INDEX('Key Vehicle Terms'!D:D,MATCH(Overview!$A22,'Key Vehicle Terms'!$A:$A,0)))</f>
        <v/>
      </c>
      <c r="D22" s="155"/>
      <c r="E22" s="155"/>
      <c r="F22" s="155"/>
      <c r="G22" s="246"/>
    </row>
    <row r="23" spans="1:7" s="231" customFormat="1" ht="24.95" customHeight="1">
      <c r="A23" s="105" t="s">
        <v>34</v>
      </c>
      <c r="B23" s="101" t="str">
        <f>INDEX('Key Vehicle Terms'!B:B,MATCH(Overview!$A23,'Key Vehicle Terms'!$A:$A,0))</f>
        <v>Vehicle Reporting Currency</v>
      </c>
      <c r="C23" s="277" t="str">
        <f>IF(ISBLANK(INDEX('Key Vehicle Terms'!D:D,MATCH(Overview!$A23,'Key Vehicle Terms'!$A:$A,0))),"",INDEX('Key Vehicle Terms'!D:D,MATCH(Overview!$A23,'Key Vehicle Terms'!$A:$A,0)))</f>
        <v/>
      </c>
      <c r="D23" s="155"/>
      <c r="E23" s="155"/>
      <c r="F23" s="155"/>
      <c r="G23" s="246"/>
    </row>
    <row r="24" spans="1:7" s="231" customFormat="1" ht="24.95" customHeight="1">
      <c r="A24" s="102" t="s">
        <v>36</v>
      </c>
      <c r="B24" s="103" t="str">
        <f>INDEX('Key Vehicle Terms'!B:B,MATCH(Overview!$A24,'Key Vehicle Terms'!$A:$A,0))</f>
        <v>Accounting Standard</v>
      </c>
      <c r="C24" s="336" t="str">
        <f>IF(ISBLANK(INDEX('Key Vehicle Terms'!D:D,MATCH(Overview!$A24,'Key Vehicle Terms'!$A:$A,0))),"",INDEX('Key Vehicle Terms'!D:D,MATCH(Overview!$A24,'Key Vehicle Terms'!$A:$A,0)))</f>
        <v/>
      </c>
      <c r="D24" s="155"/>
      <c r="E24" s="155"/>
      <c r="F24" s="155"/>
      <c r="G24" s="246"/>
    </row>
    <row r="25" spans="1:7" s="231" customFormat="1" ht="24.95" customHeight="1">
      <c r="A25" s="105" t="s">
        <v>38</v>
      </c>
      <c r="B25" s="101" t="str">
        <f>INDEX('Key Vehicle Terms'!B:B,MATCH(Overview!$A25,'Key Vehicle Terms'!$A:$A,0))</f>
        <v xml:space="preserve">Security Identification Number (SI number)/ISIN code </v>
      </c>
      <c r="C25" s="277" t="str">
        <f>IF(ISBLANK(INDEX('Key Vehicle Terms'!D:D,MATCH(Overview!$A25,'Key Vehicle Terms'!$A:$A,0))),"",INDEX('Key Vehicle Terms'!D:D,MATCH(Overview!$A25,'Key Vehicle Terms'!$A:$A,0)))</f>
        <v/>
      </c>
      <c r="D25" s="155"/>
      <c r="E25" s="155"/>
      <c r="F25" s="155"/>
      <c r="G25" s="246"/>
    </row>
    <row r="26" spans="1:7" s="231" customFormat="1" ht="24.95" customHeight="1">
      <c r="A26" s="102" t="s">
        <v>39</v>
      </c>
      <c r="B26" s="103" t="str">
        <f>INDEX('Key Vehicle Terms'!B:B,MATCH(Overview!$A26,'Key Vehicle Terms'!$A:$A,0))</f>
        <v>Vehicle Auditor, multiple answers possible</v>
      </c>
      <c r="C26" s="336" t="str">
        <f>IF(ISBLANK(INDEX('Key Vehicle Terms'!D:D,MATCH(Overview!$A26,'Key Vehicle Terms'!$A:$A,0))),"",INDEX('Key Vehicle Terms'!D:D,MATCH(Overview!$A26,'Key Vehicle Terms'!$A:$A,0)))</f>
        <v/>
      </c>
      <c r="D26" s="155"/>
      <c r="E26" s="155"/>
      <c r="F26" s="155"/>
      <c r="G26" s="246"/>
    </row>
    <row r="27" spans="1:7" s="231" customFormat="1" ht="24.95" customHeight="1">
      <c r="A27" s="105" t="s">
        <v>41</v>
      </c>
      <c r="B27" s="101" t="str">
        <f>INDEX('Key Vehicle Terms'!B:B,MATCH(Overview!$A27,'Key Vehicle Terms'!$A:$A,0))</f>
        <v>Vehicle Financial Year-end</v>
      </c>
      <c r="C27" s="441" t="str">
        <f>IF(ISBLANK(INDEX('Key Vehicle Terms'!D:D,MATCH(Overview!$A27,'Key Vehicle Terms'!$A:$A,0))),"",INDEX('Key Vehicle Terms'!D:D,MATCH(Overview!$A27,'Key Vehicle Terms'!$A:$A,0)))</f>
        <v/>
      </c>
      <c r="D27" s="436"/>
      <c r="E27" s="436"/>
      <c r="F27" s="436"/>
      <c r="G27" s="246"/>
    </row>
    <row r="28" spans="1:7" s="231" customFormat="1" ht="24.95" customHeight="1">
      <c r="A28" s="102" t="s">
        <v>43</v>
      </c>
      <c r="B28" s="103" t="str">
        <f>INDEX('Key Vehicle Terms'!B:B,MATCH(Overview!$A28,'Key Vehicle Terms'!$A:$A,0))</f>
        <v>RICS Rules Compliant</v>
      </c>
      <c r="C28" s="336" t="str">
        <f>IF(ISBLANK(INDEX('Key Vehicle Terms'!D:D,MATCH(Overview!$A28,'Key Vehicle Terms'!$A:$A,0))),"",INDEX('Key Vehicle Terms'!D:D,MATCH(Overview!$A28,'Key Vehicle Terms'!$A:$A,0)))</f>
        <v/>
      </c>
      <c r="D28" s="155"/>
      <c r="E28" s="155"/>
      <c r="F28" s="155"/>
      <c r="G28" s="246"/>
    </row>
    <row r="29" spans="1:7" s="231" customFormat="1" ht="24.95" customHeight="1">
      <c r="A29" s="105" t="s">
        <v>45</v>
      </c>
      <c r="B29" s="101" t="str">
        <f>INDEX('Key Vehicle Terms'!B:B,MATCH(Overview!$A29,'Key Vehicle Terms'!$A:$A,0))</f>
        <v>INREV Reporting Guidelines Self-Assessment score</v>
      </c>
      <c r="C29" s="279" t="str">
        <f>IF(ISBLANK(INDEX('Key Vehicle Terms'!D:D,MATCH(Overview!$A29,'Key Vehicle Terms'!$A:$A,0))),"",INDEX('Key Vehicle Terms'!D:D,MATCH(Overview!$A29,'Key Vehicle Terms'!$A:$A,0)))</f>
        <v/>
      </c>
      <c r="D29" s="142"/>
      <c r="E29" s="142"/>
      <c r="F29" s="142"/>
      <c r="G29" s="246"/>
    </row>
    <row r="30" spans="1:7" s="231" customFormat="1" ht="24.95" customHeight="1">
      <c r="A30" s="102" t="s">
        <v>47</v>
      </c>
      <c r="B30" s="103" t="str">
        <f>INDEX('Key Vehicle Terms'!B:B,MATCH(Overview!$A30,'Key Vehicle Terms'!$A:$A,0))</f>
        <v>Target IRR</v>
      </c>
      <c r="C30" s="267" t="str">
        <f>IF(ISBLANK(INDEX('Key Vehicle Terms'!D:D,MATCH(Overview!$A30,'Key Vehicle Terms'!$A:$A,0))),"",INDEX('Key Vehicle Terms'!D:D,MATCH(Overview!$A30,'Key Vehicle Terms'!$A:$A,0)))</f>
        <v/>
      </c>
      <c r="D30" s="142"/>
      <c r="E30" s="142"/>
      <c r="F30" s="142"/>
      <c r="G30" s="246"/>
    </row>
    <row r="31" spans="1:7" s="231" customFormat="1" ht="24.95" customHeight="1">
      <c r="A31" s="105" t="s">
        <v>49</v>
      </c>
      <c r="B31" s="101" t="str">
        <f>INDEX('Key Vehicle Terms'!B:B,MATCH(Overview!$A31,'Key Vehicle Terms'!$A:$A,0))</f>
        <v>Target LTV</v>
      </c>
      <c r="C31" s="279" t="str">
        <f>IF(ISBLANK(INDEX('Key Vehicle Terms'!D:D,MATCH(Overview!$A31,'Key Vehicle Terms'!$A:$A,0))),"",INDEX('Key Vehicle Terms'!D:D,MATCH(Overview!$A31,'Key Vehicle Terms'!$A:$A,0)))</f>
        <v/>
      </c>
      <c r="D31" s="142"/>
      <c r="E31" s="142"/>
      <c r="F31" s="142"/>
      <c r="G31" s="246"/>
    </row>
    <row r="32" spans="1:7" s="231" customFormat="1" ht="24.95" customHeight="1">
      <c r="A32" s="102" t="s">
        <v>51</v>
      </c>
      <c r="B32" s="103" t="str">
        <f>INDEX('Key Vehicle Terms'!B:B,MATCH(Overview!$A32,'Key Vehicle Terms'!$A:$A,0))</f>
        <v xml:space="preserve">Type of Valuation </v>
      </c>
      <c r="C32" s="336" t="str">
        <f>IF(ISBLANK(INDEX('Key Vehicle Terms'!D:D,MATCH(Overview!$A32,'Key Vehicle Terms'!$A:$A,0))),"",INDEX('Key Vehicle Terms'!D:D,MATCH(Overview!$A32,'Key Vehicle Terms'!$A:$A,0)))</f>
        <v/>
      </c>
      <c r="D32" s="155"/>
      <c r="E32" s="155"/>
      <c r="F32" s="155"/>
      <c r="G32" s="246"/>
    </row>
    <row r="33" spans="1:7" s="231" customFormat="1" ht="24.95" customHeight="1">
      <c r="A33" s="105" t="s">
        <v>53</v>
      </c>
      <c r="B33" s="101" t="str">
        <f>INDEX('Key Vehicle Terms'!B:B,MATCH(Overview!$A33,'Key Vehicle Terms'!$A:$A,0))</f>
        <v>Number of Investors</v>
      </c>
      <c r="C33" s="277" t="str">
        <f>IF(ISBLANK(INDEX('Key Vehicle Terms'!D:D,MATCH(Overview!$A33,'Key Vehicle Terms'!$A:$A,0))),"",INDEX('Key Vehicle Terms'!D:D,MATCH(Overview!$A33,'Key Vehicle Terms'!$A:$A,0)))</f>
        <v/>
      </c>
      <c r="D33" s="155"/>
      <c r="E33" s="155"/>
      <c r="F33" s="155"/>
      <c r="G33" s="246"/>
    </row>
    <row r="34" spans="1:7" s="228" customFormat="1" ht="23.25">
      <c r="A34" s="112"/>
      <c r="B34" s="113"/>
      <c r="C34" s="403"/>
      <c r="D34" s="288"/>
      <c r="E34" s="288"/>
      <c r="F34" s="288"/>
      <c r="G34" s="246"/>
    </row>
    <row r="35" spans="1:7" s="228" customFormat="1" ht="23.25">
      <c r="A35" s="84">
        <v>2</v>
      </c>
      <c r="B35" s="99" t="s">
        <v>55</v>
      </c>
      <c r="C35" s="402" t="str">
        <f>$C$3</f>
        <v xml:space="preserve">Data  </v>
      </c>
      <c r="D35" s="443"/>
      <c r="E35" s="443"/>
      <c r="F35" s="443"/>
      <c r="G35" s="246"/>
    </row>
    <row r="36" spans="1:7" s="228" customFormat="1" ht="11.1" customHeight="1">
      <c r="A36" s="112"/>
      <c r="B36" s="113"/>
      <c r="C36" s="404"/>
      <c r="D36" s="290"/>
      <c r="E36" s="290"/>
      <c r="F36" s="290"/>
      <c r="G36" s="246"/>
    </row>
    <row r="37" spans="1:7" s="231" customFormat="1" ht="23.25">
      <c r="A37" s="102" t="s">
        <v>56</v>
      </c>
      <c r="B37" s="103" t="str">
        <f>INDEX('Key Vehicle Terms'!B:B,MATCH(Overview!$A37,'Key Vehicle Terms'!$A:$A,0))</f>
        <v xml:space="preserve">Vehicle Formation Date </v>
      </c>
      <c r="C37" s="338" t="str">
        <f>IF(ISBLANK(INDEX('Key Vehicle Terms'!D:D,MATCH(Overview!$A37,'Key Vehicle Terms'!$A:$A,0))),"",INDEX('Key Vehicle Terms'!D:D,MATCH(Overview!$A37,'Key Vehicle Terms'!$A:$A,0)))</f>
        <v/>
      </c>
      <c r="D37" s="184"/>
      <c r="E37" s="184"/>
      <c r="F37" s="184"/>
      <c r="G37" s="246"/>
    </row>
    <row r="38" spans="1:7" s="231" customFormat="1" ht="23.25">
      <c r="A38" s="105" t="s">
        <v>58</v>
      </c>
      <c r="B38" s="101" t="str">
        <f>INDEX('Key Vehicle Terms'!B:B,MATCH(Overview!$A38,'Key Vehicle Terms'!$A:$A,0))</f>
        <v>Final Capital Closing Date</v>
      </c>
      <c r="C38" s="281" t="str">
        <f>IF(ISBLANK(INDEX('Key Vehicle Terms'!D:D,MATCH(Overview!$A38,'Key Vehicle Terms'!$A:$A,0))),"",INDEX('Key Vehicle Terms'!D:D,MATCH(Overview!$A38,'Key Vehicle Terms'!$A:$A,0)))</f>
        <v/>
      </c>
      <c r="D38" s="184"/>
      <c r="E38" s="184"/>
      <c r="F38" s="184"/>
      <c r="G38" s="246"/>
    </row>
    <row r="39" spans="1:7" s="231" customFormat="1" ht="23.25">
      <c r="A39" s="102" t="s">
        <v>60</v>
      </c>
      <c r="B39" s="103" t="str">
        <f>INDEX('Key Vehicle Terms'!B:B,MATCH(Overview!$A39,'Key Vehicle Terms'!$A:$A,0))</f>
        <v>Start of Investment Period Date</v>
      </c>
      <c r="C39" s="338" t="str">
        <f>IF(ISBLANK(INDEX('Key Vehicle Terms'!D:D,MATCH(Overview!$A39,'Key Vehicle Terms'!$A:$A,0))),"",INDEX('Key Vehicle Terms'!D:D,MATCH(Overview!$A39,'Key Vehicle Terms'!$A:$A,0)))</f>
        <v/>
      </c>
      <c r="D39" s="184"/>
      <c r="E39" s="184"/>
      <c r="F39" s="184"/>
      <c r="G39" s="246"/>
    </row>
    <row r="40" spans="1:7" s="231" customFormat="1" ht="23.25">
      <c r="A40" s="105" t="s">
        <v>62</v>
      </c>
      <c r="B40" s="101" t="str">
        <f>INDEX('Key Vehicle Terms'!B:B,MATCH(Overview!$A40,'Key Vehicle Terms'!$A:$A,0))</f>
        <v>End of Investment Period Date</v>
      </c>
      <c r="C40" s="281" t="str">
        <f>IF(ISBLANK(INDEX('Key Vehicle Terms'!D:D,MATCH(Overview!$A40,'Key Vehicle Terms'!$A:$A,0))),"",INDEX('Key Vehicle Terms'!D:D,MATCH(Overview!$A40,'Key Vehicle Terms'!$A:$A,0)))</f>
        <v/>
      </c>
      <c r="D40" s="184"/>
      <c r="E40" s="184"/>
      <c r="F40" s="184"/>
      <c r="G40" s="246"/>
    </row>
    <row r="41" spans="1:7" s="231" customFormat="1" ht="23.25">
      <c r="A41" s="102" t="s">
        <v>64</v>
      </c>
      <c r="B41" s="103" t="str">
        <f>INDEX('Key Vehicle Terms'!B:B,MATCH(Overview!$A41,'Key Vehicle Terms'!$A:$A,0))</f>
        <v>Termination Date</v>
      </c>
      <c r="C41" s="338" t="str">
        <f>IF(ISBLANK(INDEX('Key Vehicle Terms'!D:D,MATCH(Overview!$A41,'Key Vehicle Terms'!$A:$A,0))),"",INDEX('Key Vehicle Terms'!D:D,MATCH(Overview!$A41,'Key Vehicle Terms'!$A:$A,0)))</f>
        <v/>
      </c>
      <c r="D41" s="184"/>
      <c r="E41" s="184"/>
      <c r="F41" s="184"/>
      <c r="G41" s="246"/>
    </row>
    <row r="42" spans="1:7" s="231" customFormat="1" ht="23.25">
      <c r="A42" s="105" t="s">
        <v>66</v>
      </c>
      <c r="B42" s="101" t="str">
        <f>INDEX('Key Vehicle Terms'!B:B,MATCH(Overview!$A42,'Key Vehicle Terms'!$A:$A,0))</f>
        <v>Extension Term</v>
      </c>
      <c r="C42" s="280" t="str">
        <f>IF(ISBLANK(INDEX('Key Vehicle Terms'!D:D,MATCH(Overview!$A42,'Key Vehicle Terms'!$A:$A,0))),"",INDEX('Key Vehicle Terms'!D:D,MATCH(Overview!$A42,'Key Vehicle Terms'!$A:$A,0)))</f>
        <v/>
      </c>
      <c r="D42" s="158"/>
      <c r="E42" s="158"/>
      <c r="F42" s="158"/>
      <c r="G42" s="246"/>
    </row>
    <row r="43" spans="1:7" s="231" customFormat="1" ht="23.25">
      <c r="A43" s="102" t="s">
        <v>68</v>
      </c>
      <c r="B43" s="103" t="str">
        <f>INDEX('Key Vehicle Terms'!B:B,MATCH(Overview!$A43,'Key Vehicle Terms'!$A:$A,0))</f>
        <v>Vehicle Term</v>
      </c>
      <c r="C43" s="337" t="str">
        <f>IF(ISBLANK(INDEX('Key Vehicle Terms'!D:D,MATCH(Overview!$A43,'Key Vehicle Terms'!$A:$A,0))),"",INDEX('Key Vehicle Terms'!D:D,MATCH(Overview!$A43,'Key Vehicle Terms'!$A:$A,0)))</f>
        <v/>
      </c>
      <c r="D43" s="158"/>
      <c r="E43" s="158"/>
      <c r="F43" s="158"/>
      <c r="G43" s="246"/>
    </row>
    <row r="44" spans="1:7" s="231" customFormat="1" ht="23.25">
      <c r="A44" s="105" t="s">
        <v>70</v>
      </c>
      <c r="B44" s="101" t="str">
        <f>INDEX('Key Vehicle Terms'!B:B,MATCH(Overview!$A44,'Key Vehicle Terms'!$A:$A,0))</f>
        <v>Inception Date</v>
      </c>
      <c r="C44" s="281" t="str">
        <f>IF(ISBLANK(INDEX('Key Vehicle Terms'!D:D,MATCH(Overview!$A44,'Key Vehicle Terms'!$A:$A,0))),"",INDEX('Key Vehicle Terms'!D:D,MATCH(Overview!$A44,'Key Vehicle Terms'!$A:$A,0)))</f>
        <v/>
      </c>
      <c r="D44" s="184"/>
      <c r="E44" s="184"/>
      <c r="F44" s="184"/>
      <c r="G44" s="246"/>
    </row>
    <row r="45" spans="1:7" s="231" customFormat="1" ht="23.25">
      <c r="A45" s="102" t="s">
        <v>72</v>
      </c>
      <c r="B45" s="103" t="str">
        <f>INDEX('Key Vehicle Terms'!B:B,MATCH(Overview!$A45,'Key Vehicle Terms'!$A:$A,0))</f>
        <v>Other specific critical date</v>
      </c>
      <c r="C45" s="338" t="str">
        <f>IF(ISBLANK(INDEX('Key Vehicle Terms'!D:D,MATCH(Overview!$A45,'Key Vehicle Terms'!$A:$A,0))),"",INDEX('Key Vehicle Terms'!D:D,MATCH(Overview!$A45,'Key Vehicle Terms'!$A:$A,0)))</f>
        <v/>
      </c>
      <c r="D45" s="184"/>
      <c r="E45" s="184"/>
      <c r="F45" s="184"/>
      <c r="G45" s="246"/>
    </row>
    <row r="46" spans="1:7" s="231" customFormat="1" ht="23.25">
      <c r="A46" s="105" t="s">
        <v>74</v>
      </c>
      <c r="B46" s="101" t="str">
        <f>INDEX('Key Vehicle Terms'!B:B,MATCH(Overview!$A46,'Key Vehicle Terms'!$A:$A,0))</f>
        <v>Other specific critical date</v>
      </c>
      <c r="C46" s="281" t="str">
        <f>IF(ISBLANK(INDEX('Key Vehicle Terms'!D:D,MATCH(Overview!$A46,'Key Vehicle Terms'!$A:$A,0))),"",INDEX('Key Vehicle Terms'!D:D,MATCH(Overview!$A46,'Key Vehicle Terms'!$A:$A,0)))</f>
        <v/>
      </c>
      <c r="D46" s="184"/>
      <c r="E46" s="184"/>
      <c r="F46" s="184"/>
      <c r="G46" s="246"/>
    </row>
    <row r="47" spans="1:7" s="231" customFormat="1" ht="23.25">
      <c r="A47" s="131"/>
      <c r="B47" s="112"/>
      <c r="C47" s="403"/>
      <c r="D47" s="288"/>
      <c r="E47" s="288"/>
      <c r="F47" s="288"/>
      <c r="G47" s="246"/>
    </row>
    <row r="48" spans="1:7" s="228" customFormat="1" ht="23.25">
      <c r="A48" s="84">
        <v>3</v>
      </c>
      <c r="B48" s="99" t="s">
        <v>75</v>
      </c>
      <c r="C48" s="402" t="str">
        <f>$C$3</f>
        <v xml:space="preserve">Data  </v>
      </c>
      <c r="D48" s="443"/>
      <c r="E48" s="443"/>
      <c r="F48" s="443"/>
      <c r="G48" s="246"/>
    </row>
    <row r="49" spans="1:7" s="228" customFormat="1" ht="11.1" customHeight="1">
      <c r="A49" s="83"/>
      <c r="B49" s="112"/>
      <c r="C49" s="403"/>
      <c r="D49" s="288"/>
      <c r="E49" s="288"/>
      <c r="F49" s="288"/>
      <c r="G49" s="246"/>
    </row>
    <row r="50" spans="1:7" s="231" customFormat="1" ht="23.25">
      <c r="A50" s="100" t="s">
        <v>76</v>
      </c>
      <c r="B50" s="101" t="str">
        <f>INDEX('Vehicle Level Data'!B:B,MATCH(Overview!$A50,'Vehicle Level Data'!$A:$A,0))</f>
        <v>Gross Asset Value of Vehicle (GAV)</v>
      </c>
      <c r="C50" s="265" t="str">
        <f>IF(ISBLANK(INDEX('Vehicle Level Data'!D:D,MATCH(Overview!$A50,'Vehicle Level Data'!$A:$A,0))),"",INDEX('Vehicle Level Data'!D:D,MATCH(Overview!$A50,'Vehicle Level Data'!$A:$A,0)))</f>
        <v/>
      </c>
      <c r="D50" s="178"/>
      <c r="E50" s="178"/>
      <c r="F50" s="178"/>
      <c r="G50" s="246"/>
    </row>
    <row r="51" spans="1:7" s="231" customFormat="1" ht="23.25">
      <c r="A51" s="104" t="s">
        <v>78</v>
      </c>
      <c r="B51" s="103" t="str">
        <f>INDEX('Vehicle Level Data'!B:B,MATCH(Overview!$A51,'Vehicle Level Data'!$A:$A,0))</f>
        <v>Net Asset Value of Vehicle (NAV)</v>
      </c>
      <c r="C51" s="266" t="str">
        <f>IF(ISBLANK(INDEX('Vehicle Level Data'!D:D,MATCH(Overview!$A51,'Vehicle Level Data'!$A:$A,0))),"",INDEX('Vehicle Level Data'!D:D,MATCH(Overview!$A51,'Vehicle Level Data'!$A:$A,0)))</f>
        <v/>
      </c>
      <c r="D51" s="275"/>
      <c r="E51" s="275"/>
      <c r="F51" s="275"/>
      <c r="G51" s="439"/>
    </row>
    <row r="52" spans="1:7" s="231" customFormat="1" ht="23.25">
      <c r="A52" s="100" t="s">
        <v>80</v>
      </c>
      <c r="B52" s="101" t="str">
        <f>INDEX('Vehicle Level Data'!B:B,MATCH(Overview!$A52,'Vehicle Level Data'!$A:$A,0))</f>
        <v>Cash and Cash Equivalents</v>
      </c>
      <c r="C52" s="265" t="str">
        <f>IF(ISBLANK(INDEX('Vehicle Level Data'!D:D,MATCH(Overview!$A52,'Vehicle Level Data'!$A:$A,0))),"",INDEX('Vehicle Level Data'!D:D,MATCH(Overview!$A52,'Vehicle Level Data'!$A:$A,0)))</f>
        <v/>
      </c>
      <c r="D52" s="178"/>
      <c r="E52" s="178"/>
      <c r="F52" s="178"/>
      <c r="G52" s="246"/>
    </row>
    <row r="53" spans="1:7" s="231" customFormat="1" ht="23.25">
      <c r="A53" s="104" t="s">
        <v>81</v>
      </c>
      <c r="B53" s="103" t="str">
        <f>INDEX('Vehicle Level Data'!B:B,MATCH(Overview!$A53,'Vehicle Level Data'!$A:$A,0))</f>
        <v>Total Number of Outstanding Shares (if applicable)</v>
      </c>
      <c r="C53" s="266" t="str">
        <f>IF(ISBLANK(INDEX('Vehicle Level Data'!D:D,MATCH(Overview!$A53,'Vehicle Level Data'!$A:$A,0))),"",INDEX('Vehicle Level Data'!D:D,MATCH(Overview!$A53,'Vehicle Level Data'!$A:$A,0)))</f>
        <v/>
      </c>
      <c r="D53" s="178"/>
      <c r="E53" s="178"/>
      <c r="F53" s="178"/>
      <c r="G53" s="246"/>
    </row>
    <row r="54" spans="1:7" s="231" customFormat="1" ht="23.25">
      <c r="A54" s="100" t="s">
        <v>83</v>
      </c>
      <c r="B54" s="101" t="str">
        <f>INDEX('Vehicle Level Data'!B:B,MATCH(Overview!$A54,'Vehicle Level Data'!$A:$A,0))</f>
        <v>% of Real Estate Assets Valued during the Reporting Period, Externally</v>
      </c>
      <c r="C54" s="279" t="str">
        <f>IF(ISBLANK(INDEX('Vehicle Level Data'!D:D,MATCH(Overview!$A54,'Vehicle Level Data'!$A:$A,0))),"",INDEX('Vehicle Level Data'!D:D,MATCH(Overview!$A54,'Vehicle Level Data'!$A:$A,0)))</f>
        <v/>
      </c>
      <c r="D54" s="142"/>
      <c r="E54" s="142"/>
      <c r="F54" s="142"/>
      <c r="G54" s="246"/>
    </row>
    <row r="55" spans="1:7" s="231" customFormat="1" ht="23.25">
      <c r="A55" s="104" t="s">
        <v>85</v>
      </c>
      <c r="B55" s="103" t="str">
        <f>INDEX('Vehicle Level Data'!B:B,MATCH(Overview!$A55,'Vehicle Level Data'!$A:$A,0))</f>
        <v>% of Real Estate Assets Valued during the Reporting Period, Internally</v>
      </c>
      <c r="C55" s="267" t="str">
        <f>IF(ISBLANK(INDEX('Vehicle Level Data'!D:D,MATCH(Overview!$A55,'Vehicle Level Data'!$A:$A,0))),"",INDEX('Vehicle Level Data'!D:D,MATCH(Overview!$A55,'Vehicle Level Data'!$A:$A,0)))</f>
        <v/>
      </c>
      <c r="D55" s="142"/>
      <c r="E55" s="142"/>
      <c r="F55" s="142"/>
      <c r="G55" s="246"/>
    </row>
    <row r="56" spans="1:7" s="231" customFormat="1" ht="23.25">
      <c r="A56" s="83"/>
      <c r="B56" s="112"/>
      <c r="C56" s="403"/>
      <c r="D56" s="288"/>
      <c r="E56" s="288"/>
      <c r="F56" s="288"/>
      <c r="G56" s="246"/>
    </row>
    <row r="57" spans="1:7" s="231" customFormat="1" ht="31.5">
      <c r="A57" s="84">
        <v>4</v>
      </c>
      <c r="B57" s="99" t="s">
        <v>2018</v>
      </c>
      <c r="C57" s="402" t="str">
        <f>$C$3</f>
        <v xml:space="preserve">Data  </v>
      </c>
      <c r="D57" s="443"/>
      <c r="E57" s="443"/>
      <c r="F57" s="443"/>
      <c r="G57" s="246"/>
    </row>
    <row r="58" spans="1:7" s="231" customFormat="1" ht="11.1" customHeight="1">
      <c r="A58" s="83"/>
      <c r="B58" s="112"/>
      <c r="C58" s="403"/>
      <c r="D58" s="288"/>
      <c r="E58" s="288"/>
      <c r="F58" s="288"/>
      <c r="G58" s="246"/>
    </row>
    <row r="59" spans="1:7" s="228" customFormat="1" ht="23.25">
      <c r="A59" s="100" t="s">
        <v>86</v>
      </c>
      <c r="B59" s="101" t="str">
        <f>INDEX('Vehicle Level Data'!B:B,MATCH(Overview!$A59,'Vehicle Level Data'!$A:$A,0))</f>
        <v>Net Asset Value of Vehicle (NAV)</v>
      </c>
      <c r="C59" s="265">
        <f>IF(ISBLANK(INDEX('Vehicle Level Data'!D:D,MATCH(Overview!$A59,'Vehicle Level Data'!$A:$A,0))),"",INDEX('Vehicle Level Data'!D:D,MATCH(Overview!$A59,'Vehicle Level Data'!$A:$A,0)))</f>
        <v>0</v>
      </c>
      <c r="D59" s="275"/>
      <c r="E59" s="275"/>
      <c r="F59" s="275"/>
      <c r="G59" s="246"/>
    </row>
    <row r="60" spans="1:7" s="228" customFormat="1" ht="23.25">
      <c r="A60" s="102" t="s">
        <v>87</v>
      </c>
      <c r="B60" s="103" t="str">
        <f>INDEX('Vehicle Level Data'!B:B,MATCH(Overview!$A60,'Vehicle Level Data'!$A:$A,0))</f>
        <v>Effect of Reclassifying Shareholders' Loans and Hybrid Capital Instruments</v>
      </c>
      <c r="C60" s="266" t="str">
        <f>IF(ISBLANK(INDEX('Vehicle Level Data'!D:D,MATCH(Overview!$A60,'Vehicle Level Data'!$A:$A,0))),"",INDEX('Vehicle Level Data'!D:D,MATCH(Overview!$A60,'Vehicle Level Data'!$A:$A,0)))</f>
        <v/>
      </c>
      <c r="D60" s="178"/>
      <c r="E60" s="178"/>
      <c r="F60" s="178"/>
      <c r="G60" s="246"/>
    </row>
    <row r="61" spans="1:7" s="231" customFormat="1" ht="23.25">
      <c r="A61" s="100" t="s">
        <v>88</v>
      </c>
      <c r="B61" s="101" t="str">
        <f>INDEX('Vehicle Level Data'!B:B,MATCH(Overview!$A61,'Vehicle Level Data'!$A:$A,0))</f>
        <v>Effect of Dividends Recorded as a Liability which have not been Distributed</v>
      </c>
      <c r="C61" s="265" t="str">
        <f>IF(ISBLANK(INDEX('Vehicle Level Data'!D:D,MATCH(Overview!$A61,'Vehicle Level Data'!$A:$A,0))),"",INDEX('Vehicle Level Data'!D:D,MATCH(Overview!$A61,'Vehicle Level Data'!$A:$A,0)))</f>
        <v/>
      </c>
      <c r="D61" s="178"/>
      <c r="E61" s="178"/>
      <c r="F61" s="178"/>
      <c r="G61" s="246"/>
    </row>
    <row r="62" spans="1:7" s="231" customFormat="1" ht="24">
      <c r="A62" s="102" t="s">
        <v>89</v>
      </c>
      <c r="B62" s="103" t="str">
        <f>INDEX('Vehicle Level Data'!B:B,MATCH(Overview!$A62,'Vehicle Level Data'!$A:$A,0))</f>
        <v>NAV after Reclassification of Equity such as Interests and Dividends yet to be Distributed</v>
      </c>
      <c r="C62" s="266">
        <f>IF(ISBLANK(INDEX('Vehicle Level Data'!D:D,MATCH(Overview!$A62,'Vehicle Level Data'!$A:$A,0))),"",INDEX('Vehicle Level Data'!D:D,MATCH(Overview!$A62,'Vehicle Level Data'!$A:$A,0)))</f>
        <v>0</v>
      </c>
      <c r="D62" s="178"/>
      <c r="E62" s="178"/>
      <c r="F62" s="178"/>
      <c r="G62" s="246"/>
    </row>
    <row r="63" spans="1:7" s="231" customFormat="1" ht="23.25">
      <c r="A63" s="100" t="s">
        <v>90</v>
      </c>
      <c r="B63" s="101" t="str">
        <f>INDEX('Vehicle Level Data'!B:B,MATCH(Overview!$A63,'Vehicle Level Data'!$A:$A,0))</f>
        <v>Revaluation to Fair Value of Investment Properties</v>
      </c>
      <c r="C63" s="265" t="str">
        <f>IF(ISBLANK(INDEX('Vehicle Level Data'!D:D,MATCH(Overview!$A63,'Vehicle Level Data'!$A:$A,0))),"",INDEX('Vehicle Level Data'!D:D,MATCH(Overview!$A63,'Vehicle Level Data'!$A:$A,0)))</f>
        <v/>
      </c>
      <c r="D63" s="178"/>
      <c r="E63" s="178"/>
      <c r="F63" s="178"/>
      <c r="G63" s="246"/>
    </row>
    <row r="64" spans="1:7" s="231" customFormat="1" ht="23.25">
      <c r="A64" s="102" t="s">
        <v>92</v>
      </c>
      <c r="B64" s="103" t="str">
        <f>INDEX('Vehicle Level Data'!B:B,MATCH(Overview!$A64,'Vehicle Level Data'!$A:$A,0))</f>
        <v>Revaluation to Fair Value of Self-Constructed or Developed Investment Property</v>
      </c>
      <c r="C64" s="266" t="str">
        <f>IF(ISBLANK(INDEX('Vehicle Level Data'!D:D,MATCH(Overview!$A64,'Vehicle Level Data'!$A:$A,0))),"",INDEX('Vehicle Level Data'!D:D,MATCH(Overview!$A64,'Vehicle Level Data'!$A:$A,0)))</f>
        <v/>
      </c>
      <c r="D64" s="178"/>
      <c r="E64" s="178"/>
      <c r="F64" s="178"/>
      <c r="G64" s="246"/>
    </row>
    <row r="65" spans="1:7" s="231" customFormat="1" ht="23.25">
      <c r="A65" s="100" t="s">
        <v>93</v>
      </c>
      <c r="B65" s="101" t="str">
        <f>INDEX('Vehicle Level Data'!B:B,MATCH(Overview!$A65,'Vehicle Level Data'!$A:$A,0))</f>
        <v>Revaluation to Fair Value of Property Held for Sale</v>
      </c>
      <c r="C65" s="265" t="str">
        <f>IF(ISBLANK(INDEX('Vehicle Level Data'!D:D,MATCH(Overview!$A65,'Vehicle Level Data'!$A:$A,0))),"",INDEX('Vehicle Level Data'!D:D,MATCH(Overview!$A65,'Vehicle Level Data'!$A:$A,0)))</f>
        <v/>
      </c>
      <c r="D65" s="178"/>
      <c r="E65" s="178"/>
      <c r="F65" s="178"/>
      <c r="G65" s="246"/>
    </row>
    <row r="66" spans="1:7" s="231" customFormat="1" ht="24">
      <c r="A66" s="102" t="s">
        <v>94</v>
      </c>
      <c r="B66" s="103" t="str">
        <f>INDEX('Vehicle Level Data'!B:B,MATCH(Overview!$A66,'Vehicle Level Data'!$A:$A,0))</f>
        <v>Revaluation to Fair Value of Property that is Leased to Tenants under a Finance Lease</v>
      </c>
      <c r="C66" s="266" t="str">
        <f>IF(ISBLANK(INDEX('Vehicle Level Data'!D:D,MATCH(Overview!$A66,'Vehicle Level Data'!$A:$A,0))),"",INDEX('Vehicle Level Data'!D:D,MATCH(Overview!$A66,'Vehicle Level Data'!$A:$A,0)))</f>
        <v/>
      </c>
      <c r="D66" s="178"/>
      <c r="E66" s="178"/>
      <c r="F66" s="178"/>
      <c r="G66" s="246"/>
    </row>
    <row r="67" spans="1:7" s="231" customFormat="1" ht="23.25">
      <c r="A67" s="100" t="s">
        <v>95</v>
      </c>
      <c r="B67" s="101" t="str">
        <f>INDEX('Vehicle Level Data'!B:B,MATCH(Overview!$A67,'Vehicle Level Data'!$A:$A,0))</f>
        <v>Revaluation to Fair Value of Real Estate Asset held as Inventory</v>
      </c>
      <c r="C67" s="265" t="str">
        <f>IF(ISBLANK(INDEX('Vehicle Level Data'!D:D,MATCH(Overview!$A67,'Vehicle Level Data'!$A:$A,0))),"",INDEX('Vehicle Level Data'!D:D,MATCH(Overview!$A67,'Vehicle Level Data'!$A:$A,0)))</f>
        <v/>
      </c>
      <c r="D67" s="178"/>
      <c r="E67" s="178"/>
      <c r="F67" s="178"/>
      <c r="G67" s="246"/>
    </row>
    <row r="68" spans="1:7" s="231" customFormat="1" ht="23.25">
      <c r="A68" s="102" t="s">
        <v>96</v>
      </c>
      <c r="B68" s="103" t="str">
        <f>INDEX('Vehicle Level Data'!B:B,MATCH(Overview!$A68,'Vehicle Level Data'!$A:$A,0))</f>
        <v>Revaluation to Fair Value of Other Investments in Real Assets</v>
      </c>
      <c r="C68" s="266" t="str">
        <f>IF(ISBLANK(INDEX('Vehicle Level Data'!D:D,MATCH(Overview!$A68,'Vehicle Level Data'!$A:$A,0))),"",INDEX('Vehicle Level Data'!D:D,MATCH(Overview!$A68,'Vehicle Level Data'!$A:$A,0)))</f>
        <v/>
      </c>
      <c r="D68" s="178"/>
      <c r="E68" s="178"/>
      <c r="F68" s="178"/>
      <c r="G68" s="246"/>
    </row>
    <row r="69" spans="1:7" s="231" customFormat="1" ht="23.25">
      <c r="A69" s="100" t="s">
        <v>97</v>
      </c>
      <c r="B69" s="101" t="str">
        <f>INDEX('Vehicle Level Data'!B:B,MATCH(Overview!$A69,'Vehicle Level Data'!$A:$A,0))</f>
        <v>Revaluation to Fair Value of Indirect Investments Not Consolidated</v>
      </c>
      <c r="C69" s="265" t="str">
        <f>IF(ISBLANK(INDEX('Vehicle Level Data'!D:D,MATCH(Overview!$A69,'Vehicle Level Data'!$A:$A,0))),"",INDEX('Vehicle Level Data'!D:D,MATCH(Overview!$A69,'Vehicle Level Data'!$A:$A,0)))</f>
        <v/>
      </c>
      <c r="D69" s="178"/>
      <c r="E69" s="178"/>
      <c r="F69" s="178"/>
      <c r="G69" s="246"/>
    </row>
    <row r="70" spans="1:7" s="231" customFormat="1" ht="23.25">
      <c r="A70" s="102" t="s">
        <v>98</v>
      </c>
      <c r="B70" s="103" t="str">
        <f>INDEX('Vehicle Level Data'!B:B,MATCH(Overview!$A70,'Vehicle Level Data'!$A:$A,0))</f>
        <v>Revaluation to Fair Value of Financial Assets and Financial Liabilities</v>
      </c>
      <c r="C70" s="266" t="str">
        <f>IF(ISBLANK(INDEX('Vehicle Level Data'!D:D,MATCH(Overview!$A70,'Vehicle Level Data'!$A:$A,0))),"",INDEX('Vehicle Level Data'!D:D,MATCH(Overview!$A70,'Vehicle Level Data'!$A:$A,0)))</f>
        <v/>
      </c>
      <c r="D70" s="178"/>
      <c r="E70" s="178"/>
      <c r="F70" s="178"/>
      <c r="G70" s="246"/>
    </row>
    <row r="71" spans="1:7" s="231" customFormat="1" ht="23.25">
      <c r="A71" s="100" t="s">
        <v>99</v>
      </c>
      <c r="B71" s="101" t="str">
        <f>INDEX('Vehicle Level Data'!B:B,MATCH(Overview!$A71,'Vehicle Level Data'!$A:$A,0))</f>
        <v>Revaluation to Fair Value of Construction Contracts for Third Parties</v>
      </c>
      <c r="C71" s="265" t="str">
        <f>IF(ISBLANK(INDEX('Vehicle Level Data'!D:D,MATCH(Overview!$A71,'Vehicle Level Data'!$A:$A,0))),"",INDEX('Vehicle Level Data'!D:D,MATCH(Overview!$A71,'Vehicle Level Data'!$A:$A,0)))</f>
        <v/>
      </c>
      <c r="D71" s="178"/>
      <c r="E71" s="178"/>
      <c r="F71" s="178"/>
      <c r="G71" s="246"/>
    </row>
    <row r="72" spans="1:7" s="231" customFormat="1" ht="23.25">
      <c r="A72" s="102" t="s">
        <v>100</v>
      </c>
      <c r="B72" s="103" t="str">
        <f>INDEX('Vehicle Level Data'!B:B,MATCH(Overview!$A72,'Vehicle Level Data'!$A:$A,0))</f>
        <v>Set-up Costs (amortised over five years)</v>
      </c>
      <c r="C72" s="266" t="str">
        <f>IF(ISBLANK(INDEX('Vehicle Level Data'!D:D,MATCH(Overview!$A72,'Vehicle Level Data'!$A:$A,0))),"",INDEX('Vehicle Level Data'!D:D,MATCH(Overview!$A72,'Vehicle Level Data'!$A:$A,0)))</f>
        <v/>
      </c>
      <c r="D72" s="178"/>
      <c r="E72" s="178"/>
      <c r="F72" s="178"/>
      <c r="G72" s="246"/>
    </row>
    <row r="73" spans="1:7" s="231" customFormat="1" ht="23.25">
      <c r="A73" s="100" t="s">
        <v>101</v>
      </c>
      <c r="B73" s="101" t="str">
        <f>INDEX('Vehicle Level Data'!B:B,MATCH(Overview!$A73,'Vehicle Level Data'!$A:$A,0))</f>
        <v>Acquisition Expenses (amortised over five years)</v>
      </c>
      <c r="C73" s="265" t="str">
        <f>IF(ISBLANK(INDEX('Vehicle Level Data'!D:D,MATCH(Overview!$A73,'Vehicle Level Data'!$A:$A,0))),"",INDEX('Vehicle Level Data'!D:D,MATCH(Overview!$A73,'Vehicle Level Data'!$A:$A,0)))</f>
        <v/>
      </c>
      <c r="D73" s="178"/>
      <c r="E73" s="178"/>
      <c r="F73" s="178"/>
      <c r="G73" s="246"/>
    </row>
    <row r="74" spans="1:7" s="231" customFormat="1" ht="23.25">
      <c r="A74" s="102" t="s">
        <v>102</v>
      </c>
      <c r="B74" s="103" t="str">
        <f>INDEX('Vehicle Level Data'!B:B,MATCH(Overview!$A74,'Vehicle Level Data'!$A:$A,0))</f>
        <v>Contractual Fees</v>
      </c>
      <c r="C74" s="266" t="str">
        <f>IF(ISBLANK(INDEX('Vehicle Level Data'!D:D,MATCH(Overview!$A74,'Vehicle Level Data'!$A:$A,0))),"",INDEX('Vehicle Level Data'!D:D,MATCH(Overview!$A74,'Vehicle Level Data'!$A:$A,0)))</f>
        <v/>
      </c>
      <c r="D74" s="178"/>
      <c r="E74" s="178"/>
      <c r="F74" s="178"/>
      <c r="G74" s="246"/>
    </row>
    <row r="75" spans="1:7" s="231" customFormat="1" ht="23.25">
      <c r="A75" s="100" t="s">
        <v>104</v>
      </c>
      <c r="B75" s="101" t="str">
        <f>INDEX('Vehicle Level Data'!B:B,MATCH(Overview!$A75,'Vehicle Level Data'!$A:$A,0))</f>
        <v>Revaluation to Fair Value of Savings of Purchaser's Costs such as Transfer Taxes</v>
      </c>
      <c r="C75" s="265" t="str">
        <f>IF(ISBLANK(INDEX('Vehicle Level Data'!D:D,MATCH(Overview!$A75,'Vehicle Level Data'!$A:$A,0))),"",INDEX('Vehicle Level Data'!D:D,MATCH(Overview!$A75,'Vehicle Level Data'!$A:$A,0)))</f>
        <v/>
      </c>
      <c r="D75" s="178"/>
      <c r="E75" s="178"/>
      <c r="F75" s="178"/>
      <c r="G75" s="246"/>
    </row>
    <row r="76" spans="1:7" s="231" customFormat="1" ht="24">
      <c r="A76" s="102" t="s">
        <v>105</v>
      </c>
      <c r="B76" s="103" t="str">
        <f>INDEX('Vehicle Level Data'!B:B,MATCH(Overview!$A76,'Vehicle Level Data'!$A:$A,0))</f>
        <v>Revaluation to Fair Value of Deferred Taxes and Tax Effect of INREV NAV Adjustments</v>
      </c>
      <c r="C76" s="266" t="str">
        <f>IF(ISBLANK(INDEX('Vehicle Level Data'!D:D,MATCH(Overview!$A76,'Vehicle Level Data'!$A:$A,0))),"",INDEX('Vehicle Level Data'!D:D,MATCH(Overview!$A76,'Vehicle Level Data'!$A:$A,0)))</f>
        <v/>
      </c>
      <c r="D76" s="178"/>
      <c r="E76" s="178"/>
      <c r="F76" s="178"/>
      <c r="G76" s="246"/>
    </row>
    <row r="77" spans="1:7" s="231" customFormat="1" ht="23.25">
      <c r="A77" s="100" t="s">
        <v>106</v>
      </c>
      <c r="B77" s="101" t="str">
        <f>INDEX('Vehicle Level Data'!B:B,MATCH(Overview!$A77,'Vehicle Level Data'!$A:$A,0))</f>
        <v xml:space="preserve">Effect of Subsidiaries having a Negative Equity (non-recourse) </v>
      </c>
      <c r="C77" s="265" t="str">
        <f>IF(ISBLANK(INDEX('Vehicle Level Data'!D:D,MATCH(Overview!$A77,'Vehicle Level Data'!$A:$A,0))),"",INDEX('Vehicle Level Data'!D:D,MATCH(Overview!$A77,'Vehicle Level Data'!$A:$A,0)))</f>
        <v/>
      </c>
      <c r="D77" s="178"/>
      <c r="E77" s="178"/>
      <c r="F77" s="178"/>
      <c r="G77" s="246"/>
    </row>
    <row r="78" spans="1:7" s="231" customFormat="1" ht="23.25">
      <c r="A78" s="102" t="s">
        <v>107</v>
      </c>
      <c r="B78" s="103" t="str">
        <f>INDEX('Vehicle Level Data'!B:B,MATCH(Overview!$A78,'Vehicle Level Data'!$A:$A,0))</f>
        <v>Goodwill</v>
      </c>
      <c r="C78" s="266" t="str">
        <f>IF(ISBLANK(INDEX('Vehicle Level Data'!D:D,MATCH(Overview!$A78,'Vehicle Level Data'!$A:$A,0))),"",INDEX('Vehicle Level Data'!D:D,MATCH(Overview!$A78,'Vehicle Level Data'!$A:$A,0)))</f>
        <v/>
      </c>
      <c r="D78" s="178"/>
      <c r="E78" s="178"/>
      <c r="F78" s="178"/>
      <c r="G78" s="246"/>
    </row>
    <row r="79" spans="1:7" s="231" customFormat="1" ht="23.25">
      <c r="A79" s="100" t="s">
        <v>109</v>
      </c>
      <c r="B79" s="101" t="str">
        <f>INDEX('Vehicle Level Data'!B:B,MATCH(Overview!$A79,'Vehicle Level Data'!$A:$A,0))</f>
        <v>Non-Controlling Interest Effects on the Above Adjustments</v>
      </c>
      <c r="C79" s="265" t="str">
        <f>IF(ISBLANK(INDEX('Vehicle Level Data'!D:D,MATCH(Overview!$A79,'Vehicle Level Data'!$A:$A,0))),"",INDEX('Vehicle Level Data'!D:D,MATCH(Overview!$A79,'Vehicle Level Data'!$A:$A,0)))</f>
        <v/>
      </c>
      <c r="D79" s="178"/>
      <c r="E79" s="178"/>
      <c r="F79" s="178"/>
      <c r="G79" s="246"/>
    </row>
    <row r="80" spans="1:7" s="231" customFormat="1" ht="23.25">
      <c r="A80" s="102" t="s">
        <v>110</v>
      </c>
      <c r="B80" s="103" t="str">
        <f>INDEX('Vehicle Level Data'!B:B,MATCH(Overview!$A80,'Vehicle Level Data'!$A:$A,0))</f>
        <v>Other Specific Adjustments (I)</v>
      </c>
      <c r="C80" s="266" t="str">
        <f>IF(ISBLANK(INDEX('Vehicle Level Data'!D:D,MATCH(Overview!$A80,'Vehicle Level Data'!$A:$A,0))),"",INDEX('Vehicle Level Data'!D:D,MATCH(Overview!$A80,'Vehicle Level Data'!$A:$A,0)))</f>
        <v/>
      </c>
      <c r="D80" s="178"/>
      <c r="E80" s="178"/>
      <c r="F80" s="178"/>
      <c r="G80" s="246"/>
    </row>
    <row r="81" spans="1:7" s="231" customFormat="1" ht="23.25">
      <c r="A81" s="100" t="s">
        <v>1443</v>
      </c>
      <c r="B81" s="101" t="str">
        <f>INDEX('Vehicle Level Data'!B:B,MATCH(Overview!$A81,'Vehicle Level Data'!$A:$A,0))</f>
        <v>Other Specific Adjustments (II)</v>
      </c>
      <c r="C81" s="265" t="str">
        <f>IF(ISBLANK(INDEX('Vehicle Level Data'!D:D,MATCH(Overview!$A81,'Vehicle Level Data'!$A:$A,0))),"",INDEX('Vehicle Level Data'!D:D,MATCH(Overview!$A81,'Vehicle Level Data'!$A:$A,0)))</f>
        <v/>
      </c>
      <c r="D81" s="178"/>
      <c r="E81" s="178"/>
      <c r="F81" s="178"/>
      <c r="G81" s="246"/>
    </row>
    <row r="82" spans="1:7" s="231" customFormat="1" ht="23.25">
      <c r="A82" s="102" t="s">
        <v>111</v>
      </c>
      <c r="B82" s="103" t="str">
        <f>INDEX('Vehicle Level Data'!B:B,MATCH(Overview!$A82,'Vehicle Level Data'!$A:$A,0))</f>
        <v>INREV Net Asset Value of Vehicle (INREV NAV)</v>
      </c>
      <c r="C82" s="266">
        <f>IF(ISBLANK(INDEX('Vehicle Level Data'!D:D,MATCH(Overview!$A82,'Vehicle Level Data'!$A:$A,0))),"",INDEX('Vehicle Level Data'!D:D,MATCH(Overview!$A82,'Vehicle Level Data'!$A:$A,0)))</f>
        <v>0</v>
      </c>
      <c r="D82" s="275"/>
      <c r="E82" s="275"/>
      <c r="F82" s="275"/>
      <c r="G82" s="439"/>
    </row>
    <row r="83" spans="1:7" s="231" customFormat="1" ht="23.25">
      <c r="A83" s="100" t="s">
        <v>112</v>
      </c>
      <c r="B83" s="101" t="str">
        <f>INDEX('Vehicle Level Data'!B:B,MATCH(Overview!$A83,'Vehicle Level Data'!$A:$A,0))</f>
        <v>Redemption NAV</v>
      </c>
      <c r="C83" s="265" t="str">
        <f>IF(ISBLANK(INDEX('Vehicle Level Data'!D:D,MATCH(Overview!$A83,'Vehicle Level Data'!$A:$A,0))),"",INDEX('Vehicle Level Data'!D:D,MATCH(Overview!$A83,'Vehicle Level Data'!$A:$A,0)))</f>
        <v/>
      </c>
      <c r="D83" s="178"/>
      <c r="E83" s="178"/>
      <c r="F83" s="178"/>
      <c r="G83" s="246"/>
    </row>
    <row r="84" spans="1:7" s="228" customFormat="1" ht="23.25">
      <c r="A84" s="102" t="s">
        <v>114</v>
      </c>
      <c r="B84" s="103" t="str">
        <f>INDEX('Vehicle Level Data'!B:B,MATCH(Overview!$A84,'Vehicle Level Data'!$A:$A,0))</f>
        <v>Other Vehicle Specific NAV</v>
      </c>
      <c r="C84" s="266" t="str">
        <f>IF(ISBLANK(INDEX('Vehicle Level Data'!D:D,MATCH(Overview!$A84,'Vehicle Level Data'!$A:$A,0))),"",INDEX('Vehicle Level Data'!D:D,MATCH(Overview!$A84,'Vehicle Level Data'!$A:$A,0)))</f>
        <v/>
      </c>
      <c r="D84" s="178"/>
      <c r="E84" s="178"/>
      <c r="F84" s="178"/>
      <c r="G84" s="246"/>
    </row>
    <row r="85" spans="1:7" s="231" customFormat="1" ht="23.25">
      <c r="A85" s="83"/>
      <c r="B85" s="112"/>
      <c r="C85" s="403"/>
      <c r="D85" s="288"/>
      <c r="E85" s="288"/>
      <c r="F85" s="288"/>
      <c r="G85" s="246"/>
    </row>
    <row r="86" spans="1:7" s="231" customFormat="1" ht="23.25">
      <c r="A86" s="84">
        <v>5</v>
      </c>
      <c r="B86" s="99" t="s">
        <v>1837</v>
      </c>
      <c r="C86" s="402" t="str">
        <f>$C$3</f>
        <v xml:space="preserve">Data  </v>
      </c>
      <c r="D86" s="443"/>
      <c r="E86" s="443"/>
      <c r="F86" s="443"/>
      <c r="G86" s="246"/>
    </row>
    <row r="87" spans="1:7" s="231" customFormat="1" ht="11.1" customHeight="1">
      <c r="A87" s="83"/>
      <c r="B87" s="112"/>
      <c r="C87" s="403"/>
      <c r="D87" s="288"/>
      <c r="E87" s="288"/>
      <c r="F87" s="288"/>
      <c r="G87" s="246"/>
    </row>
    <row r="88" spans="1:7" s="231" customFormat="1" ht="23.25">
      <c r="A88" s="100" t="s">
        <v>115</v>
      </c>
      <c r="B88" s="101" t="str">
        <f>INDEX('Vehicle Level Data'!B:B,MATCH(Overview!$A88,'Vehicle Level Data'!$A:$A,0))</f>
        <v xml:space="preserve">Gross Operating Income     </v>
      </c>
      <c r="C88" s="265" t="str">
        <f>IF(ISBLANK(INDEX('Vehicle Level Data'!D:D,MATCH(Overview!$A88,'Vehicle Level Data'!$A:$A,0))),"",INDEX('Vehicle Level Data'!D:D,MATCH(Overview!$A88,'Vehicle Level Data'!$A:$A,0)))</f>
        <v/>
      </c>
      <c r="D88" s="178"/>
      <c r="E88" s="178"/>
      <c r="F88" s="178"/>
      <c r="G88" s="246"/>
    </row>
    <row r="89" spans="1:7" s="231" customFormat="1" ht="23.25">
      <c r="A89" s="104" t="s">
        <v>117</v>
      </c>
      <c r="B89" s="103" t="str">
        <f>INDEX('Vehicle Level Data'!B:B,MATCH(Overview!$A89,'Vehicle Level Data'!$A:$A,0))</f>
        <v>Operating Expenses</v>
      </c>
      <c r="C89" s="266" t="str">
        <f>IF(ISBLANK(INDEX('Vehicle Level Data'!D:D,MATCH(Overview!$A89,'Vehicle Level Data'!$A:$A,0))),"",INDEX('Vehicle Level Data'!D:D,MATCH(Overview!$A89,'Vehicle Level Data'!$A:$A,0)))</f>
        <v/>
      </c>
      <c r="D89" s="178"/>
      <c r="E89" s="178"/>
      <c r="F89" s="178"/>
      <c r="G89" s="246"/>
    </row>
    <row r="90" spans="1:7" s="231" customFormat="1" ht="23.25">
      <c r="A90" s="100" t="s">
        <v>119</v>
      </c>
      <c r="B90" s="101" t="str">
        <f>INDEX('Vehicle Level Data'!B:B,MATCH(Overview!$A90,'Vehicle Level Data'!$A:$A,0))</f>
        <v>Net Operating Income (NOI)</v>
      </c>
      <c r="C90" s="265">
        <f>IF(ISBLANK(INDEX('Vehicle Level Data'!D:D,MATCH(Overview!$A90,'Vehicle Level Data'!$A:$A,0))),"",INDEX('Vehicle Level Data'!D:D,MATCH(Overview!$A90,'Vehicle Level Data'!$A:$A,0)))</f>
        <v>0</v>
      </c>
      <c r="D90" s="275"/>
      <c r="E90" s="275"/>
      <c r="F90" s="275"/>
      <c r="G90" s="439"/>
    </row>
    <row r="91" spans="1:7" s="231" customFormat="1" ht="23.25">
      <c r="A91" s="104" t="s">
        <v>121</v>
      </c>
      <c r="B91" s="103" t="str">
        <f>INDEX('Vehicle Level Data'!B:B,MATCH(Overview!$A91,'Vehicle Level Data'!$A:$A,0))</f>
        <v>Other Non-recurring Net Income</v>
      </c>
      <c r="C91" s="266" t="str">
        <f>IF(ISBLANK(INDEX('Vehicle Level Data'!D:D,MATCH(Overview!$A91,'Vehicle Level Data'!$A:$A,0))),"",INDEX('Vehicle Level Data'!D:D,MATCH(Overview!$A91,'Vehicle Level Data'!$A:$A,0)))</f>
        <v/>
      </c>
      <c r="D91" s="178"/>
      <c r="E91" s="178"/>
      <c r="F91" s="178"/>
      <c r="G91" s="246"/>
    </row>
    <row r="92" spans="1:7" s="231" customFormat="1" ht="23.25">
      <c r="A92" s="100" t="s">
        <v>122</v>
      </c>
      <c r="B92" s="101" t="str">
        <f>INDEX('Vehicle Level Data'!B:B,MATCH(Overview!$A92,'Vehicle Level Data'!$A:$A,0))</f>
        <v>Operational Result</v>
      </c>
      <c r="C92" s="265">
        <f>IF(ISBLANK(INDEX('Vehicle Level Data'!D:D,MATCH(Overview!$A92,'Vehicle Level Data'!$A:$A,0))),"",INDEX('Vehicle Level Data'!D:D,MATCH(Overview!$A92,'Vehicle Level Data'!$A:$A,0)))</f>
        <v>0</v>
      </c>
      <c r="D92" s="178"/>
      <c r="E92" s="178"/>
      <c r="F92" s="178"/>
      <c r="G92" s="246"/>
    </row>
    <row r="93" spans="1:7" s="231" customFormat="1" ht="23.25">
      <c r="A93" s="104" t="s">
        <v>124</v>
      </c>
      <c r="B93" s="103" t="str">
        <f>INDEX('Vehicle Level Data'!B:B,MATCH(Overview!$A93,'Vehicle Level Data'!$A:$A,0))</f>
        <v xml:space="preserve">Net Financing Cost </v>
      </c>
      <c r="C93" s="266" t="str">
        <f>IF(ISBLANK(INDEX('Vehicle Level Data'!D:D,MATCH(Overview!$A93,'Vehicle Level Data'!$A:$A,0))),"",INDEX('Vehicle Level Data'!D:D,MATCH(Overview!$A93,'Vehicle Level Data'!$A:$A,0)))</f>
        <v/>
      </c>
      <c r="D93" s="178"/>
      <c r="E93" s="178"/>
      <c r="F93" s="178"/>
      <c r="G93" s="246"/>
    </row>
    <row r="94" spans="1:7" s="231" customFormat="1" ht="23.25">
      <c r="A94" s="100" t="s">
        <v>125</v>
      </c>
      <c r="B94" s="101" t="str">
        <f>INDEX('Vehicle Level Data'!B:B,MATCH(Overview!$A94,'Vehicle Level Data'!$A:$A,0))</f>
        <v>Vehicle Level Expenses</v>
      </c>
      <c r="C94" s="265" t="str">
        <f>IF(ISBLANK(INDEX('Vehicle Level Data'!D:D,MATCH(Overview!$A94,'Vehicle Level Data'!$A:$A,0))),"",INDEX('Vehicle Level Data'!D:D,MATCH(Overview!$A94,'Vehicle Level Data'!$A:$A,0)))</f>
        <v/>
      </c>
      <c r="D94" s="178"/>
      <c r="E94" s="178"/>
      <c r="F94" s="178"/>
      <c r="G94" s="246"/>
    </row>
    <row r="95" spans="1:7" s="231" customFormat="1" ht="23.25">
      <c r="A95" s="104" t="s">
        <v>127</v>
      </c>
      <c r="B95" s="103" t="str">
        <f>INDEX('Vehicle Level Data'!B:B,MATCH(Overview!$A95,'Vehicle Level Data'!$A:$A,0))</f>
        <v>Tax Expenses</v>
      </c>
      <c r="C95" s="266">
        <f>IF(ISBLANK(INDEX('Vehicle Level Data'!D:D,MATCH(Overview!$A95,'Vehicle Level Data'!$A:$A,0))),"",INDEX('Vehicle Level Data'!D:D,MATCH(Overview!$A95,'Vehicle Level Data'!$A:$A,0)))</f>
        <v>0</v>
      </c>
      <c r="D95" s="178"/>
      <c r="E95" s="178"/>
      <c r="F95" s="178"/>
      <c r="G95" s="246"/>
    </row>
    <row r="96" spans="1:7" s="231" customFormat="1" ht="23.25">
      <c r="A96" s="100" t="s">
        <v>1447</v>
      </c>
      <c r="B96" s="101" t="str">
        <f>INDEX('Vehicle Level Data'!B:B,MATCH(Overview!$A96,'Vehicle Level Data'!$A:$A,0))</f>
        <v>Current Income Tax Charge</v>
      </c>
      <c r="C96" s="265" t="str">
        <f>IF(ISBLANK(INDEX('Vehicle Level Data'!D:D,MATCH(Overview!$A96,'Vehicle Level Data'!$A:$A,0))),"",INDEX('Vehicle Level Data'!D:D,MATCH(Overview!$A96,'Vehicle Level Data'!$A:$A,0)))</f>
        <v/>
      </c>
      <c r="D96" s="178"/>
      <c r="E96" s="178"/>
      <c r="F96" s="178"/>
      <c r="G96" s="246"/>
    </row>
    <row r="97" spans="1:7" s="231" customFormat="1" ht="23.25">
      <c r="A97" s="104" t="s">
        <v>1448</v>
      </c>
      <c r="B97" s="103" t="str">
        <f>INDEX('Vehicle Level Data'!B:B,MATCH(Overview!$A97,'Vehicle Level Data'!$A:$A,0))</f>
        <v>Deferred Tax Charge</v>
      </c>
      <c r="C97" s="266" t="str">
        <f>IF(ISBLANK(INDEX('Vehicle Level Data'!D:D,MATCH(Overview!$A97,'Vehicle Level Data'!$A:$A,0))),"",INDEX('Vehicle Level Data'!D:D,MATCH(Overview!$A97,'Vehicle Level Data'!$A:$A,0)))</f>
        <v/>
      </c>
      <c r="D97" s="178"/>
      <c r="E97" s="178"/>
      <c r="F97" s="178"/>
      <c r="G97" s="246"/>
    </row>
    <row r="98" spans="1:7" s="231" customFormat="1" ht="23.25">
      <c r="A98" s="100" t="s">
        <v>128</v>
      </c>
      <c r="B98" s="101" t="str">
        <f>INDEX('Vehicle Level Data'!B:B,MATCH(Overview!$A98,'Vehicle Level Data'!$A:$A,0))</f>
        <v>Unrealised Capital Gain/(Loss)</v>
      </c>
      <c r="C98" s="265">
        <f>IF(ISBLANK(INDEX('Vehicle Level Data'!D:D,MATCH(Overview!$A98,'Vehicle Level Data'!$A:$A,0))),"",INDEX('Vehicle Level Data'!D:D,MATCH(Overview!$A98,'Vehicle Level Data'!$A:$A,0)))</f>
        <v>0</v>
      </c>
      <c r="D98" s="178"/>
      <c r="E98" s="178"/>
      <c r="F98" s="178"/>
      <c r="G98" s="246"/>
    </row>
    <row r="99" spans="1:7" s="228" customFormat="1" ht="23.25">
      <c r="A99" s="104" t="s">
        <v>130</v>
      </c>
      <c r="B99" s="103" t="str">
        <f>INDEX('Vehicle Level Data'!B:B,MATCH(Overview!$A99,'Vehicle Level Data'!$A:$A,0))</f>
        <v>Unrealised Investment Property Gain/(Loss)</v>
      </c>
      <c r="C99" s="266" t="str">
        <f>IF(ISBLANK(INDEX('Vehicle Level Data'!D:D,MATCH(Overview!$A99,'Vehicle Level Data'!$A:$A,0))),"",INDEX('Vehicle Level Data'!D:D,MATCH(Overview!$A99,'Vehicle Level Data'!$A:$A,0)))</f>
        <v/>
      </c>
      <c r="D99" s="178"/>
      <c r="E99" s="178"/>
      <c r="F99" s="178"/>
      <c r="G99" s="246"/>
    </row>
    <row r="100" spans="1:7" s="228" customFormat="1" ht="23.25">
      <c r="A100" s="100" t="s">
        <v>132</v>
      </c>
      <c r="B100" s="101" t="str">
        <f>INDEX('Vehicle Level Data'!B:B,MATCH(Overview!$A100,'Vehicle Level Data'!$A:$A,0))</f>
        <v>Unrealised Non-Property Gain/(Loss)</v>
      </c>
      <c r="C100" s="265" t="str">
        <f>IF(ISBLANK(INDEX('Vehicle Level Data'!D:D,MATCH(Overview!$A100,'Vehicle Level Data'!$A:$A,0))),"",INDEX('Vehicle Level Data'!D:D,MATCH(Overview!$A100,'Vehicle Level Data'!$A:$A,0)))</f>
        <v/>
      </c>
      <c r="D100" s="178"/>
      <c r="E100" s="178"/>
      <c r="F100" s="178"/>
      <c r="G100" s="246"/>
    </row>
    <row r="101" spans="1:7" s="231" customFormat="1" ht="23.25">
      <c r="A101" s="102" t="s">
        <v>134</v>
      </c>
      <c r="B101" s="103" t="str">
        <f>INDEX('Vehicle Level Data'!B:B,MATCH(Overview!$A101,'Vehicle Level Data'!$A:$A,0))</f>
        <v>Realised Capital Gain/(Loss)</v>
      </c>
      <c r="C101" s="266">
        <f>IF(ISBLANK(INDEX('Vehicle Level Data'!D:D,MATCH(Overview!$A101,'Vehicle Level Data'!$A:$A,0))),"",INDEX('Vehicle Level Data'!D:D,MATCH(Overview!$A101,'Vehicle Level Data'!$A:$A,0)))</f>
        <v>0</v>
      </c>
      <c r="D101" s="178"/>
      <c r="E101" s="178"/>
      <c r="F101" s="178"/>
      <c r="G101" s="246"/>
    </row>
    <row r="102" spans="1:7" s="231" customFormat="1" ht="23.25">
      <c r="A102" s="100" t="s">
        <v>1449</v>
      </c>
      <c r="B102" s="101" t="str">
        <f>INDEX('Vehicle Level Data'!B:B,MATCH(Overview!$A102,'Vehicle Level Data'!$A:$A,0))</f>
        <v>Realised Investment Property Gain/(Loss)</v>
      </c>
      <c r="C102" s="265" t="str">
        <f>IF(ISBLANK(INDEX('Vehicle Level Data'!D:D,MATCH(Overview!$A102,'Vehicle Level Data'!$A:$A,0))),"",INDEX('Vehicle Level Data'!D:D,MATCH(Overview!$A102,'Vehicle Level Data'!$A:$A,0)))</f>
        <v/>
      </c>
      <c r="D102" s="178"/>
      <c r="E102" s="178"/>
      <c r="F102" s="178"/>
      <c r="G102" s="246"/>
    </row>
    <row r="103" spans="1:7" s="231" customFormat="1" ht="23.25">
      <c r="A103" s="104" t="s">
        <v>1450</v>
      </c>
      <c r="B103" s="103" t="str">
        <f>INDEX('Vehicle Level Data'!B:B,MATCH(Overview!$A103,'Vehicle Level Data'!$A:$A,0))</f>
        <v>Realised Non-Property Gain/(Loss)</v>
      </c>
      <c r="C103" s="266" t="str">
        <f>IF(ISBLANK(INDEX('Vehicle Level Data'!D:D,MATCH(Overview!$A103,'Vehicle Level Data'!$A:$A,0))),"",INDEX('Vehicle Level Data'!D:D,MATCH(Overview!$A103,'Vehicle Level Data'!$A:$A,0)))</f>
        <v/>
      </c>
      <c r="D103" s="178"/>
      <c r="E103" s="178"/>
      <c r="F103" s="178"/>
      <c r="G103" s="246"/>
    </row>
    <row r="104" spans="1:7" s="231" customFormat="1" ht="23.25">
      <c r="A104" s="100" t="s">
        <v>136</v>
      </c>
      <c r="B104" s="101" t="str">
        <f>INDEX('Vehicle Level Data'!B:B,MATCH(Overview!$A104,'Vehicle Level Data'!$A:$A,0))</f>
        <v>Other Items Not Presented Above</v>
      </c>
      <c r="C104" s="265" t="str">
        <f>IF(ISBLANK(INDEX('Vehicle Level Data'!D:D,MATCH(Overview!$A104,'Vehicle Level Data'!$A:$A,0))),"",INDEX('Vehicle Level Data'!D:D,MATCH(Overview!$A104,'Vehicle Level Data'!$A:$A,0)))</f>
        <v/>
      </c>
      <c r="D104" s="178"/>
      <c r="E104" s="178"/>
      <c r="F104" s="178"/>
      <c r="G104" s="246"/>
    </row>
    <row r="105" spans="1:7" s="231" customFormat="1" ht="23.25">
      <c r="A105" s="104" t="s">
        <v>138</v>
      </c>
      <c r="B105" s="103" t="str">
        <f>INDEX('Vehicle Level Data'!B:B,MATCH(Overview!$A105,'Vehicle Level Data'!$A:$A,0))</f>
        <v xml:space="preserve">Total Net Result </v>
      </c>
      <c r="C105" s="266">
        <f>IF(ISBLANK(INDEX('Vehicle Level Data'!D:D,MATCH(Overview!$A105,'Vehicle Level Data'!$A:$A,0))),"",INDEX('Vehicle Level Data'!D:D,MATCH(Overview!$A105,'Vehicle Level Data'!$A:$A,0)))</f>
        <v>0</v>
      </c>
      <c r="D105" s="178"/>
      <c r="E105" s="178"/>
      <c r="F105" s="178"/>
      <c r="G105" s="246"/>
    </row>
    <row r="106" spans="1:7" s="231" customFormat="1" ht="23.25">
      <c r="A106" s="100" t="s">
        <v>1507</v>
      </c>
      <c r="B106" s="101" t="str">
        <f>INDEX('Vehicle Level Data'!B:B,MATCH(Overview!$A106,'Vehicle Level Data'!$A:$A,0))</f>
        <v>Other Gain/(Loss) Directly Accounted for in Equity</v>
      </c>
      <c r="C106" s="265" t="str">
        <f>IF(ISBLANK(INDEX('Vehicle Level Data'!D:D,MATCH(Overview!$A106,'Vehicle Level Data'!$A:$A,0))),"",INDEX('Vehicle Level Data'!D:D,MATCH(Overview!$A106,'Vehicle Level Data'!$A:$A,0)))</f>
        <v/>
      </c>
      <c r="D106" s="178"/>
      <c r="E106" s="178"/>
      <c r="F106" s="178"/>
      <c r="G106" s="246"/>
    </row>
    <row r="107" spans="1:7" s="231" customFormat="1" ht="23.25">
      <c r="A107" s="104" t="s">
        <v>1508</v>
      </c>
      <c r="B107" s="103" t="str">
        <f>INDEX('Vehicle Level Data'!B:B,MATCH(Overview!$A107,'Vehicle Level Data'!$A:$A,0))</f>
        <v>Total Comprehensive Income</v>
      </c>
      <c r="C107" s="266">
        <f>IF(ISBLANK(INDEX('Vehicle Level Data'!D:D,MATCH(Overview!$A107,'Vehicle Level Data'!$A:$A,0))),"",INDEX('Vehicle Level Data'!D:D,MATCH(Overview!$A107,'Vehicle Level Data'!$A:$A,0)))</f>
        <v>0</v>
      </c>
      <c r="D107" s="178"/>
      <c r="E107" s="178"/>
      <c r="F107" s="178"/>
      <c r="G107" s="246"/>
    </row>
    <row r="108" spans="1:7" s="231" customFormat="1" ht="23.25">
      <c r="A108" s="107"/>
      <c r="B108" s="112"/>
      <c r="C108" s="403"/>
      <c r="D108" s="288"/>
      <c r="E108" s="288"/>
      <c r="F108" s="288"/>
      <c r="G108" s="246"/>
    </row>
    <row r="109" spans="1:7" s="231" customFormat="1" ht="23.25">
      <c r="A109" s="84">
        <v>6</v>
      </c>
      <c r="B109" s="99" t="s">
        <v>139</v>
      </c>
      <c r="C109" s="402" t="str">
        <f>$C$3</f>
        <v xml:space="preserve">Data  </v>
      </c>
      <c r="D109" s="443"/>
      <c r="E109" s="443"/>
      <c r="F109" s="443"/>
      <c r="G109" s="246"/>
    </row>
    <row r="110" spans="1:7" s="231" customFormat="1" ht="11.1" customHeight="1">
      <c r="A110" s="107"/>
      <c r="B110" s="112"/>
      <c r="C110" s="403"/>
      <c r="D110" s="288"/>
      <c r="E110" s="288"/>
      <c r="F110" s="288"/>
      <c r="G110" s="246"/>
    </row>
    <row r="111" spans="1:7" s="231" customFormat="1" ht="23.25">
      <c r="A111" s="105" t="s">
        <v>140</v>
      </c>
      <c r="B111" s="101" t="str">
        <f>INDEX('Vehicle Level Data'!B:B,MATCH(Overview!$A111,'Vehicle Level Data'!$A:$A,0))</f>
        <v xml:space="preserve">Nominal Value of Debt </v>
      </c>
      <c r="C111" s="265">
        <f>IF(ISBLANK(INDEX('Vehicle Level Data'!D:D,MATCH(Overview!$A111,'Vehicle Level Data'!$A:$A,0))),"",INDEX('Vehicle Level Data'!D:D,MATCH(Overview!$A111,'Vehicle Level Data'!$A:$A,0)))</f>
        <v>0</v>
      </c>
      <c r="D111" s="178"/>
      <c r="E111" s="178"/>
      <c r="F111" s="178"/>
      <c r="G111" s="246"/>
    </row>
    <row r="112" spans="1:7" s="231" customFormat="1" ht="23.25">
      <c r="A112" s="102" t="s">
        <v>142</v>
      </c>
      <c r="B112" s="103" t="str">
        <f>INDEX('Vehicle Level Data'!B:B,MATCH(Overview!$A112,'Vehicle Level Data'!$A:$A,0))</f>
        <v xml:space="preserve">Nominal Value of Fixed Interest Rate Debt </v>
      </c>
      <c r="C112" s="266" t="str">
        <f>IF(ISBLANK(INDEX('Vehicle Level Data'!D:D,MATCH(Overview!$A112,'Vehicle Level Data'!$A:$A,0))),"",INDEX('Vehicle Level Data'!D:D,MATCH(Overview!$A112,'Vehicle Level Data'!$A:$A,0)))</f>
        <v/>
      </c>
      <c r="D112" s="178"/>
      <c r="E112" s="178"/>
      <c r="F112" s="178"/>
      <c r="G112" s="246"/>
    </row>
    <row r="113" spans="1:7" s="231" customFormat="1" ht="23.25">
      <c r="A113" s="105" t="s">
        <v>144</v>
      </c>
      <c r="B113" s="101" t="str">
        <f>INDEX('Vehicle Level Data'!B:B,MATCH(Overview!$A113,'Vehicle Level Data'!$A:$A,0))</f>
        <v xml:space="preserve">Nominal Value of Floating Interest Rate Debt </v>
      </c>
      <c r="C113" s="265" t="str">
        <f>IF(ISBLANK(INDEX('Vehicle Level Data'!D:D,MATCH(Overview!$A113,'Vehicle Level Data'!$A:$A,0))),"",INDEX('Vehicle Level Data'!D:D,MATCH(Overview!$A113,'Vehicle Level Data'!$A:$A,0)))</f>
        <v/>
      </c>
      <c r="D113" s="178"/>
      <c r="E113" s="178"/>
      <c r="F113" s="178"/>
      <c r="G113" s="246"/>
    </row>
    <row r="114" spans="1:7" s="231" customFormat="1" ht="23.25">
      <c r="A114" s="102" t="s">
        <v>146</v>
      </c>
      <c r="B114" s="103" t="str">
        <f>INDEX('Vehicle Level Data'!B:B,MATCH(Overview!$A114,'Vehicle Level Data'!$A:$A,0))</f>
        <v>Interest Rate Hedging Ratio</v>
      </c>
      <c r="C114" s="267" t="str">
        <f>IF(ISBLANK(INDEX('Vehicle Level Data'!D:D,MATCH(Overview!$A114,'Vehicle Level Data'!$A:$A,0))),"",INDEX('Vehicle Level Data'!D:D,MATCH(Overview!$A114,'Vehicle Level Data'!$A:$A,0)))</f>
        <v/>
      </c>
      <c r="D114" s="142"/>
      <c r="E114" s="142"/>
      <c r="F114" s="142"/>
      <c r="G114" s="246"/>
    </row>
    <row r="115" spans="1:7" s="231" customFormat="1" ht="23.25">
      <c r="A115" s="105" t="s">
        <v>148</v>
      </c>
      <c r="B115" s="101" t="str">
        <f>INDEX('Vehicle Level Data'!B:B,MATCH(Overview!$A115,'Vehicle Level Data'!$A:$A,0))</f>
        <v>Fair Value of Debt</v>
      </c>
      <c r="C115" s="265" t="str">
        <f>IF(ISBLANK(INDEX('Vehicle Level Data'!D:D,MATCH(Overview!$A115,'Vehicle Level Data'!$A:$A,0))),"",INDEX('Vehicle Level Data'!D:D,MATCH(Overview!$A115,'Vehicle Level Data'!$A:$A,0)))</f>
        <v/>
      </c>
      <c r="D115" s="178"/>
      <c r="E115" s="178"/>
      <c r="F115" s="178"/>
      <c r="G115" s="246"/>
    </row>
    <row r="116" spans="1:7" s="231" customFormat="1" ht="23.25">
      <c r="A116" s="102" t="s">
        <v>149</v>
      </c>
      <c r="B116" s="103" t="str">
        <f>INDEX('Vehicle Level Data'!B:B,MATCH(Overview!$A116,'Vehicle Level Data'!$A:$A,0))</f>
        <v>Fair Value of Derivatives</v>
      </c>
      <c r="C116" s="266">
        <f>IF(ISBLANK(INDEX('Vehicle Level Data'!D:D,MATCH(Overview!$A116,'Vehicle Level Data'!$A:$A,0))),"",INDEX('Vehicle Level Data'!D:D,MATCH(Overview!$A116,'Vehicle Level Data'!$A:$A,0)))</f>
        <v>0</v>
      </c>
      <c r="D116" s="178"/>
      <c r="E116" s="178"/>
      <c r="F116" s="178"/>
      <c r="G116" s="246"/>
    </row>
    <row r="117" spans="1:7" s="231" customFormat="1" ht="23.25">
      <c r="A117" s="105" t="s">
        <v>151</v>
      </c>
      <c r="B117" s="101" t="str">
        <f>INDEX('Vehicle Level Data'!B:B,MATCH(Overview!$A117,'Vehicle Level Data'!$A:$A,0))</f>
        <v>Fair Value of Derivatives of Interest Rate</v>
      </c>
      <c r="C117" s="265" t="str">
        <f>IF(ISBLANK(INDEX('Vehicle Level Data'!D:D,MATCH(Overview!$A117,'Vehicle Level Data'!$A:$A,0))),"",INDEX('Vehicle Level Data'!D:D,MATCH(Overview!$A117,'Vehicle Level Data'!$A:$A,0)))</f>
        <v/>
      </c>
      <c r="D117" s="178"/>
      <c r="E117" s="178"/>
      <c r="F117" s="178"/>
      <c r="G117" s="246"/>
    </row>
    <row r="118" spans="1:7" s="231" customFormat="1" ht="23.25">
      <c r="A118" s="102" t="s">
        <v>153</v>
      </c>
      <c r="B118" s="103" t="str">
        <f>INDEX('Vehicle Level Data'!B:B,MATCH(Overview!$A118,'Vehicle Level Data'!$A:$A,0))</f>
        <v>Fair Value of Derivatives of Currency Hedging</v>
      </c>
      <c r="C118" s="266" t="str">
        <f>IF(ISBLANK(INDEX('Vehicle Level Data'!D:D,MATCH(Overview!$A118,'Vehicle Level Data'!$A:$A,0))),"",INDEX('Vehicle Level Data'!D:D,MATCH(Overview!$A118,'Vehicle Level Data'!$A:$A,0)))</f>
        <v/>
      </c>
      <c r="D118" s="178"/>
      <c r="E118" s="178"/>
      <c r="F118" s="178"/>
      <c r="G118" s="246"/>
    </row>
    <row r="119" spans="1:7" s="231" customFormat="1" ht="23.25">
      <c r="A119" s="105" t="s">
        <v>155</v>
      </c>
      <c r="B119" s="101" t="str">
        <f>INDEX('Vehicle Level Data'!B:B,MATCH(Overview!$A119,'Vehicle Level Data'!$A:$A,0))</f>
        <v>Notional Amount of Derivatives of Interest Rate</v>
      </c>
      <c r="C119" s="265" t="str">
        <f>IF(ISBLANK(INDEX('Vehicle Level Data'!D:D,MATCH(Overview!$A119,'Vehicle Level Data'!$A:$A,0))),"",INDEX('Vehicle Level Data'!D:D,MATCH(Overview!$A119,'Vehicle Level Data'!$A:$A,0)))</f>
        <v/>
      </c>
      <c r="D119" s="178"/>
      <c r="E119" s="178"/>
      <c r="F119" s="178"/>
      <c r="G119" s="246"/>
    </row>
    <row r="120" spans="1:7" s="231" customFormat="1" ht="23.25">
      <c r="A120" s="102" t="s">
        <v>157</v>
      </c>
      <c r="B120" s="103" t="str">
        <f>INDEX('Vehicle Level Data'!B:B,MATCH(Overview!$A120,'Vehicle Level Data'!$A:$A,0))</f>
        <v>Notional Amount of Derivatives of Currency Hedging</v>
      </c>
      <c r="C120" s="266" t="str">
        <f>IF(ISBLANK(INDEX('Vehicle Level Data'!D:D,MATCH(Overview!$A120,'Vehicle Level Data'!$A:$A,0))),"",INDEX('Vehicle Level Data'!D:D,MATCH(Overview!$A120,'Vehicle Level Data'!$A:$A,0)))</f>
        <v/>
      </c>
      <c r="D120" s="178"/>
      <c r="E120" s="178"/>
      <c r="F120" s="178"/>
      <c r="G120" s="246"/>
    </row>
    <row r="121" spans="1:7" s="231" customFormat="1" ht="23.25">
      <c r="A121" s="105" t="s">
        <v>159</v>
      </c>
      <c r="B121" s="101" t="str">
        <f>INDEX('Vehicle Level Data'!B:B,MATCH(Overview!$A121,'Vehicle Level Data'!$A:$A,0))</f>
        <v>Property Level LTV</v>
      </c>
      <c r="C121" s="279">
        <f>IF(ISBLANK(INDEX('Vehicle Level Data'!D:D,MATCH(Overview!$A121,'Vehicle Level Data'!$A:$A,0))),"",INDEX('Vehicle Level Data'!D:D,MATCH(Overview!$A121,'Vehicle Level Data'!$A:$A,0)))</f>
        <v>0</v>
      </c>
      <c r="D121" s="142"/>
      <c r="E121" s="142"/>
      <c r="F121" s="142"/>
      <c r="G121" s="246"/>
    </row>
    <row r="122" spans="1:7" s="231" customFormat="1" ht="23.25">
      <c r="A122" s="102" t="s">
        <v>160</v>
      </c>
      <c r="B122" s="103" t="str">
        <f>INDEX('Vehicle Level Data'!B:B,MATCH(Overview!$A122,'Vehicle Level Data'!$A:$A,0))</f>
        <v>Vehicle Level LTV</v>
      </c>
      <c r="C122" s="267">
        <f>IF(ISBLANK(INDEX('Vehicle Level Data'!D:D,MATCH(Overview!$A122,'Vehicle Level Data'!$A:$A,0))),"",INDEX('Vehicle Level Data'!D:D,MATCH(Overview!$A122,'Vehicle Level Data'!$A:$A,0)))</f>
        <v>0</v>
      </c>
      <c r="D122" s="142"/>
      <c r="E122" s="142"/>
      <c r="F122" s="142"/>
      <c r="G122" s="246"/>
    </row>
    <row r="123" spans="1:7" s="231" customFormat="1" ht="23.25">
      <c r="A123" s="105" t="s">
        <v>161</v>
      </c>
      <c r="B123" s="101" t="str">
        <f>INDEX('Vehicle Level Data'!B:B,MATCH(Overview!$A123,'Vehicle Level Data'!$A:$A,0))</f>
        <v>Property Level Loan-to-Cost</v>
      </c>
      <c r="C123" s="279" t="str">
        <f>IF(ISBLANK(INDEX('Vehicle Level Data'!D:D,MATCH(Overview!$A123,'Vehicle Level Data'!$A:$A,0))),"",INDEX('Vehicle Level Data'!D:D,MATCH(Overview!$A123,'Vehicle Level Data'!$A:$A,0)))</f>
        <v/>
      </c>
      <c r="D123" s="142"/>
      <c r="E123" s="142"/>
      <c r="F123" s="142"/>
      <c r="G123" s="246"/>
    </row>
    <row r="124" spans="1:7" s="231" customFormat="1" ht="23.25">
      <c r="A124" s="102" t="s">
        <v>162</v>
      </c>
      <c r="B124" s="103" t="str">
        <f>INDEX('Vehicle Level Data'!B:B,MATCH(Overview!$A124,'Vehicle Level Data'!$A:$A,0))</f>
        <v>Weighted Average Cost of Debt</v>
      </c>
      <c r="C124" s="267" t="str">
        <f>IF(ISBLANK(INDEX('Vehicle Level Data'!D:D,MATCH(Overview!$A124,'Vehicle Level Data'!$A:$A,0))),"",INDEX('Vehicle Level Data'!D:D,MATCH(Overview!$A124,'Vehicle Level Data'!$A:$A,0)))</f>
        <v/>
      </c>
      <c r="D124" s="142"/>
      <c r="E124" s="142"/>
      <c r="F124" s="142"/>
      <c r="G124" s="246"/>
    </row>
    <row r="125" spans="1:7" s="231" customFormat="1" ht="23.25">
      <c r="A125" s="105" t="s">
        <v>163</v>
      </c>
      <c r="B125" s="101" t="str">
        <f>INDEX('Vehicle Level Data'!B:B,MATCH(Overview!$A125,'Vehicle Level Data'!$A:$A,0))</f>
        <v xml:space="preserve">Weighted Average Years to Maturity of Debt </v>
      </c>
      <c r="C125" s="280" t="str">
        <f>IF(ISBLANK(INDEX('Vehicle Level Data'!D:D,MATCH(Overview!$A125,'Vehicle Level Data'!$A:$A,0))),"",INDEX('Vehicle Level Data'!D:D,MATCH(Overview!$A125,'Vehicle Level Data'!$A:$A,0)))</f>
        <v/>
      </c>
      <c r="D125" s="158"/>
      <c r="E125" s="158"/>
      <c r="F125" s="158"/>
      <c r="G125" s="246"/>
    </row>
    <row r="126" spans="1:7" s="231" customFormat="1" ht="23.25">
      <c r="A126" s="102" t="s">
        <v>164</v>
      </c>
      <c r="B126" s="103" t="str">
        <f>INDEX('Vehicle Level Data'!B:B,MATCH(Overview!$A126,'Vehicle Level Data'!$A:$A,0))</f>
        <v>Total Debt Maturities in 1 year</v>
      </c>
      <c r="C126" s="266" t="str">
        <f>IF(ISBLANK(INDEX('Vehicle Level Data'!D:D,MATCH(Overview!$A126,'Vehicle Level Data'!$A:$A,0))),"",INDEX('Vehicle Level Data'!D:D,MATCH(Overview!$A126,'Vehicle Level Data'!$A:$A,0)))</f>
        <v/>
      </c>
      <c r="D126" s="178"/>
      <c r="E126" s="178"/>
      <c r="F126" s="178"/>
      <c r="G126" s="439"/>
    </row>
    <row r="127" spans="1:7" s="231" customFormat="1" ht="23.25">
      <c r="A127" s="105" t="s">
        <v>166</v>
      </c>
      <c r="B127" s="101" t="str">
        <f>INDEX('Vehicle Level Data'!B:B,MATCH(Overview!$A127,'Vehicle Level Data'!$A:$A,0))</f>
        <v>Total Debt Maturities in 1-2 year</v>
      </c>
      <c r="C127" s="265" t="str">
        <f>IF(ISBLANK(INDEX('Vehicle Level Data'!D:D,MATCH(Overview!$A127,'Vehicle Level Data'!$A:$A,0))),"",INDEX('Vehicle Level Data'!D:D,MATCH(Overview!$A127,'Vehicle Level Data'!$A:$A,0)))</f>
        <v/>
      </c>
      <c r="D127" s="178"/>
      <c r="E127" s="178"/>
      <c r="F127" s="178"/>
      <c r="G127" s="439"/>
    </row>
    <row r="128" spans="1:7" s="231" customFormat="1" ht="23.25">
      <c r="A128" s="102" t="s">
        <v>168</v>
      </c>
      <c r="B128" s="103" t="str">
        <f>INDEX('Vehicle Level Data'!B:B,MATCH(Overview!$A128,'Vehicle Level Data'!$A:$A,0))</f>
        <v>Total Debt Maturities in 2-3 years</v>
      </c>
      <c r="C128" s="266" t="str">
        <f>IF(ISBLANK(INDEX('Vehicle Level Data'!D:D,MATCH(Overview!$A128,'Vehicle Level Data'!$A:$A,0))),"",INDEX('Vehicle Level Data'!D:D,MATCH(Overview!$A128,'Vehicle Level Data'!$A:$A,0)))</f>
        <v/>
      </c>
      <c r="D128" s="178"/>
      <c r="E128" s="178"/>
      <c r="F128" s="178"/>
      <c r="G128" s="439"/>
    </row>
    <row r="129" spans="1:7" s="228" customFormat="1" ht="23.25">
      <c r="A129" s="105" t="s">
        <v>170</v>
      </c>
      <c r="B129" s="101" t="str">
        <f>INDEX('Vehicle Level Data'!B:B,MATCH(Overview!$A129,'Vehicle Level Data'!$A:$A,0))</f>
        <v>Total Debt Maturities in 3-4 years</v>
      </c>
      <c r="C129" s="265" t="str">
        <f>IF(ISBLANK(INDEX('Vehicle Level Data'!D:D,MATCH(Overview!$A129,'Vehicle Level Data'!$A:$A,0))),"",INDEX('Vehicle Level Data'!D:D,MATCH(Overview!$A129,'Vehicle Level Data'!$A:$A,0)))</f>
        <v/>
      </c>
      <c r="D129" s="178"/>
      <c r="E129" s="178"/>
      <c r="F129" s="178"/>
      <c r="G129" s="439"/>
    </row>
    <row r="130" spans="1:7" s="228" customFormat="1" ht="23.25">
      <c r="A130" s="102" t="s">
        <v>172</v>
      </c>
      <c r="B130" s="103" t="str">
        <f>INDEX('Vehicle Level Data'!B:B,MATCH(Overview!$A130,'Vehicle Level Data'!$A:$A,0))</f>
        <v>Total Debt Maturities in 4-5years</v>
      </c>
      <c r="C130" s="266" t="str">
        <f>IF(ISBLANK(INDEX('Vehicle Level Data'!D:D,MATCH(Overview!$A130,'Vehicle Level Data'!$A:$A,0))),"",INDEX('Vehicle Level Data'!D:D,MATCH(Overview!$A130,'Vehicle Level Data'!$A:$A,0)))</f>
        <v/>
      </c>
      <c r="D130" s="178"/>
      <c r="E130" s="178"/>
      <c r="F130" s="178"/>
      <c r="G130" s="439"/>
    </row>
    <row r="131" spans="1:7" s="231" customFormat="1" ht="23.25">
      <c r="A131" s="105" t="s">
        <v>174</v>
      </c>
      <c r="B131" s="101" t="str">
        <f>INDEX('Vehicle Level Data'!B:B,MATCH(Overview!$A131,'Vehicle Level Data'!$A:$A,0))</f>
        <v>Total Debt Maturities in &gt;5 years</v>
      </c>
      <c r="C131" s="265" t="str">
        <f>IF(ISBLANK(INDEX('Vehicle Level Data'!D:D,MATCH(Overview!$A131,'Vehicle Level Data'!$A:$A,0))),"",INDEX('Vehicle Level Data'!D:D,MATCH(Overview!$A131,'Vehicle Level Data'!$A:$A,0)))</f>
        <v/>
      </c>
      <c r="D131" s="178"/>
      <c r="E131" s="178"/>
      <c r="F131" s="178"/>
      <c r="G131" s="439"/>
    </row>
    <row r="132" spans="1:7" s="231" customFormat="1" ht="23.25">
      <c r="A132" s="102" t="s">
        <v>176</v>
      </c>
      <c r="B132" s="103" t="str">
        <f>INDEX('Vehicle Level Data'!B:B,MATCH(Overview!$A132,'Vehicle Level Data'!$A:$A,0))</f>
        <v>Number of New / Renewed Debt Facilities</v>
      </c>
      <c r="C132" s="266" t="str">
        <f>IF(ISBLANK(INDEX('Vehicle Level Data'!D:D,MATCH(Overview!$A132,'Vehicle Level Data'!$A:$A,0))),"",INDEX('Vehicle Level Data'!D:D,MATCH(Overview!$A132,'Vehicle Level Data'!$A:$A,0)))</f>
        <v/>
      </c>
      <c r="D132" s="178"/>
      <c r="E132" s="178"/>
      <c r="F132" s="178"/>
      <c r="G132" s="246"/>
    </row>
    <row r="133" spans="1:7" s="231" customFormat="1" ht="23.25">
      <c r="A133" s="105" t="s">
        <v>177</v>
      </c>
      <c r="B133" s="101" t="str">
        <f>INDEX('Vehicle Level Data'!B:B,MATCH(Overview!$A133,'Vehicle Level Data'!$A:$A,0))</f>
        <v>Amount of New / Renewed Debt Facilities</v>
      </c>
      <c r="C133" s="265" t="str">
        <f>IF(ISBLANK(INDEX('Vehicle Level Data'!D:D,MATCH(Overview!$A133,'Vehicle Level Data'!$A:$A,0))),"",INDEX('Vehicle Level Data'!D:D,MATCH(Overview!$A133,'Vehicle Level Data'!$A:$A,0)))</f>
        <v/>
      </c>
      <c r="D133" s="178"/>
      <c r="E133" s="178"/>
      <c r="F133" s="178"/>
      <c r="G133" s="246"/>
    </row>
    <row r="134" spans="1:7" s="231" customFormat="1" ht="23.25">
      <c r="A134" s="102" t="s">
        <v>178</v>
      </c>
      <c r="B134" s="103" t="str">
        <f>INDEX('Vehicle Level Data'!B:B,MATCH(Overview!$A134,'Vehicle Level Data'!$A:$A,0))</f>
        <v>Interest Service Coverage Ratio</v>
      </c>
      <c r="C134" s="340" t="str">
        <f>IF(ISBLANK(INDEX('Vehicle Level Data'!D:D,MATCH(Overview!$A134,'Vehicle Level Data'!$A:$A,0))),"",INDEX('Vehicle Level Data'!D:D,MATCH(Overview!$A134,'Vehicle Level Data'!$A:$A,0)))</f>
        <v/>
      </c>
      <c r="D134" s="160"/>
      <c r="E134" s="160"/>
      <c r="F134" s="160"/>
      <c r="G134" s="246"/>
    </row>
    <row r="135" spans="1:7" s="231" customFormat="1" ht="23.25">
      <c r="A135" s="105" t="s">
        <v>179</v>
      </c>
      <c r="B135" s="101" t="str">
        <f>INDEX('Vehicle Level Data'!B:B,MATCH(Overview!$A135,'Vehicle Level Data'!$A:$A,0))</f>
        <v>Debt Service Coverage Ratio</v>
      </c>
      <c r="C135" s="282" t="str">
        <f>IF(ISBLANK(INDEX('Vehicle Level Data'!D:D,MATCH(Overview!$A135,'Vehicle Level Data'!$A:$A,0))),"",INDEX('Vehicle Level Data'!D:D,MATCH(Overview!$A135,'Vehicle Level Data'!$A:$A,0)))</f>
        <v/>
      </c>
      <c r="D135" s="160"/>
      <c r="E135" s="160"/>
      <c r="F135" s="160"/>
      <c r="G135" s="246"/>
    </row>
    <row r="136" spans="1:7" s="231" customFormat="1" ht="23.25">
      <c r="A136" s="107"/>
      <c r="B136" s="112"/>
      <c r="C136" s="403"/>
      <c r="D136" s="288"/>
      <c r="E136" s="288"/>
      <c r="F136" s="288"/>
      <c r="G136" s="246"/>
    </row>
    <row r="137" spans="1:7" s="231" customFormat="1" ht="23.25">
      <c r="A137" s="84">
        <v>7</v>
      </c>
      <c r="B137" s="99" t="s">
        <v>1807</v>
      </c>
      <c r="C137" s="402" t="str">
        <f>$C$3</f>
        <v xml:space="preserve">Data  </v>
      </c>
      <c r="D137" s="443"/>
      <c r="E137" s="443"/>
      <c r="F137" s="443"/>
      <c r="G137" s="246"/>
    </row>
    <row r="138" spans="1:7" s="231" customFormat="1" ht="11.1" customHeight="1">
      <c r="A138" s="107"/>
      <c r="B138" s="112"/>
      <c r="C138" s="403"/>
      <c r="D138" s="288"/>
      <c r="E138" s="288"/>
      <c r="F138" s="288"/>
      <c r="G138" s="246"/>
    </row>
    <row r="139" spans="1:7" s="231" customFormat="1" ht="23.25">
      <c r="A139" s="105" t="s">
        <v>180</v>
      </c>
      <c r="B139" s="101" t="str">
        <f>INDEX('Vehicle Level Data'!B:B,MATCH(Overview!$A139,'Vehicle Level Data'!$A:$A,0))</f>
        <v>Total Return - Quarter</v>
      </c>
      <c r="C139" s="279" t="str">
        <f>IF(ISBLANK(INDEX('Vehicle Level Data'!D:D,MATCH(Overview!$A139,'Vehicle Level Data'!$A:$A,0))),"",INDEX('Vehicle Level Data'!D:D,MATCH(Overview!$A139,'Vehicle Level Data'!$A:$A,0)))</f>
        <v/>
      </c>
      <c r="D139" s="142"/>
      <c r="E139" s="142"/>
      <c r="F139" s="142"/>
      <c r="G139" s="246"/>
    </row>
    <row r="140" spans="1:7" s="231" customFormat="1" ht="23.25">
      <c r="A140" s="102" t="s">
        <v>182</v>
      </c>
      <c r="B140" s="103" t="str">
        <f>INDEX('Vehicle Level Data'!B:B,MATCH(Overview!$A140,'Vehicle Level Data'!$A:$A,0))</f>
        <v>Total Return - One-Year</v>
      </c>
      <c r="C140" s="267" t="str">
        <f>IF(ISBLANK(INDEX('Vehicle Level Data'!D:D,MATCH(Overview!$A140,'Vehicle Level Data'!$A:$A,0))),"",INDEX('Vehicle Level Data'!D:D,MATCH(Overview!$A140,'Vehicle Level Data'!$A:$A,0)))</f>
        <v/>
      </c>
      <c r="D140" s="142"/>
      <c r="E140" s="142"/>
      <c r="F140" s="142"/>
      <c r="G140" s="246"/>
    </row>
    <row r="141" spans="1:7" s="231" customFormat="1" ht="23.25">
      <c r="A141" s="105" t="s">
        <v>184</v>
      </c>
      <c r="B141" s="101" t="str">
        <f>INDEX('Vehicle Level Data'!B:B,MATCH(Overview!$A141,'Vehicle Level Data'!$A:$A,0))</f>
        <v>Total Return - Three-Year Annualised</v>
      </c>
      <c r="C141" s="279" t="str">
        <f>IF(ISBLANK(INDEX('Vehicle Level Data'!D:D,MATCH(Overview!$A141,'Vehicle Level Data'!$A:$A,0))),"",INDEX('Vehicle Level Data'!D:D,MATCH(Overview!$A141,'Vehicle Level Data'!$A:$A,0)))</f>
        <v/>
      </c>
      <c r="D141" s="142"/>
      <c r="E141" s="142"/>
      <c r="F141" s="142"/>
      <c r="G141" s="246"/>
    </row>
    <row r="142" spans="1:7" s="231" customFormat="1" ht="23.25">
      <c r="A142" s="102" t="s">
        <v>186</v>
      </c>
      <c r="B142" s="103" t="str">
        <f>INDEX('Vehicle Level Data'!B:B,MATCH(Overview!$A142,'Vehicle Level Data'!$A:$A,0))</f>
        <v>Total Return - Five-Year Annualised</v>
      </c>
      <c r="C142" s="267" t="str">
        <f>IF(ISBLANK(INDEX('Vehicle Level Data'!D:D,MATCH(Overview!$A142,'Vehicle Level Data'!$A:$A,0))),"",INDEX('Vehicle Level Data'!D:D,MATCH(Overview!$A142,'Vehicle Level Data'!$A:$A,0)))</f>
        <v/>
      </c>
      <c r="D142" s="142"/>
      <c r="E142" s="142"/>
      <c r="F142" s="142"/>
      <c r="G142" s="246"/>
    </row>
    <row r="143" spans="1:7" s="231" customFormat="1" ht="23.25">
      <c r="A143" s="105" t="s">
        <v>188</v>
      </c>
      <c r="B143" s="101" t="str">
        <f>INDEX('Vehicle Level Data'!B:B,MATCH(Overview!$A143,'Vehicle Level Data'!$A:$A,0))</f>
        <v>Total Return - Ten-Year Annualised</v>
      </c>
      <c r="C143" s="279" t="str">
        <f>IF(ISBLANK(INDEX('Vehicle Level Data'!D:D,MATCH(Overview!$A143,'Vehicle Level Data'!$A:$A,0))),"",INDEX('Vehicle Level Data'!D:D,MATCH(Overview!$A143,'Vehicle Level Data'!$A:$A,0)))</f>
        <v/>
      </c>
      <c r="D143" s="142"/>
      <c r="E143" s="142"/>
      <c r="F143" s="142"/>
      <c r="G143" s="246"/>
    </row>
    <row r="144" spans="1:7" s="231" customFormat="1" ht="23.25">
      <c r="A144" s="102" t="s">
        <v>190</v>
      </c>
      <c r="B144" s="103" t="str">
        <f>INDEX('Vehicle Level Data'!B:B,MATCH(Overview!$A144,'Vehicle Level Data'!$A:$A,0))</f>
        <v>Total Return - Since Inception Annualised</v>
      </c>
      <c r="C144" s="267" t="str">
        <f>IF(ISBLANK(INDEX('Vehicle Level Data'!D:D,MATCH(Overview!$A144,'Vehicle Level Data'!$A:$A,0))),"",INDEX('Vehicle Level Data'!D:D,MATCH(Overview!$A144,'Vehicle Level Data'!$A:$A,0)))</f>
        <v/>
      </c>
      <c r="D144" s="142"/>
      <c r="E144" s="142"/>
      <c r="F144" s="142"/>
      <c r="G144" s="246"/>
    </row>
    <row r="145" spans="1:7" s="231" customFormat="1" ht="23.25">
      <c r="A145" s="105" t="s">
        <v>192</v>
      </c>
      <c r="B145" s="101" t="str">
        <f>INDEX('Vehicle Level Data'!B:B,MATCH(Overview!$A145,'Vehicle Level Data'!$A:$A,0))</f>
        <v>Net Investment Income - Quarter</v>
      </c>
      <c r="C145" s="265" t="str">
        <f>IF(ISBLANK(INDEX('Vehicle Level Data'!D:D,MATCH(Overview!$A145,'Vehicle Level Data'!$A:$A,0))),"",INDEX('Vehicle Level Data'!D:D,MATCH(Overview!$A145,'Vehicle Level Data'!$A:$A,0)))</f>
        <v/>
      </c>
      <c r="D145" s="178"/>
      <c r="E145" s="178"/>
      <c r="F145" s="178"/>
      <c r="G145" s="246"/>
    </row>
    <row r="146" spans="1:7" s="231" customFormat="1" ht="23.25">
      <c r="A146" s="102" t="s">
        <v>194</v>
      </c>
      <c r="B146" s="103" t="str">
        <f>INDEX('Vehicle Level Data'!B:B,MATCH(Overview!$A146,'Vehicle Level Data'!$A:$A,0))</f>
        <v>Income Return - Quarter</v>
      </c>
      <c r="C146" s="267" t="str">
        <f>IF(ISBLANK(INDEX('Vehicle Level Data'!D:D,MATCH(Overview!$A146,'Vehicle Level Data'!$A:$A,0))),"",INDEX('Vehicle Level Data'!D:D,MATCH(Overview!$A146,'Vehicle Level Data'!$A:$A,0)))</f>
        <v/>
      </c>
      <c r="D146" s="142"/>
      <c r="E146" s="142"/>
      <c r="F146" s="142"/>
      <c r="G146" s="246"/>
    </row>
    <row r="147" spans="1:7" s="231" customFormat="1" ht="23.25">
      <c r="A147" s="105" t="s">
        <v>196</v>
      </c>
      <c r="B147" s="101" t="str">
        <f>INDEX('Vehicle Level Data'!B:B,MATCH(Overview!$A147,'Vehicle Level Data'!$A:$A,0))</f>
        <v xml:space="preserve">Income Return - One-Year </v>
      </c>
      <c r="C147" s="279" t="str">
        <f>IF(ISBLANK(INDEX('Vehicle Level Data'!D:D,MATCH(Overview!$A147,'Vehicle Level Data'!$A:$A,0))),"",INDEX('Vehicle Level Data'!D:D,MATCH(Overview!$A147,'Vehicle Level Data'!$A:$A,0)))</f>
        <v/>
      </c>
      <c r="D147" s="142"/>
      <c r="E147" s="142"/>
      <c r="F147" s="142"/>
      <c r="G147" s="246"/>
    </row>
    <row r="148" spans="1:7" s="231" customFormat="1" ht="23.25">
      <c r="A148" s="102" t="s">
        <v>197</v>
      </c>
      <c r="B148" s="103" t="str">
        <f>INDEX('Vehicle Level Data'!B:B,MATCH(Overview!$A148,'Vehicle Level Data'!$A:$A,0))</f>
        <v>Income Return - Three-Year Annualised</v>
      </c>
      <c r="C148" s="267" t="str">
        <f>IF(ISBLANK(INDEX('Vehicle Level Data'!D:D,MATCH(Overview!$A148,'Vehicle Level Data'!$A:$A,0))),"",INDEX('Vehicle Level Data'!D:D,MATCH(Overview!$A148,'Vehicle Level Data'!$A:$A,0)))</f>
        <v/>
      </c>
      <c r="D148" s="142"/>
      <c r="E148" s="142"/>
      <c r="F148" s="142"/>
      <c r="G148" s="246"/>
    </row>
    <row r="149" spans="1:7" s="231" customFormat="1" ht="23.25">
      <c r="A149" s="105" t="s">
        <v>198</v>
      </c>
      <c r="B149" s="101" t="str">
        <f>INDEX('Vehicle Level Data'!B:B,MATCH(Overview!$A149,'Vehicle Level Data'!$A:$A,0))</f>
        <v>Income Return - Five-Year Annualised</v>
      </c>
      <c r="C149" s="279" t="str">
        <f>IF(ISBLANK(INDEX('Vehicle Level Data'!D:D,MATCH(Overview!$A149,'Vehicle Level Data'!$A:$A,0))),"",INDEX('Vehicle Level Data'!D:D,MATCH(Overview!$A149,'Vehicle Level Data'!$A:$A,0)))</f>
        <v/>
      </c>
      <c r="D149" s="142"/>
      <c r="E149" s="142"/>
      <c r="F149" s="142"/>
      <c r="G149" s="246"/>
    </row>
    <row r="150" spans="1:7" s="231" customFormat="1" ht="23.25">
      <c r="A150" s="102" t="s">
        <v>199</v>
      </c>
      <c r="B150" s="103" t="str">
        <f>INDEX('Vehicle Level Data'!B:B,MATCH(Overview!$A150,'Vehicle Level Data'!$A:$A,0))</f>
        <v>Income Return - Ten-Year Annualised</v>
      </c>
      <c r="C150" s="267" t="str">
        <f>IF(ISBLANK(INDEX('Vehicle Level Data'!D:D,MATCH(Overview!$A150,'Vehicle Level Data'!$A:$A,0))),"",INDEX('Vehicle Level Data'!D:D,MATCH(Overview!$A150,'Vehicle Level Data'!$A:$A,0)))</f>
        <v/>
      </c>
      <c r="D150" s="142"/>
      <c r="E150" s="142"/>
      <c r="F150" s="142"/>
      <c r="G150" s="246"/>
    </row>
    <row r="151" spans="1:7" s="231" customFormat="1" ht="23.25">
      <c r="A151" s="105" t="s">
        <v>200</v>
      </c>
      <c r="B151" s="101" t="str">
        <f>INDEX('Vehicle Level Data'!B:B,MATCH(Overview!$A151,'Vehicle Level Data'!$A:$A,0))</f>
        <v>Income Return - Since Inception Annualised</v>
      </c>
      <c r="C151" s="279" t="str">
        <f>IF(ISBLANK(INDEX('Vehicle Level Data'!D:D,MATCH(Overview!$A151,'Vehicle Level Data'!$A:$A,0))),"",INDEX('Vehicle Level Data'!D:D,MATCH(Overview!$A151,'Vehicle Level Data'!$A:$A,0)))</f>
        <v/>
      </c>
      <c r="D151" s="142"/>
      <c r="E151" s="142"/>
      <c r="F151" s="142"/>
      <c r="G151" s="246"/>
    </row>
    <row r="152" spans="1:7" s="231" customFormat="1" ht="23.25">
      <c r="A152" s="102" t="s">
        <v>201</v>
      </c>
      <c r="B152" s="103" t="str">
        <f>INDEX('Vehicle Level Data'!B:B,MATCH(Overview!$A152,'Vehicle Level Data'!$A:$A,0))</f>
        <v>Capital Return - Quarter</v>
      </c>
      <c r="C152" s="267" t="str">
        <f>IF(ISBLANK(INDEX('Vehicle Level Data'!D:D,MATCH(Overview!$A152,'Vehicle Level Data'!$A:$A,0))),"",INDEX('Vehicle Level Data'!D:D,MATCH(Overview!$A152,'Vehicle Level Data'!$A:$A,0)))</f>
        <v/>
      </c>
      <c r="D152" s="142"/>
      <c r="E152" s="142"/>
      <c r="F152" s="142"/>
      <c r="G152" s="246"/>
    </row>
    <row r="153" spans="1:7" s="231" customFormat="1" ht="23.25">
      <c r="A153" s="105" t="s">
        <v>202</v>
      </c>
      <c r="B153" s="101" t="str">
        <f>INDEX('Vehicle Level Data'!B:B,MATCH(Overview!$A153,'Vehicle Level Data'!$A:$A,0))</f>
        <v xml:space="preserve">Capital Return - One-Year </v>
      </c>
      <c r="C153" s="279" t="str">
        <f>IF(ISBLANK(INDEX('Vehicle Level Data'!D:D,MATCH(Overview!$A153,'Vehicle Level Data'!$A:$A,0))),"",INDEX('Vehicle Level Data'!D:D,MATCH(Overview!$A153,'Vehicle Level Data'!$A:$A,0)))</f>
        <v/>
      </c>
      <c r="D153" s="142"/>
      <c r="E153" s="142"/>
      <c r="F153" s="142"/>
      <c r="G153" s="246"/>
    </row>
    <row r="154" spans="1:7" s="231" customFormat="1" ht="23.25">
      <c r="A154" s="102" t="s">
        <v>203</v>
      </c>
      <c r="B154" s="103" t="str">
        <f>INDEX('Vehicle Level Data'!B:B,MATCH(Overview!$A154,'Vehicle Level Data'!$A:$A,0))</f>
        <v>Capital Return - Three-Year Annualised</v>
      </c>
      <c r="C154" s="267" t="str">
        <f>IF(ISBLANK(INDEX('Vehicle Level Data'!D:D,MATCH(Overview!$A154,'Vehicle Level Data'!$A:$A,0))),"",INDEX('Vehicle Level Data'!D:D,MATCH(Overview!$A154,'Vehicle Level Data'!$A:$A,0)))</f>
        <v/>
      </c>
      <c r="D154" s="142"/>
      <c r="E154" s="142"/>
      <c r="F154" s="142"/>
      <c r="G154" s="246"/>
    </row>
    <row r="155" spans="1:7" s="231" customFormat="1" ht="23.25">
      <c r="A155" s="105" t="s">
        <v>204</v>
      </c>
      <c r="B155" s="101" t="str">
        <f>INDEX('Vehicle Level Data'!B:B,MATCH(Overview!$A155,'Vehicle Level Data'!$A:$A,0))</f>
        <v>Capital Return - Five-Year Annualised</v>
      </c>
      <c r="C155" s="279" t="str">
        <f>IF(ISBLANK(INDEX('Vehicle Level Data'!D:D,MATCH(Overview!$A155,'Vehicle Level Data'!$A:$A,0))),"",INDEX('Vehicle Level Data'!D:D,MATCH(Overview!$A155,'Vehicle Level Data'!$A:$A,0)))</f>
        <v/>
      </c>
      <c r="D155" s="142"/>
      <c r="E155" s="142"/>
      <c r="F155" s="142"/>
      <c r="G155" s="246"/>
    </row>
    <row r="156" spans="1:7" s="231" customFormat="1" ht="23.25">
      <c r="A156" s="102" t="s">
        <v>205</v>
      </c>
      <c r="B156" s="103" t="str">
        <f>INDEX('Vehicle Level Data'!B:B,MATCH(Overview!$A156,'Vehicle Level Data'!$A:$A,0))</f>
        <v>Capital Return - Ten-Year Annualised</v>
      </c>
      <c r="C156" s="267" t="str">
        <f>IF(ISBLANK(INDEX('Vehicle Level Data'!D:D,MATCH(Overview!$A156,'Vehicle Level Data'!$A:$A,0))),"",INDEX('Vehicle Level Data'!D:D,MATCH(Overview!$A156,'Vehicle Level Data'!$A:$A,0)))</f>
        <v/>
      </c>
      <c r="D156" s="142"/>
      <c r="E156" s="142"/>
      <c r="F156" s="142"/>
      <c r="G156" s="246"/>
    </row>
    <row r="157" spans="1:7" s="231" customFormat="1" ht="23.25">
      <c r="A157" s="105" t="s">
        <v>206</v>
      </c>
      <c r="B157" s="101" t="str">
        <f>INDEX('Vehicle Level Data'!B:B,MATCH(Overview!$A157,'Vehicle Level Data'!$A:$A,0))</f>
        <v>Capital Return - Since Inception Annualised</v>
      </c>
      <c r="C157" s="279" t="str">
        <f>IF(ISBLANK(INDEX('Vehicle Level Data'!D:D,MATCH(Overview!$A157,'Vehicle Level Data'!$A:$A,0))),"",INDEX('Vehicle Level Data'!D:D,MATCH(Overview!$A157,'Vehicle Level Data'!$A:$A,0)))</f>
        <v/>
      </c>
      <c r="D157" s="142"/>
      <c r="E157" s="142"/>
      <c r="F157" s="142"/>
      <c r="G157" s="246"/>
    </row>
    <row r="158" spans="1:7" s="228" customFormat="1" ht="23.25">
      <c r="A158" s="102" t="s">
        <v>207</v>
      </c>
      <c r="B158" s="103" t="str">
        <f>INDEX('Vehicle Level Data'!B:B,MATCH(Overview!$A158,'Vehicle Level Data'!$A:$A,0))</f>
        <v>Distributed Income Return - Quarter</v>
      </c>
      <c r="C158" s="267" t="str">
        <f>IF(ISBLANK(INDEX('Vehicle Level Data'!D:D,MATCH(Overview!$A158,'Vehicle Level Data'!$A:$A,0))),"",INDEX('Vehicle Level Data'!D:D,MATCH(Overview!$A158,'Vehicle Level Data'!$A:$A,0)))</f>
        <v/>
      </c>
      <c r="D158" s="142"/>
      <c r="E158" s="142"/>
      <c r="F158" s="142"/>
      <c r="G158" s="246"/>
    </row>
    <row r="159" spans="1:7" s="228" customFormat="1" ht="23.25">
      <c r="A159" s="105" t="s">
        <v>209</v>
      </c>
      <c r="B159" s="101" t="str">
        <f>INDEX('Vehicle Level Data'!B:B,MATCH(Overview!$A159,'Vehicle Level Data'!$A:$A,0))</f>
        <v>Since Inception Internal Rate of Return (SI-IRR)</v>
      </c>
      <c r="C159" s="279" t="str">
        <f>IF(ISBLANK(INDEX('Vehicle Level Data'!D:D,MATCH(Overview!$A159,'Vehicle Level Data'!$A:$A,0))),"",INDEX('Vehicle Level Data'!D:D,MATCH(Overview!$A159,'Vehicle Level Data'!$A:$A,0)))</f>
        <v/>
      </c>
      <c r="D159" s="142"/>
      <c r="E159" s="142"/>
      <c r="F159" s="142"/>
      <c r="G159" s="246"/>
    </row>
    <row r="160" spans="1:7" s="231" customFormat="1" ht="24">
      <c r="A160" s="102" t="s">
        <v>210</v>
      </c>
      <c r="B160" s="103" t="str">
        <f>INDEX('Vehicle Level Data'!B:B,MATCH(Overview!$A160,'Vehicle Level Data'!$A:$A,0))</f>
        <v>Paid-in Capital Multiple or Paid-in Capital to Committed Capital Multiple - Since Inception</v>
      </c>
      <c r="C160" s="340" t="str">
        <f>IF(ISBLANK(INDEX('Vehicle Level Data'!D:D,MATCH(Overview!$A160,'Vehicle Level Data'!$A:$A,0))),"",INDEX('Vehicle Level Data'!D:D,MATCH(Overview!$A160,'Vehicle Level Data'!$A:$A,0)))</f>
        <v/>
      </c>
      <c r="D160" s="160"/>
      <c r="E160" s="160"/>
      <c r="F160" s="160"/>
      <c r="G160" s="246"/>
    </row>
    <row r="161" spans="1:7" s="231" customFormat="1" ht="24">
      <c r="A161" s="105" t="s">
        <v>211</v>
      </c>
      <c r="B161" s="101" t="str">
        <f>INDEX('Vehicle Level Data'!B:B,MATCH(Overview!$A161,'Vehicle Level Data'!$A:$A,0))</f>
        <v>Investment Multiple or Total Value to Paid-in Capital Multiple (TVPI) - Since Inception</v>
      </c>
      <c r="C161" s="282" t="str">
        <f>IF(ISBLANK(INDEX('Vehicle Level Data'!D:D,MATCH(Overview!$A161,'Vehicle Level Data'!$A:$A,0))),"",INDEX('Vehicle Level Data'!D:D,MATCH(Overview!$A161,'Vehicle Level Data'!$A:$A,0)))</f>
        <v/>
      </c>
      <c r="D161" s="160"/>
      <c r="E161" s="160"/>
      <c r="F161" s="160"/>
      <c r="G161" s="246"/>
    </row>
    <row r="162" spans="1:7" s="231" customFormat="1" ht="24">
      <c r="A162" s="102" t="s">
        <v>212</v>
      </c>
      <c r="B162" s="103" t="str">
        <f>INDEX('Vehicle Level Data'!B:B,MATCH(Overview!$A162,'Vehicle Level Data'!$A:$A,0))</f>
        <v>Realisation Multiple or Cumulative Distributions to Paid-in Capital multiple (DPI) - Since Inception</v>
      </c>
      <c r="C162" s="340" t="str">
        <f>IF(ISBLANK(INDEX('Vehicle Level Data'!D:D,MATCH(Overview!$A162,'Vehicle Level Data'!$A:$A,0))),"",INDEX('Vehicle Level Data'!D:D,MATCH(Overview!$A162,'Vehicle Level Data'!$A:$A,0)))</f>
        <v/>
      </c>
      <c r="D162" s="160"/>
      <c r="E162" s="160"/>
      <c r="F162" s="160"/>
      <c r="G162" s="246"/>
    </row>
    <row r="163" spans="1:7" s="231" customFormat="1" ht="24">
      <c r="A163" s="105" t="s">
        <v>213</v>
      </c>
      <c r="B163" s="101" t="str">
        <f>INDEX('Vehicle Level Data'!B:B,MATCH(Overview!$A163,'Vehicle Level Data'!$A:$A,0))</f>
        <v>Unrealised Multiple or Residual Value to Paid-in Capital Multiple (RVPI) - Since Inception</v>
      </c>
      <c r="C163" s="282" t="str">
        <f>IF(ISBLANK(INDEX('Vehicle Level Data'!D:D,MATCH(Overview!$A163,'Vehicle Level Data'!$A:$A,0))),"",INDEX('Vehicle Level Data'!D:D,MATCH(Overview!$A163,'Vehicle Level Data'!$A:$A,0)))</f>
        <v/>
      </c>
      <c r="D163" s="160"/>
      <c r="E163" s="160"/>
      <c r="F163" s="160"/>
      <c r="G163" s="246"/>
    </row>
    <row r="164" spans="1:7" s="231" customFormat="1" ht="23.25">
      <c r="A164" s="107"/>
      <c r="B164" s="112"/>
      <c r="C164" s="403"/>
      <c r="D164" s="288"/>
      <c r="E164" s="288"/>
      <c r="F164" s="288"/>
      <c r="G164" s="246"/>
    </row>
    <row r="165" spans="1:7" s="231" customFormat="1" ht="23.25">
      <c r="A165" s="84">
        <v>8</v>
      </c>
      <c r="B165" s="99" t="s">
        <v>214</v>
      </c>
      <c r="C165" s="402" t="str">
        <f>$C$3</f>
        <v xml:space="preserve">Data  </v>
      </c>
      <c r="D165" s="443"/>
      <c r="E165" s="443"/>
      <c r="F165" s="443"/>
      <c r="G165" s="246"/>
    </row>
    <row r="166" spans="1:7" s="228" customFormat="1" ht="11.1" customHeight="1">
      <c r="A166" s="112"/>
      <c r="B166" s="112"/>
      <c r="C166" s="403"/>
      <c r="D166" s="288"/>
      <c r="E166" s="288"/>
      <c r="F166" s="288"/>
      <c r="G166" s="246"/>
    </row>
    <row r="167" spans="1:7" s="228" customFormat="1" ht="23.25">
      <c r="A167" s="105" t="s">
        <v>215</v>
      </c>
      <c r="B167" s="101" t="str">
        <f>INDEX('Vehicle Level Data'!B:B,MATCH(Overview!$A167,'Vehicle Level Data'!$A:$A,0))</f>
        <v xml:space="preserve">Number of Acquisitions </v>
      </c>
      <c r="C167" s="283" t="str">
        <f>IF(ISBLANK(INDEX('Vehicle Level Data'!D:D,MATCH(Overview!$A167,'Vehicle Level Data'!$A:$A,0))),"",INDEX('Vehicle Level Data'!D:D,MATCH(Overview!$A167,'Vehicle Level Data'!$A:$A,0)))</f>
        <v/>
      </c>
      <c r="D167" s="159"/>
      <c r="E167" s="159"/>
      <c r="F167" s="159"/>
      <c r="G167" s="246"/>
    </row>
    <row r="168" spans="1:7" s="231" customFormat="1" ht="23.25">
      <c r="A168" s="102" t="s">
        <v>217</v>
      </c>
      <c r="B168" s="103" t="str">
        <f>INDEX('Vehicle Level Data'!B:B,MATCH(Overview!$A168,'Vehicle Level Data'!$A:$A,0))</f>
        <v xml:space="preserve">Gross Value of Acquisitions </v>
      </c>
      <c r="C168" s="266" t="str">
        <f>IF(ISBLANK(INDEX('Vehicle Level Data'!D:D,MATCH(Overview!$A168,'Vehicle Level Data'!$A:$A,0))),"",INDEX('Vehicle Level Data'!D:D,MATCH(Overview!$A168,'Vehicle Level Data'!$A:$A,0)))</f>
        <v/>
      </c>
      <c r="D168" s="178"/>
      <c r="E168" s="178"/>
      <c r="F168" s="178"/>
      <c r="G168" s="246"/>
    </row>
    <row r="169" spans="1:7" s="231" customFormat="1" ht="23.25">
      <c r="A169" s="105" t="s">
        <v>219</v>
      </c>
      <c r="B169" s="101" t="str">
        <f>INDEX('Vehicle Level Data'!B:B,MATCH(Overview!$A169,'Vehicle Level Data'!$A:$A,0))</f>
        <v>Amount of Capital Expenditure</v>
      </c>
      <c r="C169" s="265" t="str">
        <f>IF(ISBLANK(INDEX('Vehicle Level Data'!D:D,MATCH(Overview!$A169,'Vehicle Level Data'!$A:$A,0))),"",INDEX('Vehicle Level Data'!D:D,MATCH(Overview!$A169,'Vehicle Level Data'!$A:$A,0)))</f>
        <v/>
      </c>
      <c r="D169" s="275"/>
      <c r="E169" s="275"/>
      <c r="F169" s="275"/>
      <c r="G169" s="439"/>
    </row>
    <row r="170" spans="1:7" s="231" customFormat="1" ht="23.25">
      <c r="A170" s="102" t="s">
        <v>221</v>
      </c>
      <c r="B170" s="103" t="str">
        <f>INDEX('Vehicle Level Data'!B:B,MATCH(Overview!$A170,'Vehicle Level Data'!$A:$A,0))</f>
        <v xml:space="preserve">Number of Dispositions </v>
      </c>
      <c r="C170" s="339" t="str">
        <f>IF(ISBLANK(INDEX('Vehicle Level Data'!D:D,MATCH(Overview!$A170,'Vehicle Level Data'!$A:$A,0))),"",INDEX('Vehicle Level Data'!D:D,MATCH(Overview!$A170,'Vehicle Level Data'!$A:$A,0)))</f>
        <v/>
      </c>
      <c r="D170" s="159"/>
      <c r="E170" s="159"/>
      <c r="F170" s="159"/>
      <c r="G170" s="246"/>
    </row>
    <row r="171" spans="1:7" s="231" customFormat="1" ht="23.25">
      <c r="A171" s="105" t="s">
        <v>223</v>
      </c>
      <c r="B171" s="101" t="str">
        <f>INDEX('Vehicle Level Data'!B:B,MATCH(Overview!$A171,'Vehicle Level Data'!$A:$A,0))</f>
        <v>Net Proceeds from Dispositions</v>
      </c>
      <c r="C171" s="265" t="str">
        <f>IF(ISBLANK(INDEX('Vehicle Level Data'!D:D,MATCH(Overview!$A171,'Vehicle Level Data'!$A:$A,0))),"",INDEX('Vehicle Level Data'!D:D,MATCH(Overview!$A171,'Vehicle Level Data'!$A:$A,0)))</f>
        <v/>
      </c>
      <c r="D171" s="178"/>
      <c r="E171" s="178"/>
      <c r="F171" s="178"/>
      <c r="G171" s="246"/>
    </row>
    <row r="172" spans="1:7" s="231" customFormat="1" ht="23.25">
      <c r="A172" s="112"/>
      <c r="B172" s="112"/>
      <c r="C172" s="403"/>
      <c r="D172" s="288"/>
      <c r="E172" s="288"/>
      <c r="F172" s="288"/>
      <c r="G172" s="246"/>
    </row>
    <row r="173" spans="1:7" s="231" customFormat="1" ht="23.25">
      <c r="A173" s="84">
        <v>9</v>
      </c>
      <c r="B173" s="99" t="s">
        <v>225</v>
      </c>
      <c r="C173" s="402" t="str">
        <f>$C$3</f>
        <v xml:space="preserve">Data  </v>
      </c>
      <c r="D173" s="443"/>
      <c r="E173" s="443"/>
      <c r="F173" s="443"/>
      <c r="G173" s="246"/>
    </row>
    <row r="174" spans="1:7" s="231" customFormat="1" ht="11.1" customHeight="1">
      <c r="A174" s="112"/>
      <c r="B174" s="112"/>
      <c r="C174" s="403"/>
      <c r="D174" s="288"/>
      <c r="E174" s="288"/>
      <c r="F174" s="288"/>
      <c r="G174" s="246"/>
    </row>
    <row r="175" spans="1:7" s="231" customFormat="1" ht="23.25">
      <c r="A175" s="105" t="s">
        <v>226</v>
      </c>
      <c r="B175" s="101" t="str">
        <f>INDEX('Vehicle Level Data'!B:B,MATCH(Overview!$A175,'Vehicle Level Data'!$A:$A,0))</f>
        <v>Total Fair Value of Investment &amp; Development Portfolio</v>
      </c>
      <c r="C175" s="265">
        <f>IF(ISBLANK(INDEX('Vehicle Level Data'!D:D,MATCH(Overview!$A175,'Vehicle Level Data'!$A:$A,0))),"",INDEX('Vehicle Level Data'!D:D,MATCH(Overview!$A175,'Vehicle Level Data'!$A:$A,0)))</f>
        <v>0</v>
      </c>
      <c r="D175" s="178"/>
      <c r="E175" s="178"/>
      <c r="F175" s="178"/>
      <c r="G175" s="246"/>
    </row>
    <row r="176" spans="1:7" s="231" customFormat="1" ht="23.25">
      <c r="A176" s="102" t="s">
        <v>228</v>
      </c>
      <c r="B176" s="103" t="str">
        <f>INDEX('Vehicle Level Data'!B:B,MATCH(Overview!$A176,'Vehicle Level Data'!$A:$A,0))</f>
        <v>Fair Value of Investment Portfolio</v>
      </c>
      <c r="C176" s="266" t="str">
        <f>IF(ISBLANK(INDEX('Vehicle Level Data'!D:D,MATCH(Overview!$A176,'Vehicle Level Data'!$A:$A,0))),"",INDEX('Vehicle Level Data'!D:D,MATCH(Overview!$A176,'Vehicle Level Data'!$A:$A,0)))</f>
        <v/>
      </c>
      <c r="D176" s="275"/>
      <c r="E176" s="275"/>
      <c r="F176" s="275"/>
      <c r="G176" s="439"/>
    </row>
    <row r="177" spans="1:7" s="231" customFormat="1" ht="23.25">
      <c r="A177" s="105" t="s">
        <v>230</v>
      </c>
      <c r="B177" s="101" t="str">
        <f>INDEX('Vehicle Level Data'!B:B,MATCH(Overview!$A177,'Vehicle Level Data'!$A:$A,0))</f>
        <v>NOI Yield</v>
      </c>
      <c r="C177" s="279" t="str">
        <f>IF(ISBLANK(INDEX('Vehicle Level Data'!D:D,MATCH(Overview!$A177,'Vehicle Level Data'!$A:$A,0))),"",INDEX('Vehicle Level Data'!D:D,MATCH(Overview!$A177,'Vehicle Level Data'!$A:$A,0)))</f>
        <v/>
      </c>
      <c r="D177" s="142"/>
      <c r="E177" s="142"/>
      <c r="F177" s="142"/>
      <c r="G177" s="246"/>
    </row>
    <row r="178" spans="1:7" s="231" customFormat="1" ht="23.25">
      <c r="A178" s="102" t="s">
        <v>231</v>
      </c>
      <c r="B178" s="103" t="str">
        <f>INDEX('Vehicle Level Data'!B:B,MATCH(Overview!$A178,'Vehicle Level Data'!$A:$A,0))</f>
        <v>Net Initial Yield</v>
      </c>
      <c r="C178" s="267" t="str">
        <f>IF(ISBLANK(INDEX('Vehicle Level Data'!D:D,MATCH(Overview!$A178,'Vehicle Level Data'!$A:$A,0))),"",INDEX('Vehicle Level Data'!D:D,MATCH(Overview!$A178,'Vehicle Level Data'!$A:$A,0)))</f>
        <v/>
      </c>
      <c r="D178" s="142"/>
      <c r="E178" s="142"/>
      <c r="F178" s="142"/>
      <c r="G178" s="246"/>
    </row>
    <row r="179" spans="1:7" s="231" customFormat="1" ht="23.25">
      <c r="A179" s="105" t="s">
        <v>233</v>
      </c>
      <c r="B179" s="101" t="str">
        <f>INDEX('Vehicle Level Data'!B:B,MATCH(Overview!$A179,'Vehicle Level Data'!$A:$A,0))</f>
        <v>Total Number of Properties</v>
      </c>
      <c r="C179" s="265" t="str">
        <f>IF(ISBLANK(INDEX('Vehicle Level Data'!D:D,MATCH(Overview!$A179,'Vehicle Level Data'!$A:$A,0))),"",INDEX('Vehicle Level Data'!D:D,MATCH(Overview!$A179,'Vehicle Level Data'!$A:$A,0)))</f>
        <v/>
      </c>
      <c r="D179" s="178"/>
      <c r="E179" s="178"/>
      <c r="F179" s="178"/>
      <c r="G179" s="246"/>
    </row>
    <row r="180" spans="1:7" s="231" customFormat="1" ht="23.25">
      <c r="A180" s="102" t="s">
        <v>235</v>
      </c>
      <c r="B180" s="103" t="str">
        <f>INDEX('Vehicle Level Data'!B:B,MATCH(Overview!$A180,'Vehicle Level Data'!$A:$A,0))</f>
        <v>Gross Leasable Area</v>
      </c>
      <c r="C180" s="266" t="str">
        <f>IF(ISBLANK(INDEX('Vehicle Level Data'!D:D,MATCH(Overview!$A180,'Vehicle Level Data'!$A:$A,0))),"",INDEX('Vehicle Level Data'!D:D,MATCH(Overview!$A180,'Vehicle Level Data'!$A:$A,0)))</f>
        <v/>
      </c>
      <c r="D180" s="178"/>
      <c r="E180" s="178"/>
      <c r="F180" s="178"/>
      <c r="G180" s="246"/>
    </row>
    <row r="181" spans="1:7" s="231" customFormat="1" ht="23.25">
      <c r="A181" s="105" t="s">
        <v>237</v>
      </c>
      <c r="B181" s="101" t="str">
        <f>INDEX('Vehicle Level Data'!B:B,MATCH(Overview!$A181,'Vehicle Level Data'!$A:$A,0))</f>
        <v xml:space="preserve">Net Leasable Area </v>
      </c>
      <c r="C181" s="265" t="str">
        <f>IF(ISBLANK(INDEX('Vehicle Level Data'!D:D,MATCH(Overview!$A181,'Vehicle Level Data'!$A:$A,0))),"",INDEX('Vehicle Level Data'!D:D,MATCH(Overview!$A181,'Vehicle Level Data'!$A:$A,0)))</f>
        <v/>
      </c>
      <c r="D181" s="178"/>
      <c r="E181" s="178"/>
      <c r="F181" s="178"/>
      <c r="G181" s="246"/>
    </row>
    <row r="182" spans="1:7" s="231" customFormat="1" ht="23.25">
      <c r="A182" s="102" t="s">
        <v>238</v>
      </c>
      <c r="B182" s="103" t="str">
        <f>INDEX('Vehicle Level Data'!B:B,MATCH(Overview!$A182,'Vehicle Level Data'!$A:$A,0))</f>
        <v>Area unit of measurement</v>
      </c>
      <c r="C182" s="336" t="str">
        <f>IF(ISBLANK(INDEX('Vehicle Level Data'!D:D,MATCH(Overview!$A182,'Vehicle Level Data'!$A:$A,0))),"",INDEX('Vehicle Level Data'!D:D,MATCH(Overview!$A182,'Vehicle Level Data'!$A:$A,0)))</f>
        <v/>
      </c>
      <c r="D182" s="155"/>
      <c r="E182" s="155"/>
      <c r="F182" s="155"/>
      <c r="G182" s="246"/>
    </row>
    <row r="183" spans="1:7" s="231" customFormat="1" ht="23.25">
      <c r="A183" s="105" t="s">
        <v>240</v>
      </c>
      <c r="B183" s="101" t="str">
        <f>INDEX('Vehicle Level Data'!B:B,MATCH(Overview!$A183,'Vehicle Level Data'!$A:$A,0))</f>
        <v>Occupancy (based on leasable area)</v>
      </c>
      <c r="C183" s="279" t="str">
        <f>IF(ISBLANK(INDEX('Vehicle Level Data'!D:D,MATCH(Overview!$A183,'Vehicle Level Data'!$A:$A,0))),"",INDEX('Vehicle Level Data'!D:D,MATCH(Overview!$A183,'Vehicle Level Data'!$A:$A,0)))</f>
        <v/>
      </c>
      <c r="D183" s="433"/>
      <c r="E183" s="433"/>
      <c r="F183" s="433"/>
      <c r="G183" s="439"/>
    </row>
    <row r="184" spans="1:7" s="231" customFormat="1" ht="23.25">
      <c r="A184" s="102" t="s">
        <v>241</v>
      </c>
      <c r="B184" s="103" t="str">
        <f>INDEX('Vehicle Level Data'!B:B,MATCH(Overview!$A184,'Vehicle Level Data'!$A:$A,0))</f>
        <v>Occupancy (based on rent)</v>
      </c>
      <c r="C184" s="267" t="str">
        <f>IF(ISBLANK(INDEX('Vehicle Level Data'!D:D,MATCH(Overview!$A184,'Vehicle Level Data'!$A:$A,0))),"",INDEX('Vehicle Level Data'!D:D,MATCH(Overview!$A184,'Vehicle Level Data'!$A:$A,0)))</f>
        <v/>
      </c>
      <c r="D184" s="142"/>
      <c r="E184" s="142"/>
      <c r="F184" s="142"/>
      <c r="G184" s="246"/>
    </row>
    <row r="185" spans="1:7" s="231" customFormat="1" ht="23.25">
      <c r="A185" s="105" t="s">
        <v>243</v>
      </c>
      <c r="B185" s="101" t="str">
        <f>INDEX('Vehicle Level Data'!B:B,MATCH(Overview!$A185,'Vehicle Level Data'!$A:$A,0))</f>
        <v>Lease Expiries &lt; 2 years (based on rent)</v>
      </c>
      <c r="C185" s="279" t="str">
        <f>IF(ISBLANK(INDEX('Vehicle Level Data'!D:D,MATCH(Overview!$A185,'Vehicle Level Data'!$A:$A,0))),"",INDEX('Vehicle Level Data'!D:D,MATCH(Overview!$A185,'Vehicle Level Data'!$A:$A,0)))</f>
        <v/>
      </c>
      <c r="D185" s="142"/>
      <c r="E185" s="142"/>
      <c r="F185" s="142"/>
      <c r="G185" s="246"/>
    </row>
    <row r="186" spans="1:7" s="231" customFormat="1" ht="23.25">
      <c r="A186" s="102" t="s">
        <v>244</v>
      </c>
      <c r="B186" s="103" t="str">
        <f>INDEX('Vehicle Level Data'!B:B,MATCH(Overview!$A186,'Vehicle Level Data'!$A:$A,0))</f>
        <v>Weighted Average Unexpired Lease Term (WAULT)</v>
      </c>
      <c r="C186" s="337" t="str">
        <f>IF(ISBLANK(INDEX('Vehicle Level Data'!D:D,MATCH(Overview!$A186,'Vehicle Level Data'!$A:$A,0))),"",INDEX('Vehicle Level Data'!D:D,MATCH(Overview!$A186,'Vehicle Level Data'!$A:$A,0)))</f>
        <v/>
      </c>
      <c r="D186" s="158"/>
      <c r="E186" s="158"/>
      <c r="F186" s="158"/>
      <c r="G186" s="246"/>
    </row>
    <row r="187" spans="1:7" s="231" customFormat="1" ht="23.25">
      <c r="A187" s="105" t="s">
        <v>245</v>
      </c>
      <c r="B187" s="101" t="str">
        <f>INDEX('Vehicle Level Data'!B:B,MATCH(Overview!$A187,'Vehicle Level Data'!$A:$A,0))</f>
        <v>Fair Value of Development Portfolio</v>
      </c>
      <c r="C187" s="265" t="str">
        <f>IF(ISBLANK(INDEX('Vehicle Level Data'!D:D,MATCH(Overview!$A187,'Vehicle Level Data'!$A:$A,0))),"",INDEX('Vehicle Level Data'!D:D,MATCH(Overview!$A187,'Vehicle Level Data'!$A:$A,0)))</f>
        <v/>
      </c>
      <c r="D187" s="178"/>
      <c r="E187" s="178"/>
      <c r="F187" s="178"/>
      <c r="G187" s="246"/>
    </row>
    <row r="188" spans="1:7" s="231" customFormat="1" ht="23.25">
      <c r="A188" s="102" t="s">
        <v>247</v>
      </c>
      <c r="B188" s="103" t="str">
        <f>INDEX('Vehicle Level Data'!B:B,MATCH(Overview!$A188,'Vehicle Level Data'!$A:$A,0))</f>
        <v>Current Development Exposure as % of GAV</v>
      </c>
      <c r="C188" s="267">
        <f>IF(ISBLANK(INDEX('Vehicle Level Data'!D:D,MATCH(Overview!$A188,'Vehicle Level Data'!$A:$A,0))),"",INDEX('Vehicle Level Data'!D:D,MATCH(Overview!$A188,'Vehicle Level Data'!$A:$A,0)))</f>
        <v>0</v>
      </c>
      <c r="D188" s="142"/>
      <c r="E188" s="142"/>
      <c r="F188" s="142"/>
      <c r="G188" s="246"/>
    </row>
    <row r="189" spans="1:7" s="231" customFormat="1" ht="24">
      <c r="A189" s="105" t="s">
        <v>249</v>
      </c>
      <c r="B189" s="101" t="str">
        <f>INDEX('Vehicle Level Data'!B:B,MATCH(Overview!$A189,'Vehicle Level Data'!$A:$A,0))</f>
        <v xml:space="preserve">Projected % of Current Remaining Capital Commitments to be Invested in Future Development Projects </v>
      </c>
      <c r="C189" s="279" t="str">
        <f>IF(ISBLANK(INDEX('Vehicle Level Data'!D:D,MATCH(Overview!$A189,'Vehicle Level Data'!$A:$A,0))),"",INDEX('Vehicle Level Data'!D:D,MATCH(Overview!$A189,'Vehicle Level Data'!$A:$A,0)))</f>
        <v/>
      </c>
      <c r="D189" s="142"/>
      <c r="E189" s="142"/>
      <c r="F189" s="142"/>
      <c r="G189" s="246"/>
    </row>
    <row r="190" spans="1:7" s="231" customFormat="1" ht="23.25">
      <c r="A190" s="102" t="s">
        <v>250</v>
      </c>
      <c r="B190" s="103" t="str">
        <f>INDEX('Vehicle Level Data'!B:B,MATCH(Overview!$A190,'Vehicle Level Data'!$A:$A,0))</f>
        <v>Cost of Development Portfolio</v>
      </c>
      <c r="C190" s="266" t="str">
        <f>IF(ISBLANK(INDEX('Vehicle Level Data'!D:D,MATCH(Overview!$A190,'Vehicle Level Data'!$A:$A,0))),"",INDEX('Vehicle Level Data'!D:D,MATCH(Overview!$A190,'Vehicle Level Data'!$A:$A,0)))</f>
        <v/>
      </c>
      <c r="D190" s="178"/>
      <c r="E190" s="178"/>
      <c r="F190" s="178"/>
      <c r="G190" s="246"/>
    </row>
    <row r="191" spans="1:7" s="231" customFormat="1" ht="23.25">
      <c r="A191" s="105" t="s">
        <v>252</v>
      </c>
      <c r="B191" s="101" t="str">
        <f>INDEX('Vehicle Level Data'!B:B,MATCH(Overview!$A191,'Vehicle Level Data'!$A:$A,0))</f>
        <v xml:space="preserve">Currency Exposure </v>
      </c>
      <c r="C191" s="279" t="str">
        <f>IF(ISBLANK(INDEX('Vehicle Level Data'!D:D,MATCH(Overview!$A191,'Vehicle Level Data'!$A:$A,0))),"",INDEX('Vehicle Level Data'!D:D,MATCH(Overview!$A191,'Vehicle Level Data'!$A:$A,0)))</f>
        <v/>
      </c>
      <c r="D191" s="142"/>
      <c r="E191" s="142"/>
      <c r="F191" s="142"/>
      <c r="G191" s="246"/>
    </row>
    <row r="192" spans="1:7" s="231" customFormat="1" ht="23.25">
      <c r="A192" s="102" t="s">
        <v>254</v>
      </c>
      <c r="B192" s="103" t="str">
        <f>INDEX('Vehicle Level Data'!B:B,MATCH(Overview!$A192,'Vehicle Level Data'!$A:$A,0))</f>
        <v>Top Tenants (percentage of gross rental income)</v>
      </c>
      <c r="C192" s="267">
        <f>IF(ISBLANK(INDEX('Vehicle Level Data'!D:D,MATCH(Overview!$A192,'Vehicle Level Data'!$A:$A,0))),"",INDEX('Vehicle Level Data'!D:D,MATCH(Overview!$A192,'Vehicle Level Data'!$A:$A,0)))</f>
        <v>0</v>
      </c>
      <c r="D192" s="142"/>
      <c r="E192" s="142"/>
      <c r="F192" s="142"/>
      <c r="G192" s="246"/>
    </row>
    <row r="193" spans="1:7" s="231" customFormat="1" ht="23.25">
      <c r="A193" s="105" t="s">
        <v>1526</v>
      </c>
      <c r="B193" s="101" t="str">
        <f>IF(ISBLANK(INDEX('Vehicle Level Data'!B:B,MATCH(Overview!$A193,'Vehicle Level Data'!$A:$A,0))),"",INDEX('Vehicle Level Data'!B:B,MATCH(Overview!$A193,'Vehicle Level Data'!$A:$A,0)))</f>
        <v/>
      </c>
      <c r="C193" s="279" t="str">
        <f>IF(ISBLANK(INDEX('Vehicle Level Data'!D:D,MATCH(Overview!$A193,'Vehicle Level Data'!$A:$A,0))),"",INDEX('Vehicle Level Data'!D:D,MATCH(Overview!$A193,'Vehicle Level Data'!$A:$A,0)))</f>
        <v/>
      </c>
      <c r="D193" s="142"/>
      <c r="E193" s="142"/>
      <c r="F193" s="142"/>
      <c r="G193" s="246"/>
    </row>
    <row r="194" spans="1:7" s="231" customFormat="1" ht="23.25">
      <c r="A194" s="102" t="s">
        <v>1527</v>
      </c>
      <c r="B194" s="103" t="str">
        <f>IF(ISBLANK(INDEX('Vehicle Level Data'!B:B,MATCH(Overview!$A194,'Vehicle Level Data'!$A:$A,0))),"",INDEX('Vehicle Level Data'!B:B,MATCH(Overview!$A194,'Vehicle Level Data'!$A:$A,0)))</f>
        <v/>
      </c>
      <c r="C194" s="267" t="str">
        <f>IF(ISBLANK(INDEX('Vehicle Level Data'!D:D,MATCH(Overview!$A194,'Vehicle Level Data'!$A:$A,0))),"",INDEX('Vehicle Level Data'!D:D,MATCH(Overview!$A194,'Vehicle Level Data'!$A:$A,0)))</f>
        <v/>
      </c>
      <c r="D194" s="142"/>
      <c r="E194" s="142"/>
      <c r="F194" s="142"/>
      <c r="G194" s="246"/>
    </row>
    <row r="195" spans="1:7" s="231" customFormat="1" ht="23.25">
      <c r="A195" s="105" t="s">
        <v>1528</v>
      </c>
      <c r="B195" s="101" t="str">
        <f>IF(ISBLANK(INDEX('Vehicle Level Data'!B:B,MATCH(Overview!$A195,'Vehicle Level Data'!$A:$A,0))),"",INDEX('Vehicle Level Data'!B:B,MATCH(Overview!$A195,'Vehicle Level Data'!$A:$A,0)))</f>
        <v/>
      </c>
      <c r="C195" s="279" t="str">
        <f>IF(ISBLANK(INDEX('Vehicle Level Data'!D:D,MATCH(Overview!$A195,'Vehicle Level Data'!$A:$A,0))),"",INDEX('Vehicle Level Data'!D:D,MATCH(Overview!$A195,'Vehicle Level Data'!$A:$A,0)))</f>
        <v/>
      </c>
      <c r="D195" s="142"/>
      <c r="E195" s="142"/>
      <c r="F195" s="142"/>
      <c r="G195" s="246"/>
    </row>
    <row r="196" spans="1:7" s="231" customFormat="1" ht="23.25">
      <c r="A196" s="102" t="s">
        <v>1529</v>
      </c>
      <c r="B196" s="103" t="str">
        <f>IF(ISBLANK(INDEX('Vehicle Level Data'!B:B,MATCH(Overview!$A196,'Vehicle Level Data'!$A:$A,0))),"",INDEX('Vehicle Level Data'!B:B,MATCH(Overview!$A196,'Vehicle Level Data'!$A:$A,0)))</f>
        <v/>
      </c>
      <c r="C196" s="267" t="str">
        <f>IF(ISBLANK(INDEX('Vehicle Level Data'!D:D,MATCH(Overview!$A196,'Vehicle Level Data'!$A:$A,0))),"",INDEX('Vehicle Level Data'!D:D,MATCH(Overview!$A196,'Vehicle Level Data'!$A:$A,0)))</f>
        <v/>
      </c>
      <c r="D196" s="142"/>
      <c r="E196" s="142"/>
      <c r="F196" s="142"/>
      <c r="G196" s="246"/>
    </row>
    <row r="197" spans="1:7" s="228" customFormat="1" ht="23.25">
      <c r="A197" s="105" t="s">
        <v>1530</v>
      </c>
      <c r="B197" s="101" t="str">
        <f>IF(ISBLANK(INDEX('Vehicle Level Data'!B:B,MATCH(Overview!$A197,'Vehicle Level Data'!$A:$A,0))),"",INDEX('Vehicle Level Data'!B:B,MATCH(Overview!$A197,'Vehicle Level Data'!$A:$A,0)))</f>
        <v/>
      </c>
      <c r="C197" s="279" t="str">
        <f>IF(ISBLANK(INDEX('Vehicle Level Data'!D:D,MATCH(Overview!$A197,'Vehicle Level Data'!$A:$A,0))),"",INDEX('Vehicle Level Data'!D:D,MATCH(Overview!$A197,'Vehicle Level Data'!$A:$A,0)))</f>
        <v/>
      </c>
      <c r="D197" s="142"/>
      <c r="E197" s="142"/>
      <c r="F197" s="142"/>
      <c r="G197" s="246"/>
    </row>
    <row r="198" spans="1:7" s="228" customFormat="1" ht="23.25">
      <c r="A198" s="102" t="s">
        <v>1531</v>
      </c>
      <c r="B198" s="103" t="str">
        <f>IF(ISBLANK(INDEX('Vehicle Level Data'!B:B,MATCH(Overview!$A198,'Vehicle Level Data'!$A:$A,0))),"",INDEX('Vehicle Level Data'!B:B,MATCH(Overview!$A198,'Vehicle Level Data'!$A:$A,0)))</f>
        <v/>
      </c>
      <c r="C198" s="267" t="str">
        <f>IF(ISBLANK(INDEX('Vehicle Level Data'!D:D,MATCH(Overview!$A198,'Vehicle Level Data'!$A:$A,0))),"",INDEX('Vehicle Level Data'!D:D,MATCH(Overview!$A198,'Vehicle Level Data'!$A:$A,0)))</f>
        <v/>
      </c>
      <c r="D198" s="142"/>
      <c r="E198" s="142"/>
      <c r="F198" s="142"/>
      <c r="G198" s="246"/>
    </row>
    <row r="199" spans="1:7" s="231" customFormat="1" ht="23.25">
      <c r="A199" s="105" t="s">
        <v>1532</v>
      </c>
      <c r="B199" s="101" t="str">
        <f>IF(ISBLANK(INDEX('Vehicle Level Data'!B:B,MATCH(Overview!$A199,'Vehicle Level Data'!$A:$A,0))),"",INDEX('Vehicle Level Data'!B:B,MATCH(Overview!$A199,'Vehicle Level Data'!$A:$A,0)))</f>
        <v/>
      </c>
      <c r="C199" s="279" t="str">
        <f>IF(ISBLANK(INDEX('Vehicle Level Data'!D:D,MATCH(Overview!$A199,'Vehicle Level Data'!$A:$A,0))),"",INDEX('Vehicle Level Data'!D:D,MATCH(Overview!$A199,'Vehicle Level Data'!$A:$A,0)))</f>
        <v/>
      </c>
      <c r="D199" s="142"/>
      <c r="E199" s="142"/>
      <c r="F199" s="142"/>
      <c r="G199" s="246"/>
    </row>
    <row r="200" spans="1:7" s="231" customFormat="1" ht="23.25">
      <c r="A200" s="102" t="s">
        <v>1533</v>
      </c>
      <c r="B200" s="103" t="str">
        <f>IF(ISBLANK(INDEX('Vehicle Level Data'!B:B,MATCH(Overview!$A200,'Vehicle Level Data'!$A:$A,0))),"",INDEX('Vehicle Level Data'!B:B,MATCH(Overview!$A200,'Vehicle Level Data'!$A:$A,0)))</f>
        <v/>
      </c>
      <c r="C200" s="267" t="str">
        <f>IF(ISBLANK(INDEX('Vehicle Level Data'!D:D,MATCH(Overview!$A200,'Vehicle Level Data'!$A:$A,0))),"",INDEX('Vehicle Level Data'!D:D,MATCH(Overview!$A200,'Vehicle Level Data'!$A:$A,0)))</f>
        <v/>
      </c>
      <c r="D200" s="142"/>
      <c r="E200" s="142"/>
      <c r="F200" s="142"/>
      <c r="G200" s="246"/>
    </row>
    <row r="201" spans="1:7" s="228" customFormat="1" ht="23.25">
      <c r="A201" s="105" t="s">
        <v>1534</v>
      </c>
      <c r="B201" s="101" t="str">
        <f>IF(ISBLANK(INDEX('Vehicle Level Data'!B:B,MATCH(Overview!$A201,'Vehicle Level Data'!$A:$A,0))),"",INDEX('Vehicle Level Data'!B:B,MATCH(Overview!$A201,'Vehicle Level Data'!$A:$A,0)))</f>
        <v/>
      </c>
      <c r="C201" s="279" t="str">
        <f>IF(ISBLANK(INDEX('Vehicle Level Data'!D:D,MATCH(Overview!$A201,'Vehicle Level Data'!$A:$A,0))),"",INDEX('Vehicle Level Data'!D:D,MATCH(Overview!$A201,'Vehicle Level Data'!$A:$A,0)))</f>
        <v/>
      </c>
      <c r="D201" s="142"/>
      <c r="E201" s="142"/>
      <c r="F201" s="142"/>
      <c r="G201" s="246"/>
    </row>
    <row r="202" spans="1:7" s="228" customFormat="1" ht="23.25">
      <c r="A202" s="102" t="s">
        <v>1535</v>
      </c>
      <c r="B202" s="103" t="str">
        <f>IF(ISBLANK(INDEX('Vehicle Level Data'!B:B,MATCH(Overview!$A202,'Vehicle Level Data'!$A:$A,0))),"",INDEX('Vehicle Level Data'!B:B,MATCH(Overview!$A202,'Vehicle Level Data'!$A:$A,0)))</f>
        <v/>
      </c>
      <c r="C202" s="267" t="str">
        <f>IF(ISBLANK(INDEX('Vehicle Level Data'!D:D,MATCH(Overview!$A202,'Vehicle Level Data'!$A:$A,0))),"",INDEX('Vehicle Level Data'!D:D,MATCH(Overview!$A202,'Vehicle Level Data'!$A:$A,0)))</f>
        <v/>
      </c>
      <c r="D202" s="142"/>
      <c r="E202" s="142"/>
      <c r="F202" s="142"/>
      <c r="G202" s="246"/>
    </row>
    <row r="203" spans="1:7" s="231" customFormat="1" ht="23.25">
      <c r="A203" s="112"/>
      <c r="B203" s="112"/>
      <c r="C203" s="403"/>
      <c r="D203" s="288"/>
      <c r="E203" s="288"/>
      <c r="F203" s="288"/>
      <c r="G203" s="246"/>
    </row>
    <row r="204" spans="1:7" s="231" customFormat="1" ht="23.25">
      <c r="A204" s="84">
        <v>10</v>
      </c>
      <c r="B204" s="99" t="s">
        <v>255</v>
      </c>
      <c r="C204" s="402" t="str">
        <f>$C$3</f>
        <v xml:space="preserve">Data  </v>
      </c>
      <c r="D204" s="443"/>
      <c r="E204" s="443"/>
      <c r="F204" s="443"/>
      <c r="G204" s="246"/>
    </row>
    <row r="205" spans="1:7" s="231" customFormat="1" ht="11.1" customHeight="1">
      <c r="A205" s="112"/>
      <c r="B205" s="112"/>
      <c r="C205" s="403"/>
      <c r="D205" s="288"/>
      <c r="E205" s="288"/>
      <c r="F205" s="288"/>
      <c r="G205" s="246"/>
    </row>
    <row r="206" spans="1:7" s="231" customFormat="1" ht="23.25">
      <c r="A206" s="105" t="s">
        <v>256</v>
      </c>
      <c r="B206" s="101" t="str">
        <f>INDEX('Vehicle Level Data'!B:B,MATCH(Overview!$A206,'Vehicle Level Data'!$A:$A,0))</f>
        <v>GRESB Score, if available</v>
      </c>
      <c r="C206" s="268" t="str">
        <f>IF(ISBLANK(INDEX('Vehicle Level Data'!D:D,MATCH(Overview!$A206,'Vehicle Level Data'!$A:$A,0))),"",INDEX('Vehicle Level Data'!D:D,MATCH(Overview!$A206,'Vehicle Level Data'!$A:$A,0)))</f>
        <v/>
      </c>
      <c r="D206" s="177"/>
      <c r="E206" s="177"/>
      <c r="F206" s="177"/>
      <c r="G206" s="246"/>
    </row>
    <row r="207" spans="1:7" s="231" customFormat="1" ht="23.25">
      <c r="A207" s="102" t="s">
        <v>1618</v>
      </c>
      <c r="B207" s="103" t="str">
        <f>INDEX('Vehicle Level Data'!B:B,MATCH(Overview!$A207,'Vehicle Level Data'!$A:$A,0))</f>
        <v>INREV Sustainability Reporting Self-Assessment score</v>
      </c>
      <c r="C207" s="267" t="str">
        <f>IF(ISBLANK(INDEX('Vehicle Level Data'!D:D,MATCH(Overview!$A207,'Vehicle Level Data'!$A:$A,0))),"",INDEX('Vehicle Level Data'!D:D,MATCH(Overview!$A207,'Vehicle Level Data'!$A:$A,0)))</f>
        <v/>
      </c>
      <c r="D207" s="142"/>
      <c r="E207" s="142"/>
      <c r="F207" s="142"/>
      <c r="G207" s="246"/>
    </row>
    <row r="208" spans="1:7" s="231" customFormat="1" ht="23.25">
      <c r="A208" s="112"/>
      <c r="B208" s="112"/>
      <c r="C208" s="403"/>
      <c r="D208" s="288"/>
      <c r="E208" s="288"/>
      <c r="F208" s="288"/>
      <c r="G208" s="246"/>
    </row>
    <row r="209" spans="1:7" s="231" customFormat="1" ht="31.5">
      <c r="A209" s="84">
        <v>11</v>
      </c>
      <c r="B209" s="99" t="s">
        <v>1454</v>
      </c>
      <c r="C209" s="402" t="str">
        <f>$C$3</f>
        <v xml:space="preserve">Data  </v>
      </c>
      <c r="D209" s="443"/>
      <c r="E209" s="443"/>
      <c r="F209" s="443"/>
      <c r="G209" s="246"/>
    </row>
    <row r="210" spans="1:7" s="231" customFormat="1" ht="11.1" customHeight="1">
      <c r="A210" s="112"/>
      <c r="B210" s="112"/>
      <c r="C210" s="403"/>
      <c r="D210" s="288"/>
      <c r="E210" s="288"/>
      <c r="F210" s="288"/>
      <c r="G210" s="246"/>
    </row>
    <row r="211" spans="1:7" s="231" customFormat="1" ht="23.25">
      <c r="A211" s="105" t="s">
        <v>258</v>
      </c>
      <c r="B211" s="101" t="str">
        <f>INDEX('Vehicle Level Data'!B:B,MATCH(Overview!$A211,'Vehicle Level Data'!$A:$A,0))</f>
        <v>Fund Management Fees</v>
      </c>
      <c r="C211" s="265" t="str">
        <f>IF(ISBLANK(INDEX('Vehicle Level Data'!D:D,MATCH(Overview!$A211,'Vehicle Level Data'!$A:$A,0))),"",INDEX('Vehicle Level Data'!D:D,MATCH(Overview!$A211,'Vehicle Level Data'!$A:$A,0)))</f>
        <v/>
      </c>
      <c r="D211" s="178"/>
      <c r="E211" s="178"/>
      <c r="F211" s="178"/>
      <c r="G211" s="246"/>
    </row>
    <row r="212" spans="1:7" s="231" customFormat="1" ht="23.25">
      <c r="A212" s="102" t="s">
        <v>260</v>
      </c>
      <c r="B212" s="103" t="str">
        <f>INDEX('Vehicle Level Data'!B:B,MATCH(Overview!$A212,'Vehicle Level Data'!$A:$A,0))</f>
        <v>Asset management Fees</v>
      </c>
      <c r="C212" s="266" t="str">
        <f>IF(ISBLANK(INDEX('Vehicle Level Data'!D:D,MATCH(Overview!$A212,'Vehicle Level Data'!$A:$A,0))),"",INDEX('Vehicle Level Data'!D:D,MATCH(Overview!$A212,'Vehicle Level Data'!$A:$A,0)))</f>
        <v/>
      </c>
      <c r="D212" s="178"/>
      <c r="E212" s="178"/>
      <c r="F212" s="178"/>
      <c r="G212" s="246"/>
    </row>
    <row r="213" spans="1:7" s="231" customFormat="1" ht="23.25">
      <c r="A213" s="105" t="s">
        <v>262</v>
      </c>
      <c r="B213" s="101" t="str">
        <f>INDEX('Vehicle Level Data'!B:B,MATCH(Overview!$A213,'Vehicle Level Data'!$A:$A,0))</f>
        <v>Performance Fees</v>
      </c>
      <c r="C213" s="265" t="str">
        <f>IF(ISBLANK(INDEX('Vehicle Level Data'!D:D,MATCH(Overview!$A213,'Vehicle Level Data'!$A:$A,0))),"",INDEX('Vehicle Level Data'!D:D,MATCH(Overview!$A213,'Vehicle Level Data'!$A:$A,0)))</f>
        <v/>
      </c>
      <c r="D213" s="178"/>
      <c r="E213" s="178"/>
      <c r="F213" s="178"/>
      <c r="G213" s="246"/>
    </row>
    <row r="214" spans="1:7" s="231" customFormat="1" ht="23.25">
      <c r="A214" s="102" t="s">
        <v>264</v>
      </c>
      <c r="B214" s="103" t="str">
        <f>INDEX('Vehicle Level Data'!B:B,MATCH(Overview!$A214,'Vehicle Level Data'!$A:$A,0))</f>
        <v>Property Management Fees</v>
      </c>
      <c r="C214" s="266" t="str">
        <f>IF(ISBLANK(INDEX('Vehicle Level Data'!D:D,MATCH(Overview!$A214,'Vehicle Level Data'!$A:$A,0))),"",INDEX('Vehicle Level Data'!D:D,MATCH(Overview!$A214,'Vehicle Level Data'!$A:$A,0)))</f>
        <v/>
      </c>
      <c r="D214" s="178"/>
      <c r="E214" s="178"/>
      <c r="F214" s="178"/>
      <c r="G214" s="246"/>
    </row>
    <row r="215" spans="1:7" s="231" customFormat="1" ht="23.25">
      <c r="A215" s="105" t="s">
        <v>266</v>
      </c>
      <c r="B215" s="101" t="str">
        <f>INDEX('Vehicle Level Data'!B:B,MATCH(Overview!$A215,'Vehicle Level Data'!$A:$A,0))</f>
        <v>Property Acquisition Fees</v>
      </c>
      <c r="C215" s="265" t="str">
        <f>IF(ISBLANK(INDEX('Vehicle Level Data'!D:D,MATCH(Overview!$A215,'Vehicle Level Data'!$A:$A,0))),"",INDEX('Vehicle Level Data'!D:D,MATCH(Overview!$A215,'Vehicle Level Data'!$A:$A,0)))</f>
        <v/>
      </c>
      <c r="D215" s="178"/>
      <c r="E215" s="178"/>
      <c r="F215" s="178"/>
      <c r="G215" s="246"/>
    </row>
    <row r="216" spans="1:7" s="231" customFormat="1" ht="23.25">
      <c r="A216" s="102" t="s">
        <v>268</v>
      </c>
      <c r="B216" s="103" t="str">
        <f>INDEX('Vehicle Level Data'!B:B,MATCH(Overview!$A216,'Vehicle Level Data'!$A:$A,0))</f>
        <v>Property Disposition Fees</v>
      </c>
      <c r="C216" s="266" t="str">
        <f>IF(ISBLANK(INDEX('Vehicle Level Data'!D:D,MATCH(Overview!$A216,'Vehicle Level Data'!$A:$A,0))),"",INDEX('Vehicle Level Data'!D:D,MATCH(Overview!$A216,'Vehicle Level Data'!$A:$A,0)))</f>
        <v/>
      </c>
      <c r="D216" s="178"/>
      <c r="E216" s="178"/>
      <c r="F216" s="178"/>
      <c r="G216" s="246"/>
    </row>
    <row r="217" spans="1:7" s="231" customFormat="1" ht="23.25">
      <c r="A217" s="105" t="s">
        <v>270</v>
      </c>
      <c r="B217" s="101" t="str">
        <f>INDEX('Vehicle Level Data'!B:B,MATCH(Overview!$A217,'Vehicle Level Data'!$A:$A,0))</f>
        <v>Project Management Fees</v>
      </c>
      <c r="C217" s="265" t="str">
        <f>IF(ISBLANK(INDEX('Vehicle Level Data'!D:D,MATCH(Overview!$A217,'Vehicle Level Data'!$A:$A,0))),"",INDEX('Vehicle Level Data'!D:D,MATCH(Overview!$A217,'Vehicle Level Data'!$A:$A,0)))</f>
        <v/>
      </c>
      <c r="D217" s="178"/>
      <c r="E217" s="178"/>
      <c r="F217" s="178"/>
      <c r="G217" s="246"/>
    </row>
    <row r="218" spans="1:7" s="231" customFormat="1" ht="23.25">
      <c r="A218" s="102" t="s">
        <v>272</v>
      </c>
      <c r="B218" s="103" t="str">
        <f>INDEX('Vehicle Level Data'!B:B,MATCH(Overview!$A218,'Vehicle Level Data'!$A:$A,0))</f>
        <v>Financing Fees</v>
      </c>
      <c r="C218" s="266" t="str">
        <f>IF(ISBLANK(INDEX('Vehicle Level Data'!D:D,MATCH(Overview!$A218,'Vehicle Level Data'!$A:$A,0))),"",INDEX('Vehicle Level Data'!D:D,MATCH(Overview!$A218,'Vehicle Level Data'!$A:$A,0)))</f>
        <v/>
      </c>
      <c r="D218" s="178"/>
      <c r="E218" s="178"/>
      <c r="F218" s="178"/>
      <c r="G218" s="246"/>
    </row>
    <row r="219" spans="1:7" s="231" customFormat="1" ht="23.25">
      <c r="A219" s="105" t="s">
        <v>274</v>
      </c>
      <c r="B219" s="101" t="str">
        <f>INDEX('Vehicle Level Data'!B:B,MATCH(Overview!$A219,'Vehicle Level Data'!$A:$A,0))</f>
        <v>Wind-up Fees</v>
      </c>
      <c r="C219" s="265" t="str">
        <f>IF(ISBLANK(INDEX('Vehicle Level Data'!D:D,MATCH(Overview!$A219,'Vehicle Level Data'!$A:$A,0))),"",INDEX('Vehicle Level Data'!D:D,MATCH(Overview!$A219,'Vehicle Level Data'!$A:$A,0)))</f>
        <v/>
      </c>
      <c r="D219" s="178"/>
      <c r="E219" s="178"/>
      <c r="F219" s="178"/>
      <c r="G219" s="246"/>
    </row>
    <row r="220" spans="1:7" s="231" customFormat="1" ht="23.25">
      <c r="A220" s="102" t="s">
        <v>276</v>
      </c>
      <c r="B220" s="103" t="str">
        <f>INDEX('Vehicle Level Data'!B:B,MATCH(Overview!$A220,'Vehicle Level Data'!$A:$A,0))</f>
        <v>Internal Leasing Commissions</v>
      </c>
      <c r="C220" s="266" t="str">
        <f>IF(ISBLANK(INDEX('Vehicle Level Data'!D:D,MATCH(Overview!$A220,'Vehicle Level Data'!$A:$A,0))),"",INDEX('Vehicle Level Data'!D:D,MATCH(Overview!$A220,'Vehicle Level Data'!$A:$A,0)))</f>
        <v/>
      </c>
      <c r="D220" s="178"/>
      <c r="E220" s="178"/>
      <c r="F220" s="178"/>
      <c r="G220" s="246"/>
    </row>
    <row r="221" spans="1:7" s="231" customFormat="1" ht="23.25">
      <c r="A221" s="105" t="s">
        <v>277</v>
      </c>
      <c r="B221" s="101" t="str">
        <f>INDEX('Vehicle Level Data'!B:B,MATCH(Overview!$A221,'Vehicle Level Data'!$A:$A,0))</f>
        <v>Other Related Fees, please specify</v>
      </c>
      <c r="C221" s="265" t="str">
        <f>IF(ISBLANK(INDEX('Vehicle Level Data'!D:D,MATCH(Overview!$A221,'Vehicle Level Data'!$A:$A,0))),"",INDEX('Vehicle Level Data'!D:D,MATCH(Overview!$A221,'Vehicle Level Data'!$A:$A,0)))</f>
        <v/>
      </c>
      <c r="D221" s="178"/>
      <c r="E221" s="178"/>
      <c r="F221" s="178"/>
      <c r="G221" s="246"/>
    </row>
    <row r="222" spans="1:7" s="231" customFormat="1" ht="23.25">
      <c r="A222" s="102" t="s">
        <v>278</v>
      </c>
      <c r="B222" s="103" t="str">
        <f>INDEX('Vehicle Level Data'!B:B,MATCH(Overview!$A222,'Vehicle Level Data'!$A:$A,0))</f>
        <v>Total Fees earned by the Investment Manager</v>
      </c>
      <c r="C222" s="266">
        <f>IF(ISBLANK(INDEX('Vehicle Level Data'!D:D,MATCH(Overview!$A222,'Vehicle Level Data'!$A:$A,0))),"",INDEX('Vehicle Level Data'!D:D,MATCH(Overview!$A222,'Vehicle Level Data'!$A:$A,0)))</f>
        <v>0</v>
      </c>
      <c r="D222" s="178"/>
      <c r="E222" s="178"/>
      <c r="F222" s="178"/>
      <c r="G222" s="246"/>
    </row>
    <row r="223" spans="1:7" s="231" customFormat="1" ht="23.25">
      <c r="A223" s="105" t="s">
        <v>280</v>
      </c>
      <c r="B223" s="101" t="str">
        <f>INDEX('Vehicle Level Data'!B:B,MATCH(Overview!$A223,'Vehicle Level Data'!$A:$A,0))</f>
        <v>Vehicle fees included in the TER</v>
      </c>
      <c r="C223" s="265" t="str">
        <f>IF(ISBLANK(INDEX('Vehicle Level Data'!D:D,MATCH(Overview!$A223,'Vehicle Level Data'!$A:$A,0))),"",INDEX('Vehicle Level Data'!D:D,MATCH(Overview!$A223,'Vehicle Level Data'!$A:$A,0)))</f>
        <v/>
      </c>
      <c r="D223" s="178"/>
      <c r="E223" s="178"/>
      <c r="F223" s="178"/>
      <c r="G223" s="246"/>
    </row>
    <row r="224" spans="1:7" s="231" customFormat="1" ht="23.25">
      <c r="A224" s="102" t="s">
        <v>282</v>
      </c>
      <c r="B224" s="103" t="str">
        <f>INDEX('Vehicle Level Data'!B:B,MATCH(Overview!$A224,'Vehicle Level Data'!$A:$A,0))</f>
        <v>Vehicle costs included in the TER</v>
      </c>
      <c r="C224" s="266" t="str">
        <f>IF(ISBLANK(INDEX('Vehicle Level Data'!D:D,MATCH(Overview!$A224,'Vehicle Level Data'!$A:$A,0))),"",INDEX('Vehicle Level Data'!D:D,MATCH(Overview!$A224,'Vehicle Level Data'!$A:$A,0)))</f>
        <v/>
      </c>
      <c r="D224" s="178"/>
      <c r="E224" s="178"/>
      <c r="F224" s="178"/>
      <c r="G224" s="246"/>
    </row>
    <row r="225" spans="1:7" s="231" customFormat="1" ht="23.25">
      <c r="A225" s="105" t="s">
        <v>284</v>
      </c>
      <c r="B225" s="101" t="str">
        <f>INDEX('Vehicle Level Data'!B:B,MATCH(Overview!$A225,'Vehicle Level Data'!$A:$A,0))</f>
        <v>Time weighted average INREV NAV</v>
      </c>
      <c r="C225" s="265" t="str">
        <f>IF(ISBLANK(INDEX('Vehicle Level Data'!D:D,MATCH(Overview!$A225,'Vehicle Level Data'!$A:$A,0))),"",INDEX('Vehicle Level Data'!D:D,MATCH(Overview!$A225,'Vehicle Level Data'!$A:$A,0)))</f>
        <v/>
      </c>
      <c r="D225" s="178"/>
      <c r="E225" s="178"/>
      <c r="F225" s="178"/>
      <c r="G225" s="246"/>
    </row>
    <row r="226" spans="1:7" s="231" customFormat="1" ht="23.25">
      <c r="A226" s="102" t="s">
        <v>285</v>
      </c>
      <c r="B226" s="103" t="str">
        <f>INDEX('Vehicle Level Data'!B:B,MATCH(Overview!$A226,'Vehicle Level Data'!$A:$A,0))</f>
        <v>Time weighted average INREV GAV</v>
      </c>
      <c r="C226" s="266" t="str">
        <f>IF(ISBLANK(INDEX('Vehicle Level Data'!D:D,MATCH(Overview!$A226,'Vehicle Level Data'!$A:$A,0))),"",INDEX('Vehicle Level Data'!D:D,MATCH(Overview!$A226,'Vehicle Level Data'!$A:$A,0)))</f>
        <v/>
      </c>
      <c r="D226" s="178"/>
      <c r="E226" s="178"/>
      <c r="F226" s="178"/>
      <c r="G226" s="246"/>
    </row>
    <row r="227" spans="1:7" s="231" customFormat="1" ht="23.25">
      <c r="A227" s="105" t="s">
        <v>286</v>
      </c>
      <c r="B227" s="101" t="str">
        <f>INDEX('Vehicle Level Data'!B:B,MATCH(Overview!$A227,'Vehicle Level Data'!$A:$A,0))</f>
        <v xml:space="preserve">NAV TER before Performance Fees </v>
      </c>
      <c r="C227" s="279" t="str">
        <f>IF(ISBLANK(INDEX('Vehicle Level Data'!D:D,MATCH(Overview!$A227,'Vehicle Level Data'!$A:$A,0))),"",INDEX('Vehicle Level Data'!D:D,MATCH(Overview!$A227,'Vehicle Level Data'!$A:$A,0)))</f>
        <v/>
      </c>
      <c r="D227" s="142"/>
      <c r="E227" s="142"/>
      <c r="F227" s="142"/>
      <c r="G227" s="246"/>
    </row>
    <row r="228" spans="1:7" s="228" customFormat="1" ht="23.25">
      <c r="A228" s="102" t="s">
        <v>287</v>
      </c>
      <c r="B228" s="103" t="str">
        <f>INDEX('Vehicle Level Data'!B:B,MATCH(Overview!$A228,'Vehicle Level Data'!$A:$A,0))</f>
        <v xml:space="preserve">GAV TER before Performance Fees </v>
      </c>
      <c r="C228" s="267" t="str">
        <f>IF(ISBLANK(INDEX('Vehicle Level Data'!D:D,MATCH(Overview!$A228,'Vehicle Level Data'!$A:$A,0))),"",INDEX('Vehicle Level Data'!D:D,MATCH(Overview!$A228,'Vehicle Level Data'!$A:$A,0)))</f>
        <v/>
      </c>
      <c r="D228" s="142"/>
      <c r="E228" s="142"/>
      <c r="F228" s="142"/>
      <c r="G228" s="246"/>
    </row>
    <row r="229" spans="1:7" s="228" customFormat="1" ht="23.25">
      <c r="A229" s="105" t="s">
        <v>288</v>
      </c>
      <c r="B229" s="101" t="str">
        <f>INDEX('Vehicle Level Data'!B:B,MATCH(Overview!$A229,'Vehicle Level Data'!$A:$A,0))</f>
        <v xml:space="preserve">NAV TER after Performance Fees </v>
      </c>
      <c r="C229" s="279" t="str">
        <f>IF(ISBLANK(INDEX('Vehicle Level Data'!D:D,MATCH(Overview!$A229,'Vehicle Level Data'!$A:$A,0))),"",INDEX('Vehicle Level Data'!D:D,MATCH(Overview!$A229,'Vehicle Level Data'!$A:$A,0)))</f>
        <v/>
      </c>
      <c r="D229" s="142"/>
      <c r="E229" s="142"/>
      <c r="F229" s="142"/>
      <c r="G229" s="246"/>
    </row>
    <row r="230" spans="1:7" s="231" customFormat="1" ht="23.25">
      <c r="A230" s="102" t="s">
        <v>290</v>
      </c>
      <c r="B230" s="103" t="str">
        <f>INDEX('Vehicle Level Data'!B:B,MATCH(Overview!$A230,'Vehicle Level Data'!$A:$A,0))</f>
        <v xml:space="preserve">GAV TER after Performance Fees </v>
      </c>
      <c r="C230" s="267" t="str">
        <f>IF(ISBLANK(INDEX('Vehicle Level Data'!D:D,MATCH(Overview!$A230,'Vehicle Level Data'!$A:$A,0))),"",INDEX('Vehicle Level Data'!D:D,MATCH(Overview!$A230,'Vehicle Level Data'!$A:$A,0)))</f>
        <v/>
      </c>
      <c r="D230" s="142"/>
      <c r="E230" s="142"/>
      <c r="F230" s="142"/>
      <c r="G230" s="246"/>
    </row>
    <row r="231" spans="1:7" s="231" customFormat="1" ht="23.25">
      <c r="A231" s="105" t="s">
        <v>292</v>
      </c>
      <c r="B231" s="101" t="str">
        <f>INDEX('Vehicle Level Data'!B:B,MATCH(Overview!$A231,'Vehicle Level Data'!$A:$A,0))</f>
        <v>Property fees included in the REER</v>
      </c>
      <c r="C231" s="265" t="str">
        <f>IF(ISBLANK(INDEX('Vehicle Level Data'!D:D,MATCH(Overview!$A231,'Vehicle Level Data'!$A:$A,0))),"",INDEX('Vehicle Level Data'!D:D,MATCH(Overview!$A231,'Vehicle Level Data'!$A:$A,0)))</f>
        <v/>
      </c>
      <c r="D231" s="178"/>
      <c r="E231" s="178"/>
      <c r="F231" s="178"/>
      <c r="G231" s="246"/>
    </row>
    <row r="232" spans="1:7" s="231" customFormat="1" ht="23.25">
      <c r="A232" s="102" t="s">
        <v>1610</v>
      </c>
      <c r="B232" s="103" t="str">
        <f>INDEX('Vehicle Level Data'!B:B,MATCH(Overview!$A232,'Vehicle Level Data'!$A:$A,0))</f>
        <v>Property costs included in the REER</v>
      </c>
      <c r="C232" s="266" t="str">
        <f>IF(ISBLANK(INDEX('Vehicle Level Data'!D:D,MATCH(Overview!$A232,'Vehicle Level Data'!$A:$A,0))),"",INDEX('Vehicle Level Data'!D:D,MATCH(Overview!$A232,'Vehicle Level Data'!$A:$A,0)))</f>
        <v/>
      </c>
      <c r="D232" s="178"/>
      <c r="E232" s="178"/>
      <c r="F232" s="178"/>
      <c r="G232" s="246"/>
    </row>
    <row r="233" spans="1:7" s="231" customFormat="1" ht="23.25">
      <c r="A233" s="105" t="s">
        <v>1608</v>
      </c>
      <c r="B233" s="101" t="str">
        <f>INDEX('Vehicle Level Data'!B:B,MATCH(Overview!$A233,'Vehicle Level Data'!$A:$A,0))</f>
        <v>REER</v>
      </c>
      <c r="C233" s="279" t="str">
        <f>IF(ISBLANK(INDEX('Vehicle Level Data'!D:D,MATCH(Overview!$A233,'Vehicle Level Data'!$A:$A,0))),"",INDEX('Vehicle Level Data'!D:D,MATCH(Overview!$A233,'Vehicle Level Data'!$A:$A,0)))</f>
        <v/>
      </c>
      <c r="D233" s="142"/>
      <c r="E233" s="142"/>
      <c r="F233" s="142"/>
      <c r="G233" s="246"/>
    </row>
    <row r="234" spans="1:7" s="228" customFormat="1" ht="23.25">
      <c r="A234" s="112"/>
      <c r="B234" s="284"/>
      <c r="C234" s="405"/>
      <c r="D234" s="138"/>
      <c r="E234" s="138"/>
      <c r="F234" s="138"/>
      <c r="G234" s="246"/>
    </row>
    <row r="235" spans="1:7" s="228" customFormat="1" ht="23.25">
      <c r="A235" s="84">
        <v>12</v>
      </c>
      <c r="B235" s="99" t="s">
        <v>1817</v>
      </c>
      <c r="C235" s="402" t="str">
        <f>$C$3</f>
        <v xml:space="preserve">Data  </v>
      </c>
      <c r="D235" s="443"/>
      <c r="E235" s="443"/>
      <c r="F235" s="443"/>
      <c r="G235" s="246"/>
    </row>
    <row r="236" spans="1:7" s="231" customFormat="1" ht="11.1" customHeight="1">
      <c r="A236" s="112"/>
      <c r="B236" s="112"/>
      <c r="C236" s="403"/>
      <c r="D236" s="288"/>
      <c r="E236" s="288"/>
      <c r="F236" s="288"/>
      <c r="G236" s="246"/>
    </row>
    <row r="237" spans="1:7" s="231" customFormat="1" ht="23.25">
      <c r="A237" s="102" t="s">
        <v>294</v>
      </c>
      <c r="B237" s="103" t="str">
        <f>INDEX('Vehicle Level Data'!B:B,MATCH(Overview!$A237,'Vehicle Level Data'!$A:$A,0))</f>
        <v>Capital Commitments - During the Reporting Period</v>
      </c>
      <c r="C237" s="266" t="str">
        <f>IF(ISBLANK(INDEX('Vehicle Level Data'!D:D,MATCH(Overview!$A237,'Vehicle Level Data'!$A:$A,0))),"",INDEX('Vehicle Level Data'!D:D,MATCH(Overview!$A237,'Vehicle Level Data'!$A:$A,0)))</f>
        <v/>
      </c>
      <c r="D237" s="178"/>
      <c r="E237" s="178"/>
      <c r="F237" s="178"/>
      <c r="G237" s="246"/>
    </row>
    <row r="238" spans="1:7" s="231" customFormat="1" ht="23.25">
      <c r="A238" s="105" t="s">
        <v>295</v>
      </c>
      <c r="B238" s="101" t="str">
        <f>INDEX('Vehicle Level Data'!B:B,MATCH(Overview!$A238,'Vehicle Level Data'!$A:$A,0))</f>
        <v>Total Capital Commitments</v>
      </c>
      <c r="C238" s="265" t="str">
        <f>IF(ISBLANK(INDEX('Vehicle Level Data'!D:D,MATCH(Overview!$A238,'Vehicle Level Data'!$A:$A,0))),"",INDEX('Vehicle Level Data'!D:D,MATCH(Overview!$A238,'Vehicle Level Data'!$A:$A,0)))</f>
        <v/>
      </c>
      <c r="D238" s="178"/>
      <c r="E238" s="178"/>
      <c r="F238" s="178"/>
      <c r="G238" s="246"/>
    </row>
    <row r="239" spans="1:7" s="231" customFormat="1" ht="23.25">
      <c r="A239" s="102" t="s">
        <v>296</v>
      </c>
      <c r="B239" s="103" t="str">
        <f>INDEX('Vehicle Level Data'!B:B,MATCH(Overview!$A239,'Vehicle Level Data'!$A:$A,0))</f>
        <v>Remaining Capital Commitments</v>
      </c>
      <c r="C239" s="266" t="str">
        <f>IF(ISBLANK(INDEX('Vehicle Level Data'!D:D,MATCH(Overview!$A239,'Vehicle Level Data'!$A:$A,0))),"",INDEX('Vehicle Level Data'!D:D,MATCH(Overview!$A239,'Vehicle Level Data'!$A:$A,0)))</f>
        <v/>
      </c>
      <c r="D239" s="178"/>
      <c r="E239" s="178"/>
      <c r="F239" s="178"/>
      <c r="G239" s="246"/>
    </row>
    <row r="240" spans="1:7" s="231" customFormat="1" ht="23.25">
      <c r="A240" s="105" t="s">
        <v>1810</v>
      </c>
      <c r="B240" s="101" t="str">
        <f>INDEX('Vehicle Level Data'!B:B,MATCH(Overview!$A240,'Vehicle Level Data'!$A:$A,0))</f>
        <v>Current Capital Closing Period</v>
      </c>
      <c r="C240" s="265" t="str">
        <f>IF(ISBLANK(INDEX('Vehicle Level Data'!D:D,MATCH(Overview!$A240,'Vehicle Level Data'!$A:$A,0))),"",INDEX('Vehicle Level Data'!D:D,MATCH(Overview!$A240,'Vehicle Level Data'!$A:$A,0)))</f>
        <v/>
      </c>
      <c r="D240" s="178"/>
      <c r="E240" s="178"/>
      <c r="F240" s="178"/>
      <c r="G240" s="246"/>
    </row>
    <row r="241" spans="1:7" s="231" customFormat="1" ht="23.25">
      <c r="A241" s="102" t="s">
        <v>1811</v>
      </c>
      <c r="B241" s="103" t="str">
        <f>INDEX('Vehicle Level Data'!B:B,MATCH(Overview!$A241,'Vehicle Level Data'!$A:$A,0))</f>
        <v>% of Equity Traded on Secondary Markets - During the Reporting Period</v>
      </c>
      <c r="C241" s="341" t="str">
        <f>IF(ISBLANK(INDEX('Vehicle Level Data'!D:D,MATCH(Overview!$A241,'Vehicle Level Data'!$A:$A,0))),"",INDEX('Vehicle Level Data'!D:D,MATCH(Overview!$A241,'Vehicle Level Data'!$A:$A,0)))</f>
        <v/>
      </c>
      <c r="D241" s="178"/>
      <c r="E241" s="178"/>
      <c r="F241" s="178"/>
      <c r="G241" s="246"/>
    </row>
    <row r="242" spans="1:7" s="231" customFormat="1" ht="23.25">
      <c r="A242" s="105" t="s">
        <v>1813</v>
      </c>
      <c r="B242" s="101" t="str">
        <f>INDEX('Vehicle Level Data'!B:B,MATCH(Overview!$A242,'Vehicle Level Data'!$A:$A,0))</f>
        <v>Facilitator of Secondary Market Transactions - During the Reporting Period</v>
      </c>
      <c r="C242" s="265" t="str">
        <f>IF(ISBLANK(INDEX('Vehicle Level Data'!D:D,MATCH(Overview!$A242,'Vehicle Level Data'!$A:$A,0))),"",INDEX('Vehicle Level Data'!D:D,MATCH(Overview!$A242,'Vehicle Level Data'!$A:$A,0)))</f>
        <v/>
      </c>
      <c r="D242" s="178"/>
      <c r="E242" s="178"/>
      <c r="F242" s="178"/>
      <c r="G242" s="246"/>
    </row>
    <row r="243" spans="1:7" s="231" customFormat="1" ht="23.25">
      <c r="A243" s="112"/>
      <c r="B243" s="112"/>
      <c r="C243" s="403"/>
      <c r="D243" s="288"/>
      <c r="E243" s="288"/>
      <c r="F243" s="288"/>
      <c r="G243" s="246"/>
    </row>
    <row r="244" spans="1:7" s="231" customFormat="1" ht="23.25">
      <c r="A244" s="84">
        <v>13</v>
      </c>
      <c r="B244" s="99" t="s">
        <v>1462</v>
      </c>
      <c r="C244" s="402" t="str">
        <f>$C$3</f>
        <v xml:space="preserve">Data  </v>
      </c>
      <c r="D244" s="443"/>
      <c r="E244" s="443"/>
      <c r="F244" s="443"/>
      <c r="G244" s="246"/>
    </row>
    <row r="245" spans="1:7" s="231" customFormat="1" ht="11.1" customHeight="1">
      <c r="A245" s="112"/>
      <c r="B245" s="113"/>
      <c r="C245" s="406"/>
      <c r="D245" s="291"/>
      <c r="E245" s="291"/>
      <c r="F245" s="291"/>
      <c r="G245" s="246"/>
    </row>
    <row r="246" spans="1:7" s="231" customFormat="1" ht="23.25">
      <c r="A246" s="102" t="s">
        <v>297</v>
      </c>
      <c r="B246" s="103" t="str">
        <f>INDEX('Vehicle Level Data'!B:B,MATCH(Overview!$A246,'Vehicle Level Data'!$A:$A,0))</f>
        <v>(Equity) Capital Contributed -  During the Reporting period</v>
      </c>
      <c r="C246" s="266" t="str">
        <f>IF(ISBLANK(INDEX('Vehicle Level Data'!D:D,MATCH(Overview!$A246,'Vehicle Level Data'!$A:$A,0))),"",INDEX('Vehicle Level Data'!D:D,MATCH(Overview!$A246,'Vehicle Level Data'!$A:$A,0)))</f>
        <v/>
      </c>
      <c r="D246" s="178"/>
      <c r="E246" s="178"/>
      <c r="F246" s="178"/>
      <c r="G246" s="246"/>
    </row>
    <row r="247" spans="1:7" s="231" customFormat="1" ht="23.25">
      <c r="A247" s="105" t="s">
        <v>298</v>
      </c>
      <c r="B247" s="101" t="str">
        <f>INDEX('Vehicle Level Data'!B:B,MATCH(Overview!$A247,'Vehicle Level Data'!$A:$A,0))</f>
        <v xml:space="preserve">(Equity) Capital Redeemed - During the Reporting period </v>
      </c>
      <c r="C247" s="265" t="str">
        <f>IF(ISBLANK(INDEX('Vehicle Level Data'!D:D,MATCH(Overview!$A247,'Vehicle Level Data'!$A:$A,0))),"",INDEX('Vehicle Level Data'!D:D,MATCH(Overview!$A247,'Vehicle Level Data'!$A:$A,0)))</f>
        <v/>
      </c>
      <c r="D247" s="178"/>
      <c r="E247" s="178"/>
      <c r="F247" s="178"/>
      <c r="G247" s="246"/>
    </row>
    <row r="248" spans="1:7" s="228" customFormat="1" ht="23.25">
      <c r="A248" s="102" t="s">
        <v>299</v>
      </c>
      <c r="B248" s="103" t="str">
        <f>INDEX('Vehicle Level Data'!B:B,MATCH(Overview!$A248,'Vehicle Level Data'!$A:$A,0))</f>
        <v>(Equity) Capital  Recalled - During the Reporting Period</v>
      </c>
      <c r="C248" s="266" t="str">
        <f>IF(ISBLANK(INDEX('Vehicle Level Data'!D:D,MATCH(Overview!$A248,'Vehicle Level Data'!$A:$A,0))),"",INDEX('Vehicle Level Data'!D:D,MATCH(Overview!$A248,'Vehicle Level Data'!$A:$A,0)))</f>
        <v/>
      </c>
      <c r="D248" s="178"/>
      <c r="E248" s="178"/>
      <c r="F248" s="178"/>
      <c r="G248" s="246"/>
    </row>
    <row r="249" spans="1:7" s="228" customFormat="1" ht="23.25">
      <c r="A249" s="105" t="s">
        <v>300</v>
      </c>
      <c r="B249" s="101" t="str">
        <f>INDEX('Vehicle Level Data'!B:B,MATCH(Overview!$A249,'Vehicle Level Data'!$A:$A,0))</f>
        <v>Shareholders' Loans Contributed - During Reporting Period</v>
      </c>
      <c r="C249" s="265" t="str">
        <f>IF(ISBLANK(INDEX('Vehicle Level Data'!D:D,MATCH(Overview!$A249,'Vehicle Level Data'!$A:$A,0))),"",INDEX('Vehicle Level Data'!D:D,MATCH(Overview!$A249,'Vehicle Level Data'!$A:$A,0)))</f>
        <v/>
      </c>
      <c r="D249" s="178"/>
      <c r="E249" s="178"/>
      <c r="F249" s="178"/>
      <c r="G249" s="246"/>
    </row>
    <row r="250" spans="1:7" s="231" customFormat="1" ht="23.25">
      <c r="A250" s="102" t="s">
        <v>301</v>
      </c>
      <c r="B250" s="103" t="str">
        <f>INDEX('Vehicle Level Data'!B:B,MATCH(Overview!$A250,'Vehicle Level Data'!$A:$A,0))</f>
        <v>Shareholders' Loans Repayments - During Reporting Period</v>
      </c>
      <c r="C250" s="266" t="str">
        <f>IF(ISBLANK(INDEX('Vehicle Level Data'!D:D,MATCH(Overview!$A250,'Vehicle Level Data'!$A:$A,0))),"",INDEX('Vehicle Level Data'!D:D,MATCH(Overview!$A250,'Vehicle Level Data'!$A:$A,0)))</f>
        <v/>
      </c>
      <c r="D250" s="178"/>
      <c r="E250" s="178"/>
      <c r="F250" s="178"/>
      <c r="G250" s="246"/>
    </row>
    <row r="251" spans="1:7" s="231" customFormat="1" ht="23.25">
      <c r="A251" s="105" t="s">
        <v>302</v>
      </c>
      <c r="B251" s="101" t="str">
        <f>INDEX('Vehicle Level Data'!B:B,MATCH(Overview!$A251,'Vehicle Level Data'!$A:$A,0))</f>
        <v>Net Capital Contributed - During the Reporting Period</v>
      </c>
      <c r="C251" s="265">
        <f>IF(ISBLANK(INDEX('Vehicle Level Data'!D:D,MATCH(Overview!$A251,'Vehicle Level Data'!$A:$A,0))),"",INDEX('Vehicle Level Data'!D:D,MATCH(Overview!$A251,'Vehicle Level Data'!$A:$A,0)))</f>
        <v>0</v>
      </c>
      <c r="D251" s="178"/>
      <c r="E251" s="178"/>
      <c r="F251" s="178"/>
      <c r="G251" s="246"/>
    </row>
    <row r="252" spans="1:7" s="231" customFormat="1" ht="23.25">
      <c r="A252" s="102" t="s">
        <v>303</v>
      </c>
      <c r="B252" s="103" t="str">
        <f>INDEX('Vehicle Level Data'!B:B,MATCH(Overview!$A252,'Vehicle Level Data'!$A:$A,0))</f>
        <v>Interest paid on Shareholders' Loans - During Reporting Period</v>
      </c>
      <c r="C252" s="266" t="str">
        <f>IF(ISBLANK(INDEX('Vehicle Level Data'!D:D,MATCH(Overview!$A252,'Vehicle Level Data'!$A:$A,0))),"",INDEX('Vehicle Level Data'!D:D,MATCH(Overview!$A252,'Vehicle Level Data'!$A:$A,0)))</f>
        <v/>
      </c>
      <c r="D252" s="178"/>
      <c r="E252" s="178"/>
      <c r="F252" s="178"/>
      <c r="G252" s="246"/>
    </row>
    <row r="253" spans="1:7" s="231" customFormat="1" ht="23.25">
      <c r="A253" s="105" t="s">
        <v>304</v>
      </c>
      <c r="B253" s="101" t="str">
        <f>INDEX('Vehicle Level Data'!B:B,MATCH(Overview!$A253,'Vehicle Level Data'!$A:$A,0))</f>
        <v>Dividend/Profit Distributions - During Reporting Period</v>
      </c>
      <c r="C253" s="265" t="str">
        <f>IF(ISBLANK(INDEX('Vehicle Level Data'!D:D,MATCH(Overview!$A253,'Vehicle Level Data'!$A:$A,0))),"",INDEX('Vehicle Level Data'!D:D,MATCH(Overview!$A253,'Vehicle Level Data'!$A:$A,0)))</f>
        <v/>
      </c>
      <c r="D253" s="178"/>
      <c r="E253" s="178"/>
      <c r="F253" s="178"/>
      <c r="G253" s="246"/>
    </row>
    <row r="254" spans="1:7" s="231" customFormat="1" ht="23.25">
      <c r="A254" s="102" t="s">
        <v>1509</v>
      </c>
      <c r="B254" s="103" t="str">
        <f>INDEX('Vehicle Level Data'!B:B,MATCH(Overview!$A254,'Vehicle Level Data'!$A:$A,0))</f>
        <v xml:space="preserve">Total (Equity) Capital Contributed - Since Inception </v>
      </c>
      <c r="C254" s="266" t="str">
        <f>IF(ISBLANK(INDEX('Vehicle Level Data'!D:D,MATCH(Overview!$A254,'Vehicle Level Data'!$A:$A,0))),"",INDEX('Vehicle Level Data'!D:D,MATCH(Overview!$A254,'Vehicle Level Data'!$A:$A,0)))</f>
        <v/>
      </c>
      <c r="D254" s="178"/>
      <c r="E254" s="178"/>
      <c r="F254" s="178"/>
      <c r="G254" s="246"/>
    </row>
    <row r="255" spans="1:7" s="231" customFormat="1" ht="23.25">
      <c r="A255" s="105" t="s">
        <v>1463</v>
      </c>
      <c r="B255" s="101" t="str">
        <f>INDEX('Vehicle Level Data'!B:B,MATCH(Overview!$A255,'Vehicle Level Data'!$A:$A,0))</f>
        <v>Total (Equity) Capital Redeemed - Since Inception</v>
      </c>
      <c r="C255" s="265" t="str">
        <f>IF(ISBLANK(INDEX('Vehicle Level Data'!D:D,MATCH(Overview!$A255,'Vehicle Level Data'!$A:$A,0))),"",INDEX('Vehicle Level Data'!D:D,MATCH(Overview!$A255,'Vehicle Level Data'!$A:$A,0)))</f>
        <v/>
      </c>
      <c r="D255" s="178"/>
      <c r="E255" s="178"/>
      <c r="F255" s="178"/>
      <c r="G255" s="246"/>
    </row>
    <row r="256" spans="1:7" s="231" customFormat="1" ht="23.25">
      <c r="A256" s="102" t="s">
        <v>1464</v>
      </c>
      <c r="B256" s="103" t="str">
        <f>INDEX('Vehicle Level Data'!B:B,MATCH(Overview!$A256,'Vehicle Level Data'!$A:$A,0))</f>
        <v>Total (Equity) Capital  Recalled - Since Inception</v>
      </c>
      <c r="C256" s="266" t="str">
        <f>IF(ISBLANK(INDEX('Vehicle Level Data'!D:D,MATCH(Overview!$A256,'Vehicle Level Data'!$A:$A,0))),"",INDEX('Vehicle Level Data'!D:D,MATCH(Overview!$A256,'Vehicle Level Data'!$A:$A,0)))</f>
        <v/>
      </c>
      <c r="D256" s="178"/>
      <c r="E256" s="178"/>
      <c r="F256" s="178"/>
      <c r="G256" s="246"/>
    </row>
    <row r="257" spans="1:7" s="231" customFormat="1" ht="23.25">
      <c r="A257" s="105" t="s">
        <v>1465</v>
      </c>
      <c r="B257" s="101" t="str">
        <f>INDEX('Vehicle Level Data'!B:B,MATCH(Overview!$A257,'Vehicle Level Data'!$A:$A,0))</f>
        <v>Total Shareholders' Loans Contributed - Since Inception</v>
      </c>
      <c r="C257" s="265" t="str">
        <f>IF(ISBLANK(INDEX('Vehicle Level Data'!D:D,MATCH(Overview!$A257,'Vehicle Level Data'!$A:$A,0))),"",INDEX('Vehicle Level Data'!D:D,MATCH(Overview!$A257,'Vehicle Level Data'!$A:$A,0)))</f>
        <v/>
      </c>
      <c r="D257" s="178"/>
      <c r="E257" s="178"/>
      <c r="F257" s="178"/>
      <c r="G257" s="246"/>
    </row>
    <row r="258" spans="1:7" s="231" customFormat="1" ht="23.25">
      <c r="A258" s="102" t="s">
        <v>1466</v>
      </c>
      <c r="B258" s="103" t="str">
        <f>INDEX('Vehicle Level Data'!B:B,MATCH(Overview!$A258,'Vehicle Level Data'!$A:$A,0))</f>
        <v>Total  Shareholders' Loans Repayments - Since inception</v>
      </c>
      <c r="C258" s="266" t="str">
        <f>IF(ISBLANK(INDEX('Vehicle Level Data'!D:D,MATCH(Overview!$A258,'Vehicle Level Data'!$A:$A,0))),"",INDEX('Vehicle Level Data'!D:D,MATCH(Overview!$A258,'Vehicle Level Data'!$A:$A,0)))</f>
        <v/>
      </c>
      <c r="D258" s="178"/>
      <c r="E258" s="178"/>
      <c r="F258" s="178"/>
      <c r="G258" s="246"/>
    </row>
    <row r="259" spans="1:7" s="231" customFormat="1" ht="23.25">
      <c r="A259" s="105" t="s">
        <v>1467</v>
      </c>
      <c r="B259" s="101" t="str">
        <f>INDEX('Vehicle Level Data'!B:B,MATCH(Overview!$A259,'Vehicle Level Data'!$A:$A,0))</f>
        <v>Total Net Capital Contributed - Since Inception</v>
      </c>
      <c r="C259" s="265">
        <f>IF(ISBLANK(INDEX('Vehicle Level Data'!D:D,MATCH(Overview!$A259,'Vehicle Level Data'!$A:$A,0))),"",INDEX('Vehicle Level Data'!D:D,MATCH(Overview!$A259,'Vehicle Level Data'!$A:$A,0)))</f>
        <v>0</v>
      </c>
      <c r="D259" s="178"/>
      <c r="E259" s="178"/>
      <c r="F259" s="178"/>
      <c r="G259" s="246"/>
    </row>
    <row r="260" spans="1:7" s="231" customFormat="1" ht="23.25">
      <c r="A260" s="102" t="s">
        <v>1468</v>
      </c>
      <c r="B260" s="103" t="str">
        <f>INDEX('Vehicle Level Data'!B:B,MATCH(Overview!$A260,'Vehicle Level Data'!$A:$A,0))</f>
        <v>Total Interest paid on Shareholders' Loans - Since inception</v>
      </c>
      <c r="C260" s="266" t="str">
        <f>IF(ISBLANK(INDEX('Vehicle Level Data'!D:D,MATCH(Overview!$A260,'Vehicle Level Data'!$A:$A,0))),"",INDEX('Vehicle Level Data'!D:D,MATCH(Overview!$A260,'Vehicle Level Data'!$A:$A,0)))</f>
        <v/>
      </c>
      <c r="D260" s="178"/>
      <c r="E260" s="178"/>
      <c r="F260" s="178"/>
      <c r="G260" s="246"/>
    </row>
    <row r="261" spans="1:7" s="228" customFormat="1" ht="23.25">
      <c r="A261" s="105" t="s">
        <v>1469</v>
      </c>
      <c r="B261" s="101" t="str">
        <f>INDEX('Vehicle Level Data'!B:B,MATCH(Overview!$A261,'Vehicle Level Data'!$A:$A,0))</f>
        <v>Dividend/Profit Distributions - Since Inception</v>
      </c>
      <c r="C261" s="265" t="str">
        <f>IF(ISBLANK(INDEX('Vehicle Level Data'!D:D,MATCH(Overview!$A261,'Vehicle Level Data'!$A:$A,0))),"",INDEX('Vehicle Level Data'!D:D,MATCH(Overview!$A261,'Vehicle Level Data'!$A:$A,0)))</f>
        <v/>
      </c>
      <c r="D261" s="178"/>
      <c r="E261" s="178"/>
      <c r="F261" s="178"/>
      <c r="G261" s="246"/>
    </row>
    <row r="262" spans="1:7" s="228" customFormat="1" ht="23.25">
      <c r="A262" s="102"/>
      <c r="B262" s="113"/>
      <c r="C262" s="406"/>
      <c r="D262" s="291"/>
      <c r="E262" s="291"/>
      <c r="F262" s="291"/>
      <c r="G262" s="246"/>
    </row>
    <row r="263" spans="1:7" s="231" customFormat="1" ht="23.25">
      <c r="A263" s="84">
        <v>14</v>
      </c>
      <c r="B263" s="99" t="s">
        <v>305</v>
      </c>
      <c r="C263" s="402" t="str">
        <f>$C$3</f>
        <v xml:space="preserve">Data  </v>
      </c>
      <c r="D263" s="443"/>
      <c r="E263" s="443"/>
      <c r="F263" s="443"/>
      <c r="G263" s="246"/>
    </row>
    <row r="264" spans="1:7" s="231" customFormat="1" ht="11.1" customHeight="1">
      <c r="A264" s="112"/>
      <c r="B264" s="113"/>
      <c r="C264" s="406"/>
      <c r="D264" s="291"/>
      <c r="E264" s="291"/>
      <c r="F264" s="291"/>
      <c r="G264" s="246"/>
    </row>
    <row r="265" spans="1:7" s="231" customFormat="1" ht="23.25">
      <c r="A265" s="102" t="s">
        <v>306</v>
      </c>
      <c r="B265" s="103" t="str">
        <f>INDEX('Vehicle Level Data'!B:B,MATCH(Overview!$A265,'Vehicle Level Data'!$A:$A,0))</f>
        <v>Capital Distributions - During Reporting Period</v>
      </c>
      <c r="C265" s="266" t="str">
        <f>IF(ISBLANK(INDEX('Vehicle Level Data'!D:D,MATCH(Overview!$A265,'Vehicle Level Data'!$A:$A,0))),"",INDEX('Vehicle Level Data'!D:D,MATCH(Overview!$A265,'Vehicle Level Data'!$A:$A,0)))</f>
        <v/>
      </c>
      <c r="D265" s="178"/>
      <c r="E265" s="178"/>
      <c r="F265" s="178"/>
      <c r="G265" s="246"/>
    </row>
    <row r="266" spans="1:7" s="231" customFormat="1" ht="23.25">
      <c r="A266" s="105" t="s">
        <v>307</v>
      </c>
      <c r="B266" s="101" t="str">
        <f>INDEX('Vehicle Level Data'!B:B,MATCH(Overview!$A266,'Vehicle Level Data'!$A:$A,0))</f>
        <v>Income Distributions - During the Reporting Period</v>
      </c>
      <c r="C266" s="265" t="str">
        <f>IF(ISBLANK(INDEX('Vehicle Level Data'!D:D,MATCH(Overview!$A266,'Vehicle Level Data'!$A:$A,0))),"",INDEX('Vehicle Level Data'!D:D,MATCH(Overview!$A266,'Vehicle Level Data'!$A:$A,0)))</f>
        <v/>
      </c>
      <c r="D266" s="178"/>
      <c r="E266" s="178"/>
      <c r="F266" s="178"/>
      <c r="G266" s="246"/>
    </row>
    <row r="267" spans="1:7" s="231" customFormat="1" ht="23.25">
      <c r="A267" s="102" t="s">
        <v>308</v>
      </c>
      <c r="B267" s="103" t="str">
        <f>INDEX('Vehicle Level Data'!B:B,MATCH(Overview!$A267,'Vehicle Level Data'!$A:$A,0))</f>
        <v>Total Distributions - During Reporting Period</v>
      </c>
      <c r="C267" s="266">
        <f>IF(ISBLANK(INDEX('Vehicle Level Data'!D:D,MATCH(Overview!$A267,'Vehicle Level Data'!$A:$A,0))),"",INDEX('Vehicle Level Data'!D:D,MATCH(Overview!$A267,'Vehicle Level Data'!$A:$A,0)))</f>
        <v>0</v>
      </c>
      <c r="D267" s="178"/>
      <c r="E267" s="178"/>
      <c r="F267" s="178"/>
      <c r="G267" s="246"/>
    </row>
    <row r="268" spans="1:7" s="231" customFormat="1" ht="23.25">
      <c r="A268" s="105" t="s">
        <v>1580</v>
      </c>
      <c r="B268" s="101" t="str">
        <f>INDEX('Vehicle Level Data'!B:B,MATCH(Overview!$A268,'Vehicle Level Data'!$A:$A,0))</f>
        <v>Total Distributions Recallable - During Reporting Period</v>
      </c>
      <c r="C268" s="265" t="str">
        <f>IF(ISBLANK(INDEX('Vehicle Level Data'!D:D,MATCH(Overview!$A268,'Vehicle Level Data'!$A:$A,0))),"",INDEX('Vehicle Level Data'!D:D,MATCH(Overview!$A268,'Vehicle Level Data'!$A:$A,0)))</f>
        <v/>
      </c>
      <c r="D268" s="178"/>
      <c r="E268" s="178"/>
      <c r="F268" s="178"/>
      <c r="G268" s="246"/>
    </row>
    <row r="269" spans="1:7" s="231" customFormat="1" ht="23.25">
      <c r="A269" s="102" t="s">
        <v>1581</v>
      </c>
      <c r="B269" s="103" t="str">
        <f>INDEX('Vehicle Level Data'!B:B,MATCH(Overview!$A269,'Vehicle Level Data'!$A:$A,0))</f>
        <v>Total Distributions Non-Recallable - During Reporting Period</v>
      </c>
      <c r="C269" s="266" t="str">
        <f>IF(ISBLANK(INDEX('Vehicle Level Data'!D:D,MATCH(Overview!$A269,'Vehicle Level Data'!$A:$A,0))),"",INDEX('Vehicle Level Data'!D:D,MATCH(Overview!$A269,'Vehicle Level Data'!$A:$A,0)))</f>
        <v/>
      </c>
      <c r="D269" s="178"/>
      <c r="E269" s="178"/>
      <c r="F269" s="178"/>
      <c r="G269" s="246"/>
    </row>
    <row r="270" spans="1:7" s="231" customFormat="1" ht="23.25">
      <c r="A270" s="105" t="s">
        <v>309</v>
      </c>
      <c r="B270" s="101" t="str">
        <f>INDEX('Vehicle Level Data'!B:B,MATCH(Overview!$A270,'Vehicle Level Data'!$A:$A,0))</f>
        <v>Capital Distributions - Since inception</v>
      </c>
      <c r="C270" s="265" t="str">
        <f>IF(ISBLANK(INDEX('Vehicle Level Data'!D:D,MATCH(Overview!$A270,'Vehicle Level Data'!$A:$A,0))),"",INDEX('Vehicle Level Data'!D:D,MATCH(Overview!$A270,'Vehicle Level Data'!$A:$A,0)))</f>
        <v/>
      </c>
      <c r="D270" s="178"/>
      <c r="E270" s="178"/>
      <c r="F270" s="178"/>
      <c r="G270" s="246"/>
    </row>
    <row r="271" spans="1:7" s="231" customFormat="1" ht="23.25">
      <c r="A271" s="102" t="s">
        <v>310</v>
      </c>
      <c r="B271" s="103" t="str">
        <f>INDEX('Vehicle Level Data'!B:B,MATCH(Overview!$A271,'Vehicle Level Data'!$A:$A,0))</f>
        <v>Income Distributions - Since Inception</v>
      </c>
      <c r="C271" s="266" t="str">
        <f>IF(ISBLANK(INDEX('Vehicle Level Data'!D:D,MATCH(Overview!$A271,'Vehicle Level Data'!$A:$A,0))),"",INDEX('Vehicle Level Data'!D:D,MATCH(Overview!$A271,'Vehicle Level Data'!$A:$A,0)))</f>
        <v/>
      </c>
      <c r="D271" s="178"/>
      <c r="E271" s="178"/>
      <c r="F271" s="178"/>
      <c r="G271" s="246"/>
    </row>
    <row r="272" spans="1:7" s="231" customFormat="1" ht="23.25">
      <c r="A272" s="105" t="s">
        <v>311</v>
      </c>
      <c r="B272" s="101" t="str">
        <f>INDEX('Vehicle Level Data'!B:B,MATCH(Overview!$A272,'Vehicle Level Data'!$A:$A,0))</f>
        <v>Total Distributions - Since Inception</v>
      </c>
      <c r="C272" s="265">
        <f>IF(ISBLANK(INDEX('Vehicle Level Data'!D:D,MATCH(Overview!$A272,'Vehicle Level Data'!$A:$A,0))),"",INDEX('Vehicle Level Data'!D:D,MATCH(Overview!$A272,'Vehicle Level Data'!$A:$A,0)))</f>
        <v>0</v>
      </c>
      <c r="D272" s="178"/>
      <c r="E272" s="178"/>
      <c r="F272" s="178"/>
      <c r="G272" s="246"/>
    </row>
    <row r="273" spans="1:7" s="231" customFormat="1" ht="23.25">
      <c r="A273" s="102" t="s">
        <v>1582</v>
      </c>
      <c r="B273" s="103" t="str">
        <f>INDEX('Vehicle Level Data'!B:B,MATCH(Overview!$A273,'Vehicle Level Data'!$A:$A,0))</f>
        <v>Total Distributions Recallable - Since Inception</v>
      </c>
      <c r="C273" s="266" t="str">
        <f>IF(ISBLANK(INDEX('Vehicle Level Data'!D:D,MATCH(Overview!$A273,'Vehicle Level Data'!$A:$A,0))),"",INDEX('Vehicle Level Data'!D:D,MATCH(Overview!$A273,'Vehicle Level Data'!$A:$A,0)))</f>
        <v/>
      </c>
      <c r="D273" s="178"/>
      <c r="E273" s="178"/>
      <c r="F273" s="178"/>
      <c r="G273" s="246"/>
    </row>
    <row r="274" spans="1:7" s="231" customFormat="1" ht="23.25">
      <c r="A274" s="105" t="s">
        <v>1583</v>
      </c>
      <c r="B274" s="101" t="str">
        <f>INDEX('Vehicle Level Data'!B:B,MATCH(Overview!$A274,'Vehicle Level Data'!$A:$A,0))</f>
        <v>Total Distributions Non-Recallable - Since Inception</v>
      </c>
      <c r="C274" s="265" t="str">
        <f>IF(ISBLANK(INDEX('Vehicle Level Data'!D:D,MATCH(Overview!$A274,'Vehicle Level Data'!$A:$A,0))),"",INDEX('Vehicle Level Data'!D:D,MATCH(Overview!$A274,'Vehicle Level Data'!$A:$A,0)))</f>
        <v/>
      </c>
      <c r="D274" s="178"/>
      <c r="E274" s="178"/>
      <c r="F274" s="178"/>
      <c r="G274" s="246"/>
    </row>
    <row r="275" spans="1:7" s="231" customFormat="1" ht="23.25">
      <c r="A275" s="112"/>
      <c r="B275" s="113"/>
      <c r="C275" s="406"/>
      <c r="D275" s="291"/>
      <c r="E275" s="291"/>
      <c r="F275" s="291"/>
      <c r="G275" s="246"/>
    </row>
    <row r="276" spans="1:7" s="231" customFormat="1" ht="31.5">
      <c r="A276" s="84">
        <v>15</v>
      </c>
      <c r="B276" s="99" t="s">
        <v>2017</v>
      </c>
      <c r="C276" s="402" t="str">
        <f>$C$3</f>
        <v xml:space="preserve">Data  </v>
      </c>
      <c r="D276" s="443"/>
      <c r="E276" s="443"/>
      <c r="F276" s="443"/>
      <c r="G276" s="246"/>
    </row>
    <row r="277" spans="1:7" s="231" customFormat="1" ht="11.1" customHeight="1">
      <c r="A277" s="112"/>
      <c r="B277" s="113"/>
      <c r="C277" s="406"/>
      <c r="D277" s="291"/>
      <c r="E277" s="291"/>
      <c r="F277" s="291"/>
      <c r="G277" s="246"/>
    </row>
    <row r="278" spans="1:7" s="231" customFormat="1" ht="23.25">
      <c r="A278" s="105" t="s">
        <v>312</v>
      </c>
      <c r="B278" s="101" t="str">
        <f>INDEX('Vehicle Level Data'!B:B,MATCH(Overview!$A278,'Vehicle Level Data'!$A:$A,0))</f>
        <v xml:space="preserve"> Contribution 1 Amount</v>
      </c>
      <c r="C278" s="265" t="str">
        <f>IF(ISBLANK(INDEX('Vehicle Level Data'!D:D,MATCH(Overview!$A278,'Vehicle Level Data'!$A:$A,0))),"",INDEX('Vehicle Level Data'!D:D,MATCH(Overview!$A278,'Vehicle Level Data'!$A:$A,0)))</f>
        <v/>
      </c>
      <c r="D278" s="178"/>
      <c r="E278" s="178"/>
      <c r="F278" s="178"/>
      <c r="G278" s="246"/>
    </row>
    <row r="279" spans="1:7" s="231" customFormat="1" ht="23.25">
      <c r="A279" s="102" t="s">
        <v>313</v>
      </c>
      <c r="B279" s="103" t="str">
        <f>INDEX('Vehicle Level Data'!B:B,MATCH(Overview!$A279,'Vehicle Level Data'!$A:$A,0))</f>
        <v xml:space="preserve"> Contribution 1 Date</v>
      </c>
      <c r="C279" s="338" t="str">
        <f>IF(ISBLANK(INDEX('Vehicle Level Data'!D:D,MATCH(Overview!$A279,'Vehicle Level Data'!$A:$A,0))),"",INDEX('Vehicle Level Data'!D:D,MATCH(Overview!$A279,'Vehicle Level Data'!$A:$A,0)))</f>
        <v/>
      </c>
      <c r="D279" s="181"/>
      <c r="E279" s="181"/>
      <c r="F279" s="181"/>
      <c r="G279" s="246"/>
    </row>
    <row r="280" spans="1:7" s="231" customFormat="1" ht="23.25">
      <c r="A280" s="105" t="s">
        <v>314</v>
      </c>
      <c r="B280" s="101" t="str">
        <f>INDEX('Vehicle Level Data'!B:B,MATCH(Overview!$A280,'Vehicle Level Data'!$A:$A,0))</f>
        <v xml:space="preserve"> Contribution 2 Amount</v>
      </c>
      <c r="C280" s="265" t="str">
        <f>IF(ISBLANK(INDEX('Vehicle Level Data'!D:D,MATCH(Overview!$A280,'Vehicle Level Data'!$A:$A,0))),"",INDEX('Vehicle Level Data'!D:D,MATCH(Overview!$A280,'Vehicle Level Data'!$A:$A,0)))</f>
        <v/>
      </c>
      <c r="D280" s="178"/>
      <c r="E280" s="178"/>
      <c r="F280" s="178"/>
      <c r="G280" s="246"/>
    </row>
    <row r="281" spans="1:7" s="231" customFormat="1" ht="23.25">
      <c r="A281" s="102" t="s">
        <v>315</v>
      </c>
      <c r="B281" s="103" t="str">
        <f>INDEX('Vehicle Level Data'!B:B,MATCH(Overview!$A281,'Vehicle Level Data'!$A:$A,0))</f>
        <v xml:space="preserve"> Contribution 2 Date</v>
      </c>
      <c r="C281" s="338" t="str">
        <f>IF(ISBLANK(INDEX('Vehicle Level Data'!D:D,MATCH(Overview!$A281,'Vehicle Level Data'!$A:$A,0))),"",INDEX('Vehicle Level Data'!D:D,MATCH(Overview!$A281,'Vehicle Level Data'!$A:$A,0)))</f>
        <v/>
      </c>
      <c r="D281" s="181"/>
      <c r="E281" s="181"/>
      <c r="F281" s="181"/>
      <c r="G281" s="246"/>
    </row>
    <row r="282" spans="1:7" s="231" customFormat="1" ht="23.25">
      <c r="A282" s="105" t="s">
        <v>316</v>
      </c>
      <c r="B282" s="101" t="str">
        <f>INDEX('Vehicle Level Data'!B:B,MATCH(Overview!$A282,'Vehicle Level Data'!$A:$A,0))</f>
        <v xml:space="preserve"> Contribution 3 Amount</v>
      </c>
      <c r="C282" s="265" t="str">
        <f>IF(ISBLANK(INDEX('Vehicle Level Data'!D:D,MATCH(Overview!$A282,'Vehicle Level Data'!$A:$A,0))),"",INDEX('Vehicle Level Data'!D:D,MATCH(Overview!$A282,'Vehicle Level Data'!$A:$A,0)))</f>
        <v/>
      </c>
      <c r="D282" s="178"/>
      <c r="E282" s="178"/>
      <c r="F282" s="178"/>
      <c r="G282" s="246"/>
    </row>
    <row r="283" spans="1:7" s="231" customFormat="1" ht="23.25">
      <c r="A283" s="102" t="s">
        <v>317</v>
      </c>
      <c r="B283" s="103" t="str">
        <f>INDEX('Vehicle Level Data'!B:B,MATCH(Overview!$A283,'Vehicle Level Data'!$A:$A,0))</f>
        <v xml:space="preserve"> Contribution 3 Date</v>
      </c>
      <c r="C283" s="338" t="str">
        <f>IF(ISBLANK(INDEX('Vehicle Level Data'!D:D,MATCH(Overview!$A283,'Vehicle Level Data'!$A:$A,0))),"",INDEX('Vehicle Level Data'!D:D,MATCH(Overview!$A283,'Vehicle Level Data'!$A:$A,0)))</f>
        <v/>
      </c>
      <c r="D283" s="181"/>
      <c r="E283" s="181"/>
      <c r="F283" s="181"/>
      <c r="G283" s="246"/>
    </row>
    <row r="284" spans="1:7" s="231" customFormat="1" ht="23.25">
      <c r="A284" s="105" t="s">
        <v>318</v>
      </c>
      <c r="B284" s="101" t="str">
        <f>INDEX('Vehicle Level Data'!B:B,MATCH(Overview!$A284,'Vehicle Level Data'!$A:$A,0))</f>
        <v xml:space="preserve"> Contribution 4 Amount</v>
      </c>
      <c r="C284" s="265" t="str">
        <f>IF(ISBLANK(INDEX('Vehicle Level Data'!D:D,MATCH(Overview!$A284,'Vehicle Level Data'!$A:$A,0))),"",INDEX('Vehicle Level Data'!D:D,MATCH(Overview!$A284,'Vehicle Level Data'!$A:$A,0)))</f>
        <v/>
      </c>
      <c r="D284" s="178"/>
      <c r="E284" s="178"/>
      <c r="F284" s="178"/>
      <c r="G284" s="246"/>
    </row>
    <row r="285" spans="1:7" s="231" customFormat="1" ht="23.25">
      <c r="A285" s="102" t="s">
        <v>319</v>
      </c>
      <c r="B285" s="103" t="str">
        <f>INDEX('Vehicle Level Data'!B:B,MATCH(Overview!$A285,'Vehicle Level Data'!$A:$A,0))</f>
        <v xml:space="preserve"> Contribution 4 Date</v>
      </c>
      <c r="C285" s="338" t="str">
        <f>IF(ISBLANK(INDEX('Vehicle Level Data'!D:D,MATCH(Overview!$A285,'Vehicle Level Data'!$A:$A,0))),"",INDEX('Vehicle Level Data'!D:D,MATCH(Overview!$A285,'Vehicle Level Data'!$A:$A,0)))</f>
        <v/>
      </c>
      <c r="D285" s="181"/>
      <c r="E285" s="181"/>
      <c r="F285" s="181"/>
      <c r="G285" s="246"/>
    </row>
    <row r="286" spans="1:7" s="231" customFormat="1" ht="23.25">
      <c r="A286" s="105" t="s">
        <v>320</v>
      </c>
      <c r="B286" s="101" t="str">
        <f>INDEX('Vehicle Level Data'!B:B,MATCH(Overview!$A286,'Vehicle Level Data'!$A:$A,0))</f>
        <v xml:space="preserve"> Contribution 5 Amount</v>
      </c>
      <c r="C286" s="265" t="str">
        <f>IF(ISBLANK(INDEX('Vehicle Level Data'!D:D,MATCH(Overview!$A286,'Vehicle Level Data'!$A:$A,0))),"",INDEX('Vehicle Level Data'!D:D,MATCH(Overview!$A286,'Vehicle Level Data'!$A:$A,0)))</f>
        <v/>
      </c>
      <c r="D286" s="178"/>
      <c r="E286" s="178"/>
      <c r="F286" s="178"/>
      <c r="G286" s="246"/>
    </row>
    <row r="287" spans="1:7" s="231" customFormat="1" ht="23.25">
      <c r="A287" s="102" t="s">
        <v>1394</v>
      </c>
      <c r="B287" s="103" t="str">
        <f>INDEX('Vehicle Level Data'!B:B,MATCH(Overview!$A287,'Vehicle Level Data'!$A:$A,0))</f>
        <v xml:space="preserve"> Contribution 5 Date</v>
      </c>
      <c r="C287" s="338" t="str">
        <f>IF(ISBLANK(INDEX('Vehicle Level Data'!D:D,MATCH(Overview!$A287,'Vehicle Level Data'!$A:$A,0))),"",INDEX('Vehicle Level Data'!D:D,MATCH(Overview!$A287,'Vehicle Level Data'!$A:$A,0)))</f>
        <v/>
      </c>
      <c r="D287" s="181"/>
      <c r="E287" s="181"/>
      <c r="F287" s="181"/>
      <c r="G287" s="246"/>
    </row>
    <row r="288" spans="1:7" s="231" customFormat="1" ht="23.25">
      <c r="A288" s="105" t="s">
        <v>321</v>
      </c>
      <c r="B288" s="101" t="str">
        <f>INDEX('Vehicle Level Data'!B:B,MATCH(Overview!$A288,'Vehicle Level Data'!$A:$A,0))</f>
        <v>Redemption 1 Amount</v>
      </c>
      <c r="C288" s="265" t="str">
        <f>IF(ISBLANK(INDEX('Vehicle Level Data'!D:D,MATCH(Overview!$A288,'Vehicle Level Data'!$A:$A,0))),"",INDEX('Vehicle Level Data'!D:D,MATCH(Overview!$A288,'Vehicle Level Data'!$A:$A,0)))</f>
        <v/>
      </c>
      <c r="D288" s="178"/>
      <c r="E288" s="178"/>
      <c r="F288" s="178"/>
      <c r="G288" s="246"/>
    </row>
    <row r="289" spans="1:7" s="231" customFormat="1" ht="23.25">
      <c r="A289" s="102" t="s">
        <v>323</v>
      </c>
      <c r="B289" s="103" t="str">
        <f>INDEX('Vehicle Level Data'!B:B,MATCH(Overview!$A289,'Vehicle Level Data'!$A:$A,0))</f>
        <v>Redemption 1 Date</v>
      </c>
      <c r="C289" s="338" t="str">
        <f>IF(ISBLANK(INDEX('Vehicle Level Data'!D:D,MATCH(Overview!$A289,'Vehicle Level Data'!$A:$A,0))),"",INDEX('Vehicle Level Data'!D:D,MATCH(Overview!$A289,'Vehicle Level Data'!$A:$A,0)))</f>
        <v/>
      </c>
      <c r="D289" s="181"/>
      <c r="E289" s="181"/>
      <c r="F289" s="181"/>
      <c r="G289" s="246"/>
    </row>
    <row r="290" spans="1:7" s="231" customFormat="1" ht="23.25">
      <c r="A290" s="105" t="s">
        <v>325</v>
      </c>
      <c r="B290" s="101" t="str">
        <f>INDEX('Vehicle Level Data'!B:B,MATCH(Overview!$A290,'Vehicle Level Data'!$A:$A,0))</f>
        <v>Redemption 2 Amount</v>
      </c>
      <c r="C290" s="265" t="str">
        <f>IF(ISBLANK(INDEX('Vehicle Level Data'!D:D,MATCH(Overview!$A290,'Vehicle Level Data'!$A:$A,0))),"",INDEX('Vehicle Level Data'!D:D,MATCH(Overview!$A290,'Vehicle Level Data'!$A:$A,0)))</f>
        <v/>
      </c>
      <c r="D290" s="178"/>
      <c r="E290" s="178"/>
      <c r="F290" s="178"/>
      <c r="G290" s="246"/>
    </row>
    <row r="291" spans="1:7" s="231" customFormat="1" ht="23.25">
      <c r="A291" s="102" t="s">
        <v>327</v>
      </c>
      <c r="B291" s="103" t="str">
        <f>INDEX('Vehicle Level Data'!B:B,MATCH(Overview!$A291,'Vehicle Level Data'!$A:$A,0))</f>
        <v>Redemption 2 Date</v>
      </c>
      <c r="C291" s="338" t="str">
        <f>IF(ISBLANK(INDEX('Vehicle Level Data'!D:D,MATCH(Overview!$A291,'Vehicle Level Data'!$A:$A,0))),"",INDEX('Vehicle Level Data'!D:D,MATCH(Overview!$A291,'Vehicle Level Data'!$A:$A,0)))</f>
        <v/>
      </c>
      <c r="D291" s="181"/>
      <c r="E291" s="181"/>
      <c r="F291" s="181"/>
      <c r="G291" s="246"/>
    </row>
    <row r="292" spans="1:7" s="231" customFormat="1" ht="23.25">
      <c r="A292" s="105" t="s">
        <v>329</v>
      </c>
      <c r="B292" s="101" t="str">
        <f>INDEX('Vehicle Level Data'!B:B,MATCH(Overview!$A292,'Vehicle Level Data'!$A:$A,0))</f>
        <v>Redemption 3 Amount</v>
      </c>
      <c r="C292" s="265" t="str">
        <f>IF(ISBLANK(INDEX('Vehicle Level Data'!D:D,MATCH(Overview!$A292,'Vehicle Level Data'!$A:$A,0))),"",INDEX('Vehicle Level Data'!D:D,MATCH(Overview!$A292,'Vehicle Level Data'!$A:$A,0)))</f>
        <v/>
      </c>
      <c r="D292" s="178"/>
      <c r="E292" s="178"/>
      <c r="F292" s="178"/>
      <c r="G292" s="246"/>
    </row>
    <row r="293" spans="1:7" s="231" customFormat="1" ht="23.25">
      <c r="A293" s="102" t="s">
        <v>331</v>
      </c>
      <c r="B293" s="103" t="str">
        <f>INDEX('Vehicle Level Data'!B:B,MATCH(Overview!$A293,'Vehicle Level Data'!$A:$A,0))</f>
        <v>Redemption 3 Date</v>
      </c>
      <c r="C293" s="338" t="str">
        <f>IF(ISBLANK(INDEX('Vehicle Level Data'!D:D,MATCH(Overview!$A293,'Vehicle Level Data'!$A:$A,0))),"",INDEX('Vehicle Level Data'!D:D,MATCH(Overview!$A293,'Vehicle Level Data'!$A:$A,0)))</f>
        <v/>
      </c>
      <c r="D293" s="181"/>
      <c r="E293" s="181"/>
      <c r="F293" s="181"/>
      <c r="G293" s="246"/>
    </row>
    <row r="294" spans="1:7" s="228" customFormat="1" ht="26.1" customHeight="1">
      <c r="A294" s="105" t="s">
        <v>333</v>
      </c>
      <c r="B294" s="101" t="str">
        <f>INDEX('Vehicle Level Data'!B:B,MATCH(Overview!$A294,'Vehicle Level Data'!$A:$A,0))</f>
        <v>Redemption 4 Amount</v>
      </c>
      <c r="C294" s="265" t="str">
        <f>IF(ISBLANK(INDEX('Vehicle Level Data'!D:D,MATCH(Overview!$A294,'Vehicle Level Data'!$A:$A,0))),"",INDEX('Vehicle Level Data'!D:D,MATCH(Overview!$A294,'Vehicle Level Data'!$A:$A,0)))</f>
        <v/>
      </c>
      <c r="D294" s="178"/>
      <c r="E294" s="178"/>
      <c r="F294" s="178"/>
      <c r="G294" s="246"/>
    </row>
    <row r="295" spans="1:7" s="231" customFormat="1" ht="23.25">
      <c r="A295" s="102" t="s">
        <v>1395</v>
      </c>
      <c r="B295" s="103" t="str">
        <f>INDEX('Vehicle Level Data'!B:B,MATCH(Overview!$A295,'Vehicle Level Data'!$A:$A,0))</f>
        <v>Redemption 4 Date</v>
      </c>
      <c r="C295" s="338" t="str">
        <f>IF(ISBLANK(INDEX('Vehicle Level Data'!D:D,MATCH(Overview!$A295,'Vehicle Level Data'!$A:$A,0))),"",INDEX('Vehicle Level Data'!D:D,MATCH(Overview!$A295,'Vehicle Level Data'!$A:$A,0)))</f>
        <v/>
      </c>
      <c r="D295" s="181"/>
      <c r="E295" s="181"/>
      <c r="F295" s="181"/>
      <c r="G295" s="246"/>
    </row>
    <row r="296" spans="1:7" s="231" customFormat="1" ht="23.25">
      <c r="A296" s="105" t="s">
        <v>336</v>
      </c>
      <c r="B296" s="101" t="str">
        <f>INDEX('Vehicle Level Data'!B:B,MATCH(Overview!$A296,'Vehicle Level Data'!$A:$A,0))</f>
        <v>Redemption 5 Amount</v>
      </c>
      <c r="C296" s="265" t="str">
        <f>IF(ISBLANK(INDEX('Vehicle Level Data'!D:D,MATCH(Overview!$A296,'Vehicle Level Data'!$A:$A,0))),"",INDEX('Vehicle Level Data'!D:D,MATCH(Overview!$A296,'Vehicle Level Data'!$A:$A,0)))</f>
        <v/>
      </c>
      <c r="D296" s="178"/>
      <c r="E296" s="178"/>
      <c r="F296" s="178"/>
      <c r="G296" s="246"/>
    </row>
    <row r="297" spans="1:7" s="231" customFormat="1" ht="23.25">
      <c r="A297" s="102" t="s">
        <v>1396</v>
      </c>
      <c r="B297" s="103" t="str">
        <f>INDEX('Vehicle Level Data'!B:B,MATCH(Overview!$A297,'Vehicle Level Data'!$A:$A,0))</f>
        <v>Redemption 5 Date</v>
      </c>
      <c r="C297" s="338" t="str">
        <f>IF(ISBLANK(INDEX('Vehicle Level Data'!D:D,MATCH(Overview!$A297,'Vehicle Level Data'!$A:$A,0))),"",INDEX('Vehicle Level Data'!D:D,MATCH(Overview!$A297,'Vehicle Level Data'!$A:$A,0)))</f>
        <v/>
      </c>
      <c r="D297" s="181"/>
      <c r="E297" s="181"/>
      <c r="F297" s="181"/>
      <c r="G297" s="246"/>
    </row>
    <row r="298" spans="1:7" s="231" customFormat="1" ht="23.25">
      <c r="A298" s="105" t="s">
        <v>339</v>
      </c>
      <c r="B298" s="101" t="str">
        <f>INDEX('Vehicle Level Data'!B:B,MATCH(Overview!$A298,'Vehicle Level Data'!$A:$A,0))</f>
        <v xml:space="preserve">Distribution 1 Amount </v>
      </c>
      <c r="C298" s="265" t="str">
        <f>IF(ISBLANK(INDEX('Vehicle Level Data'!D:D,MATCH(Overview!$A298,'Vehicle Level Data'!$A:$A,0))),"",INDEX('Vehicle Level Data'!D:D,MATCH(Overview!$A298,'Vehicle Level Data'!$A:$A,0)))</f>
        <v/>
      </c>
      <c r="D298" s="178"/>
      <c r="E298" s="178"/>
      <c r="F298" s="178"/>
      <c r="G298" s="246"/>
    </row>
    <row r="299" spans="1:7" s="231" customFormat="1" ht="23.25">
      <c r="A299" s="102" t="s">
        <v>341</v>
      </c>
      <c r="B299" s="103" t="str">
        <f>INDEX('Vehicle Level Data'!B:B,MATCH(Overview!$A299,'Vehicle Level Data'!$A:$A,0))</f>
        <v>Distribution 1 Date</v>
      </c>
      <c r="C299" s="338" t="str">
        <f>IF(ISBLANK(INDEX('Vehicle Level Data'!D:D,MATCH(Overview!$A299,'Vehicle Level Data'!$A:$A,0))),"",INDEX('Vehicle Level Data'!D:D,MATCH(Overview!$A299,'Vehicle Level Data'!$A:$A,0)))</f>
        <v/>
      </c>
      <c r="D299" s="181"/>
      <c r="E299" s="181"/>
      <c r="F299" s="181"/>
      <c r="G299" s="246"/>
    </row>
    <row r="300" spans="1:7" s="228" customFormat="1" ht="23.25">
      <c r="A300" s="105" t="s">
        <v>343</v>
      </c>
      <c r="B300" s="101" t="str">
        <f>INDEX('Vehicle Level Data'!B:B,MATCH(Overview!$A300,'Vehicle Level Data'!$A:$A,0))</f>
        <v>Distribution 2 Amount</v>
      </c>
      <c r="C300" s="265" t="str">
        <f>IF(ISBLANK(INDEX('Vehicle Level Data'!D:D,MATCH(Overview!$A300,'Vehicle Level Data'!$A:$A,0))),"",INDEX('Vehicle Level Data'!D:D,MATCH(Overview!$A300,'Vehicle Level Data'!$A:$A,0)))</f>
        <v/>
      </c>
      <c r="D300" s="178"/>
      <c r="E300" s="178"/>
      <c r="F300" s="178"/>
      <c r="G300" s="246"/>
    </row>
    <row r="301" spans="1:7" s="231" customFormat="1" ht="23.25">
      <c r="A301" s="102" t="s">
        <v>345</v>
      </c>
      <c r="B301" s="103" t="str">
        <f>INDEX('Vehicle Level Data'!B:B,MATCH(Overview!$A301,'Vehicle Level Data'!$A:$A,0))</f>
        <v>Distribution 2 Date</v>
      </c>
      <c r="C301" s="338" t="str">
        <f>IF(ISBLANK(INDEX('Vehicle Level Data'!D:D,MATCH(Overview!$A301,'Vehicle Level Data'!$A:$A,0))),"",INDEX('Vehicle Level Data'!D:D,MATCH(Overview!$A301,'Vehicle Level Data'!$A:$A,0)))</f>
        <v/>
      </c>
      <c r="D301" s="181"/>
      <c r="E301" s="181"/>
      <c r="F301" s="181"/>
      <c r="G301" s="246"/>
    </row>
    <row r="302" spans="1:7" s="231" customFormat="1" ht="23.25">
      <c r="A302" s="105" t="s">
        <v>347</v>
      </c>
      <c r="B302" s="101" t="str">
        <f>INDEX('Vehicle Level Data'!B:B,MATCH(Overview!$A302,'Vehicle Level Data'!$A:$A,0))</f>
        <v>Distribution 3 Amount</v>
      </c>
      <c r="C302" s="265" t="str">
        <f>IF(ISBLANK(INDEX('Vehicle Level Data'!D:D,MATCH(Overview!$A302,'Vehicle Level Data'!$A:$A,0))),"",INDEX('Vehicle Level Data'!D:D,MATCH(Overview!$A302,'Vehicle Level Data'!$A:$A,0)))</f>
        <v/>
      </c>
      <c r="D302" s="178"/>
      <c r="E302" s="178"/>
      <c r="F302" s="178"/>
      <c r="G302" s="246"/>
    </row>
    <row r="303" spans="1:7" s="231" customFormat="1" ht="23.25">
      <c r="A303" s="102" t="s">
        <v>349</v>
      </c>
      <c r="B303" s="103" t="str">
        <f>INDEX('Vehicle Level Data'!B:B,MATCH(Overview!$A303,'Vehicle Level Data'!$A:$A,0))</f>
        <v>Distribution 3 Date</v>
      </c>
      <c r="C303" s="338" t="str">
        <f>IF(ISBLANK(INDEX('Vehicle Level Data'!D:D,MATCH(Overview!$A303,'Vehicle Level Data'!$A:$A,0))),"",INDEX('Vehicle Level Data'!D:D,MATCH(Overview!$A303,'Vehicle Level Data'!$A:$A,0)))</f>
        <v/>
      </c>
      <c r="D303" s="181"/>
      <c r="E303" s="181"/>
      <c r="F303" s="181"/>
      <c r="G303" s="246"/>
    </row>
    <row r="304" spans="1:7" s="231" customFormat="1" ht="23.25">
      <c r="A304" s="105" t="s">
        <v>351</v>
      </c>
      <c r="B304" s="101" t="str">
        <f>INDEX('Vehicle Level Data'!B:B,MATCH(Overview!$A304,'Vehicle Level Data'!$A:$A,0))</f>
        <v>Distribution 4 Amount</v>
      </c>
      <c r="C304" s="265" t="str">
        <f>IF(ISBLANK(INDEX('Vehicle Level Data'!D:D,MATCH(Overview!$A304,'Vehicle Level Data'!$A:$A,0))),"",INDEX('Vehicle Level Data'!D:D,MATCH(Overview!$A304,'Vehicle Level Data'!$A:$A,0)))</f>
        <v/>
      </c>
      <c r="D304" s="178"/>
      <c r="E304" s="178"/>
      <c r="F304" s="178"/>
      <c r="G304" s="246"/>
    </row>
    <row r="305" spans="1:107" s="231" customFormat="1" ht="23.25">
      <c r="A305" s="102" t="s">
        <v>353</v>
      </c>
      <c r="B305" s="103" t="str">
        <f>INDEX('Vehicle Level Data'!B:B,MATCH(Overview!$A305,'Vehicle Level Data'!$A:$A,0))</f>
        <v>Distribution 4 Date</v>
      </c>
      <c r="C305" s="338" t="str">
        <f>IF(ISBLANK(INDEX('Vehicle Level Data'!D:D,MATCH(Overview!$A305,'Vehicle Level Data'!$A:$A,0))),"",INDEX('Vehicle Level Data'!D:D,MATCH(Overview!$A305,'Vehicle Level Data'!$A:$A,0)))</f>
        <v/>
      </c>
      <c r="D305" s="181"/>
      <c r="E305" s="181"/>
      <c r="F305" s="181"/>
      <c r="G305" s="246"/>
    </row>
    <row r="306" spans="1:107" s="231" customFormat="1" ht="23.25">
      <c r="A306" s="105" t="s">
        <v>355</v>
      </c>
      <c r="B306" s="101" t="str">
        <f>INDEX('Vehicle Level Data'!B:B,MATCH(Overview!$A306,'Vehicle Level Data'!$A:$A,0))</f>
        <v>Distribution 5 Amount</v>
      </c>
      <c r="C306" s="265" t="str">
        <f>IF(ISBLANK(INDEX('Vehicle Level Data'!D:D,MATCH(Overview!$A306,'Vehicle Level Data'!$A:$A,0))),"",INDEX('Vehicle Level Data'!D:D,MATCH(Overview!$A306,'Vehicle Level Data'!$A:$A,0)))</f>
        <v/>
      </c>
      <c r="D306" s="178"/>
      <c r="E306" s="178"/>
      <c r="F306" s="178"/>
      <c r="G306" s="246"/>
    </row>
    <row r="307" spans="1:107" s="231" customFormat="1" ht="23.25">
      <c r="A307" s="102" t="s">
        <v>1397</v>
      </c>
      <c r="B307" s="103" t="str">
        <f>INDEX('Vehicle Level Data'!B:B,MATCH(Overview!$A307,'Vehicle Level Data'!$A:$A,0))</f>
        <v>Distribution 5 Date</v>
      </c>
      <c r="C307" s="338" t="str">
        <f>IF(ISBLANK(INDEX('Vehicle Level Data'!D:D,MATCH(Overview!$A307,'Vehicle Level Data'!$A:$A,0))),"",INDEX('Vehicle Level Data'!D:D,MATCH(Overview!$A307,'Vehicle Level Data'!$A:$A,0)))</f>
        <v/>
      </c>
      <c r="D307" s="181"/>
      <c r="E307" s="181"/>
      <c r="F307" s="181"/>
      <c r="G307" s="246"/>
    </row>
    <row r="308" spans="1:107" s="231" customFormat="1" ht="23.25">
      <c r="A308" s="132"/>
      <c r="B308" s="82"/>
      <c r="C308" s="407"/>
      <c r="D308" s="292"/>
      <c r="E308" s="292"/>
      <c r="F308" s="292"/>
      <c r="G308" s="246"/>
    </row>
    <row r="309" spans="1:107" s="231" customFormat="1" ht="23.25">
      <c r="A309" s="84"/>
      <c r="B309" s="99" t="s">
        <v>1851</v>
      </c>
      <c r="C309" s="402"/>
      <c r="D309" s="287"/>
      <c r="E309" s="287"/>
      <c r="F309" s="287"/>
      <c r="G309" s="246"/>
    </row>
    <row r="310" spans="1:107" s="231" customFormat="1" ht="11.1" customHeight="1">
      <c r="A310" s="112"/>
      <c r="B310" s="113"/>
      <c r="C310" s="406"/>
      <c r="D310" s="291"/>
      <c r="E310" s="291"/>
      <c r="F310" s="291"/>
      <c r="G310" s="246"/>
    </row>
    <row r="311" spans="1:107" s="228" customFormat="1" ht="23.25">
      <c r="A311" s="105" t="s">
        <v>358</v>
      </c>
      <c r="B311" s="101" t="str">
        <f>INDEX('Vehicle Level Data'!B:B,MATCH(Overview!$A311,'Vehicle Level Data'!$A:$A,0))</f>
        <v>Placeholder Amount</v>
      </c>
      <c r="C311" s="265" t="str">
        <f>IF(ISBLANK(INDEX('Vehicle Level Data'!D:D,MATCH(Overview!$A311,'Vehicle Level Data'!$A:$A,0))),"",INDEX('Vehicle Level Data'!D:D,MATCH(Overview!$A311,'Vehicle Level Data'!$A:$A,0)))</f>
        <v/>
      </c>
      <c r="D311" s="178"/>
      <c r="E311" s="178"/>
      <c r="F311" s="178"/>
      <c r="G311" s="246"/>
    </row>
    <row r="312" spans="1:107" s="231" customFormat="1" ht="23.25">
      <c r="A312" s="102" t="s">
        <v>359</v>
      </c>
      <c r="B312" s="103" t="str">
        <f>INDEX('Vehicle Level Data'!B:B,MATCH(Overview!$A312,'Vehicle Level Data'!$A:$A,0))</f>
        <v>Placeholder Date</v>
      </c>
      <c r="C312" s="338" t="str">
        <f>IF(ISBLANK(INDEX('Vehicle Level Data'!D:D,MATCH(Overview!$A312,'Vehicle Level Data'!$A:$A,0))),"",INDEX('Vehicle Level Data'!D:D,MATCH(Overview!$A312,'Vehicle Level Data'!$A:$A,0)))</f>
        <v/>
      </c>
      <c r="D312" s="181"/>
      <c r="E312" s="181"/>
      <c r="F312" s="181"/>
      <c r="G312" s="246"/>
      <c r="H312" s="256"/>
      <c r="J312" s="256"/>
      <c r="K312" s="256"/>
      <c r="L312" s="256"/>
      <c r="M312" s="256"/>
      <c r="N312" s="256"/>
      <c r="O312" s="256"/>
      <c r="P312" s="256"/>
      <c r="Q312" s="256"/>
      <c r="R312" s="256"/>
      <c r="S312" s="256"/>
      <c r="T312" s="256"/>
      <c r="U312" s="256"/>
      <c r="V312" s="256"/>
      <c r="W312" s="256"/>
      <c r="X312" s="256"/>
      <c r="Y312" s="256"/>
      <c r="Z312" s="256"/>
      <c r="AA312" s="256"/>
      <c r="AB312" s="256"/>
      <c r="AC312" s="256"/>
      <c r="AD312" s="256"/>
      <c r="AE312" s="256"/>
      <c r="AF312" s="256"/>
      <c r="AG312" s="256"/>
      <c r="AH312" s="256"/>
      <c r="AI312" s="256"/>
      <c r="AJ312" s="256"/>
      <c r="AK312" s="256"/>
      <c r="AL312" s="256"/>
      <c r="AM312" s="256"/>
      <c r="AN312" s="256"/>
      <c r="AO312" s="256"/>
      <c r="AP312" s="256"/>
      <c r="AQ312" s="256"/>
      <c r="AR312" s="256"/>
      <c r="AS312" s="256"/>
      <c r="AT312" s="256"/>
      <c r="AU312" s="256"/>
      <c r="AV312" s="256"/>
      <c r="AW312" s="256"/>
      <c r="AX312" s="256"/>
      <c r="AY312" s="256"/>
      <c r="AZ312" s="256"/>
      <c r="BA312" s="256"/>
      <c r="BB312" s="256"/>
      <c r="BC312" s="256"/>
      <c r="BD312" s="256"/>
      <c r="BE312" s="256"/>
      <c r="BF312" s="256"/>
      <c r="BG312" s="256"/>
      <c r="BH312" s="256"/>
      <c r="BI312" s="256"/>
      <c r="BJ312" s="256"/>
      <c r="BK312" s="256"/>
      <c r="BL312" s="256"/>
      <c r="BM312" s="256"/>
      <c r="BN312" s="256"/>
      <c r="BO312" s="256"/>
      <c r="BP312" s="256"/>
      <c r="BQ312" s="256"/>
      <c r="BR312" s="256"/>
      <c r="BS312" s="256"/>
      <c r="BT312" s="256"/>
      <c r="BU312" s="256"/>
      <c r="BV312" s="256"/>
      <c r="BW312" s="256"/>
      <c r="BX312" s="256"/>
      <c r="BY312" s="256"/>
      <c r="BZ312" s="256"/>
      <c r="CA312" s="256"/>
      <c r="CB312" s="256"/>
      <c r="CC312" s="256"/>
      <c r="CD312" s="256"/>
      <c r="CE312" s="256"/>
      <c r="CF312" s="256"/>
      <c r="CG312" s="256"/>
      <c r="CH312" s="256"/>
      <c r="CI312" s="256"/>
      <c r="CJ312" s="256"/>
      <c r="CK312" s="256"/>
      <c r="CL312" s="256"/>
      <c r="CM312" s="256"/>
      <c r="CN312" s="256"/>
      <c r="CO312" s="256"/>
      <c r="CP312" s="256"/>
      <c r="CQ312" s="256"/>
      <c r="CR312" s="256"/>
      <c r="CS312" s="256"/>
      <c r="CT312" s="256"/>
      <c r="CU312" s="256"/>
      <c r="CV312" s="256"/>
      <c r="CW312" s="256"/>
      <c r="CX312" s="256"/>
      <c r="CY312" s="256"/>
      <c r="CZ312" s="256"/>
      <c r="DA312" s="256"/>
      <c r="DB312" s="256"/>
      <c r="DC312" s="256"/>
    </row>
    <row r="313" spans="1:107" s="228" customFormat="1" ht="23.25">
      <c r="A313" s="105" t="s">
        <v>1611</v>
      </c>
      <c r="B313" s="101" t="str">
        <f>INDEX('Vehicle Level Data'!B:B,MATCH(Overview!$A313,'Vehicle Level Data'!$A:$A,0))</f>
        <v>Placeholder Amount</v>
      </c>
      <c r="C313" s="265" t="str">
        <f>IF(ISBLANK(INDEX('Vehicle Level Data'!D:D,MATCH(Overview!$A313,'Vehicle Level Data'!$A:$A,0))),"",INDEX('Vehicle Level Data'!D:D,MATCH(Overview!$A313,'Vehicle Level Data'!$A:$A,0)))</f>
        <v/>
      </c>
      <c r="D313" s="178"/>
      <c r="E313" s="178"/>
      <c r="F313" s="178"/>
      <c r="G313" s="246"/>
    </row>
    <row r="314" spans="1:107" s="231" customFormat="1" ht="23.25">
      <c r="A314" s="102" t="s">
        <v>1612</v>
      </c>
      <c r="B314" s="103" t="str">
        <f>INDEX('Vehicle Level Data'!B:B,MATCH(Overview!$A314,'Vehicle Level Data'!$A:$A,0))</f>
        <v>Placeholder Date</v>
      </c>
      <c r="C314" s="338" t="str">
        <f>IF(ISBLANK(INDEX('Vehicle Level Data'!D:D,MATCH(Overview!$A314,'Vehicle Level Data'!$A:$A,0))),"",INDEX('Vehicle Level Data'!D:D,MATCH(Overview!$A314,'Vehicle Level Data'!$A:$A,0)))</f>
        <v/>
      </c>
      <c r="D314" s="181"/>
      <c r="E314" s="181"/>
      <c r="F314" s="181"/>
      <c r="G314" s="246"/>
      <c r="H314" s="256"/>
      <c r="J314" s="256"/>
      <c r="K314" s="256"/>
      <c r="L314" s="256"/>
      <c r="M314" s="256"/>
      <c r="N314" s="256"/>
      <c r="O314" s="256"/>
      <c r="P314" s="256"/>
      <c r="Q314" s="256"/>
      <c r="R314" s="256"/>
      <c r="S314" s="256"/>
      <c r="T314" s="256"/>
      <c r="U314" s="256"/>
      <c r="V314" s="256"/>
      <c r="W314" s="256"/>
      <c r="X314" s="256"/>
      <c r="Y314" s="256"/>
      <c r="Z314" s="256"/>
      <c r="AA314" s="256"/>
      <c r="AB314" s="256"/>
      <c r="AC314" s="256"/>
      <c r="AD314" s="256"/>
      <c r="AE314" s="256"/>
      <c r="AF314" s="256"/>
      <c r="AG314" s="256"/>
      <c r="AH314" s="256"/>
      <c r="AI314" s="256"/>
      <c r="AJ314" s="256"/>
      <c r="AK314" s="256"/>
      <c r="AL314" s="256"/>
      <c r="AM314" s="256"/>
      <c r="AN314" s="256"/>
      <c r="AO314" s="256"/>
      <c r="AP314" s="256"/>
      <c r="AQ314" s="256"/>
      <c r="AR314" s="256"/>
      <c r="AS314" s="256"/>
      <c r="AT314" s="256"/>
      <c r="AU314" s="256"/>
      <c r="AV314" s="256"/>
      <c r="AW314" s="256"/>
      <c r="AX314" s="256"/>
      <c r="AY314" s="256"/>
      <c r="AZ314" s="256"/>
      <c r="BA314" s="256"/>
      <c r="BB314" s="256"/>
      <c r="BC314" s="256"/>
      <c r="BD314" s="256"/>
      <c r="BE314" s="256"/>
      <c r="BF314" s="256"/>
      <c r="BG314" s="256"/>
      <c r="BH314" s="256"/>
      <c r="BI314" s="256"/>
      <c r="BJ314" s="256"/>
      <c r="BK314" s="256"/>
      <c r="BL314" s="256"/>
      <c r="BM314" s="256"/>
      <c r="BN314" s="256"/>
      <c r="BO314" s="256"/>
      <c r="BP314" s="256"/>
      <c r="BQ314" s="256"/>
      <c r="BR314" s="256"/>
      <c r="BS314" s="256"/>
      <c r="BT314" s="256"/>
      <c r="BU314" s="256"/>
      <c r="BV314" s="256"/>
      <c r="BW314" s="256"/>
      <c r="BX314" s="256"/>
      <c r="BY314" s="256"/>
      <c r="BZ314" s="256"/>
      <c r="CA314" s="256"/>
      <c r="CB314" s="256"/>
      <c r="CC314" s="256"/>
      <c r="CD314" s="256"/>
      <c r="CE314" s="256"/>
      <c r="CF314" s="256"/>
      <c r="CG314" s="256"/>
      <c r="CH314" s="256"/>
      <c r="CI314" s="256"/>
      <c r="CJ314" s="256"/>
      <c r="CK314" s="256"/>
      <c r="CL314" s="256"/>
      <c r="CM314" s="256"/>
      <c r="CN314" s="256"/>
      <c r="CO314" s="256"/>
      <c r="CP314" s="256"/>
      <c r="CQ314" s="256"/>
      <c r="CR314" s="256"/>
      <c r="CS314" s="256"/>
      <c r="CT314" s="256"/>
      <c r="CU314" s="256"/>
      <c r="CV314" s="256"/>
      <c r="CW314" s="256"/>
      <c r="CX314" s="256"/>
      <c r="CY314" s="256"/>
      <c r="CZ314" s="256"/>
      <c r="DA314" s="256"/>
      <c r="DB314" s="256"/>
      <c r="DC314" s="256"/>
    </row>
    <row r="315" spans="1:107" s="228" customFormat="1" ht="23.25">
      <c r="A315" s="105" t="s">
        <v>1613</v>
      </c>
      <c r="B315" s="101" t="str">
        <f>INDEX('Vehicle Level Data'!B:B,MATCH(Overview!$A315,'Vehicle Level Data'!$A:$A,0))</f>
        <v>Placeholder Amount</v>
      </c>
      <c r="C315" s="265" t="str">
        <f>IF(ISBLANK(INDEX('Vehicle Level Data'!D:D,MATCH(Overview!$A315,'Vehicle Level Data'!$A:$A,0))),"",INDEX('Vehicle Level Data'!D:D,MATCH(Overview!$A315,'Vehicle Level Data'!$A:$A,0)))</f>
        <v/>
      </c>
      <c r="D315" s="178"/>
      <c r="E315" s="178"/>
      <c r="F315" s="178"/>
      <c r="G315" s="246"/>
    </row>
    <row r="316" spans="1:107" s="231" customFormat="1" ht="23.25">
      <c r="A316" s="102" t="s">
        <v>1614</v>
      </c>
      <c r="B316" s="103" t="str">
        <f>INDEX('Vehicle Level Data'!B:B,MATCH(Overview!$A316,'Vehicle Level Data'!$A:$A,0))</f>
        <v>Placeholder Date</v>
      </c>
      <c r="C316" s="338" t="str">
        <f>IF(ISBLANK(INDEX('Vehicle Level Data'!D:D,MATCH(Overview!$A316,'Vehicle Level Data'!$A:$A,0))),"",INDEX('Vehicle Level Data'!D:D,MATCH(Overview!$A316,'Vehicle Level Data'!$A:$A,0)))</f>
        <v/>
      </c>
      <c r="D316" s="181"/>
      <c r="E316" s="181"/>
      <c r="F316" s="181"/>
      <c r="G316" s="246"/>
      <c r="H316" s="256"/>
      <c r="J316" s="256"/>
      <c r="K316" s="256"/>
      <c r="L316" s="256"/>
      <c r="M316" s="256"/>
      <c r="N316" s="256"/>
      <c r="O316" s="256"/>
      <c r="P316" s="256"/>
      <c r="Q316" s="256"/>
      <c r="R316" s="256"/>
      <c r="S316" s="256"/>
      <c r="T316" s="256"/>
      <c r="U316" s="256"/>
      <c r="V316" s="256"/>
      <c r="W316" s="256"/>
      <c r="X316" s="256"/>
      <c r="Y316" s="256"/>
      <c r="Z316" s="256"/>
      <c r="AA316" s="256"/>
      <c r="AB316" s="256"/>
      <c r="AC316" s="256"/>
      <c r="AD316" s="256"/>
      <c r="AE316" s="256"/>
      <c r="AF316" s="256"/>
      <c r="AG316" s="256"/>
      <c r="AH316" s="256"/>
      <c r="AI316" s="256"/>
      <c r="AJ316" s="256"/>
      <c r="AK316" s="256"/>
      <c r="AL316" s="256"/>
      <c r="AM316" s="256"/>
      <c r="AN316" s="256"/>
      <c r="AO316" s="256"/>
      <c r="AP316" s="256"/>
      <c r="AQ316" s="256"/>
      <c r="AR316" s="256"/>
      <c r="AS316" s="256"/>
      <c r="AT316" s="256"/>
      <c r="AU316" s="256"/>
      <c r="AV316" s="256"/>
      <c r="AW316" s="256"/>
      <c r="AX316" s="256"/>
      <c r="AY316" s="256"/>
      <c r="AZ316" s="256"/>
      <c r="BA316" s="256"/>
      <c r="BB316" s="256"/>
      <c r="BC316" s="256"/>
      <c r="BD316" s="256"/>
      <c r="BE316" s="256"/>
      <c r="BF316" s="256"/>
      <c r="BG316" s="256"/>
      <c r="BH316" s="256"/>
      <c r="BI316" s="256"/>
      <c r="BJ316" s="256"/>
      <c r="BK316" s="256"/>
      <c r="BL316" s="256"/>
      <c r="BM316" s="256"/>
      <c r="BN316" s="256"/>
      <c r="BO316" s="256"/>
      <c r="BP316" s="256"/>
      <c r="BQ316" s="256"/>
      <c r="BR316" s="256"/>
      <c r="BS316" s="256"/>
      <c r="BT316" s="256"/>
      <c r="BU316" s="256"/>
      <c r="BV316" s="256"/>
      <c r="BW316" s="256"/>
      <c r="BX316" s="256"/>
      <c r="BY316" s="256"/>
      <c r="BZ316" s="256"/>
      <c r="CA316" s="256"/>
      <c r="CB316" s="256"/>
      <c r="CC316" s="256"/>
      <c r="CD316" s="256"/>
      <c r="CE316" s="256"/>
      <c r="CF316" s="256"/>
      <c r="CG316" s="256"/>
      <c r="CH316" s="256"/>
      <c r="CI316" s="256"/>
      <c r="CJ316" s="256"/>
      <c r="CK316" s="256"/>
      <c r="CL316" s="256"/>
      <c r="CM316" s="256"/>
      <c r="CN316" s="256"/>
      <c r="CO316" s="256"/>
      <c r="CP316" s="256"/>
      <c r="CQ316" s="256"/>
      <c r="CR316" s="256"/>
      <c r="CS316" s="256"/>
      <c r="CT316" s="256"/>
      <c r="CU316" s="256"/>
      <c r="CV316" s="256"/>
      <c r="CW316" s="256"/>
      <c r="CX316" s="256"/>
      <c r="CY316" s="256"/>
      <c r="CZ316" s="256"/>
      <c r="DA316" s="256"/>
      <c r="DB316" s="256"/>
      <c r="DC316" s="256"/>
    </row>
    <row r="317" spans="1:107" s="228" customFormat="1" ht="23.25">
      <c r="A317" s="105" t="s">
        <v>1615</v>
      </c>
      <c r="B317" s="101" t="str">
        <f>INDEX('Vehicle Level Data'!B:B,MATCH(Overview!$A317,'Vehicle Level Data'!$A:$A,0))</f>
        <v>Placeholder Amount</v>
      </c>
      <c r="C317" s="265" t="str">
        <f>IF(ISBLANK(INDEX('Vehicle Level Data'!D:D,MATCH(Overview!$A317,'Vehicle Level Data'!$A:$A,0))),"",INDEX('Vehicle Level Data'!D:D,MATCH(Overview!$A317,'Vehicle Level Data'!$A:$A,0)))</f>
        <v/>
      </c>
      <c r="D317" s="178"/>
      <c r="E317" s="178"/>
      <c r="F317" s="178"/>
      <c r="G317" s="246"/>
    </row>
    <row r="318" spans="1:107" s="231" customFormat="1" ht="23.25">
      <c r="A318" s="102" t="s">
        <v>1616</v>
      </c>
      <c r="B318" s="103" t="str">
        <f>INDEX('Vehicle Level Data'!B:B,MATCH(Overview!$A318,'Vehicle Level Data'!$A:$A,0))</f>
        <v>Placeholder Date</v>
      </c>
      <c r="C318" s="338" t="str">
        <f>IF(ISBLANK(INDEX('Vehicle Level Data'!D:D,MATCH(Overview!$A318,'Vehicle Level Data'!$A:$A,0))),"",INDEX('Vehicle Level Data'!D:D,MATCH(Overview!$A318,'Vehicle Level Data'!$A:$A,0)))</f>
        <v/>
      </c>
      <c r="D318" s="181"/>
      <c r="E318" s="181"/>
      <c r="F318" s="181"/>
      <c r="G318" s="246"/>
      <c r="H318" s="256"/>
      <c r="J318" s="256"/>
      <c r="K318" s="256"/>
      <c r="L318" s="256"/>
      <c r="M318" s="256"/>
      <c r="N318" s="256"/>
      <c r="O318" s="256"/>
      <c r="P318" s="256"/>
      <c r="Q318" s="256"/>
      <c r="R318" s="256"/>
      <c r="S318" s="256"/>
      <c r="T318" s="256"/>
      <c r="U318" s="256"/>
      <c r="V318" s="256"/>
      <c r="W318" s="256"/>
      <c r="X318" s="256"/>
      <c r="Y318" s="256"/>
      <c r="Z318" s="256"/>
      <c r="AA318" s="256"/>
      <c r="AB318" s="256"/>
      <c r="AC318" s="256"/>
      <c r="AD318" s="256"/>
      <c r="AE318" s="256"/>
      <c r="AF318" s="256"/>
      <c r="AG318" s="256"/>
      <c r="AH318" s="256"/>
      <c r="AI318" s="256"/>
      <c r="AJ318" s="256"/>
      <c r="AK318" s="256"/>
      <c r="AL318" s="256"/>
      <c r="AM318" s="256"/>
      <c r="AN318" s="256"/>
      <c r="AO318" s="256"/>
      <c r="AP318" s="256"/>
      <c r="AQ318" s="256"/>
      <c r="AR318" s="256"/>
      <c r="AS318" s="256"/>
      <c r="AT318" s="256"/>
      <c r="AU318" s="256"/>
      <c r="AV318" s="256"/>
      <c r="AW318" s="256"/>
      <c r="AX318" s="256"/>
      <c r="AY318" s="256"/>
      <c r="AZ318" s="256"/>
      <c r="BA318" s="256"/>
      <c r="BB318" s="256"/>
      <c r="BC318" s="256"/>
      <c r="BD318" s="256"/>
      <c r="BE318" s="256"/>
      <c r="BF318" s="256"/>
      <c r="BG318" s="256"/>
      <c r="BH318" s="256"/>
      <c r="BI318" s="256"/>
      <c r="BJ318" s="256"/>
      <c r="BK318" s="256"/>
      <c r="BL318" s="256"/>
      <c r="BM318" s="256"/>
      <c r="BN318" s="256"/>
      <c r="BO318" s="256"/>
      <c r="BP318" s="256"/>
      <c r="BQ318" s="256"/>
      <c r="BR318" s="256"/>
      <c r="BS318" s="256"/>
      <c r="BT318" s="256"/>
      <c r="BU318" s="256"/>
      <c r="BV318" s="256"/>
      <c r="BW318" s="256"/>
      <c r="BX318" s="256"/>
      <c r="BY318" s="256"/>
      <c r="BZ318" s="256"/>
      <c r="CA318" s="256"/>
      <c r="CB318" s="256"/>
      <c r="CC318" s="256"/>
      <c r="CD318" s="256"/>
      <c r="CE318" s="256"/>
      <c r="CF318" s="256"/>
      <c r="CG318" s="256"/>
      <c r="CH318" s="256"/>
      <c r="CI318" s="256"/>
      <c r="CJ318" s="256"/>
      <c r="CK318" s="256"/>
      <c r="CL318" s="256"/>
      <c r="CM318" s="256"/>
      <c r="CN318" s="256"/>
      <c r="CO318" s="256"/>
      <c r="CP318" s="256"/>
      <c r="CQ318" s="256"/>
      <c r="CR318" s="256"/>
      <c r="CS318" s="256"/>
      <c r="CT318" s="256"/>
      <c r="CU318" s="256"/>
      <c r="CV318" s="256"/>
      <c r="CW318" s="256"/>
      <c r="CX318" s="256"/>
      <c r="CY318" s="256"/>
      <c r="CZ318" s="256"/>
      <c r="DA318" s="256"/>
      <c r="DB318" s="256"/>
      <c r="DC318" s="256"/>
    </row>
    <row r="319" spans="1:107" s="228" customFormat="1" ht="23.25">
      <c r="A319" s="105" t="s">
        <v>1672</v>
      </c>
      <c r="B319" s="101" t="str">
        <f>INDEX('Vehicle Level Data'!B:B,MATCH(Overview!$A319,'Vehicle Level Data'!$A:$A,0))</f>
        <v>Placeholder Amount</v>
      </c>
      <c r="C319" s="265" t="str">
        <f>IF(ISBLANK(INDEX('Vehicle Level Data'!D:D,MATCH(Overview!$A319,'Vehicle Level Data'!$A:$A,0))),"",INDEX('Vehicle Level Data'!D:D,MATCH(Overview!$A319,'Vehicle Level Data'!$A:$A,0)))</f>
        <v/>
      </c>
      <c r="D319" s="178"/>
      <c r="E319" s="178"/>
      <c r="F319" s="178"/>
      <c r="G319" s="246"/>
    </row>
    <row r="320" spans="1:107" s="231" customFormat="1" ht="23.25">
      <c r="A320" s="102" t="s">
        <v>1673</v>
      </c>
      <c r="B320" s="103" t="str">
        <f>INDEX('Vehicle Level Data'!B:B,MATCH(Overview!$A320,'Vehicle Level Data'!$A:$A,0))</f>
        <v>Placeholder Date</v>
      </c>
      <c r="C320" s="338" t="str">
        <f>IF(ISBLANK(INDEX('Vehicle Level Data'!D:D,MATCH(Overview!$A320,'Vehicle Level Data'!$A:$A,0))),"",INDEX('Vehicle Level Data'!D:D,MATCH(Overview!$A320,'Vehicle Level Data'!$A:$A,0)))</f>
        <v/>
      </c>
      <c r="D320" s="181"/>
      <c r="E320" s="181"/>
      <c r="F320" s="181"/>
      <c r="G320" s="246"/>
      <c r="H320" s="256"/>
      <c r="J320" s="256"/>
      <c r="K320" s="256"/>
      <c r="L320" s="256"/>
      <c r="M320" s="256"/>
      <c r="N320" s="256"/>
      <c r="O320" s="256"/>
      <c r="P320" s="256"/>
      <c r="Q320" s="256"/>
      <c r="R320" s="256"/>
      <c r="S320" s="256"/>
      <c r="T320" s="256"/>
      <c r="U320" s="256"/>
      <c r="V320" s="256"/>
      <c r="W320" s="256"/>
      <c r="X320" s="256"/>
      <c r="Y320" s="256"/>
      <c r="Z320" s="256"/>
      <c r="AA320" s="256"/>
      <c r="AB320" s="256"/>
      <c r="AC320" s="256"/>
      <c r="AD320" s="256"/>
      <c r="AE320" s="256"/>
      <c r="AF320" s="256"/>
      <c r="AG320" s="256"/>
      <c r="AH320" s="256"/>
      <c r="AI320" s="256"/>
      <c r="AJ320" s="256"/>
      <c r="AK320" s="256"/>
      <c r="AL320" s="256"/>
      <c r="AM320" s="256"/>
      <c r="AN320" s="256"/>
      <c r="AO320" s="256"/>
      <c r="AP320" s="256"/>
      <c r="AQ320" s="256"/>
      <c r="AR320" s="256"/>
      <c r="AS320" s="256"/>
      <c r="AT320" s="256"/>
      <c r="AU320" s="256"/>
      <c r="AV320" s="256"/>
      <c r="AW320" s="256"/>
      <c r="AX320" s="256"/>
      <c r="AY320" s="256"/>
      <c r="AZ320" s="256"/>
      <c r="BA320" s="256"/>
      <c r="BB320" s="256"/>
      <c r="BC320" s="256"/>
      <c r="BD320" s="256"/>
      <c r="BE320" s="256"/>
      <c r="BF320" s="256"/>
      <c r="BG320" s="256"/>
      <c r="BH320" s="256"/>
      <c r="BI320" s="256"/>
      <c r="BJ320" s="256"/>
      <c r="BK320" s="256"/>
      <c r="BL320" s="256"/>
      <c r="BM320" s="256"/>
      <c r="BN320" s="256"/>
      <c r="BO320" s="256"/>
      <c r="BP320" s="256"/>
      <c r="BQ320" s="256"/>
      <c r="BR320" s="256"/>
      <c r="BS320" s="256"/>
      <c r="BT320" s="256"/>
      <c r="BU320" s="256"/>
      <c r="BV320" s="256"/>
      <c r="BW320" s="256"/>
      <c r="BX320" s="256"/>
      <c r="BY320" s="256"/>
      <c r="BZ320" s="256"/>
      <c r="CA320" s="256"/>
      <c r="CB320" s="256"/>
      <c r="CC320" s="256"/>
      <c r="CD320" s="256"/>
      <c r="CE320" s="256"/>
      <c r="CF320" s="256"/>
      <c r="CG320" s="256"/>
      <c r="CH320" s="256"/>
      <c r="CI320" s="256"/>
      <c r="CJ320" s="256"/>
      <c r="CK320" s="256"/>
      <c r="CL320" s="256"/>
      <c r="CM320" s="256"/>
      <c r="CN320" s="256"/>
      <c r="CO320" s="256"/>
      <c r="CP320" s="256"/>
      <c r="CQ320" s="256"/>
      <c r="CR320" s="256"/>
      <c r="CS320" s="256"/>
      <c r="CT320" s="256"/>
      <c r="CU320" s="256"/>
      <c r="CV320" s="256"/>
      <c r="CW320" s="256"/>
      <c r="CX320" s="256"/>
      <c r="CY320" s="256"/>
      <c r="CZ320" s="256"/>
      <c r="DA320" s="256"/>
      <c r="DB320" s="256"/>
      <c r="DC320" s="256"/>
    </row>
    <row r="321" spans="1:107" s="228" customFormat="1" ht="23.25">
      <c r="A321" s="105" t="s">
        <v>1674</v>
      </c>
      <c r="B321" s="101" t="str">
        <f>INDEX('Vehicle Level Data'!B:B,MATCH(Overview!$A321,'Vehicle Level Data'!$A:$A,0))</f>
        <v>Placeholder Amount</v>
      </c>
      <c r="C321" s="265" t="str">
        <f>IF(ISBLANK(INDEX('Vehicle Level Data'!D:D,MATCH(Overview!$A321,'Vehicle Level Data'!$A:$A,0))),"",INDEX('Vehicle Level Data'!D:D,MATCH(Overview!$A321,'Vehicle Level Data'!$A:$A,0)))</f>
        <v/>
      </c>
      <c r="D321" s="178"/>
      <c r="E321" s="178"/>
      <c r="F321" s="178"/>
      <c r="G321" s="246"/>
    </row>
    <row r="322" spans="1:107" s="231" customFormat="1" ht="23.25">
      <c r="A322" s="102" t="s">
        <v>1675</v>
      </c>
      <c r="B322" s="103" t="str">
        <f>INDEX('Vehicle Level Data'!B:B,MATCH(Overview!$A322,'Vehicle Level Data'!$A:$A,0))</f>
        <v>Placeholder Date</v>
      </c>
      <c r="C322" s="338" t="str">
        <f>IF(ISBLANK(INDEX('Vehicle Level Data'!D:D,MATCH(Overview!$A322,'Vehicle Level Data'!$A:$A,0))),"",INDEX('Vehicle Level Data'!D:D,MATCH(Overview!$A322,'Vehicle Level Data'!$A:$A,0)))</f>
        <v/>
      </c>
      <c r="D322" s="181"/>
      <c r="E322" s="181"/>
      <c r="F322" s="181"/>
      <c r="G322" s="246"/>
      <c r="H322" s="256"/>
      <c r="J322" s="256"/>
      <c r="K322" s="256"/>
      <c r="L322" s="256"/>
      <c r="M322" s="256"/>
      <c r="N322" s="256"/>
      <c r="O322" s="256"/>
      <c r="P322" s="256"/>
      <c r="Q322" s="256"/>
      <c r="R322" s="256"/>
      <c r="S322" s="256"/>
      <c r="T322" s="256"/>
      <c r="U322" s="256"/>
      <c r="V322" s="256"/>
      <c r="W322" s="256"/>
      <c r="X322" s="256"/>
      <c r="Y322" s="256"/>
      <c r="Z322" s="256"/>
      <c r="AA322" s="256"/>
      <c r="AB322" s="256"/>
      <c r="AC322" s="256"/>
      <c r="AD322" s="256"/>
      <c r="AE322" s="256"/>
      <c r="AF322" s="256"/>
      <c r="AG322" s="256"/>
      <c r="AH322" s="256"/>
      <c r="AI322" s="256"/>
      <c r="AJ322" s="256"/>
      <c r="AK322" s="256"/>
      <c r="AL322" s="256"/>
      <c r="AM322" s="256"/>
      <c r="AN322" s="256"/>
      <c r="AO322" s="256"/>
      <c r="AP322" s="256"/>
      <c r="AQ322" s="256"/>
      <c r="AR322" s="256"/>
      <c r="AS322" s="256"/>
      <c r="AT322" s="256"/>
      <c r="AU322" s="256"/>
      <c r="AV322" s="256"/>
      <c r="AW322" s="256"/>
      <c r="AX322" s="256"/>
      <c r="AY322" s="256"/>
      <c r="AZ322" s="256"/>
      <c r="BA322" s="256"/>
      <c r="BB322" s="256"/>
      <c r="BC322" s="256"/>
      <c r="BD322" s="256"/>
      <c r="BE322" s="256"/>
      <c r="BF322" s="256"/>
      <c r="BG322" s="256"/>
      <c r="BH322" s="256"/>
      <c r="BI322" s="256"/>
      <c r="BJ322" s="256"/>
      <c r="BK322" s="256"/>
      <c r="BL322" s="256"/>
      <c r="BM322" s="256"/>
      <c r="BN322" s="256"/>
      <c r="BO322" s="256"/>
      <c r="BP322" s="256"/>
      <c r="BQ322" s="256"/>
      <c r="BR322" s="256"/>
      <c r="BS322" s="256"/>
      <c r="BT322" s="256"/>
      <c r="BU322" s="256"/>
      <c r="BV322" s="256"/>
      <c r="BW322" s="256"/>
      <c r="BX322" s="256"/>
      <c r="BY322" s="256"/>
      <c r="BZ322" s="256"/>
      <c r="CA322" s="256"/>
      <c r="CB322" s="256"/>
      <c r="CC322" s="256"/>
      <c r="CD322" s="256"/>
      <c r="CE322" s="256"/>
      <c r="CF322" s="256"/>
      <c r="CG322" s="256"/>
      <c r="CH322" s="256"/>
      <c r="CI322" s="256"/>
      <c r="CJ322" s="256"/>
      <c r="CK322" s="256"/>
      <c r="CL322" s="256"/>
      <c r="CM322" s="256"/>
      <c r="CN322" s="256"/>
      <c r="CO322" s="256"/>
      <c r="CP322" s="256"/>
      <c r="CQ322" s="256"/>
      <c r="CR322" s="256"/>
      <c r="CS322" s="256"/>
      <c r="CT322" s="256"/>
      <c r="CU322" s="256"/>
      <c r="CV322" s="256"/>
      <c r="CW322" s="256"/>
      <c r="CX322" s="256"/>
      <c r="CY322" s="256"/>
      <c r="CZ322" s="256"/>
      <c r="DA322" s="256"/>
      <c r="DB322" s="256"/>
      <c r="DC322" s="256"/>
    </row>
    <row r="323" spans="1:107" s="228" customFormat="1" ht="23.25">
      <c r="A323" s="105" t="s">
        <v>1676</v>
      </c>
      <c r="B323" s="101" t="str">
        <f>INDEX('Vehicle Level Data'!B:B,MATCH(Overview!$A323,'Vehicle Level Data'!$A:$A,0))</f>
        <v>Placeholder Amount</v>
      </c>
      <c r="C323" s="265" t="str">
        <f>IF(ISBLANK(INDEX('Vehicle Level Data'!D:D,MATCH(Overview!$A323,'Vehicle Level Data'!$A:$A,0))),"",INDEX('Vehicle Level Data'!D:D,MATCH(Overview!$A323,'Vehicle Level Data'!$A:$A,0)))</f>
        <v/>
      </c>
      <c r="D323" s="178"/>
      <c r="E323" s="178"/>
      <c r="F323" s="178"/>
      <c r="G323" s="246"/>
    </row>
    <row r="324" spans="1:107" s="231" customFormat="1" ht="23.25">
      <c r="A324" s="102" t="s">
        <v>1677</v>
      </c>
      <c r="B324" s="103" t="str">
        <f>INDEX('Vehicle Level Data'!B:B,MATCH(Overview!$A324,'Vehicle Level Data'!$A:$A,0))</f>
        <v>Placeholder Date</v>
      </c>
      <c r="C324" s="338" t="str">
        <f>IF(ISBLANK(INDEX('Vehicle Level Data'!D:D,MATCH(Overview!$A324,'Vehicle Level Data'!$A:$A,0))),"",INDEX('Vehicle Level Data'!D:D,MATCH(Overview!$A324,'Vehicle Level Data'!$A:$A,0)))</f>
        <v/>
      </c>
      <c r="D324" s="181"/>
      <c r="E324" s="181"/>
      <c r="F324" s="181"/>
      <c r="G324" s="246"/>
      <c r="H324" s="256"/>
      <c r="J324" s="256"/>
      <c r="K324" s="256"/>
      <c r="L324" s="256"/>
      <c r="M324" s="256"/>
      <c r="N324" s="256"/>
      <c r="O324" s="256"/>
      <c r="P324" s="256"/>
      <c r="Q324" s="256"/>
      <c r="R324" s="256"/>
      <c r="S324" s="256"/>
      <c r="T324" s="256"/>
      <c r="U324" s="256"/>
      <c r="V324" s="256"/>
      <c r="W324" s="256"/>
      <c r="X324" s="256"/>
      <c r="Y324" s="256"/>
      <c r="Z324" s="256"/>
      <c r="AA324" s="256"/>
      <c r="AB324" s="256"/>
      <c r="AC324" s="256"/>
      <c r="AD324" s="256"/>
      <c r="AE324" s="256"/>
      <c r="AF324" s="256"/>
      <c r="AG324" s="256"/>
      <c r="AH324" s="256"/>
      <c r="AI324" s="256"/>
      <c r="AJ324" s="256"/>
      <c r="AK324" s="256"/>
      <c r="AL324" s="256"/>
      <c r="AM324" s="256"/>
      <c r="AN324" s="256"/>
      <c r="AO324" s="256"/>
      <c r="AP324" s="256"/>
      <c r="AQ324" s="256"/>
      <c r="AR324" s="256"/>
      <c r="AS324" s="256"/>
      <c r="AT324" s="256"/>
      <c r="AU324" s="256"/>
      <c r="AV324" s="256"/>
      <c r="AW324" s="256"/>
      <c r="AX324" s="256"/>
      <c r="AY324" s="256"/>
      <c r="AZ324" s="256"/>
      <c r="BA324" s="256"/>
      <c r="BB324" s="256"/>
      <c r="BC324" s="256"/>
      <c r="BD324" s="256"/>
      <c r="BE324" s="256"/>
      <c r="BF324" s="256"/>
      <c r="BG324" s="256"/>
      <c r="BH324" s="256"/>
      <c r="BI324" s="256"/>
      <c r="BJ324" s="256"/>
      <c r="BK324" s="256"/>
      <c r="BL324" s="256"/>
      <c r="BM324" s="256"/>
      <c r="BN324" s="256"/>
      <c r="BO324" s="256"/>
      <c r="BP324" s="256"/>
      <c r="BQ324" s="256"/>
      <c r="BR324" s="256"/>
      <c r="BS324" s="256"/>
      <c r="BT324" s="256"/>
      <c r="BU324" s="256"/>
      <c r="BV324" s="256"/>
      <c r="BW324" s="256"/>
      <c r="BX324" s="256"/>
      <c r="BY324" s="256"/>
      <c r="BZ324" s="256"/>
      <c r="CA324" s="256"/>
      <c r="CB324" s="256"/>
      <c r="CC324" s="256"/>
      <c r="CD324" s="256"/>
      <c r="CE324" s="256"/>
      <c r="CF324" s="256"/>
      <c r="CG324" s="256"/>
      <c r="CH324" s="256"/>
      <c r="CI324" s="256"/>
      <c r="CJ324" s="256"/>
      <c r="CK324" s="256"/>
      <c r="CL324" s="256"/>
      <c r="CM324" s="256"/>
      <c r="CN324" s="256"/>
      <c r="CO324" s="256"/>
      <c r="CP324" s="256"/>
      <c r="CQ324" s="256"/>
      <c r="CR324" s="256"/>
      <c r="CS324" s="256"/>
      <c r="CT324" s="256"/>
      <c r="CU324" s="256"/>
      <c r="CV324" s="256"/>
      <c r="CW324" s="256"/>
      <c r="CX324" s="256"/>
      <c r="CY324" s="256"/>
      <c r="CZ324" s="256"/>
      <c r="DA324" s="256"/>
      <c r="DB324" s="256"/>
      <c r="DC324" s="256"/>
    </row>
    <row r="325" spans="1:107" s="228" customFormat="1" ht="23.25">
      <c r="A325" s="105" t="s">
        <v>1678</v>
      </c>
      <c r="B325" s="101" t="str">
        <f>INDEX('Vehicle Level Data'!B:B,MATCH(Overview!$A325,'Vehicle Level Data'!$A:$A,0))</f>
        <v>Placeholder Amount</v>
      </c>
      <c r="C325" s="265" t="str">
        <f>IF(ISBLANK(INDEX('Vehicle Level Data'!D:D,MATCH(Overview!$A325,'Vehicle Level Data'!$A:$A,0))),"",INDEX('Vehicle Level Data'!D:D,MATCH(Overview!$A325,'Vehicle Level Data'!$A:$A,0)))</f>
        <v/>
      </c>
      <c r="D325" s="178"/>
      <c r="E325" s="178"/>
      <c r="F325" s="178"/>
      <c r="G325" s="246"/>
    </row>
    <row r="326" spans="1:107" s="231" customFormat="1" ht="23.25">
      <c r="A326" s="102" t="s">
        <v>1679</v>
      </c>
      <c r="B326" s="103" t="str">
        <f>INDEX('Vehicle Level Data'!B:B,MATCH(Overview!$A326,'Vehicle Level Data'!$A:$A,0))</f>
        <v>Placeholder Date</v>
      </c>
      <c r="C326" s="338" t="str">
        <f>IF(ISBLANK(INDEX('Vehicle Level Data'!D:D,MATCH(Overview!$A326,'Vehicle Level Data'!$A:$A,0))),"",INDEX('Vehicle Level Data'!D:D,MATCH(Overview!$A326,'Vehicle Level Data'!$A:$A,0)))</f>
        <v/>
      </c>
      <c r="D326" s="181"/>
      <c r="E326" s="181"/>
      <c r="F326" s="181"/>
      <c r="G326" s="246"/>
      <c r="H326" s="256"/>
      <c r="J326" s="256"/>
      <c r="K326" s="256"/>
      <c r="L326" s="256"/>
      <c r="M326" s="256"/>
      <c r="N326" s="256"/>
      <c r="O326" s="256"/>
      <c r="P326" s="256"/>
      <c r="Q326" s="256"/>
      <c r="R326" s="256"/>
      <c r="S326" s="256"/>
      <c r="T326" s="256"/>
      <c r="U326" s="256"/>
      <c r="V326" s="256"/>
      <c r="W326" s="256"/>
      <c r="X326" s="256"/>
      <c r="Y326" s="256"/>
      <c r="Z326" s="256"/>
      <c r="AA326" s="256"/>
      <c r="AB326" s="256"/>
      <c r="AC326" s="256"/>
      <c r="AD326" s="256"/>
      <c r="AE326" s="256"/>
      <c r="AF326" s="256"/>
      <c r="AG326" s="256"/>
      <c r="AH326" s="256"/>
      <c r="AI326" s="256"/>
      <c r="AJ326" s="256"/>
      <c r="AK326" s="256"/>
      <c r="AL326" s="256"/>
      <c r="AM326" s="256"/>
      <c r="AN326" s="256"/>
      <c r="AO326" s="256"/>
      <c r="AP326" s="256"/>
      <c r="AQ326" s="256"/>
      <c r="AR326" s="256"/>
      <c r="AS326" s="256"/>
      <c r="AT326" s="256"/>
      <c r="AU326" s="256"/>
      <c r="AV326" s="256"/>
      <c r="AW326" s="256"/>
      <c r="AX326" s="256"/>
      <c r="AY326" s="256"/>
      <c r="AZ326" s="256"/>
      <c r="BA326" s="256"/>
      <c r="BB326" s="256"/>
      <c r="BC326" s="256"/>
      <c r="BD326" s="256"/>
      <c r="BE326" s="256"/>
      <c r="BF326" s="256"/>
      <c r="BG326" s="256"/>
      <c r="BH326" s="256"/>
      <c r="BI326" s="256"/>
      <c r="BJ326" s="256"/>
      <c r="BK326" s="256"/>
      <c r="BL326" s="256"/>
      <c r="BM326" s="256"/>
      <c r="BN326" s="256"/>
      <c r="BO326" s="256"/>
      <c r="BP326" s="256"/>
      <c r="BQ326" s="256"/>
      <c r="BR326" s="256"/>
      <c r="BS326" s="256"/>
      <c r="BT326" s="256"/>
      <c r="BU326" s="256"/>
      <c r="BV326" s="256"/>
      <c r="BW326" s="256"/>
      <c r="BX326" s="256"/>
      <c r="BY326" s="256"/>
      <c r="BZ326" s="256"/>
      <c r="CA326" s="256"/>
      <c r="CB326" s="256"/>
      <c r="CC326" s="256"/>
      <c r="CD326" s="256"/>
      <c r="CE326" s="256"/>
      <c r="CF326" s="256"/>
      <c r="CG326" s="256"/>
      <c r="CH326" s="256"/>
      <c r="CI326" s="256"/>
      <c r="CJ326" s="256"/>
      <c r="CK326" s="256"/>
      <c r="CL326" s="256"/>
      <c r="CM326" s="256"/>
      <c r="CN326" s="256"/>
      <c r="CO326" s="256"/>
      <c r="CP326" s="256"/>
      <c r="CQ326" s="256"/>
      <c r="CR326" s="256"/>
      <c r="CS326" s="256"/>
      <c r="CT326" s="256"/>
      <c r="CU326" s="256"/>
      <c r="CV326" s="256"/>
      <c r="CW326" s="256"/>
      <c r="CX326" s="256"/>
      <c r="CY326" s="256"/>
      <c r="CZ326" s="256"/>
      <c r="DA326" s="256"/>
      <c r="DB326" s="256"/>
      <c r="DC326" s="256"/>
    </row>
    <row r="327" spans="1:107" s="228" customFormat="1" ht="23.25">
      <c r="A327" s="105" t="s">
        <v>1680</v>
      </c>
      <c r="B327" s="101" t="str">
        <f>INDEX('Vehicle Level Data'!B:B,MATCH(Overview!$A327,'Vehicle Level Data'!$A:$A,0))</f>
        <v>Placeholder Amount</v>
      </c>
      <c r="C327" s="265" t="str">
        <f>IF(ISBLANK(INDEX('Vehicle Level Data'!D:D,MATCH(Overview!$A327,'Vehicle Level Data'!$A:$A,0))),"",INDEX('Vehicle Level Data'!D:D,MATCH(Overview!$A327,'Vehicle Level Data'!$A:$A,0)))</f>
        <v/>
      </c>
      <c r="D327" s="178"/>
      <c r="E327" s="178"/>
      <c r="F327" s="178"/>
      <c r="G327" s="246"/>
    </row>
    <row r="328" spans="1:107" s="231" customFormat="1" ht="23.25">
      <c r="A328" s="102" t="s">
        <v>1681</v>
      </c>
      <c r="B328" s="103" t="str">
        <f>INDEX('Vehicle Level Data'!B:B,MATCH(Overview!$A328,'Vehicle Level Data'!$A:$A,0))</f>
        <v>Placeholder Date</v>
      </c>
      <c r="C328" s="338" t="str">
        <f>IF(ISBLANK(INDEX('Vehicle Level Data'!D:D,MATCH(Overview!$A328,'Vehicle Level Data'!$A:$A,0))),"",INDEX('Vehicle Level Data'!D:D,MATCH(Overview!$A328,'Vehicle Level Data'!$A:$A,0)))</f>
        <v/>
      </c>
      <c r="D328" s="181"/>
      <c r="E328" s="181"/>
      <c r="F328" s="181"/>
      <c r="G328" s="246"/>
      <c r="H328" s="256"/>
      <c r="J328" s="256"/>
      <c r="K328" s="256"/>
      <c r="L328" s="256"/>
      <c r="M328" s="256"/>
      <c r="N328" s="256"/>
      <c r="O328" s="256"/>
      <c r="P328" s="256"/>
      <c r="Q328" s="256"/>
      <c r="R328" s="256"/>
      <c r="S328" s="256"/>
      <c r="T328" s="256"/>
      <c r="U328" s="256"/>
      <c r="V328" s="256"/>
      <c r="W328" s="256"/>
      <c r="X328" s="256"/>
      <c r="Y328" s="256"/>
      <c r="Z328" s="256"/>
      <c r="AA328" s="256"/>
      <c r="AB328" s="256"/>
      <c r="AC328" s="256"/>
      <c r="AD328" s="256"/>
      <c r="AE328" s="256"/>
      <c r="AF328" s="256"/>
      <c r="AG328" s="256"/>
      <c r="AH328" s="256"/>
      <c r="AI328" s="256"/>
      <c r="AJ328" s="256"/>
      <c r="AK328" s="256"/>
      <c r="AL328" s="256"/>
      <c r="AM328" s="256"/>
      <c r="AN328" s="256"/>
      <c r="AO328" s="256"/>
      <c r="AP328" s="256"/>
      <c r="AQ328" s="256"/>
      <c r="AR328" s="256"/>
      <c r="AS328" s="256"/>
      <c r="AT328" s="256"/>
      <c r="AU328" s="256"/>
      <c r="AV328" s="256"/>
      <c r="AW328" s="256"/>
      <c r="AX328" s="256"/>
      <c r="AY328" s="256"/>
      <c r="AZ328" s="256"/>
      <c r="BA328" s="256"/>
      <c r="BB328" s="256"/>
      <c r="BC328" s="256"/>
      <c r="BD328" s="256"/>
      <c r="BE328" s="256"/>
      <c r="BF328" s="256"/>
      <c r="BG328" s="256"/>
      <c r="BH328" s="256"/>
      <c r="BI328" s="256"/>
      <c r="BJ328" s="256"/>
      <c r="BK328" s="256"/>
      <c r="BL328" s="256"/>
      <c r="BM328" s="256"/>
      <c r="BN328" s="256"/>
      <c r="BO328" s="256"/>
      <c r="BP328" s="256"/>
      <c r="BQ328" s="256"/>
      <c r="BR328" s="256"/>
      <c r="BS328" s="256"/>
      <c r="BT328" s="256"/>
      <c r="BU328" s="256"/>
      <c r="BV328" s="256"/>
      <c r="BW328" s="256"/>
      <c r="BX328" s="256"/>
      <c r="BY328" s="256"/>
      <c r="BZ328" s="256"/>
      <c r="CA328" s="256"/>
      <c r="CB328" s="256"/>
      <c r="CC328" s="256"/>
      <c r="CD328" s="256"/>
      <c r="CE328" s="256"/>
      <c r="CF328" s="256"/>
      <c r="CG328" s="256"/>
      <c r="CH328" s="256"/>
      <c r="CI328" s="256"/>
      <c r="CJ328" s="256"/>
      <c r="CK328" s="256"/>
      <c r="CL328" s="256"/>
      <c r="CM328" s="256"/>
      <c r="CN328" s="256"/>
      <c r="CO328" s="256"/>
      <c r="CP328" s="256"/>
      <c r="CQ328" s="256"/>
      <c r="CR328" s="256"/>
      <c r="CS328" s="256"/>
      <c r="CT328" s="256"/>
      <c r="CU328" s="256"/>
      <c r="CV328" s="256"/>
      <c r="CW328" s="256"/>
      <c r="CX328" s="256"/>
      <c r="CY328" s="256"/>
      <c r="CZ328" s="256"/>
      <c r="DA328" s="256"/>
      <c r="DB328" s="256"/>
      <c r="DC328" s="256"/>
    </row>
    <row r="329" spans="1:107" s="228" customFormat="1" ht="23.25">
      <c r="A329" s="105" t="s">
        <v>1682</v>
      </c>
      <c r="B329" s="101" t="str">
        <f>INDEX('Vehicle Level Data'!B:B,MATCH(Overview!$A329,'Vehicle Level Data'!$A:$A,0))</f>
        <v>Placeholder Amount</v>
      </c>
      <c r="C329" s="265" t="str">
        <f>IF(ISBLANK(INDEX('Vehicle Level Data'!D:D,MATCH(Overview!$A329,'Vehicle Level Data'!$A:$A,0))),"",INDEX('Vehicle Level Data'!D:D,MATCH(Overview!$A329,'Vehicle Level Data'!$A:$A,0)))</f>
        <v/>
      </c>
      <c r="D329" s="178"/>
      <c r="E329" s="178"/>
      <c r="F329" s="178"/>
      <c r="G329" s="246"/>
    </row>
    <row r="330" spans="1:107" s="231" customFormat="1" ht="23.25">
      <c r="A330" s="102" t="s">
        <v>1683</v>
      </c>
      <c r="B330" s="103" t="str">
        <f>INDEX('Vehicle Level Data'!B:B,MATCH(Overview!$A330,'Vehicle Level Data'!$A:$A,0))</f>
        <v>Placeholder Date</v>
      </c>
      <c r="C330" s="338" t="str">
        <f>IF(ISBLANK(INDEX('Vehicle Level Data'!D:D,MATCH(Overview!$A330,'Vehicle Level Data'!$A:$A,0))),"",INDEX('Vehicle Level Data'!D:D,MATCH(Overview!$A330,'Vehicle Level Data'!$A:$A,0)))</f>
        <v/>
      </c>
      <c r="D330" s="181"/>
      <c r="E330" s="181"/>
      <c r="F330" s="181"/>
      <c r="G330" s="246"/>
      <c r="H330" s="256"/>
      <c r="J330" s="256"/>
      <c r="K330" s="256"/>
      <c r="L330" s="256"/>
      <c r="M330" s="256"/>
      <c r="N330" s="256"/>
      <c r="O330" s="256"/>
      <c r="P330" s="256"/>
      <c r="Q330" s="256"/>
      <c r="R330" s="256"/>
      <c r="S330" s="256"/>
      <c r="T330" s="256"/>
      <c r="U330" s="256"/>
      <c r="V330" s="256"/>
      <c r="W330" s="256"/>
      <c r="X330" s="256"/>
      <c r="Y330" s="256"/>
      <c r="Z330" s="256"/>
      <c r="AA330" s="256"/>
      <c r="AB330" s="256"/>
      <c r="AC330" s="256"/>
      <c r="AD330" s="256"/>
      <c r="AE330" s="256"/>
      <c r="AF330" s="256"/>
      <c r="AG330" s="256"/>
      <c r="AH330" s="256"/>
      <c r="AI330" s="256"/>
      <c r="AJ330" s="256"/>
      <c r="AK330" s="256"/>
      <c r="AL330" s="256"/>
      <c r="AM330" s="256"/>
      <c r="AN330" s="256"/>
      <c r="AO330" s="256"/>
      <c r="AP330" s="256"/>
      <c r="AQ330" s="256"/>
      <c r="AR330" s="256"/>
      <c r="AS330" s="256"/>
      <c r="AT330" s="256"/>
      <c r="AU330" s="256"/>
      <c r="AV330" s="256"/>
      <c r="AW330" s="256"/>
      <c r="AX330" s="256"/>
      <c r="AY330" s="256"/>
      <c r="AZ330" s="256"/>
      <c r="BA330" s="256"/>
      <c r="BB330" s="256"/>
      <c r="BC330" s="256"/>
      <c r="BD330" s="256"/>
      <c r="BE330" s="256"/>
      <c r="BF330" s="256"/>
      <c r="BG330" s="256"/>
      <c r="BH330" s="256"/>
      <c r="BI330" s="256"/>
      <c r="BJ330" s="256"/>
      <c r="BK330" s="256"/>
      <c r="BL330" s="256"/>
      <c r="BM330" s="256"/>
      <c r="BN330" s="256"/>
      <c r="BO330" s="256"/>
      <c r="BP330" s="256"/>
      <c r="BQ330" s="256"/>
      <c r="BR330" s="256"/>
      <c r="BS330" s="256"/>
      <c r="BT330" s="256"/>
      <c r="BU330" s="256"/>
      <c r="BV330" s="256"/>
      <c r="BW330" s="256"/>
      <c r="BX330" s="256"/>
      <c r="BY330" s="256"/>
      <c r="BZ330" s="256"/>
      <c r="CA330" s="256"/>
      <c r="CB330" s="256"/>
      <c r="CC330" s="256"/>
      <c r="CD330" s="256"/>
      <c r="CE330" s="256"/>
      <c r="CF330" s="256"/>
      <c r="CG330" s="256"/>
      <c r="CH330" s="256"/>
      <c r="CI330" s="256"/>
      <c r="CJ330" s="256"/>
      <c r="CK330" s="256"/>
      <c r="CL330" s="256"/>
      <c r="CM330" s="256"/>
      <c r="CN330" s="256"/>
      <c r="CO330" s="256"/>
      <c r="CP330" s="256"/>
      <c r="CQ330" s="256"/>
      <c r="CR330" s="256"/>
      <c r="CS330" s="256"/>
      <c r="CT330" s="256"/>
      <c r="CU330" s="256"/>
      <c r="CV330" s="256"/>
      <c r="CW330" s="256"/>
      <c r="CX330" s="256"/>
      <c r="CY330" s="256"/>
      <c r="CZ330" s="256"/>
      <c r="DA330" s="256"/>
      <c r="DB330" s="256"/>
      <c r="DC330" s="256"/>
    </row>
    <row r="331" spans="1:107" s="231" customFormat="1" ht="23.25">
      <c r="A331" s="132"/>
      <c r="B331" s="82"/>
      <c r="C331" s="407"/>
      <c r="D331" s="292"/>
      <c r="E331" s="292"/>
      <c r="F331" s="292"/>
      <c r="G331" s="246"/>
    </row>
    <row r="332" spans="1:107" s="231" customFormat="1" ht="23.25">
      <c r="A332" s="84">
        <v>16</v>
      </c>
      <c r="B332" s="84" t="s">
        <v>360</v>
      </c>
      <c r="C332" s="402" t="str">
        <f>$C$3</f>
        <v xml:space="preserve">Data  </v>
      </c>
      <c r="D332" s="443"/>
      <c r="E332" s="443"/>
      <c r="F332" s="443"/>
      <c r="G332" s="246"/>
    </row>
    <row r="333" spans="1:107" s="231" customFormat="1" ht="11.1" customHeight="1">
      <c r="A333" s="83"/>
      <c r="B333" s="82"/>
      <c r="C333" s="406"/>
      <c r="D333" s="291"/>
      <c r="E333" s="291"/>
      <c r="F333" s="291"/>
      <c r="G333" s="246"/>
    </row>
    <row r="334" spans="1:107" s="231" customFormat="1" ht="23.25">
      <c r="A334" s="105" t="s">
        <v>1356</v>
      </c>
      <c r="B334" s="101" t="str">
        <f>INDEX('Investor Level Data'!B:B,MATCH(Overview!$A334,'Investor Level Data'!$A:$A,0))</f>
        <v>Investor Name</v>
      </c>
      <c r="C334" s="268" t="str">
        <f>IF(ISBLANK(INDEX('Investor Level Data'!D:D,MATCH(Overview!$A334,'Investor Level Data'!$A:$A,0))),"",INDEX('Investor Level Data'!D:D,MATCH(Overview!$A334,'Investor Level Data'!$A:$A,0)))</f>
        <v/>
      </c>
      <c r="D334" s="177"/>
      <c r="E334" s="177"/>
      <c r="F334" s="177"/>
      <c r="G334" s="246"/>
    </row>
    <row r="335" spans="1:107" s="231" customFormat="1" ht="23.25">
      <c r="A335" s="102" t="s">
        <v>1357</v>
      </c>
      <c r="B335" s="103" t="str">
        <f>INDEX('Investor Level Data'!B:B,MATCH(Overview!$A335,'Investor Level Data'!$A:$A,0))</f>
        <v>Contact person Name</v>
      </c>
      <c r="C335" s="336" t="str">
        <f>IF(ISBLANK(INDEX('Investor Level Data'!D:D,MATCH(Overview!$A335,'Investor Level Data'!$A:$A,0))),"",INDEX('Investor Level Data'!D:D,MATCH(Overview!$A335,'Investor Level Data'!$A:$A,0)))</f>
        <v/>
      </c>
      <c r="D335" s="155"/>
      <c r="E335" s="155"/>
      <c r="F335" s="155"/>
      <c r="G335" s="246"/>
    </row>
    <row r="336" spans="1:107" s="231" customFormat="1" ht="23.25">
      <c r="A336" s="105" t="s">
        <v>1358</v>
      </c>
      <c r="B336" s="101" t="str">
        <f>INDEX('Investor Level Data'!B:B,MATCH(Overview!$A336,'Investor Level Data'!$A:$A,0))</f>
        <v>Contact person Telephone</v>
      </c>
      <c r="C336" s="278" t="str">
        <f>IF(ISBLANK(INDEX('Investor Level Data'!D:D,MATCH(Overview!$A336,'Investor Level Data'!$A:$A,0))),"",INDEX('Investor Level Data'!D:D,MATCH(Overview!$A336,'Investor Level Data'!$A:$A,0)))</f>
        <v/>
      </c>
      <c r="D336" s="170"/>
      <c r="E336" s="170"/>
      <c r="F336" s="170"/>
      <c r="G336" s="246"/>
    </row>
    <row r="337" spans="1:107" s="231" customFormat="1" ht="23.25">
      <c r="A337" s="102" t="s">
        <v>1671</v>
      </c>
      <c r="B337" s="103" t="str">
        <f>INDEX('Investor Level Data'!B:B,MATCH(Overview!$A337,'Investor Level Data'!$A:$A,0))</f>
        <v>Contact Person Email</v>
      </c>
      <c r="C337" s="336" t="str">
        <f>IF(ISBLANK(INDEX('Investor Level Data'!D:D,MATCH(Overview!$A337,'Investor Level Data'!$A:$A,0))),"",INDEX('Investor Level Data'!D:D,MATCH(Overview!$A337,'Investor Level Data'!$A:$A,0)))</f>
        <v/>
      </c>
      <c r="D337" s="155"/>
      <c r="E337" s="155"/>
      <c r="F337" s="155"/>
      <c r="G337" s="246"/>
    </row>
    <row r="338" spans="1:107" s="231" customFormat="1" ht="23.25">
      <c r="A338" s="83"/>
      <c r="B338" s="82"/>
      <c r="C338" s="406"/>
      <c r="D338" s="291"/>
      <c r="E338" s="291"/>
      <c r="F338" s="291"/>
      <c r="G338" s="246"/>
    </row>
    <row r="339" spans="1:107" s="231" customFormat="1" ht="23.25">
      <c r="A339" s="84">
        <v>17</v>
      </c>
      <c r="B339" s="84" t="s">
        <v>364</v>
      </c>
      <c r="C339" s="402" t="str">
        <f>$C$3</f>
        <v xml:space="preserve">Data  </v>
      </c>
      <c r="D339" s="443"/>
      <c r="E339" s="443"/>
      <c r="F339" s="443"/>
      <c r="G339" s="246"/>
    </row>
    <row r="340" spans="1:107" s="231" customFormat="1" ht="11.1" customHeight="1">
      <c r="A340" s="83"/>
      <c r="B340" s="82"/>
      <c r="C340" s="82"/>
      <c r="D340" s="292"/>
      <c r="E340" s="292"/>
      <c r="F340" s="292"/>
      <c r="G340" s="246"/>
    </row>
    <row r="341" spans="1:107" s="231" customFormat="1" ht="23.25">
      <c r="A341" s="105" t="s">
        <v>1359</v>
      </c>
      <c r="B341" s="101" t="str">
        <f>INDEX('Investor Level Data'!B:B,MATCH(Overview!$A341,'Investor Level Data'!$A:$A,0))</f>
        <v>Name of Investor's Share/Unit Class in Vehicle (if applicable)</v>
      </c>
      <c r="C341" s="277" t="str">
        <f>IF(ISBLANK(INDEX('Investor Level Data'!D:D,MATCH(Overview!$A341,'Investor Level Data'!$A:$A,0))),"",INDEX('Investor Level Data'!D:D,MATCH(Overview!$A341,'Investor Level Data'!$A:$A,0)))</f>
        <v/>
      </c>
      <c r="D341" s="155"/>
      <c r="E341" s="155"/>
      <c r="F341" s="155"/>
      <c r="G341" s="246"/>
    </row>
    <row r="342" spans="1:107" s="231" customFormat="1" ht="23.25">
      <c r="A342" s="102" t="s">
        <v>1360</v>
      </c>
      <c r="B342" s="103" t="str">
        <f>INDEX('Investor Level Data'!B:B,MATCH(Overview!$A342,'Investor Level Data'!$A:$A,0))</f>
        <v>Investor's Economic Share of Vehicle (%)</v>
      </c>
      <c r="C342" s="267" t="str">
        <f>IF(ISBLANK(INDEX('Investor Level Data'!D:D,MATCH(Overview!$A342,'Investor Level Data'!$A:$A,0))),"",INDEX('Investor Level Data'!D:D,MATCH(Overview!$A342,'Investor Level Data'!$A:$A,0)))</f>
        <v/>
      </c>
      <c r="D342" s="142"/>
      <c r="E342" s="142"/>
      <c r="F342" s="142"/>
      <c r="G342" s="246"/>
    </row>
    <row r="343" spans="1:107" s="231" customFormat="1" ht="23.25">
      <c r="A343" s="105" t="s">
        <v>1361</v>
      </c>
      <c r="B343" s="101" t="str">
        <f>INDEX('Investor Level Data'!B:B,MATCH(Overview!$A343,'Investor Level Data'!$A:$A,0))</f>
        <v xml:space="preserve">Fair Value of Investor's Stake in Vehicle according to INREV Reporting Guidelines </v>
      </c>
      <c r="C343" s="265" t="str">
        <f>IF(ISBLANK(INDEX('Investor Level Data'!D:D,MATCH(Overview!$A343,'Investor Level Data'!$A:$A,0))),"",INDEX('Investor Level Data'!D:D,MATCH(Overview!$A343,'Investor Level Data'!$A:$A,0)))</f>
        <v/>
      </c>
      <c r="D343" s="178"/>
      <c r="E343" s="178"/>
      <c r="F343" s="178"/>
      <c r="G343" s="246"/>
    </row>
    <row r="344" spans="1:107" s="231" customFormat="1" ht="23.25">
      <c r="A344" s="102" t="s">
        <v>1362</v>
      </c>
      <c r="B344" s="103" t="str">
        <f>INDEX('Investor Level Data'!B:B,MATCH(Overview!$A344,'Investor Level Data'!$A:$A,0))</f>
        <v>Number of Shares/Units owned by Investor in Vehicle</v>
      </c>
      <c r="C344" s="266" t="str">
        <f>IF(ISBLANK(INDEX('Investor Level Data'!D:D,MATCH(Overview!$A344,'Investor Level Data'!$A:$A,0))),"",INDEX('Investor Level Data'!D:D,MATCH(Overview!$A344,'Investor Level Data'!$A:$A,0)))</f>
        <v/>
      </c>
      <c r="D344" s="178"/>
      <c r="E344" s="178"/>
      <c r="F344" s="178"/>
      <c r="G344" s="246"/>
      <c r="H344" s="256"/>
      <c r="J344" s="256"/>
      <c r="K344" s="256"/>
      <c r="L344" s="256"/>
      <c r="M344" s="256"/>
      <c r="N344" s="256"/>
      <c r="O344" s="256"/>
      <c r="P344" s="256"/>
      <c r="Q344" s="256"/>
      <c r="R344" s="256"/>
      <c r="S344" s="256"/>
      <c r="T344" s="256"/>
      <c r="U344" s="256"/>
      <c r="V344" s="256"/>
      <c r="W344" s="256"/>
      <c r="X344" s="256"/>
      <c r="Y344" s="256"/>
      <c r="Z344" s="256"/>
      <c r="AA344" s="256"/>
      <c r="AB344" s="256"/>
      <c r="AC344" s="256"/>
      <c r="AD344" s="256"/>
      <c r="AE344" s="256"/>
      <c r="AF344" s="256"/>
      <c r="AG344" s="256"/>
      <c r="AH344" s="256"/>
      <c r="AI344" s="256"/>
      <c r="AJ344" s="256"/>
      <c r="AK344" s="256"/>
      <c r="AL344" s="256"/>
      <c r="AM344" s="256"/>
      <c r="AN344" s="256"/>
      <c r="AO344" s="256"/>
      <c r="AP344" s="256"/>
      <c r="AQ344" s="256"/>
      <c r="AR344" s="256"/>
      <c r="AS344" s="256"/>
      <c r="AT344" s="256"/>
      <c r="AU344" s="256"/>
      <c r="AV344" s="256"/>
      <c r="AW344" s="256"/>
      <c r="AX344" s="256"/>
      <c r="AY344" s="256"/>
      <c r="AZ344" s="256"/>
      <c r="BA344" s="256"/>
      <c r="BB344" s="256"/>
      <c r="BC344" s="256"/>
      <c r="BD344" s="256"/>
      <c r="BE344" s="256"/>
      <c r="BF344" s="256"/>
      <c r="BG344" s="256"/>
      <c r="BH344" s="256"/>
      <c r="BI344" s="256"/>
      <c r="BJ344" s="256"/>
      <c r="BK344" s="256"/>
      <c r="BL344" s="256"/>
      <c r="BM344" s="256"/>
      <c r="BN344" s="256"/>
      <c r="BO344" s="256"/>
      <c r="BP344" s="256"/>
      <c r="BQ344" s="256"/>
      <c r="BR344" s="256"/>
      <c r="BS344" s="256"/>
      <c r="BT344" s="256"/>
      <c r="BU344" s="256"/>
      <c r="BV344" s="256"/>
      <c r="BW344" s="256"/>
      <c r="BX344" s="256"/>
      <c r="BY344" s="256"/>
      <c r="BZ344" s="256"/>
      <c r="CA344" s="256"/>
      <c r="CB344" s="256"/>
      <c r="CC344" s="256"/>
      <c r="CD344" s="256"/>
      <c r="CE344" s="256"/>
      <c r="CF344" s="256"/>
      <c r="CG344" s="256"/>
      <c r="CH344" s="256"/>
      <c r="CI344" s="256"/>
      <c r="CJ344" s="256"/>
      <c r="CK344" s="256"/>
      <c r="CL344" s="256"/>
      <c r="CM344" s="256"/>
      <c r="CN344" s="256"/>
      <c r="CO344" s="256"/>
      <c r="CP344" s="256"/>
      <c r="CQ344" s="256"/>
      <c r="CR344" s="256"/>
      <c r="CS344" s="256"/>
      <c r="CT344" s="256"/>
      <c r="CU344" s="256"/>
      <c r="CV344" s="256"/>
      <c r="CW344" s="256"/>
      <c r="CX344" s="256"/>
      <c r="CY344" s="256"/>
      <c r="CZ344" s="256"/>
      <c r="DA344" s="256"/>
      <c r="DB344" s="256"/>
      <c r="DC344" s="256"/>
    </row>
    <row r="345" spans="1:107" s="228" customFormat="1" ht="23.25">
      <c r="A345" s="105" t="s">
        <v>1363</v>
      </c>
      <c r="B345" s="101" t="str">
        <f>INDEX('Investor Level Data'!B:B,MATCH(Overview!$A345,'Investor Level Data'!$A:$A,0))</f>
        <v>Fair Value of Investor's Stake in Vehicle per Share/Unit per INREV NAV</v>
      </c>
      <c r="C345" s="265">
        <f>IF(ISBLANK(INDEX('Investor Level Data'!D:D,MATCH(Overview!$A345,'Investor Level Data'!$A:$A,0))),"",INDEX('Investor Level Data'!D:D,MATCH(Overview!$A345,'Investor Level Data'!$A:$A,0)))</f>
        <v>0</v>
      </c>
      <c r="D345" s="178"/>
      <c r="E345" s="178"/>
      <c r="F345" s="178"/>
      <c r="G345" s="246"/>
    </row>
    <row r="346" spans="1:107" s="231" customFormat="1" ht="23.25">
      <c r="A346" s="83"/>
      <c r="B346" s="113"/>
      <c r="C346" s="406"/>
      <c r="D346" s="291"/>
      <c r="E346" s="291"/>
      <c r="F346" s="291"/>
      <c r="G346" s="246"/>
      <c r="H346" s="256"/>
      <c r="J346" s="256"/>
      <c r="K346" s="256"/>
      <c r="L346" s="256"/>
      <c r="M346" s="256"/>
      <c r="N346" s="256"/>
      <c r="O346" s="256"/>
      <c r="P346" s="256"/>
      <c r="Q346" s="256"/>
      <c r="R346" s="256"/>
      <c r="S346" s="256"/>
      <c r="T346" s="256"/>
      <c r="U346" s="256"/>
      <c r="V346" s="256"/>
      <c r="W346" s="256"/>
      <c r="X346" s="256"/>
      <c r="Y346" s="256"/>
      <c r="Z346" s="256"/>
      <c r="AA346" s="256"/>
      <c r="AB346" s="256"/>
      <c r="AC346" s="256"/>
      <c r="AD346" s="256"/>
      <c r="AE346" s="256"/>
      <c r="AF346" s="256"/>
      <c r="AG346" s="256"/>
      <c r="AH346" s="256"/>
      <c r="AI346" s="256"/>
      <c r="AJ346" s="256"/>
      <c r="AK346" s="256"/>
      <c r="AL346" s="256"/>
      <c r="AM346" s="256"/>
      <c r="AN346" s="256"/>
      <c r="AO346" s="256"/>
      <c r="AP346" s="256"/>
      <c r="AQ346" s="256"/>
      <c r="AR346" s="256"/>
      <c r="AS346" s="256"/>
      <c r="AT346" s="256"/>
      <c r="AU346" s="256"/>
      <c r="AV346" s="256"/>
      <c r="AW346" s="256"/>
      <c r="AX346" s="256"/>
      <c r="AY346" s="256"/>
      <c r="AZ346" s="256"/>
      <c r="BA346" s="256"/>
      <c r="BB346" s="256"/>
      <c r="BC346" s="256"/>
      <c r="BD346" s="256"/>
      <c r="BE346" s="256"/>
      <c r="BF346" s="256"/>
      <c r="BG346" s="256"/>
      <c r="BH346" s="256"/>
      <c r="BI346" s="256"/>
      <c r="BJ346" s="256"/>
      <c r="BK346" s="256"/>
      <c r="BL346" s="256"/>
      <c r="BM346" s="256"/>
      <c r="BN346" s="256"/>
      <c r="BO346" s="256"/>
      <c r="BP346" s="256"/>
      <c r="BQ346" s="256"/>
      <c r="BR346" s="256"/>
      <c r="BS346" s="256"/>
      <c r="BT346" s="256"/>
      <c r="BU346" s="256"/>
      <c r="BV346" s="256"/>
      <c r="BW346" s="256"/>
      <c r="BX346" s="256"/>
      <c r="BY346" s="256"/>
      <c r="BZ346" s="256"/>
      <c r="CA346" s="256"/>
      <c r="CB346" s="256"/>
      <c r="CC346" s="256"/>
      <c r="CD346" s="256"/>
      <c r="CE346" s="256"/>
      <c r="CF346" s="256"/>
      <c r="CG346" s="256"/>
      <c r="CH346" s="256"/>
      <c r="CI346" s="256"/>
      <c r="CJ346" s="256"/>
      <c r="CK346" s="256"/>
      <c r="CL346" s="256"/>
      <c r="CM346" s="256"/>
      <c r="CN346" s="256"/>
      <c r="CO346" s="256"/>
      <c r="CP346" s="256"/>
      <c r="CQ346" s="256"/>
      <c r="CR346" s="256"/>
      <c r="CS346" s="256"/>
      <c r="CT346" s="256"/>
      <c r="CU346" s="256"/>
      <c r="CV346" s="256"/>
      <c r="CW346" s="256"/>
      <c r="CX346" s="256"/>
      <c r="CY346" s="256"/>
      <c r="CZ346" s="256"/>
      <c r="DA346" s="256"/>
      <c r="DB346" s="256"/>
      <c r="DC346" s="256"/>
    </row>
    <row r="347" spans="1:107" s="231" customFormat="1" ht="23.25">
      <c r="A347" s="84">
        <v>18</v>
      </c>
      <c r="B347" s="84" t="s">
        <v>1838</v>
      </c>
      <c r="C347" s="402" t="str">
        <f>$C$3</f>
        <v xml:space="preserve">Data  </v>
      </c>
      <c r="D347" s="443"/>
      <c r="E347" s="443"/>
      <c r="F347" s="443"/>
      <c r="G347" s="246"/>
    </row>
    <row r="348" spans="1:107" s="231" customFormat="1" ht="11.1" customHeight="1">
      <c r="A348" s="83"/>
      <c r="B348" s="113"/>
      <c r="C348" s="406"/>
      <c r="D348" s="291"/>
      <c r="E348" s="291"/>
      <c r="F348" s="291"/>
      <c r="G348" s="246"/>
    </row>
    <row r="349" spans="1:107" s="231" customFormat="1" ht="23.25">
      <c r="A349" s="105" t="s">
        <v>1364</v>
      </c>
      <c r="B349" s="101" t="str">
        <f>INDEX('Investor Level Data'!B:B,MATCH(Overview!$A349,'Investor Level Data'!$A:$A,0))</f>
        <v>Fund Management Fees</v>
      </c>
      <c r="C349" s="265" t="str">
        <f>IF(ISBLANK(INDEX('Investor Level Data'!D:D,MATCH(Overview!$A349,'Investor Level Data'!$A:$A,0))),"",INDEX('Investor Level Data'!D:D,MATCH(Overview!$A349,'Investor Level Data'!$A:$A,0)))</f>
        <v/>
      </c>
      <c r="D349" s="178"/>
      <c r="E349" s="178"/>
      <c r="F349" s="178"/>
      <c r="G349" s="246"/>
    </row>
    <row r="350" spans="1:107" s="231" customFormat="1" ht="23.25">
      <c r="A350" s="102" t="s">
        <v>1365</v>
      </c>
      <c r="B350" s="103" t="str">
        <f>INDEX('Investor Level Data'!B:B,MATCH(Overview!$A350,'Investor Level Data'!$A:$A,0))</f>
        <v>Asset management Fees</v>
      </c>
      <c r="C350" s="266" t="str">
        <f>IF(ISBLANK(INDEX('Investor Level Data'!D:D,MATCH(Overview!$A350,'Investor Level Data'!$A:$A,0))),"",INDEX('Investor Level Data'!D:D,MATCH(Overview!$A350,'Investor Level Data'!$A:$A,0)))</f>
        <v/>
      </c>
      <c r="D350" s="178"/>
      <c r="E350" s="178"/>
      <c r="F350" s="178"/>
      <c r="G350" s="246"/>
      <c r="H350" s="256"/>
      <c r="J350" s="256"/>
      <c r="K350" s="256"/>
      <c r="L350" s="256"/>
      <c r="M350" s="256"/>
      <c r="N350" s="256"/>
      <c r="O350" s="256"/>
      <c r="P350" s="256"/>
      <c r="Q350" s="256"/>
      <c r="R350" s="256"/>
      <c r="S350" s="256"/>
      <c r="T350" s="256"/>
      <c r="U350" s="256"/>
      <c r="V350" s="256"/>
      <c r="W350" s="256"/>
      <c r="X350" s="256"/>
      <c r="Y350" s="256"/>
      <c r="Z350" s="256"/>
      <c r="AA350" s="256"/>
      <c r="AB350" s="256"/>
      <c r="AC350" s="256"/>
      <c r="AD350" s="256"/>
      <c r="AE350" s="256"/>
      <c r="AF350" s="256"/>
      <c r="AG350" s="256"/>
      <c r="AH350" s="256"/>
      <c r="AI350" s="256"/>
      <c r="AJ350" s="256"/>
      <c r="AK350" s="256"/>
      <c r="AL350" s="256"/>
      <c r="AM350" s="256"/>
      <c r="AN350" s="256"/>
      <c r="AO350" s="256"/>
      <c r="AP350" s="256"/>
      <c r="AQ350" s="256"/>
      <c r="AR350" s="256"/>
      <c r="AS350" s="256"/>
      <c r="AT350" s="256"/>
      <c r="AU350" s="256"/>
      <c r="AV350" s="256"/>
      <c r="AW350" s="256"/>
      <c r="AX350" s="256"/>
      <c r="AY350" s="256"/>
      <c r="AZ350" s="256"/>
      <c r="BA350" s="256"/>
      <c r="BB350" s="256"/>
      <c r="BC350" s="256"/>
      <c r="BD350" s="256"/>
      <c r="BE350" s="256"/>
      <c r="BF350" s="256"/>
      <c r="BG350" s="256"/>
      <c r="BH350" s="256"/>
      <c r="BI350" s="256"/>
      <c r="BJ350" s="256"/>
      <c r="BK350" s="256"/>
      <c r="BL350" s="256"/>
      <c r="BM350" s="256"/>
      <c r="BN350" s="256"/>
      <c r="BO350" s="256"/>
      <c r="BP350" s="256"/>
      <c r="BQ350" s="256"/>
      <c r="BR350" s="256"/>
      <c r="BS350" s="256"/>
      <c r="BT350" s="256"/>
      <c r="BU350" s="256"/>
      <c r="BV350" s="256"/>
      <c r="BW350" s="256"/>
      <c r="BX350" s="256"/>
      <c r="BY350" s="256"/>
      <c r="BZ350" s="256"/>
      <c r="CA350" s="256"/>
      <c r="CB350" s="256"/>
      <c r="CC350" s="256"/>
      <c r="CD350" s="256"/>
      <c r="CE350" s="256"/>
      <c r="CF350" s="256"/>
      <c r="CG350" s="256"/>
      <c r="CH350" s="256"/>
      <c r="CI350" s="256"/>
      <c r="CJ350" s="256"/>
      <c r="CK350" s="256"/>
      <c r="CL350" s="256"/>
      <c r="CM350" s="256"/>
      <c r="CN350" s="256"/>
      <c r="CO350" s="256"/>
      <c r="CP350" s="256"/>
      <c r="CQ350" s="256"/>
      <c r="CR350" s="256"/>
      <c r="CS350" s="256"/>
      <c r="CT350" s="256"/>
      <c r="CU350" s="256"/>
      <c r="CV350" s="256"/>
      <c r="CW350" s="256"/>
      <c r="CX350" s="256"/>
      <c r="CY350" s="256"/>
      <c r="CZ350" s="256"/>
      <c r="DA350" s="256"/>
      <c r="DB350" s="256"/>
      <c r="DC350" s="256"/>
    </row>
    <row r="351" spans="1:107" s="228" customFormat="1" ht="23.25">
      <c r="A351" s="105" t="s">
        <v>1366</v>
      </c>
      <c r="B351" s="101" t="str">
        <f>INDEX('Investor Level Data'!B:B,MATCH(Overview!$A351,'Investor Level Data'!$A:$A,0))</f>
        <v>Performance Fees</v>
      </c>
      <c r="C351" s="265" t="str">
        <f>IF(ISBLANK(INDEX('Investor Level Data'!D:D,MATCH(Overview!$A351,'Investor Level Data'!$A:$A,0))),"",INDEX('Investor Level Data'!D:D,MATCH(Overview!$A351,'Investor Level Data'!$A:$A,0)))</f>
        <v/>
      </c>
      <c r="D351" s="178"/>
      <c r="E351" s="178"/>
      <c r="F351" s="178"/>
      <c r="G351" s="246"/>
    </row>
    <row r="352" spans="1:107" s="231" customFormat="1" ht="23.25">
      <c r="A352" s="102" t="s">
        <v>1367</v>
      </c>
      <c r="B352" s="103" t="str">
        <f>INDEX('Investor Level Data'!B:B,MATCH(Overview!$A352,'Investor Level Data'!$A:$A,0))</f>
        <v>Property Management Fees</v>
      </c>
      <c r="C352" s="266" t="str">
        <f>IF(ISBLANK(INDEX('Investor Level Data'!D:D,MATCH(Overview!$A352,'Investor Level Data'!$A:$A,0))),"",INDEX('Investor Level Data'!D:D,MATCH(Overview!$A352,'Investor Level Data'!$A:$A,0)))</f>
        <v/>
      </c>
      <c r="D352" s="178"/>
      <c r="E352" s="178"/>
      <c r="F352" s="178"/>
      <c r="G352" s="246"/>
      <c r="H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6"/>
      <c r="AY352" s="256"/>
      <c r="AZ352" s="256"/>
      <c r="BA352" s="256"/>
      <c r="BB352" s="256"/>
      <c r="BC352" s="256"/>
      <c r="BD352" s="256"/>
      <c r="BE352" s="256"/>
      <c r="BF352" s="256"/>
      <c r="BG352" s="256"/>
      <c r="BH352" s="256"/>
      <c r="BI352" s="256"/>
      <c r="BJ352" s="256"/>
      <c r="BK352" s="256"/>
      <c r="BL352" s="256"/>
      <c r="BM352" s="256"/>
      <c r="BN352" s="256"/>
      <c r="BO352" s="256"/>
      <c r="BP352" s="256"/>
      <c r="BQ352" s="256"/>
      <c r="BR352" s="256"/>
      <c r="BS352" s="256"/>
      <c r="BT352" s="256"/>
      <c r="BU352" s="256"/>
      <c r="BV352" s="256"/>
      <c r="BW352" s="256"/>
      <c r="BX352" s="256"/>
      <c r="BY352" s="256"/>
      <c r="BZ352" s="256"/>
      <c r="CA352" s="256"/>
      <c r="CB352" s="256"/>
      <c r="CC352" s="256"/>
      <c r="CD352" s="256"/>
      <c r="CE352" s="256"/>
      <c r="CF352" s="256"/>
      <c r="CG352" s="256"/>
      <c r="CH352" s="256"/>
      <c r="CI352" s="256"/>
      <c r="CJ352" s="256"/>
      <c r="CK352" s="256"/>
      <c r="CL352" s="256"/>
      <c r="CM352" s="256"/>
      <c r="CN352" s="256"/>
      <c r="CO352" s="256"/>
      <c r="CP352" s="256"/>
      <c r="CQ352" s="256"/>
      <c r="CR352" s="256"/>
      <c r="CS352" s="256"/>
      <c r="CT352" s="256"/>
      <c r="CU352" s="256"/>
      <c r="CV352" s="256"/>
      <c r="CW352" s="256"/>
      <c r="CX352" s="256"/>
      <c r="CY352" s="256"/>
      <c r="CZ352" s="256"/>
      <c r="DA352" s="256"/>
      <c r="DB352" s="256"/>
      <c r="DC352" s="256"/>
    </row>
    <row r="353" spans="1:107" s="231" customFormat="1" ht="23.25">
      <c r="A353" s="105" t="s">
        <v>1368</v>
      </c>
      <c r="B353" s="101" t="str">
        <f>INDEX('Investor Level Data'!B:B,MATCH(Overview!$A353,'Investor Level Data'!$A:$A,0))</f>
        <v>Property Acquisition Fees</v>
      </c>
      <c r="C353" s="265" t="str">
        <f>IF(ISBLANK(INDEX('Investor Level Data'!D:D,MATCH(Overview!$A353,'Investor Level Data'!$A:$A,0))),"",INDEX('Investor Level Data'!D:D,MATCH(Overview!$A353,'Investor Level Data'!$A:$A,0)))</f>
        <v/>
      </c>
      <c r="D353" s="178"/>
      <c r="E353" s="178"/>
      <c r="F353" s="178"/>
      <c r="G353" s="246"/>
    </row>
    <row r="354" spans="1:107" s="231" customFormat="1" ht="23.25">
      <c r="A354" s="102" t="s">
        <v>1369</v>
      </c>
      <c r="B354" s="103" t="str">
        <f>INDEX('Investor Level Data'!B:B,MATCH(Overview!$A354,'Investor Level Data'!$A:$A,0))</f>
        <v>Property Disposition Fees</v>
      </c>
      <c r="C354" s="266" t="str">
        <f>IF(ISBLANK(INDEX('Investor Level Data'!D:D,MATCH(Overview!$A354,'Investor Level Data'!$A:$A,0))),"",INDEX('Investor Level Data'!D:D,MATCH(Overview!$A354,'Investor Level Data'!$A:$A,0)))</f>
        <v/>
      </c>
      <c r="D354" s="178"/>
      <c r="E354" s="178"/>
      <c r="F354" s="178"/>
      <c r="G354" s="246"/>
    </row>
    <row r="355" spans="1:107" s="231" customFormat="1" ht="23.25">
      <c r="A355" s="105" t="s">
        <v>1370</v>
      </c>
      <c r="B355" s="101" t="str">
        <f>INDEX('Investor Level Data'!B:B,MATCH(Overview!$A355,'Investor Level Data'!$A:$A,0))</f>
        <v>Project Management Fees</v>
      </c>
      <c r="C355" s="265" t="str">
        <f>IF(ISBLANK(INDEX('Investor Level Data'!D:D,MATCH(Overview!$A355,'Investor Level Data'!$A:$A,0))),"",INDEX('Investor Level Data'!D:D,MATCH(Overview!$A355,'Investor Level Data'!$A:$A,0)))</f>
        <v/>
      </c>
      <c r="D355" s="178"/>
      <c r="E355" s="178"/>
      <c r="F355" s="178"/>
      <c r="G355" s="246"/>
    </row>
    <row r="356" spans="1:107" s="231" customFormat="1" ht="23.25">
      <c r="A356" s="102" t="s">
        <v>1371</v>
      </c>
      <c r="B356" s="103" t="str">
        <f>INDEX('Investor Level Data'!B:B,MATCH(Overview!$A356,'Investor Level Data'!$A:$A,0))</f>
        <v>Financing Fees</v>
      </c>
      <c r="C356" s="266" t="str">
        <f>IF(ISBLANK(INDEX('Investor Level Data'!D:D,MATCH(Overview!$A356,'Investor Level Data'!$A:$A,0))),"",INDEX('Investor Level Data'!D:D,MATCH(Overview!$A356,'Investor Level Data'!$A:$A,0)))</f>
        <v/>
      </c>
      <c r="D356" s="178"/>
      <c r="E356" s="178"/>
      <c r="F356" s="178"/>
      <c r="G356" s="246"/>
    </row>
    <row r="357" spans="1:107" s="231" customFormat="1" ht="23.25">
      <c r="A357" s="105" t="s">
        <v>1372</v>
      </c>
      <c r="B357" s="101" t="str">
        <f>INDEX('Investor Level Data'!B:B,MATCH(Overview!$A357,'Investor Level Data'!$A:$A,0))</f>
        <v>Wind-up Fees</v>
      </c>
      <c r="C357" s="265" t="str">
        <f>IF(ISBLANK(INDEX('Investor Level Data'!D:D,MATCH(Overview!$A357,'Investor Level Data'!$A:$A,0))),"",INDEX('Investor Level Data'!D:D,MATCH(Overview!$A357,'Investor Level Data'!$A:$A,0)))</f>
        <v/>
      </c>
      <c r="D357" s="178"/>
      <c r="E357" s="178"/>
      <c r="F357" s="178"/>
      <c r="G357" s="246"/>
    </row>
    <row r="358" spans="1:107" s="231" customFormat="1" ht="23.25">
      <c r="A358" s="102" t="s">
        <v>1373</v>
      </c>
      <c r="B358" s="103" t="str">
        <f>INDEX('Investor Level Data'!B:B,MATCH(Overview!$A358,'Investor Level Data'!$A:$A,0))</f>
        <v>Internal Leasing Commissions</v>
      </c>
      <c r="C358" s="266" t="str">
        <f>IF(ISBLANK(INDEX('Investor Level Data'!D:D,MATCH(Overview!$A358,'Investor Level Data'!$A:$A,0))),"",INDEX('Investor Level Data'!D:D,MATCH(Overview!$A358,'Investor Level Data'!$A:$A,0)))</f>
        <v/>
      </c>
      <c r="D358" s="178"/>
      <c r="E358" s="178"/>
      <c r="F358" s="178"/>
      <c r="G358" s="246"/>
    </row>
    <row r="359" spans="1:107" s="231" customFormat="1" ht="23.25">
      <c r="A359" s="105" t="s">
        <v>1374</v>
      </c>
      <c r="B359" s="101" t="str">
        <f>INDEX('Investor Level Data'!B:B,MATCH(Overview!$A359,'Investor Level Data'!$A:$A,0))</f>
        <v>Other Related Fees, please specify</v>
      </c>
      <c r="C359" s="265" t="str">
        <f>IF(ISBLANK(INDEX('Investor Level Data'!D:D,MATCH(Overview!$A359,'Investor Level Data'!$A:$A,0))),"",INDEX('Investor Level Data'!D:D,MATCH(Overview!$A359,'Investor Level Data'!$A:$A,0)))</f>
        <v/>
      </c>
      <c r="D359" s="178"/>
      <c r="E359" s="178"/>
      <c r="F359" s="178"/>
      <c r="G359" s="246"/>
    </row>
    <row r="360" spans="1:107" s="231" customFormat="1" ht="23.25">
      <c r="A360" s="102" t="s">
        <v>1375</v>
      </c>
      <c r="B360" s="103" t="str">
        <f>INDEX('Investor Level Data'!B:B,MATCH(Overview!$A360,'Investor Level Data'!$A:$A,0))</f>
        <v xml:space="preserve">Total Fees </v>
      </c>
      <c r="C360" s="266">
        <f>IF(ISBLANK(INDEX('Investor Level Data'!D:D,MATCH(Overview!$A360,'Investor Level Data'!$A:$A,0))),"",INDEX('Investor Level Data'!D:D,MATCH(Overview!$A360,'Investor Level Data'!$A:$A,0)))</f>
        <v>0</v>
      </c>
      <c r="D360" s="178"/>
      <c r="E360" s="178"/>
      <c r="F360" s="178"/>
      <c r="G360" s="246"/>
    </row>
    <row r="361" spans="1:107" s="231" customFormat="1" ht="23.25">
      <c r="A361" s="83"/>
      <c r="B361" s="113"/>
      <c r="C361" s="406"/>
      <c r="D361" s="291"/>
      <c r="E361" s="291"/>
      <c r="F361" s="291"/>
      <c r="G361" s="246"/>
      <c r="H361" s="256"/>
      <c r="J361" s="256"/>
      <c r="K361" s="256"/>
      <c r="L361" s="256"/>
      <c r="M361" s="256"/>
      <c r="N361" s="256"/>
      <c r="O361" s="256"/>
      <c r="P361" s="256"/>
      <c r="Q361" s="256"/>
      <c r="R361" s="256"/>
      <c r="S361" s="256"/>
      <c r="T361" s="256"/>
      <c r="U361" s="256"/>
      <c r="V361" s="256"/>
      <c r="W361" s="256"/>
      <c r="X361" s="256"/>
      <c r="Y361" s="256"/>
      <c r="Z361" s="256"/>
      <c r="AA361" s="256"/>
      <c r="AB361" s="256"/>
      <c r="AC361" s="256"/>
      <c r="AD361" s="256"/>
      <c r="AE361" s="256"/>
      <c r="AF361" s="256"/>
      <c r="AG361" s="256"/>
      <c r="AH361" s="256"/>
      <c r="AI361" s="256"/>
      <c r="AJ361" s="256"/>
      <c r="AK361" s="256"/>
      <c r="AL361" s="256"/>
      <c r="AM361" s="256"/>
      <c r="AN361" s="256"/>
      <c r="AO361" s="256"/>
      <c r="AP361" s="256"/>
      <c r="AQ361" s="256"/>
      <c r="AR361" s="256"/>
      <c r="AS361" s="256"/>
      <c r="AT361" s="256"/>
      <c r="AU361" s="256"/>
      <c r="AV361" s="256"/>
      <c r="AW361" s="256"/>
      <c r="AX361" s="256"/>
      <c r="AY361" s="256"/>
      <c r="AZ361" s="256"/>
      <c r="BA361" s="256"/>
      <c r="BB361" s="256"/>
      <c r="BC361" s="256"/>
      <c r="BD361" s="256"/>
      <c r="BE361" s="256"/>
      <c r="BF361" s="256"/>
      <c r="BG361" s="256"/>
      <c r="BH361" s="256"/>
      <c r="BI361" s="256"/>
      <c r="BJ361" s="256"/>
      <c r="BK361" s="256"/>
      <c r="BL361" s="256"/>
      <c r="BM361" s="256"/>
      <c r="BN361" s="256"/>
      <c r="BO361" s="256"/>
      <c r="BP361" s="256"/>
      <c r="BQ361" s="256"/>
      <c r="BR361" s="256"/>
      <c r="BS361" s="256"/>
      <c r="BT361" s="256"/>
      <c r="BU361" s="256"/>
      <c r="BV361" s="256"/>
      <c r="BW361" s="256"/>
      <c r="BX361" s="256"/>
      <c r="BY361" s="256"/>
      <c r="BZ361" s="256"/>
      <c r="CA361" s="256"/>
      <c r="CB361" s="256"/>
      <c r="CC361" s="256"/>
      <c r="CD361" s="256"/>
      <c r="CE361" s="256"/>
      <c r="CF361" s="256"/>
      <c r="CG361" s="256"/>
      <c r="CH361" s="256"/>
      <c r="CI361" s="256"/>
      <c r="CJ361" s="256"/>
      <c r="CK361" s="256"/>
      <c r="CL361" s="256"/>
      <c r="CM361" s="256"/>
      <c r="CN361" s="256"/>
      <c r="CO361" s="256"/>
      <c r="CP361" s="256"/>
      <c r="CQ361" s="256"/>
      <c r="CR361" s="256"/>
      <c r="CS361" s="256"/>
      <c r="CT361" s="256"/>
      <c r="CU361" s="256"/>
      <c r="CV361" s="256"/>
      <c r="CW361" s="256"/>
      <c r="CX361" s="256"/>
      <c r="CY361" s="256"/>
      <c r="CZ361" s="256"/>
      <c r="DA361" s="256"/>
      <c r="DB361" s="256"/>
      <c r="DC361" s="256"/>
    </row>
    <row r="362" spans="1:107" s="228" customFormat="1" ht="23.25">
      <c r="A362" s="84">
        <v>19</v>
      </c>
      <c r="B362" s="84" t="s">
        <v>370</v>
      </c>
      <c r="C362" s="402" t="str">
        <f>$C$3</f>
        <v xml:space="preserve">Data  </v>
      </c>
      <c r="D362" s="443"/>
      <c r="E362" s="443"/>
      <c r="F362" s="443"/>
      <c r="G362" s="246"/>
    </row>
    <row r="363" spans="1:107" s="231" customFormat="1" ht="11.1" customHeight="1">
      <c r="A363" s="83"/>
      <c r="B363" s="82"/>
      <c r="C363" s="82"/>
      <c r="D363" s="292"/>
      <c r="E363" s="292"/>
      <c r="F363" s="292"/>
      <c r="G363" s="246"/>
      <c r="H363" s="256"/>
      <c r="J363" s="256"/>
      <c r="K363" s="256"/>
      <c r="L363" s="256"/>
      <c r="M363" s="256"/>
      <c r="N363" s="256"/>
      <c r="O363" s="256"/>
      <c r="P363" s="256"/>
      <c r="Q363" s="256"/>
      <c r="R363" s="256"/>
      <c r="S363" s="256"/>
      <c r="T363" s="256"/>
      <c r="U363" s="256"/>
      <c r="V363" s="256"/>
      <c r="W363" s="256"/>
      <c r="X363" s="256"/>
      <c r="Y363" s="256"/>
      <c r="Z363" s="256"/>
      <c r="AA363" s="256"/>
      <c r="AB363" s="256"/>
      <c r="AC363" s="256"/>
      <c r="AD363" s="256"/>
      <c r="AE363" s="256"/>
      <c r="AF363" s="256"/>
      <c r="AG363" s="256"/>
      <c r="AH363" s="256"/>
      <c r="AI363" s="256"/>
      <c r="AJ363" s="256"/>
      <c r="AK363" s="256"/>
      <c r="AL363" s="256"/>
      <c r="AM363" s="256"/>
      <c r="AN363" s="256"/>
      <c r="AO363" s="256"/>
      <c r="AP363" s="256"/>
      <c r="AQ363" s="256"/>
      <c r="AR363" s="256"/>
      <c r="AS363" s="256"/>
      <c r="AT363" s="256"/>
      <c r="AU363" s="256"/>
      <c r="AV363" s="256"/>
      <c r="AW363" s="256"/>
      <c r="AX363" s="256"/>
      <c r="AY363" s="256"/>
      <c r="AZ363" s="256"/>
      <c r="BA363" s="256"/>
      <c r="BB363" s="256"/>
      <c r="BC363" s="256"/>
      <c r="BD363" s="256"/>
      <c r="BE363" s="256"/>
      <c r="BF363" s="256"/>
      <c r="BG363" s="256"/>
      <c r="BH363" s="256"/>
      <c r="BI363" s="256"/>
      <c r="BJ363" s="256"/>
      <c r="BK363" s="256"/>
      <c r="BL363" s="256"/>
      <c r="BM363" s="256"/>
      <c r="BN363" s="256"/>
      <c r="BO363" s="256"/>
      <c r="BP363" s="256"/>
      <c r="BQ363" s="256"/>
      <c r="BR363" s="256"/>
      <c r="BS363" s="256"/>
      <c r="BT363" s="256"/>
      <c r="BU363" s="256"/>
      <c r="BV363" s="256"/>
      <c r="BW363" s="256"/>
      <c r="BX363" s="256"/>
      <c r="BY363" s="256"/>
      <c r="BZ363" s="256"/>
      <c r="CA363" s="256"/>
      <c r="CB363" s="256"/>
      <c r="CC363" s="256"/>
      <c r="CD363" s="256"/>
      <c r="CE363" s="256"/>
      <c r="CF363" s="256"/>
      <c r="CG363" s="256"/>
      <c r="CH363" s="256"/>
      <c r="CI363" s="256"/>
      <c r="CJ363" s="256"/>
      <c r="CK363" s="256"/>
      <c r="CL363" s="256"/>
      <c r="CM363" s="256"/>
      <c r="CN363" s="256"/>
      <c r="CO363" s="256"/>
      <c r="CP363" s="256"/>
      <c r="CQ363" s="256"/>
      <c r="CR363" s="256"/>
      <c r="CS363" s="256"/>
      <c r="CT363" s="256"/>
      <c r="CU363" s="256"/>
      <c r="CV363" s="256"/>
      <c r="CW363" s="256"/>
      <c r="CX363" s="256"/>
      <c r="CY363" s="256"/>
      <c r="CZ363" s="256"/>
      <c r="DA363" s="256"/>
      <c r="DB363" s="256"/>
      <c r="DC363" s="256"/>
    </row>
    <row r="364" spans="1:107" s="231" customFormat="1" ht="23.25">
      <c r="A364" s="105" t="s">
        <v>1376</v>
      </c>
      <c r="B364" s="101" t="str">
        <f>INDEX('Investor Level Data'!B:B,MATCH(Overview!$A364,'Investor Level Data'!$A:$A,0))</f>
        <v>Capital Commitments - During the Reporting Period</v>
      </c>
      <c r="C364" s="265" t="str">
        <f>IF(ISBLANK(INDEX('Investor Level Data'!D:D,MATCH(Overview!$A364,'Investor Level Data'!$A:$A,0))),"",INDEX('Investor Level Data'!D:D,MATCH(Overview!$A364,'Investor Level Data'!$A:$A,0)))</f>
        <v/>
      </c>
      <c r="D364" s="178"/>
      <c r="E364" s="178"/>
      <c r="F364" s="178"/>
      <c r="G364" s="246"/>
    </row>
    <row r="365" spans="1:107" s="231" customFormat="1" ht="23.25">
      <c r="A365" s="102" t="s">
        <v>1377</v>
      </c>
      <c r="B365" s="103" t="str">
        <f>INDEX('Investor Level Data'!B:B,MATCH(Overview!$A365,'Investor Level Data'!$A:$A,0))</f>
        <v>Total Capital Commitments</v>
      </c>
      <c r="C365" s="266" t="str">
        <f>IF(ISBLANK(INDEX('Investor Level Data'!D:D,MATCH(Overview!$A365,'Investor Level Data'!$A:$A,0))),"",INDEX('Investor Level Data'!D:D,MATCH(Overview!$A365,'Investor Level Data'!$A:$A,0)))</f>
        <v/>
      </c>
      <c r="D365" s="178"/>
      <c r="E365" s="178"/>
      <c r="F365" s="178"/>
      <c r="G365" s="246"/>
    </row>
    <row r="366" spans="1:107" s="231" customFormat="1" ht="23.25">
      <c r="A366" s="105" t="s">
        <v>1378</v>
      </c>
      <c r="B366" s="101" t="str">
        <f>INDEX('Investor Level Data'!B:B,MATCH(Overview!$A366,'Investor Level Data'!$A:$A,0))</f>
        <v>Remaining Capital Commitments</v>
      </c>
      <c r="C366" s="265" t="str">
        <f>IF(ISBLANK(INDEX('Investor Level Data'!D:D,MATCH(Overview!$A366,'Investor Level Data'!$A:$A,0))),"",INDEX('Investor Level Data'!D:D,MATCH(Overview!$A366,'Investor Level Data'!$A:$A,0)))</f>
        <v/>
      </c>
      <c r="D366" s="178"/>
      <c r="E366" s="178"/>
      <c r="F366" s="178"/>
      <c r="G366" s="246"/>
    </row>
    <row r="367" spans="1:107" s="231" customFormat="1" ht="23.25">
      <c r="A367" s="83"/>
      <c r="B367" s="82"/>
      <c r="C367" s="406"/>
      <c r="D367" s="291"/>
      <c r="E367" s="291"/>
      <c r="F367" s="291"/>
      <c r="G367" s="246"/>
    </row>
    <row r="368" spans="1:107" s="231" customFormat="1" ht="23.25">
      <c r="A368" s="84">
        <v>20</v>
      </c>
      <c r="B368" s="99" t="s">
        <v>1499</v>
      </c>
      <c r="C368" s="402" t="str">
        <f>$C$3</f>
        <v xml:space="preserve">Data  </v>
      </c>
      <c r="D368" s="443"/>
      <c r="E368" s="443"/>
      <c r="F368" s="443"/>
      <c r="G368" s="246"/>
    </row>
    <row r="369" spans="1:7" s="231" customFormat="1" ht="11.1" customHeight="1">
      <c r="A369" s="83"/>
      <c r="B369" s="113"/>
      <c r="C369" s="406"/>
      <c r="D369" s="291"/>
      <c r="E369" s="291"/>
      <c r="F369" s="291"/>
      <c r="G369" s="246"/>
    </row>
    <row r="370" spans="1:7" s="231" customFormat="1" ht="23.25">
      <c r="A370" s="102" t="s">
        <v>1379</v>
      </c>
      <c r="B370" s="103" t="str">
        <f>INDEX('Investor Level Data'!B:B,MATCH(Overview!$A370,'Investor Level Data'!$A:$A,0))</f>
        <v>(Equity) Capital Contributed -  During the Reporting period</v>
      </c>
      <c r="C370" s="266" t="str">
        <f>IF(ISBLANK(INDEX('Investor Level Data'!D:D,MATCH(Overview!$A370,'Investor Level Data'!$A:$A,0))),"",INDEX('Investor Level Data'!D:D,MATCH(Overview!$A370,'Investor Level Data'!$A:$A,0)))</f>
        <v/>
      </c>
      <c r="D370" s="178"/>
      <c r="E370" s="178"/>
      <c r="F370" s="178"/>
      <c r="G370" s="246"/>
    </row>
    <row r="371" spans="1:7" s="231" customFormat="1" ht="23.25">
      <c r="A371" s="105" t="s">
        <v>1380</v>
      </c>
      <c r="B371" s="101" t="str">
        <f>INDEX('Investor Level Data'!B:B,MATCH(Overview!$A371,'Investor Level Data'!$A:$A,0))</f>
        <v xml:space="preserve">(Equity) Capital Redeemed - During the Reporting period </v>
      </c>
      <c r="C371" s="265" t="str">
        <f>IF(ISBLANK(INDEX('Investor Level Data'!D:D,MATCH(Overview!$A371,'Investor Level Data'!$A:$A,0))),"",INDEX('Investor Level Data'!D:D,MATCH(Overview!$A371,'Investor Level Data'!$A:$A,0)))</f>
        <v/>
      </c>
      <c r="D371" s="178"/>
      <c r="E371" s="178"/>
      <c r="F371" s="178"/>
      <c r="G371" s="246"/>
    </row>
    <row r="372" spans="1:7" s="231" customFormat="1" ht="23.25">
      <c r="A372" s="102" t="s">
        <v>1381</v>
      </c>
      <c r="B372" s="103" t="str">
        <f>INDEX('Investor Level Data'!B:B,MATCH(Overview!$A372,'Investor Level Data'!$A:$A,0))</f>
        <v>(Equity) Capital  Recalled - During the Reporting Period</v>
      </c>
      <c r="C372" s="266" t="str">
        <f>IF(ISBLANK(INDEX('Investor Level Data'!D:D,MATCH(Overview!$A372,'Investor Level Data'!$A:$A,0))),"",INDEX('Investor Level Data'!D:D,MATCH(Overview!$A372,'Investor Level Data'!$A:$A,0)))</f>
        <v/>
      </c>
      <c r="D372" s="178"/>
      <c r="E372" s="178"/>
      <c r="F372" s="178"/>
      <c r="G372" s="246"/>
    </row>
    <row r="373" spans="1:7" s="231" customFormat="1" ht="23.25">
      <c r="A373" s="105" t="s">
        <v>1382</v>
      </c>
      <c r="B373" s="101" t="str">
        <f>INDEX('Investor Level Data'!B:B,MATCH(Overview!$A373,'Investor Level Data'!$A:$A,0))</f>
        <v>Shareholders' Loans Contributed - During Reporting Period</v>
      </c>
      <c r="C373" s="265" t="str">
        <f>IF(ISBLANK(INDEX('Investor Level Data'!D:D,MATCH(Overview!$A373,'Investor Level Data'!$A:$A,0))),"",INDEX('Investor Level Data'!D:D,MATCH(Overview!$A373,'Investor Level Data'!$A:$A,0)))</f>
        <v/>
      </c>
      <c r="D373" s="178"/>
      <c r="E373" s="178"/>
      <c r="F373" s="178"/>
      <c r="G373" s="246"/>
    </row>
    <row r="374" spans="1:7" s="231" customFormat="1" ht="23.25">
      <c r="A374" s="102" t="s">
        <v>1383</v>
      </c>
      <c r="B374" s="103" t="str">
        <f>INDEX('Investor Level Data'!B:B,MATCH(Overview!$A374,'Investor Level Data'!$A:$A,0))</f>
        <v>Shareholders' Loans Repayments - During Reporting Period</v>
      </c>
      <c r="C374" s="266" t="str">
        <f>IF(ISBLANK(INDEX('Investor Level Data'!D:D,MATCH(Overview!$A374,'Investor Level Data'!$A:$A,0))),"",INDEX('Investor Level Data'!D:D,MATCH(Overview!$A374,'Investor Level Data'!$A:$A,0)))</f>
        <v/>
      </c>
      <c r="D374" s="178"/>
      <c r="E374" s="178"/>
      <c r="F374" s="178"/>
      <c r="G374" s="246"/>
    </row>
    <row r="375" spans="1:7" ht="23.25">
      <c r="A375" s="105" t="s">
        <v>1384</v>
      </c>
      <c r="B375" s="101" t="str">
        <f>INDEX('Investor Level Data'!B:B,MATCH(Overview!$A375,'Investor Level Data'!$A:$A,0))</f>
        <v>Net Capital Contributed - During the Reporting Period</v>
      </c>
      <c r="C375" s="265">
        <f>IF(ISBLANK(INDEX('Investor Level Data'!D:D,MATCH(Overview!$A375,'Investor Level Data'!$A:$A,0))),"",INDEX('Investor Level Data'!D:D,MATCH(Overview!$A375,'Investor Level Data'!$A:$A,0)))</f>
        <v>0</v>
      </c>
      <c r="D375" s="178"/>
      <c r="E375" s="178"/>
      <c r="F375" s="178"/>
      <c r="G375" s="246"/>
    </row>
    <row r="376" spans="1:7" ht="23.25">
      <c r="A376" s="102" t="s">
        <v>1385</v>
      </c>
      <c r="B376" s="103" t="str">
        <f>INDEX('Investor Level Data'!B:B,MATCH(Overview!$A376,'Investor Level Data'!$A:$A,0))</f>
        <v>Interest paid on Shareholders' Loans - During Reporting Period</v>
      </c>
      <c r="C376" s="266" t="str">
        <f>IF(ISBLANK(INDEX('Investor Level Data'!D:D,MATCH(Overview!$A376,'Investor Level Data'!$A:$A,0))),"",INDEX('Investor Level Data'!D:D,MATCH(Overview!$A376,'Investor Level Data'!$A:$A,0)))</f>
        <v/>
      </c>
      <c r="D376" s="178"/>
      <c r="E376" s="178"/>
      <c r="F376" s="178"/>
      <c r="G376" s="246"/>
    </row>
    <row r="377" spans="1:7" ht="23.25">
      <c r="A377" s="105" t="s">
        <v>1386</v>
      </c>
      <c r="B377" s="101" t="str">
        <f>INDEX('Investor Level Data'!B:B,MATCH(Overview!$A377,'Investor Level Data'!$A:$A,0))</f>
        <v>Dividend/Profit Distributions - During Reporting Period</v>
      </c>
      <c r="C377" s="265" t="str">
        <f>IF(ISBLANK(INDEX('Investor Level Data'!D:D,MATCH(Overview!$A377,'Investor Level Data'!$A:$A,0))),"",INDEX('Investor Level Data'!D:D,MATCH(Overview!$A377,'Investor Level Data'!$A:$A,0)))</f>
        <v/>
      </c>
      <c r="D377" s="178"/>
      <c r="E377" s="178"/>
      <c r="F377" s="178"/>
      <c r="G377" s="246"/>
    </row>
    <row r="378" spans="1:7" ht="23.25">
      <c r="A378" s="102" t="s">
        <v>1510</v>
      </c>
      <c r="B378" s="103" t="str">
        <f>INDEX('Investor Level Data'!B:B,MATCH(Overview!$A378,'Investor Level Data'!$A:$A,0))</f>
        <v xml:space="preserve">Total (Equity) Capital Contributed - Since Inception </v>
      </c>
      <c r="C378" s="266" t="str">
        <f>IF(ISBLANK(INDEX('Investor Level Data'!D:D,MATCH(Overview!$A378,'Investor Level Data'!$A:$A,0))),"",INDEX('Investor Level Data'!D:D,MATCH(Overview!$A378,'Investor Level Data'!$A:$A,0)))</f>
        <v/>
      </c>
      <c r="D378" s="178"/>
      <c r="E378" s="178"/>
      <c r="F378" s="178"/>
      <c r="G378" s="246"/>
    </row>
    <row r="379" spans="1:7" ht="23.25">
      <c r="A379" s="105" t="s">
        <v>1500</v>
      </c>
      <c r="B379" s="101" t="str">
        <f>INDEX('Investor Level Data'!B:B,MATCH(Overview!$A379,'Investor Level Data'!$A:$A,0))</f>
        <v>Total (Equity) Capital Redeemed - Since Inception</v>
      </c>
      <c r="C379" s="265" t="str">
        <f>IF(ISBLANK(INDEX('Investor Level Data'!D:D,MATCH(Overview!$A379,'Investor Level Data'!$A:$A,0))),"",INDEX('Investor Level Data'!D:D,MATCH(Overview!$A379,'Investor Level Data'!$A:$A,0)))</f>
        <v/>
      </c>
      <c r="D379" s="178"/>
      <c r="E379" s="178"/>
      <c r="F379" s="178"/>
      <c r="G379" s="246"/>
    </row>
    <row r="380" spans="1:7" ht="23.25">
      <c r="A380" s="102" t="s">
        <v>1501</v>
      </c>
      <c r="B380" s="103" t="str">
        <f>INDEX('Investor Level Data'!B:B,MATCH(Overview!$A380,'Investor Level Data'!$A:$A,0))</f>
        <v>Total (Equity) Capital  Recalled - Since Inception</v>
      </c>
      <c r="C380" s="266" t="str">
        <f>IF(ISBLANK(INDEX('Investor Level Data'!D:D,MATCH(Overview!$A380,'Investor Level Data'!$A:$A,0))),"",INDEX('Investor Level Data'!D:D,MATCH(Overview!$A380,'Investor Level Data'!$A:$A,0)))</f>
        <v/>
      </c>
      <c r="D380" s="178"/>
      <c r="E380" s="178"/>
      <c r="F380" s="178"/>
      <c r="G380" s="246"/>
    </row>
    <row r="381" spans="1:7" ht="23.25">
      <c r="A381" s="105" t="s">
        <v>1502</v>
      </c>
      <c r="B381" s="101" t="str">
        <f>INDEX('Investor Level Data'!B:B,MATCH(Overview!$A381,'Investor Level Data'!$A:$A,0))</f>
        <v>Total Shareholders' Loans Contributed - Since Inception</v>
      </c>
      <c r="C381" s="265" t="str">
        <f>IF(ISBLANK(INDEX('Investor Level Data'!D:D,MATCH(Overview!$A381,'Investor Level Data'!$A:$A,0))),"",INDEX('Investor Level Data'!D:D,MATCH(Overview!$A381,'Investor Level Data'!$A:$A,0)))</f>
        <v/>
      </c>
      <c r="D381" s="178"/>
      <c r="E381" s="178"/>
      <c r="F381" s="178"/>
      <c r="G381" s="246"/>
    </row>
    <row r="382" spans="1:7" ht="23.25">
      <c r="A382" s="102" t="s">
        <v>1503</v>
      </c>
      <c r="B382" s="103" t="str">
        <f>INDEX('Investor Level Data'!B:B,MATCH(Overview!$A382,'Investor Level Data'!$A:$A,0))</f>
        <v>Total  Shareholders' Loans Repayments - Since inception</v>
      </c>
      <c r="C382" s="266" t="str">
        <f>IF(ISBLANK(INDEX('Investor Level Data'!D:D,MATCH(Overview!$A382,'Investor Level Data'!$A:$A,0))),"",INDEX('Investor Level Data'!D:D,MATCH(Overview!$A382,'Investor Level Data'!$A:$A,0)))</f>
        <v/>
      </c>
      <c r="D382" s="178"/>
      <c r="E382" s="178"/>
      <c r="F382" s="178"/>
      <c r="G382" s="246"/>
    </row>
    <row r="383" spans="1:7" ht="23.25">
      <c r="A383" s="105" t="s">
        <v>1504</v>
      </c>
      <c r="B383" s="101" t="str">
        <f>INDEX('Investor Level Data'!B:B,MATCH(Overview!$A383,'Investor Level Data'!$A:$A,0))</f>
        <v>Total Net Capital Contributed - Since Inception</v>
      </c>
      <c r="C383" s="265">
        <f>IF(ISBLANK(INDEX('Investor Level Data'!D:D,MATCH(Overview!$A383,'Investor Level Data'!$A:$A,0))),"",INDEX('Investor Level Data'!D:D,MATCH(Overview!$A383,'Investor Level Data'!$A:$A,0)))</f>
        <v>0</v>
      </c>
      <c r="D383" s="178"/>
      <c r="E383" s="178"/>
      <c r="F383" s="178"/>
      <c r="G383" s="246"/>
    </row>
    <row r="384" spans="1:7" ht="23.25">
      <c r="A384" s="102" t="s">
        <v>1505</v>
      </c>
      <c r="B384" s="103" t="str">
        <f>INDEX('Investor Level Data'!B:B,MATCH(Overview!$A384,'Investor Level Data'!$A:$A,0))</f>
        <v>Total Interest paid on Shareholders' Loans - Since inception</v>
      </c>
      <c r="C384" s="266" t="str">
        <f>IF(ISBLANK(INDEX('Investor Level Data'!D:D,MATCH(Overview!$A384,'Investor Level Data'!$A:$A,0))),"",INDEX('Investor Level Data'!D:D,MATCH(Overview!$A384,'Investor Level Data'!$A:$A,0)))</f>
        <v/>
      </c>
      <c r="D384" s="178"/>
      <c r="E384" s="178"/>
      <c r="F384" s="178"/>
      <c r="G384" s="246"/>
    </row>
    <row r="385" spans="1:7" ht="23.25">
      <c r="A385" s="105" t="s">
        <v>1506</v>
      </c>
      <c r="B385" s="101" t="str">
        <f>INDEX('Investor Level Data'!B:B,MATCH(Overview!$A385,'Investor Level Data'!$A:$A,0))</f>
        <v>Dividend/Profit Distributions - Since Inception</v>
      </c>
      <c r="C385" s="265" t="str">
        <f>IF(ISBLANK(INDEX('Investor Level Data'!D:D,MATCH(Overview!$A385,'Investor Level Data'!$A:$A,0))),"",INDEX('Investor Level Data'!D:D,MATCH(Overview!$A385,'Investor Level Data'!$A:$A,0)))</f>
        <v/>
      </c>
      <c r="D385" s="178"/>
      <c r="E385" s="178"/>
      <c r="F385" s="178"/>
      <c r="G385" s="246"/>
    </row>
    <row r="386" spans="1:7" ht="23.25">
      <c r="A386" s="83"/>
      <c r="B386" s="82"/>
      <c r="C386" s="406"/>
      <c r="D386" s="291"/>
      <c r="E386" s="291"/>
      <c r="F386" s="291"/>
      <c r="G386" s="246"/>
    </row>
    <row r="387" spans="1:7" ht="23.25">
      <c r="A387" s="84">
        <v>21</v>
      </c>
      <c r="B387" s="84" t="s">
        <v>371</v>
      </c>
      <c r="C387" s="402" t="str">
        <f>$C$3</f>
        <v xml:space="preserve">Data  </v>
      </c>
      <c r="D387" s="443"/>
      <c r="E387" s="443"/>
      <c r="F387" s="443"/>
      <c r="G387" s="246"/>
    </row>
    <row r="388" spans="1:7" ht="11.1" customHeight="1">
      <c r="A388" s="83"/>
      <c r="B388" s="113"/>
      <c r="C388" s="406"/>
      <c r="D388" s="291"/>
      <c r="E388" s="291"/>
      <c r="F388" s="291"/>
      <c r="G388" s="246"/>
    </row>
    <row r="389" spans="1:7" s="231" customFormat="1" ht="23.25">
      <c r="A389" s="102" t="s">
        <v>1387</v>
      </c>
      <c r="B389" s="103" t="str">
        <f>INDEX('Investor Level Data'!B:B,MATCH(Overview!$A389,'Investor Level Data'!$A:$A,0))</f>
        <v>Capital Distributions - During Reporting Period</v>
      </c>
      <c r="C389" s="266" t="str">
        <f>IF(ISBLANK(INDEX('Investor Level Data'!D:D,MATCH(Overview!$A389,'Investor Level Data'!$A:$A,0))),"",INDEX('Investor Level Data'!D:D,MATCH(Overview!$A389,'Investor Level Data'!$A:$A,0)))</f>
        <v/>
      </c>
      <c r="D389" s="178"/>
      <c r="E389" s="178"/>
      <c r="F389" s="178"/>
      <c r="G389" s="246"/>
    </row>
    <row r="390" spans="1:7" s="231" customFormat="1" ht="23.25">
      <c r="A390" s="105" t="s">
        <v>1388</v>
      </c>
      <c r="B390" s="101" t="str">
        <f>INDEX('Investor Level Data'!B:B,MATCH(Overview!$A390,'Investor Level Data'!$A:$A,0))</f>
        <v>Income Distributions - During the Reporting Period</v>
      </c>
      <c r="C390" s="265" t="str">
        <f>IF(ISBLANK(INDEX('Investor Level Data'!D:D,MATCH(Overview!$A390,'Investor Level Data'!$A:$A,0))),"",INDEX('Investor Level Data'!D:D,MATCH(Overview!$A390,'Investor Level Data'!$A:$A,0)))</f>
        <v/>
      </c>
      <c r="D390" s="178"/>
      <c r="E390" s="178"/>
      <c r="F390" s="178"/>
      <c r="G390" s="246"/>
    </row>
    <row r="391" spans="1:7" s="231" customFormat="1" ht="23.25">
      <c r="A391" s="102" t="s">
        <v>1389</v>
      </c>
      <c r="B391" s="103" t="str">
        <f>INDEX('Investor Level Data'!B:B,MATCH(Overview!$A391,'Investor Level Data'!$A:$A,0))</f>
        <v>Total Distributions - During Reporting Period</v>
      </c>
      <c r="C391" s="266">
        <f>IF(ISBLANK(INDEX('Investor Level Data'!D:D,MATCH(Overview!$A391,'Investor Level Data'!$A:$A,0))),"",INDEX('Investor Level Data'!D:D,MATCH(Overview!$A391,'Investor Level Data'!$A:$A,0)))</f>
        <v>0</v>
      </c>
      <c r="D391" s="178"/>
      <c r="E391" s="178"/>
      <c r="F391" s="178"/>
      <c r="G391" s="246"/>
    </row>
    <row r="392" spans="1:7" s="231" customFormat="1" ht="23.25">
      <c r="A392" s="105" t="s">
        <v>1576</v>
      </c>
      <c r="B392" s="101" t="str">
        <f>INDEX('Investor Level Data'!B:B,MATCH(Overview!$A392,'Investor Level Data'!$A:$A,0))</f>
        <v>Total Distributions Recallable - During Reporting Period</v>
      </c>
      <c r="C392" s="265" t="str">
        <f>IF(ISBLANK(INDEX('Investor Level Data'!D:D,MATCH(Overview!$A392,'Investor Level Data'!$A:$A,0))),"",INDEX('Investor Level Data'!D:D,MATCH(Overview!$A392,'Investor Level Data'!$A:$A,0)))</f>
        <v/>
      </c>
      <c r="D392" s="178"/>
      <c r="E392" s="178"/>
      <c r="F392" s="178"/>
      <c r="G392" s="246"/>
    </row>
    <row r="393" spans="1:7" s="231" customFormat="1" ht="23.25">
      <c r="A393" s="102" t="s">
        <v>1577</v>
      </c>
      <c r="B393" s="103" t="str">
        <f>INDEX('Investor Level Data'!B:B,MATCH(Overview!$A393,'Investor Level Data'!$A:$A,0))</f>
        <v>Total Distributions Non-Recallable - During Reporting Period</v>
      </c>
      <c r="C393" s="266" t="str">
        <f>IF(ISBLANK(INDEX('Investor Level Data'!D:D,MATCH(Overview!$A393,'Investor Level Data'!$A:$A,0))),"",INDEX('Investor Level Data'!D:D,MATCH(Overview!$A393,'Investor Level Data'!$A:$A,0)))</f>
        <v/>
      </c>
      <c r="D393" s="178"/>
      <c r="E393" s="178"/>
      <c r="F393" s="178"/>
      <c r="G393" s="246"/>
    </row>
    <row r="394" spans="1:7" s="231" customFormat="1" ht="23.25">
      <c r="A394" s="105" t="s">
        <v>1390</v>
      </c>
      <c r="B394" s="101" t="str">
        <f>INDEX('Investor Level Data'!B:B,MATCH(Overview!$A394,'Investor Level Data'!$A:$A,0))</f>
        <v>Capital Distributions - Since inception</v>
      </c>
      <c r="C394" s="265" t="str">
        <f>IF(ISBLANK(INDEX('Investor Level Data'!D:D,MATCH(Overview!$A394,'Investor Level Data'!$A:$A,0))),"",INDEX('Investor Level Data'!D:D,MATCH(Overview!$A394,'Investor Level Data'!$A:$A,0)))</f>
        <v/>
      </c>
      <c r="D394" s="178"/>
      <c r="E394" s="178"/>
      <c r="F394" s="178"/>
      <c r="G394" s="246"/>
    </row>
    <row r="395" spans="1:7" s="231" customFormat="1" ht="23.25">
      <c r="A395" s="102" t="s">
        <v>1391</v>
      </c>
      <c r="B395" s="103" t="str">
        <f>INDEX('Investor Level Data'!B:B,MATCH(Overview!$A395,'Investor Level Data'!$A:$A,0))</f>
        <v>Income Distributions - Since Inception</v>
      </c>
      <c r="C395" s="266" t="str">
        <f>IF(ISBLANK(INDEX('Investor Level Data'!D:D,MATCH(Overview!$A395,'Investor Level Data'!$A:$A,0))),"",INDEX('Investor Level Data'!D:D,MATCH(Overview!$A395,'Investor Level Data'!$A:$A,0)))</f>
        <v/>
      </c>
      <c r="D395" s="178"/>
      <c r="E395" s="178"/>
      <c r="F395" s="178"/>
      <c r="G395" s="246"/>
    </row>
    <row r="396" spans="1:7" s="231" customFormat="1" ht="23.25">
      <c r="A396" s="105" t="s">
        <v>1392</v>
      </c>
      <c r="B396" s="101" t="str">
        <f>INDEX('Investor Level Data'!B:B,MATCH(Overview!$A396,'Investor Level Data'!$A:$A,0))</f>
        <v>Total Distributions - Since Inception</v>
      </c>
      <c r="C396" s="265">
        <f>IF(ISBLANK(INDEX('Investor Level Data'!D:D,MATCH(Overview!$A396,'Investor Level Data'!$A:$A,0))),"",INDEX('Investor Level Data'!D:D,MATCH(Overview!$A396,'Investor Level Data'!$A:$A,0)))</f>
        <v>0</v>
      </c>
      <c r="D396" s="178"/>
      <c r="E396" s="178"/>
      <c r="F396" s="178"/>
      <c r="G396" s="246"/>
    </row>
    <row r="397" spans="1:7" s="231" customFormat="1" ht="23.25">
      <c r="A397" s="102" t="s">
        <v>1578</v>
      </c>
      <c r="B397" s="103" t="str">
        <f>INDEX('Investor Level Data'!B:B,MATCH(Overview!$A397,'Investor Level Data'!$A:$A,0))</f>
        <v>Total Distributions Recallable - Since Inception</v>
      </c>
      <c r="C397" s="266" t="str">
        <f>IF(ISBLANK(INDEX('Investor Level Data'!D:D,MATCH(Overview!$A397,'Investor Level Data'!$A:$A,0))),"",INDEX('Investor Level Data'!D:D,MATCH(Overview!$A397,'Investor Level Data'!$A:$A,0)))</f>
        <v/>
      </c>
      <c r="D397" s="178"/>
      <c r="E397" s="178"/>
      <c r="F397" s="178"/>
      <c r="G397" s="246"/>
    </row>
    <row r="398" spans="1:7" s="231" customFormat="1" ht="23.25">
      <c r="A398" s="105" t="s">
        <v>1579</v>
      </c>
      <c r="B398" s="101" t="str">
        <f>INDEX('Investor Level Data'!B:B,MATCH(Overview!$A398,'Investor Level Data'!$A:$A,0))</f>
        <v>Total Distributions Non-Recallable - Since Inception</v>
      </c>
      <c r="C398" s="265" t="str">
        <f>IF(ISBLANK(INDEX('Investor Level Data'!D:D,MATCH(Overview!$A398,'Investor Level Data'!$A:$A,0))),"",INDEX('Investor Level Data'!D:D,MATCH(Overview!$A398,'Investor Level Data'!$A:$A,0)))</f>
        <v/>
      </c>
      <c r="D398" s="178"/>
      <c r="E398" s="178"/>
      <c r="F398" s="178"/>
      <c r="G398" s="246"/>
    </row>
    <row r="399" spans="1:7" ht="15.75">
      <c r="B399" s="258"/>
      <c r="C399" s="408"/>
      <c r="D399" s="293"/>
      <c r="E399" s="293"/>
      <c r="F399" s="293"/>
    </row>
  </sheetData>
  <sheetProtection password="C85D" sheet="1" objects="1" scenarios="1"/>
  <conditionalFormatting sqref="C18:C26 C112:C115 C63:C81 C28:C33 C5 C7:C16">
    <cfRule type="containsText" dxfId="144" priority="275" operator="containsText" text="Please fill in data">
      <formula>NOT(ISERROR(SEARCH("Please fill in data",C5)))</formula>
    </cfRule>
  </conditionalFormatting>
  <conditionalFormatting sqref="C42:C43">
    <cfRule type="containsText" dxfId="143" priority="274" operator="containsText" text="Please fill in data">
      <formula>NOT(ISERROR(SEARCH("Please fill in data",C42)))</formula>
    </cfRule>
  </conditionalFormatting>
  <conditionalFormatting sqref="C50:C55">
    <cfRule type="containsText" dxfId="142" priority="273" operator="containsText" text="Please fill in data">
      <formula>NOT(ISERROR(SEARCH("Please fill in data",C50)))</formula>
    </cfRule>
  </conditionalFormatting>
  <conditionalFormatting sqref="C60:C61">
    <cfRule type="containsText" dxfId="141" priority="272" operator="containsText" text="Please fill in data">
      <formula>NOT(ISERROR(SEARCH("Please fill in data",C60)))</formula>
    </cfRule>
  </conditionalFormatting>
  <conditionalFormatting sqref="C88:C89 C91 C93:C94 C96:C97 C99:C100 C102:C104 C106">
    <cfRule type="containsText" dxfId="140" priority="271" operator="containsText" text="Please fill in data">
      <formula>NOT(ISERROR(SEARCH("Please fill in data",C88)))</formula>
    </cfRule>
  </conditionalFormatting>
  <conditionalFormatting sqref="C117:C135">
    <cfRule type="containsText" dxfId="139" priority="270" operator="containsText" text="Please fill in data">
      <formula>NOT(ISERROR(SEARCH("Please fill in data",C117)))</formula>
    </cfRule>
  </conditionalFormatting>
  <conditionalFormatting sqref="C139:C163">
    <cfRule type="containsText" dxfId="138" priority="269" operator="containsText" text="Please fill in data">
      <formula>NOT(ISERROR(SEARCH("Please fill in data",C139)))</formula>
    </cfRule>
  </conditionalFormatting>
  <conditionalFormatting sqref="C167:C171">
    <cfRule type="containsText" dxfId="137" priority="268" operator="containsText" text="Please fill in data">
      <formula>NOT(ISERROR(SEARCH("Please fill in data",C167)))</formula>
    </cfRule>
  </conditionalFormatting>
  <conditionalFormatting sqref="C193:C202 C177:C191">
    <cfRule type="containsText" dxfId="136" priority="267" operator="containsText" text="Please fill in data">
      <formula>NOT(ISERROR(SEARCH("Please fill in data",C177)))</formula>
    </cfRule>
  </conditionalFormatting>
  <conditionalFormatting sqref="C211:C221 C223:C226 C231:C232">
    <cfRule type="containsText" dxfId="135" priority="265" operator="containsText" text="Please fill in data">
      <formula>NOT(ISERROR(SEARCH("Please fill in data",C211)))</formula>
    </cfRule>
  </conditionalFormatting>
  <conditionalFormatting sqref="C237:C238">
    <cfRule type="containsText" dxfId="134" priority="264" operator="containsText" text="Please fill in data">
      <formula>NOT(ISERROR(SEARCH("Please fill in data",C237)))</formula>
    </cfRule>
  </conditionalFormatting>
  <conditionalFormatting sqref="C246:C250 C252:C258 C260:C261">
    <cfRule type="containsText" dxfId="133" priority="263" operator="containsText" text="Please fill in data">
      <formula>NOT(ISERROR(SEARCH("Please fill in data",C246)))</formula>
    </cfRule>
  </conditionalFormatting>
  <conditionalFormatting sqref="C334:C335">
    <cfRule type="containsText" dxfId="132" priority="260" operator="containsText" text="Please fill in data">
      <formula>NOT(ISERROR(SEARCH("Please fill in data",C334)))</formula>
    </cfRule>
  </conditionalFormatting>
  <conditionalFormatting sqref="C278 C280 C282 C284 C286 C288 C290 C292 C294 C296 C298 C300 C302 C304 C306 C311 C315 C317 C313">
    <cfRule type="containsText" dxfId="131" priority="261" operator="containsText" text="Please fill in data">
      <formula>NOT(ISERROR(SEARCH("Please fill in data",C278)))</formula>
    </cfRule>
  </conditionalFormatting>
  <conditionalFormatting sqref="C349:C359">
    <cfRule type="containsText" dxfId="130" priority="258" operator="containsText" text="Please fill in data">
      <formula>NOT(ISERROR(SEARCH("Please fill in data",C349)))</formula>
    </cfRule>
  </conditionalFormatting>
  <conditionalFormatting sqref="C341:C345">
    <cfRule type="containsText" dxfId="129" priority="259" operator="containsText" text="Please fill in data">
      <formula>NOT(ISERROR(SEARCH("Please fill in data",C341)))</formula>
    </cfRule>
  </conditionalFormatting>
  <conditionalFormatting sqref="C364:C365">
    <cfRule type="containsText" dxfId="128" priority="256" operator="containsText" text="Please fill in data">
      <formula>NOT(ISERROR(SEARCH("Please fill in data",C364)))</formula>
    </cfRule>
  </conditionalFormatting>
  <conditionalFormatting sqref="C370:C374 C376 C384:C385 C378:C382">
    <cfRule type="containsText" dxfId="127" priority="255" operator="containsText" text="Please fill in data">
      <formula>NOT(ISERROR(SEARCH("Please fill in data",C370)))</formula>
    </cfRule>
  </conditionalFormatting>
  <conditionalFormatting sqref="C17">
    <cfRule type="containsText" dxfId="126" priority="254" operator="containsText" text="Please fill in data">
      <formula>NOT(ISERROR(SEARCH("Please fill in data",C17)))</formula>
    </cfRule>
  </conditionalFormatting>
  <conditionalFormatting sqref="C59">
    <cfRule type="containsText" dxfId="125" priority="253" operator="containsText" text="Please fill in data">
      <formula>NOT(ISERROR(SEARCH("Please fill in data",C59)))</formula>
    </cfRule>
  </conditionalFormatting>
  <conditionalFormatting sqref="C62">
    <cfRule type="containsText" dxfId="124" priority="252" operator="containsText" text="Please fill in data">
      <formula>NOT(ISERROR(SEARCH("Please fill in data",C62)))</formula>
    </cfRule>
  </conditionalFormatting>
  <conditionalFormatting sqref="C82:C84">
    <cfRule type="containsText" dxfId="123" priority="249" operator="containsText" text="Please fill in data">
      <formula>NOT(ISERROR(SEARCH("Please fill in data",C82)))</formula>
    </cfRule>
  </conditionalFormatting>
  <conditionalFormatting sqref="C90">
    <cfRule type="containsText" dxfId="122" priority="248" operator="containsText" text="Please fill in data">
      <formula>NOT(ISERROR(SEARCH("Please fill in data",C90)))</formula>
    </cfRule>
  </conditionalFormatting>
  <conditionalFormatting sqref="C92">
    <cfRule type="containsText" dxfId="121" priority="247" operator="containsText" text="Please fill in data">
      <formula>NOT(ISERROR(SEARCH("Please fill in data",C92)))</formula>
    </cfRule>
  </conditionalFormatting>
  <conditionalFormatting sqref="C95">
    <cfRule type="containsText" dxfId="120" priority="246" operator="containsText" text="Please fill in data">
      <formula>NOT(ISERROR(SEARCH("Please fill in data",C95)))</formula>
    </cfRule>
  </conditionalFormatting>
  <conditionalFormatting sqref="C98">
    <cfRule type="containsText" dxfId="119" priority="245" operator="containsText" text="Please fill in data">
      <formula>NOT(ISERROR(SEARCH("Please fill in data",C98)))</formula>
    </cfRule>
  </conditionalFormatting>
  <conditionalFormatting sqref="C101">
    <cfRule type="containsText" dxfId="118" priority="244" operator="containsText" text="Please fill in data">
      <formula>NOT(ISERROR(SEARCH("Please fill in data",C101)))</formula>
    </cfRule>
  </conditionalFormatting>
  <conditionalFormatting sqref="C105">
    <cfRule type="containsText" dxfId="117" priority="243" operator="containsText" text="Please fill in data">
      <formula>NOT(ISERROR(SEARCH("Please fill in data",C105)))</formula>
    </cfRule>
  </conditionalFormatting>
  <conditionalFormatting sqref="C107">
    <cfRule type="containsText" dxfId="116" priority="242" operator="containsText" text="Please fill in data">
      <formula>NOT(ISERROR(SEARCH("Please fill in data",C107)))</formula>
    </cfRule>
  </conditionalFormatting>
  <conditionalFormatting sqref="C111">
    <cfRule type="containsText" dxfId="115" priority="239" operator="containsText" text="Please fill in data">
      <formula>NOT(ISERROR(SEARCH("Please fill in data",C111)))</formula>
    </cfRule>
  </conditionalFormatting>
  <conditionalFormatting sqref="C116">
    <cfRule type="containsText" dxfId="114" priority="237" operator="containsText" text="Please fill in data">
      <formula>NOT(ISERROR(SEARCH("Please fill in data",C116)))</formula>
    </cfRule>
  </conditionalFormatting>
  <conditionalFormatting sqref="C175">
    <cfRule type="containsText" dxfId="113" priority="233" operator="containsText" text="Please fill in data">
      <formula>NOT(ISERROR(SEARCH("Please fill in data",C175)))</formula>
    </cfRule>
  </conditionalFormatting>
  <conditionalFormatting sqref="C192">
    <cfRule type="containsText" dxfId="112" priority="229" operator="containsText" text="Please fill in data">
      <formula>NOT(ISERROR(SEARCH("Please fill in data",C192)))</formula>
    </cfRule>
  </conditionalFormatting>
  <conditionalFormatting sqref="C206:C207">
    <cfRule type="containsText" dxfId="111" priority="227" operator="containsText" text="Please fill in data">
      <formula>NOT(ISERROR(SEARCH("Please fill in data",C206)))</formula>
    </cfRule>
  </conditionalFormatting>
  <conditionalFormatting sqref="C222">
    <cfRule type="containsText" dxfId="110" priority="225" operator="containsText" text="Please fill in data">
      <formula>NOT(ISERROR(SEARCH("Please fill in data",C222)))</formula>
    </cfRule>
  </conditionalFormatting>
  <conditionalFormatting sqref="C251">
    <cfRule type="containsText" dxfId="109" priority="221" operator="containsText" text="Please fill in data">
      <formula>NOT(ISERROR(SEARCH("Please fill in data",C251)))</formula>
    </cfRule>
  </conditionalFormatting>
  <conditionalFormatting sqref="C366">
    <cfRule type="containsText" dxfId="108" priority="99" operator="containsText" text="Please fill in data">
      <formula>NOT(ISERROR(SEARCH("Please fill in data",C366)))</formula>
    </cfRule>
  </conditionalFormatting>
  <conditionalFormatting sqref="C259">
    <cfRule type="containsText" dxfId="107" priority="218" operator="containsText" text="Please fill in data">
      <formula>NOT(ISERROR(SEARCH("Please fill in data",C259)))</formula>
    </cfRule>
  </conditionalFormatting>
  <conditionalFormatting sqref="C312">
    <cfRule type="containsText" dxfId="106" priority="97" operator="containsText" text="Please fill in data">
      <formula>NOT(ISERROR(SEARCH("Please fill in data",C312)))</formula>
    </cfRule>
  </conditionalFormatting>
  <conditionalFormatting sqref="C319">
    <cfRule type="containsText" dxfId="105" priority="96" operator="containsText" text="Please fill in data">
      <formula>NOT(ISERROR(SEARCH("Please fill in data",C319)))</formula>
    </cfRule>
  </conditionalFormatting>
  <conditionalFormatting sqref="C320">
    <cfRule type="containsText" dxfId="104" priority="94" operator="containsText" text="Please fill in data">
      <formula>NOT(ISERROR(SEARCH("Please fill in data",C320)))</formula>
    </cfRule>
  </conditionalFormatting>
  <conditionalFormatting sqref="C321 C325 C327 C323">
    <cfRule type="containsText" dxfId="103" priority="93" operator="containsText" text="Please fill in data">
      <formula>NOT(ISERROR(SEARCH("Please fill in data",C321)))</formula>
    </cfRule>
  </conditionalFormatting>
  <conditionalFormatting sqref="C328 C326 C324">
    <cfRule type="containsText" dxfId="102" priority="91" operator="containsText" text="Please fill in data">
      <formula>NOT(ISERROR(SEARCH("Please fill in data",C324)))</formula>
    </cfRule>
  </conditionalFormatting>
  <conditionalFormatting sqref="C322">
    <cfRule type="containsText" dxfId="101" priority="90" operator="containsText" text="Please fill in data">
      <formula>NOT(ISERROR(SEARCH("Please fill in data",C322)))</formula>
    </cfRule>
  </conditionalFormatting>
  <conditionalFormatting sqref="C330">
    <cfRule type="containsText" dxfId="100" priority="87" operator="containsText" text="Please fill in data">
      <formula>NOT(ISERROR(SEARCH("Please fill in data",C330)))</formula>
    </cfRule>
  </conditionalFormatting>
  <conditionalFormatting sqref="D18:F26 D112:F115 D63:F81 D28:F33 D5:F8 D10:F16">
    <cfRule type="containsText" dxfId="99" priority="86" operator="containsText" text="Please fill in data">
      <formula>NOT(ISERROR(SEARCH("Please fill in data",D5)))</formula>
    </cfRule>
  </conditionalFormatting>
  <conditionalFormatting sqref="D42:F43">
    <cfRule type="containsText" dxfId="98" priority="85" operator="containsText" text="Please fill in data">
      <formula>NOT(ISERROR(SEARCH("Please fill in data",D42)))</formula>
    </cfRule>
  </conditionalFormatting>
  <conditionalFormatting sqref="D50:F55">
    <cfRule type="containsText" dxfId="97" priority="84" operator="containsText" text="Please fill in data">
      <formula>NOT(ISERROR(SEARCH("Please fill in data",D50)))</formula>
    </cfRule>
  </conditionalFormatting>
  <conditionalFormatting sqref="D139:F163">
    <cfRule type="containsText" dxfId="96" priority="80" operator="containsText" text="Please fill in data">
      <formula>NOT(ISERROR(SEARCH("Please fill in data",D139)))</formula>
    </cfRule>
  </conditionalFormatting>
  <conditionalFormatting sqref="D167:F171">
    <cfRule type="containsText" dxfId="95" priority="79" operator="containsText" text="Please fill in data">
      <formula>NOT(ISERROR(SEARCH("Please fill in data",D167)))</formula>
    </cfRule>
  </conditionalFormatting>
  <conditionalFormatting sqref="C375">
    <cfRule type="containsText" dxfId="94" priority="198" operator="containsText" text="Please fill in data">
      <formula>NOT(ISERROR(SEARCH("Please fill in data",C375)))</formula>
    </cfRule>
  </conditionalFormatting>
  <conditionalFormatting sqref="D211:F221 D223:F226 D231:F232">
    <cfRule type="containsText" dxfId="93" priority="77" operator="containsText" text="Please fill in data">
      <formula>NOT(ISERROR(SEARCH("Please fill in data",D211)))</formula>
    </cfRule>
  </conditionalFormatting>
  <conditionalFormatting sqref="C383">
    <cfRule type="containsText" dxfId="92" priority="196" operator="containsText" text="Please fill in data">
      <formula>NOT(ISERROR(SEARCH("Please fill in data",C383)))</formula>
    </cfRule>
  </conditionalFormatting>
  <conditionalFormatting sqref="D246:F250 D252:F258 D260:F261">
    <cfRule type="containsText" dxfId="91" priority="75" operator="containsText" text="Please fill in data">
      <formula>NOT(ISERROR(SEARCH("Please fill in data",D246)))</formula>
    </cfRule>
  </conditionalFormatting>
  <conditionalFormatting sqref="D278:F278 D280:F280 D282:F282 D284:F284 D286:F286 D288:F288 D290:F290 D292:F292 D294:F294 D296:F296 D298:F298 D300:F300 D302:F302 D304:F304 D306:F306 D311:F311 D315:F315 D317:F317 D313:F313">
    <cfRule type="containsText" dxfId="90" priority="73" operator="containsText" text="Please fill in data">
      <formula>NOT(ISERROR(SEARCH("Please fill in data",D278)))</formula>
    </cfRule>
  </conditionalFormatting>
  <conditionalFormatting sqref="D370:F374 D376:F382 D384:F385">
    <cfRule type="containsText" dxfId="89" priority="68" operator="containsText" text="Please fill in data">
      <formula>NOT(ISERROR(SEARCH("Please fill in data",D370)))</formula>
    </cfRule>
  </conditionalFormatting>
  <conditionalFormatting sqref="D17:F17">
    <cfRule type="containsText" dxfId="88" priority="67" operator="containsText" text="Please fill in data">
      <formula>NOT(ISERROR(SEARCH("Please fill in data",D17)))</formula>
    </cfRule>
  </conditionalFormatting>
  <conditionalFormatting sqref="D90:F90">
    <cfRule type="containsText" dxfId="87" priority="63" operator="containsText" text="Please fill in data">
      <formula>NOT(ISERROR(SEARCH("Please fill in data",D90)))</formula>
    </cfRule>
  </conditionalFormatting>
  <conditionalFormatting sqref="D92:F92">
    <cfRule type="containsText" dxfId="86" priority="62" operator="containsText" text="Please fill in data">
      <formula>NOT(ISERROR(SEARCH("Please fill in data",D92)))</formula>
    </cfRule>
  </conditionalFormatting>
  <conditionalFormatting sqref="D95:F95">
    <cfRule type="containsText" dxfId="85" priority="61" operator="containsText" text="Please fill in data">
      <formula>NOT(ISERROR(SEARCH("Please fill in data",D95)))</formula>
    </cfRule>
  </conditionalFormatting>
  <conditionalFormatting sqref="D98:F98">
    <cfRule type="containsText" dxfId="84" priority="60" operator="containsText" text="Please fill in data">
      <formula>NOT(ISERROR(SEARCH("Please fill in data",D98)))</formula>
    </cfRule>
  </conditionalFormatting>
  <conditionalFormatting sqref="D101:F101">
    <cfRule type="containsText" dxfId="83" priority="59" operator="containsText" text="Please fill in data">
      <formula>NOT(ISERROR(SEARCH("Please fill in data",D101)))</formula>
    </cfRule>
  </conditionalFormatting>
  <conditionalFormatting sqref="D105:F105">
    <cfRule type="containsText" dxfId="82" priority="58" operator="containsText" text="Please fill in data">
      <formula>NOT(ISERROR(SEARCH("Please fill in data",D105)))</formula>
    </cfRule>
  </conditionalFormatting>
  <conditionalFormatting sqref="D111:F111">
    <cfRule type="containsText" dxfId="81" priority="56" operator="containsText" text="Please fill in data">
      <formula>NOT(ISERROR(SEARCH("Please fill in data",D111)))</formula>
    </cfRule>
  </conditionalFormatting>
  <conditionalFormatting sqref="D175:F175">
    <cfRule type="containsText" dxfId="80" priority="54" operator="containsText" text="Please fill in data">
      <formula>NOT(ISERROR(SEARCH("Please fill in data",D175)))</formula>
    </cfRule>
  </conditionalFormatting>
  <conditionalFormatting sqref="D192:F192">
    <cfRule type="containsText" dxfId="79" priority="53" operator="containsText" text="Please fill in data">
      <formula>NOT(ISERROR(SEARCH("Please fill in data",D192)))</formula>
    </cfRule>
  </conditionalFormatting>
  <conditionalFormatting sqref="D206:F207">
    <cfRule type="containsText" dxfId="78" priority="52" operator="containsText" text="Please fill in data">
      <formula>NOT(ISERROR(SEARCH("Please fill in data",D206)))</formula>
    </cfRule>
  </conditionalFormatting>
  <conditionalFormatting sqref="D259:F259">
    <cfRule type="containsText" dxfId="77" priority="48" operator="containsText" text="Please fill in data">
      <formula>NOT(ISERROR(SEARCH("Please fill in data",D259)))</formula>
    </cfRule>
  </conditionalFormatting>
  <conditionalFormatting sqref="C337">
    <cfRule type="containsText" dxfId="76" priority="101" operator="containsText" text="Please fill in data">
      <formula>NOT(ISERROR(SEARCH("Please fill in data",C337)))</formula>
    </cfRule>
  </conditionalFormatting>
  <conditionalFormatting sqref="C329">
    <cfRule type="containsText" dxfId="75" priority="89" operator="containsText" text="Please fill in data">
      <formula>NOT(ISERROR(SEARCH("Please fill in data",C329)))</formula>
    </cfRule>
  </conditionalFormatting>
  <conditionalFormatting sqref="D60:F61">
    <cfRule type="containsText" dxfId="74" priority="83" operator="containsText" text="Please fill in data">
      <formula>NOT(ISERROR(SEARCH("Please fill in data",D60)))</formula>
    </cfRule>
  </conditionalFormatting>
  <conditionalFormatting sqref="D88:F89 D91:F91 D93:F94 D96:F97 D99:F100 D102:F104 D106:F106">
    <cfRule type="containsText" dxfId="73" priority="82" operator="containsText" text="Please fill in data">
      <formula>NOT(ISERROR(SEARCH("Please fill in data",D88)))</formula>
    </cfRule>
  </conditionalFormatting>
  <conditionalFormatting sqref="D117:F135">
    <cfRule type="containsText" dxfId="72" priority="81" operator="containsText" text="Please fill in data">
      <formula>NOT(ISERROR(SEARCH("Please fill in data",D117)))</formula>
    </cfRule>
  </conditionalFormatting>
  <conditionalFormatting sqref="D193:F202 D176:F191">
    <cfRule type="containsText" dxfId="71" priority="78" operator="containsText" text="Please fill in data">
      <formula>NOT(ISERROR(SEARCH("Please fill in data",D176)))</formula>
    </cfRule>
  </conditionalFormatting>
  <conditionalFormatting sqref="D237:F238">
    <cfRule type="containsText" dxfId="70" priority="76" operator="containsText" text="Please fill in data">
      <formula>NOT(ISERROR(SEARCH("Please fill in data",D237)))</formula>
    </cfRule>
  </conditionalFormatting>
  <conditionalFormatting sqref="D334:F335">
    <cfRule type="containsText" dxfId="69" priority="72" operator="containsText" text="Please fill in data">
      <formula>NOT(ISERROR(SEARCH("Please fill in data",D334)))</formula>
    </cfRule>
  </conditionalFormatting>
  <conditionalFormatting sqref="D349:F359">
    <cfRule type="containsText" dxfId="68" priority="70" operator="containsText" text="Please fill in data">
      <formula>NOT(ISERROR(SEARCH("Please fill in data",D349)))</formula>
    </cfRule>
  </conditionalFormatting>
  <conditionalFormatting sqref="D341:F345">
    <cfRule type="containsText" dxfId="67" priority="71" operator="containsText" text="Please fill in data">
      <formula>NOT(ISERROR(SEARCH("Please fill in data",D341)))</formula>
    </cfRule>
  </conditionalFormatting>
  <conditionalFormatting sqref="D364:F365">
    <cfRule type="containsText" dxfId="66" priority="69" operator="containsText" text="Please fill in data">
      <formula>NOT(ISERROR(SEARCH("Please fill in data",D364)))</formula>
    </cfRule>
  </conditionalFormatting>
  <conditionalFormatting sqref="D82:F84">
    <cfRule type="containsText" dxfId="65" priority="64" operator="containsText" text="Please fill in data">
      <formula>NOT(ISERROR(SEARCH("Please fill in data",D82)))</formula>
    </cfRule>
  </conditionalFormatting>
  <conditionalFormatting sqref="D116:F116">
    <cfRule type="containsText" dxfId="64" priority="55" operator="containsText" text="Please fill in data">
      <formula>NOT(ISERROR(SEARCH("Please fill in data",D116)))</formula>
    </cfRule>
  </conditionalFormatting>
  <conditionalFormatting sqref="C45:C46 C37:C41">
    <cfRule type="containsText" dxfId="63" priority="106" operator="containsText" text="Please fill in data">
      <formula>NOT(ISERROR(SEARCH("Please fill in data",C37)))</formula>
    </cfRule>
  </conditionalFormatting>
  <conditionalFormatting sqref="C318 C316 C314 C307 C305 C303 C301 C299 C297 C295 C293 C291 C289 C287 C285 C283 C281 C279">
    <cfRule type="containsText" dxfId="62" priority="105" operator="containsText" text="Please fill in data">
      <formula>NOT(ISERROR(SEARCH("Please fill in data",C279)))</formula>
    </cfRule>
  </conditionalFormatting>
  <conditionalFormatting sqref="C336">
    <cfRule type="containsText" dxfId="61" priority="102" operator="containsText" text="Please fill in data">
      <formula>NOT(ISERROR(SEARCH("Please fill in data",C336)))</formula>
    </cfRule>
  </conditionalFormatting>
  <conditionalFormatting sqref="D318:F318 D316:F316 D314:F314 D307:F307 D305:F305 D303:F303 D301:F301 D299:F299 D297:F297 D295:F295 D293:F293 D291:F291 D289:F289 D287:F287 D285:F285 D283:F283 D281:F281 D279:F279">
    <cfRule type="containsText" dxfId="60" priority="35" operator="containsText" text="Please fill in data">
      <formula>NOT(ISERROR(SEARCH("Please fill in data",D279)))</formula>
    </cfRule>
  </conditionalFormatting>
  <conditionalFormatting sqref="D337:F337">
    <cfRule type="containsText" dxfId="59" priority="31" operator="containsText" text="Please fill in data">
      <formula>NOT(ISERROR(SEARCH("Please fill in data",D337)))</formula>
    </cfRule>
  </conditionalFormatting>
  <conditionalFormatting sqref="D366:F366">
    <cfRule type="containsText" dxfId="58" priority="30" operator="containsText" text="Please fill in data">
      <formula>NOT(ISERROR(SEARCH("Please fill in data",D366)))</formula>
    </cfRule>
  </conditionalFormatting>
  <conditionalFormatting sqref="D320:F320">
    <cfRule type="containsText" dxfId="57" priority="27" operator="containsText" text="Please fill in data">
      <formula>NOT(ISERROR(SEARCH("Please fill in data",D320)))</formula>
    </cfRule>
  </conditionalFormatting>
  <conditionalFormatting sqref="D329:F329">
    <cfRule type="containsText" dxfId="56" priority="23" operator="containsText" text="Please fill in data">
      <formula>NOT(ISERROR(SEARCH("Please fill in data",D329)))</formula>
    </cfRule>
  </conditionalFormatting>
  <conditionalFormatting sqref="D62:F62">
    <cfRule type="containsText" dxfId="55" priority="65" operator="containsText" text="Please fill in data">
      <formula>NOT(ISERROR(SEARCH("Please fill in data",D62)))</formula>
    </cfRule>
  </conditionalFormatting>
  <conditionalFormatting sqref="D107:F107">
    <cfRule type="containsText" dxfId="54" priority="57" operator="containsText" text="Please fill in data">
      <formula>NOT(ISERROR(SEARCH("Please fill in data",D107)))</formula>
    </cfRule>
  </conditionalFormatting>
  <conditionalFormatting sqref="D222:F222">
    <cfRule type="containsText" dxfId="53" priority="51" operator="containsText" text="Please fill in data">
      <formula>NOT(ISERROR(SEARCH("Please fill in data",D222)))</formula>
    </cfRule>
  </conditionalFormatting>
  <conditionalFormatting sqref="D251:F251">
    <cfRule type="containsText" dxfId="52" priority="49" operator="containsText" text="Please fill in data">
      <formula>NOT(ISERROR(SEARCH("Please fill in data",D251)))</formula>
    </cfRule>
  </conditionalFormatting>
  <conditionalFormatting sqref="D360:F360">
    <cfRule type="containsText" dxfId="51" priority="47" operator="containsText" text="Please fill in data">
      <formula>NOT(ISERROR(SEARCH("Please fill in data",D360)))</formula>
    </cfRule>
  </conditionalFormatting>
  <conditionalFormatting sqref="D375:F375">
    <cfRule type="containsText" dxfId="50" priority="46" operator="containsText" text="Please fill in data">
      <formula>NOT(ISERROR(SEARCH("Please fill in data",D375)))</formula>
    </cfRule>
  </conditionalFormatting>
  <conditionalFormatting sqref="D383:F383">
    <cfRule type="containsText" dxfId="49" priority="45" operator="containsText" text="Please fill in data">
      <formula>NOT(ISERROR(SEARCH("Please fill in data",D383)))</formula>
    </cfRule>
  </conditionalFormatting>
  <conditionalFormatting sqref="D44:F46 D37:F41">
    <cfRule type="containsText" dxfId="48" priority="36" operator="containsText" text="Please fill in data">
      <formula>NOT(ISERROR(SEARCH("Please fill in data",D37)))</formula>
    </cfRule>
  </conditionalFormatting>
  <conditionalFormatting sqref="D336:F336">
    <cfRule type="containsText" dxfId="47" priority="32" operator="containsText" text="Please fill in data">
      <formula>NOT(ISERROR(SEARCH("Please fill in data",D336)))</formula>
    </cfRule>
  </conditionalFormatting>
  <conditionalFormatting sqref="D312:F312">
    <cfRule type="containsText" dxfId="46" priority="29" operator="containsText" text="Please fill in data">
      <formula>NOT(ISERROR(SEARCH("Please fill in data",D312)))</formula>
    </cfRule>
  </conditionalFormatting>
  <conditionalFormatting sqref="D330:F330">
    <cfRule type="containsText" dxfId="45" priority="22" operator="containsText" text="Please fill in data">
      <formula>NOT(ISERROR(SEARCH("Please fill in data",D330)))</formula>
    </cfRule>
  </conditionalFormatting>
  <conditionalFormatting sqref="D319:F319">
    <cfRule type="containsText" dxfId="44" priority="28" operator="containsText" text="Please fill in data">
      <formula>NOT(ISERROR(SEARCH("Please fill in data",D319)))</formula>
    </cfRule>
  </conditionalFormatting>
  <conditionalFormatting sqref="D321:F321 D325:F325 D327:F327 D323:F323">
    <cfRule type="containsText" dxfId="43" priority="26" operator="containsText" text="Please fill in data">
      <formula>NOT(ISERROR(SEARCH("Please fill in data",D321)))</formula>
    </cfRule>
  </conditionalFormatting>
  <conditionalFormatting sqref="D328:F328 D326:F326 D324:F324">
    <cfRule type="containsText" dxfId="42" priority="25" operator="containsText" text="Please fill in data">
      <formula>NOT(ISERROR(SEARCH("Please fill in data",D324)))</formula>
    </cfRule>
  </conditionalFormatting>
  <conditionalFormatting sqref="D322:F322">
    <cfRule type="containsText" dxfId="41" priority="24" operator="containsText" text="Please fill in data">
      <formula>NOT(ISERROR(SEARCH("Please fill in data",D322)))</formula>
    </cfRule>
  </conditionalFormatting>
  <conditionalFormatting sqref="D9:F9">
    <cfRule type="containsText" dxfId="40" priority="21" operator="containsText" text="Please fill in data">
      <formula>NOT(ISERROR(SEARCH("Please fill in data",D9)))</formula>
    </cfRule>
  </conditionalFormatting>
  <conditionalFormatting sqref="D265:F274">
    <cfRule type="containsText" dxfId="39" priority="19" operator="containsText" text="Please fill in data">
      <formula>NOT(ISERROR(SEARCH("Please fill in data",D265)))</formula>
    </cfRule>
  </conditionalFormatting>
  <conditionalFormatting sqref="D389:F398">
    <cfRule type="containsText" dxfId="38" priority="17" operator="containsText" text="Please fill in data">
      <formula>NOT(ISERROR(SEARCH("Please fill in data",D389)))</formula>
    </cfRule>
  </conditionalFormatting>
  <conditionalFormatting sqref="C265:C274">
    <cfRule type="containsText" dxfId="37" priority="20" operator="containsText" text="Please fill in data">
      <formula>NOT(ISERROR(SEARCH("Please fill in data",C265)))</formula>
    </cfRule>
  </conditionalFormatting>
  <conditionalFormatting sqref="C389:C398">
    <cfRule type="containsText" dxfId="36" priority="18" operator="containsText" text="Please fill in data">
      <formula>NOT(ISERROR(SEARCH("Please fill in data",C389)))</formula>
    </cfRule>
  </conditionalFormatting>
  <conditionalFormatting sqref="C239:C242">
    <cfRule type="containsText" dxfId="35" priority="16" operator="containsText" text="Please fill in data">
      <formula>NOT(ISERROR(SEARCH("Please fill in data",C239)))</formula>
    </cfRule>
  </conditionalFormatting>
  <conditionalFormatting sqref="D239:F242">
    <cfRule type="containsText" dxfId="34" priority="15" operator="containsText" text="Please fill in data">
      <formula>NOT(ISERROR(SEARCH("Please fill in data",D239)))</formula>
    </cfRule>
  </conditionalFormatting>
  <conditionalFormatting sqref="C227:C230">
    <cfRule type="containsText" dxfId="33" priority="14" operator="containsText" text="Please fill in data">
      <formula>NOT(ISERROR(SEARCH("Please fill in data",C227)))</formula>
    </cfRule>
  </conditionalFormatting>
  <conditionalFormatting sqref="D227:F230">
    <cfRule type="containsText" dxfId="32" priority="13" operator="containsText" text="Please fill in data">
      <formula>NOT(ISERROR(SEARCH("Please fill in data",D227)))</formula>
    </cfRule>
  </conditionalFormatting>
  <conditionalFormatting sqref="C233">
    <cfRule type="containsText" dxfId="31" priority="12" operator="containsText" text="Please fill in data">
      <formula>NOT(ISERROR(SEARCH("Please fill in data",C233)))</formula>
    </cfRule>
  </conditionalFormatting>
  <conditionalFormatting sqref="D233:F233">
    <cfRule type="containsText" dxfId="30" priority="11" operator="containsText" text="Please fill in data">
      <formula>NOT(ISERROR(SEARCH("Please fill in data",D233)))</formula>
    </cfRule>
  </conditionalFormatting>
  <conditionalFormatting sqref="D59:F59">
    <cfRule type="containsText" dxfId="29" priority="10" operator="containsText" text="Please fill in data">
      <formula>NOT(ISERROR(SEARCH("Please fill in data",D59)))</formula>
    </cfRule>
  </conditionalFormatting>
  <conditionalFormatting sqref="C377">
    <cfRule type="containsText" dxfId="28" priority="8" operator="containsText" text="Please fill in data">
      <formula>NOT(ISERROR(SEARCH("Please fill in data",C377)))</formula>
    </cfRule>
  </conditionalFormatting>
  <conditionalFormatting sqref="C360">
    <cfRule type="containsText" dxfId="27" priority="6" operator="containsText" text="Please fill in data">
      <formula>NOT(ISERROR(SEARCH("Please fill in data",C360)))</formula>
    </cfRule>
  </conditionalFormatting>
  <conditionalFormatting sqref="C44">
    <cfRule type="containsText" dxfId="26" priority="5" operator="containsText" text="Please fill in data">
      <formula>NOT(ISERROR(SEARCH("Please fill in data",C44)))</formula>
    </cfRule>
  </conditionalFormatting>
  <conditionalFormatting sqref="C6">
    <cfRule type="containsText" dxfId="25" priority="4" operator="containsText" text="Please fill in data">
      <formula>NOT(ISERROR(SEARCH("Please fill in data",C6)))</formula>
    </cfRule>
  </conditionalFormatting>
  <conditionalFormatting sqref="C176">
    <cfRule type="containsText" dxfId="24" priority="3" operator="containsText" text="Please fill in data">
      <formula>NOT(ISERROR(SEARCH("Please fill in data",C176)))</formula>
    </cfRule>
  </conditionalFormatting>
  <conditionalFormatting sqref="D27:F27">
    <cfRule type="containsText" dxfId="23" priority="2" operator="containsText" text="Please fill in data">
      <formula>NOT(ISERROR(SEARCH("Please fill in data",D27)))</formula>
    </cfRule>
  </conditionalFormatting>
  <conditionalFormatting sqref="C27">
    <cfRule type="containsText" dxfId="22" priority="1" operator="containsText" text="Please fill in data">
      <formula>NOT(ISERROR(SEARCH("Please fill in data",C27)))</formula>
    </cfRule>
  </conditionalFormatting>
  <pageMargins left="0.19685039370078741" right="0.15748031496062992" top="0.51181102362204722" bottom="0.51181102362204722" header="0.31496062992125984" footer="0.19685039370078741"/>
  <pageSetup paperSize="9" scale="70" fitToHeight="0" orientation="landscape" r:id="rId1"/>
  <headerFooter>
    <oddFooter>&amp;LINREV&amp;CPage &amp;P of &amp;N&amp;RDate &amp;D</oddFooter>
  </headerFooter>
  <ignoredErrors>
    <ignoredError sqref="A6"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0"/>
  </sheetPr>
  <dimension ref="A1:AB109"/>
  <sheetViews>
    <sheetView showRowColHeaders="0" showZeros="0" zoomScaleNormal="100" workbookViewId="0">
      <pane xSplit="2" ySplit="9" topLeftCell="C10" activePane="bottomRight" state="frozen"/>
      <selection activeCell="K62" sqref="K62"/>
      <selection pane="topRight" activeCell="K62" sqref="K62"/>
      <selection pane="bottomLeft" activeCell="K62" sqref="K62"/>
      <selection pane="bottomRight" activeCell="A10" sqref="A10"/>
    </sheetView>
  </sheetViews>
  <sheetFormatPr defaultColWidth="9.140625" defaultRowHeight="12.75"/>
  <cols>
    <col min="1" max="1" width="48.140625" style="136" customWidth="1"/>
    <col min="2" max="2" width="10.5703125" style="223" customWidth="1"/>
    <col min="3" max="13" width="11.7109375" style="136" customWidth="1"/>
    <col min="14" max="14" width="12.140625" style="136" bestFit="1" customWidth="1"/>
    <col min="15" max="26" width="11.7109375" style="136" customWidth="1"/>
    <col min="27" max="16384" width="9.140625" style="234"/>
  </cols>
  <sheetData>
    <row r="1" spans="1:28" ht="59.25">
      <c r="A1" s="207" t="s">
        <v>372</v>
      </c>
      <c r="B1" s="235"/>
      <c r="C1" s="218"/>
      <c r="D1" s="218"/>
      <c r="E1" s="218"/>
      <c r="F1" s="218"/>
      <c r="G1" s="202"/>
      <c r="H1" s="236"/>
      <c r="I1" s="185"/>
      <c r="J1" s="185"/>
      <c r="K1" s="188"/>
      <c r="L1" s="185"/>
      <c r="M1" s="185"/>
      <c r="N1" s="185"/>
      <c r="O1" s="185"/>
      <c r="P1" s="185"/>
      <c r="Q1" s="185"/>
      <c r="R1" s="185"/>
      <c r="S1" s="185"/>
      <c r="T1" s="185"/>
      <c r="U1" s="185"/>
      <c r="V1" s="185"/>
      <c r="W1" s="185"/>
      <c r="X1" s="185"/>
      <c r="Y1" s="185"/>
      <c r="Z1" s="185"/>
      <c r="AB1" s="225" t="s">
        <v>1635</v>
      </c>
    </row>
    <row r="2" spans="1:28" s="243" customFormat="1" ht="24.95" customHeight="1">
      <c r="A2" s="237" t="str">
        <f>CONCATENATE("Version"," ",Tables!K2)</f>
        <v>Version 3.1</v>
      </c>
      <c r="B2" s="238"/>
      <c r="C2" s="450" t="s">
        <v>1636</v>
      </c>
      <c r="D2" s="450"/>
      <c r="E2" s="239" t="str">
        <f>CONCATENATE('Key Vehicle Terms'!D11," ",'Key Vehicle Terms'!D10)</f>
        <v xml:space="preserve"> </v>
      </c>
      <c r="F2" s="240"/>
      <c r="G2" s="240"/>
      <c r="H2" s="241"/>
      <c r="I2" s="241"/>
      <c r="J2" s="241"/>
      <c r="K2" s="241"/>
      <c r="L2" s="449"/>
      <c r="M2" s="449"/>
      <c r="N2" s="242"/>
      <c r="O2" s="438"/>
      <c r="P2" s="438"/>
      <c r="Q2" s="438"/>
      <c r="R2" s="438"/>
      <c r="S2" s="438"/>
      <c r="T2" s="438"/>
      <c r="U2" s="438"/>
      <c r="V2" s="438"/>
      <c r="W2" s="438"/>
      <c r="X2" s="438"/>
      <c r="Y2" s="438"/>
      <c r="Z2" s="438"/>
    </row>
    <row r="3" spans="1:28" ht="33.75">
      <c r="A3" s="123" t="s">
        <v>1620</v>
      </c>
      <c r="B3" s="124"/>
      <c r="C3" s="125" t="s">
        <v>373</v>
      </c>
      <c r="D3" s="125" t="s">
        <v>374</v>
      </c>
      <c r="E3" s="125" t="s">
        <v>375</v>
      </c>
      <c r="F3" s="125" t="s">
        <v>376</v>
      </c>
      <c r="G3" s="125" t="s">
        <v>377</v>
      </c>
      <c r="H3" s="125" t="s">
        <v>378</v>
      </c>
      <c r="I3" s="125" t="s">
        <v>379</v>
      </c>
      <c r="J3" s="125" t="s">
        <v>380</v>
      </c>
      <c r="K3" s="125" t="s">
        <v>381</v>
      </c>
      <c r="L3" s="125" t="s">
        <v>382</v>
      </c>
      <c r="M3" s="125" t="s">
        <v>383</v>
      </c>
      <c r="N3" s="125" t="s">
        <v>384</v>
      </c>
      <c r="O3" s="125" t="s">
        <v>385</v>
      </c>
      <c r="P3" s="125" t="s">
        <v>386</v>
      </c>
      <c r="Q3" s="125" t="s">
        <v>1875</v>
      </c>
      <c r="R3" s="125" t="s">
        <v>387</v>
      </c>
      <c r="S3" s="125" t="s">
        <v>388</v>
      </c>
      <c r="T3" s="125" t="s">
        <v>389</v>
      </c>
      <c r="U3" s="125" t="s">
        <v>1874</v>
      </c>
      <c r="V3" s="125" t="s">
        <v>390</v>
      </c>
      <c r="W3" s="125" t="s">
        <v>391</v>
      </c>
      <c r="X3" s="125" t="s">
        <v>392</v>
      </c>
      <c r="Y3" s="125" t="s">
        <v>393</v>
      </c>
      <c r="Z3" s="125" t="s">
        <v>394</v>
      </c>
    </row>
    <row r="4" spans="1:28" ht="11.1" customHeight="1">
      <c r="A4" s="126"/>
      <c r="B4" s="126"/>
      <c r="C4" s="126"/>
      <c r="D4" s="126"/>
      <c r="E4" s="126"/>
      <c r="F4" s="126"/>
      <c r="G4" s="126"/>
      <c r="H4" s="126"/>
      <c r="I4" s="126"/>
      <c r="J4" s="126"/>
      <c r="K4" s="126"/>
      <c r="L4" s="126"/>
      <c r="M4" s="126"/>
      <c r="N4" s="126"/>
      <c r="O4" s="126"/>
      <c r="P4" s="126"/>
      <c r="Q4" s="126"/>
      <c r="R4" s="126"/>
      <c r="S4" s="126"/>
      <c r="T4" s="126"/>
      <c r="U4" s="126"/>
      <c r="V4" s="126"/>
      <c r="W4" s="126"/>
      <c r="X4" s="126"/>
      <c r="Y4" s="126"/>
      <c r="Z4" s="126"/>
    </row>
    <row r="5" spans="1:28" ht="20.25" customHeight="1">
      <c r="A5" s="127" t="s">
        <v>395</v>
      </c>
      <c r="B5" s="269">
        <f>SUM(B7:B109)</f>
        <v>0</v>
      </c>
      <c r="C5" s="269">
        <f t="shared" ref="C5:Y5" si="0">SUM(C10:C109)</f>
        <v>0</v>
      </c>
      <c r="D5" s="269">
        <f t="shared" si="0"/>
        <v>0</v>
      </c>
      <c r="E5" s="269">
        <f t="shared" si="0"/>
        <v>0</v>
      </c>
      <c r="F5" s="269">
        <f t="shared" si="0"/>
        <v>0</v>
      </c>
      <c r="G5" s="269">
        <f t="shared" si="0"/>
        <v>0</v>
      </c>
      <c r="H5" s="269">
        <f t="shared" si="0"/>
        <v>0</v>
      </c>
      <c r="I5" s="269">
        <f t="shared" si="0"/>
        <v>0</v>
      </c>
      <c r="J5" s="269">
        <f t="shared" si="0"/>
        <v>0</v>
      </c>
      <c r="K5" s="269">
        <f t="shared" si="0"/>
        <v>0</v>
      </c>
      <c r="L5" s="269">
        <f t="shared" si="0"/>
        <v>0</v>
      </c>
      <c r="M5" s="269">
        <f t="shared" si="0"/>
        <v>0</v>
      </c>
      <c r="N5" s="269">
        <f t="shared" si="0"/>
        <v>0</v>
      </c>
      <c r="O5" s="269">
        <f t="shared" si="0"/>
        <v>0</v>
      </c>
      <c r="P5" s="269">
        <f t="shared" si="0"/>
        <v>0</v>
      </c>
      <c r="Q5" s="269">
        <f t="shared" si="0"/>
        <v>0</v>
      </c>
      <c r="R5" s="269">
        <f t="shared" si="0"/>
        <v>0</v>
      </c>
      <c r="S5" s="269">
        <f t="shared" si="0"/>
        <v>0</v>
      </c>
      <c r="T5" s="269">
        <f t="shared" si="0"/>
        <v>0</v>
      </c>
      <c r="U5" s="269">
        <f t="shared" si="0"/>
        <v>0</v>
      </c>
      <c r="V5" s="269">
        <f t="shared" si="0"/>
        <v>0</v>
      </c>
      <c r="W5" s="269">
        <f t="shared" si="0"/>
        <v>0</v>
      </c>
      <c r="X5" s="269">
        <f t="shared" si="0"/>
        <v>0</v>
      </c>
      <c r="Y5" s="269">
        <f t="shared" si="0"/>
        <v>0</v>
      </c>
      <c r="Z5" s="269"/>
    </row>
    <row r="6" spans="1:28" ht="9.75" customHeight="1">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row>
    <row r="7" spans="1:28" ht="15.75" customHeight="1">
      <c r="A7" s="276" t="s">
        <v>1619</v>
      </c>
      <c r="B7" s="302"/>
      <c r="C7" s="126"/>
      <c r="D7" s="126"/>
      <c r="E7" s="126"/>
      <c r="F7" s="126"/>
      <c r="G7" s="126"/>
      <c r="H7" s="126"/>
      <c r="I7" s="126"/>
      <c r="J7" s="126"/>
      <c r="K7" s="126"/>
      <c r="L7" s="126"/>
      <c r="M7" s="126"/>
      <c r="N7" s="126"/>
      <c r="O7" s="126"/>
      <c r="P7" s="126"/>
      <c r="Q7" s="126"/>
      <c r="R7" s="126"/>
      <c r="S7" s="126"/>
      <c r="T7" s="126"/>
      <c r="U7" s="126"/>
      <c r="V7" s="126"/>
      <c r="W7" s="126"/>
      <c r="X7" s="126"/>
      <c r="Y7" s="126"/>
      <c r="Z7" s="126"/>
    </row>
    <row r="8" spans="1:28" ht="15.75" customHeight="1">
      <c r="A8" s="276" t="s">
        <v>1516</v>
      </c>
      <c r="B8" s="302"/>
      <c r="C8" s="126"/>
      <c r="D8" s="126"/>
      <c r="E8" s="126"/>
      <c r="F8" s="126"/>
      <c r="G8" s="126"/>
      <c r="H8" s="126"/>
      <c r="I8" s="126"/>
      <c r="J8" s="126"/>
      <c r="K8" s="126"/>
      <c r="L8" s="126"/>
      <c r="M8" s="126"/>
      <c r="N8" s="126"/>
      <c r="O8" s="126"/>
      <c r="P8" s="126"/>
      <c r="Q8" s="126"/>
      <c r="R8" s="126"/>
      <c r="S8" s="126"/>
      <c r="T8" s="126"/>
      <c r="U8" s="126"/>
      <c r="V8" s="126"/>
      <c r="W8" s="126"/>
      <c r="X8" s="126"/>
      <c r="Y8" s="126"/>
      <c r="Z8" s="126"/>
    </row>
    <row r="9" spans="1:28" ht="9" customHeight="1">
      <c r="A9" s="126"/>
      <c r="B9" s="126"/>
      <c r="C9" s="126"/>
      <c r="D9" s="126"/>
      <c r="E9" s="126"/>
      <c r="F9" s="126"/>
      <c r="G9" s="126"/>
      <c r="H9" s="126"/>
      <c r="I9" s="126"/>
      <c r="J9" s="126"/>
      <c r="K9" s="126"/>
      <c r="L9" s="126"/>
      <c r="M9" s="126"/>
      <c r="N9" s="126"/>
      <c r="O9" s="126"/>
      <c r="P9" s="126"/>
      <c r="Q9" s="126"/>
      <c r="R9" s="126"/>
      <c r="S9" s="126"/>
      <c r="T9" s="126"/>
      <c r="U9" s="126"/>
      <c r="V9" s="126"/>
      <c r="W9" s="126"/>
      <c r="X9" s="126"/>
      <c r="Y9" s="126"/>
      <c r="Z9" s="126"/>
    </row>
    <row r="10" spans="1:28" ht="15" customHeight="1">
      <c r="A10" s="128"/>
      <c r="B10" s="269">
        <f t="shared" ref="B10:B73" si="1">IF(A10="",0,SUM(C10:Z10))</f>
        <v>0</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row>
    <row r="11" spans="1:28" ht="15" customHeight="1">
      <c r="A11" s="130"/>
      <c r="B11" s="269">
        <f t="shared" si="1"/>
        <v>0</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row>
    <row r="12" spans="1:28" ht="15" customHeight="1">
      <c r="A12" s="128"/>
      <c r="B12" s="269">
        <f t="shared" si="1"/>
        <v>0</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row>
    <row r="13" spans="1:28" ht="15" customHeight="1">
      <c r="A13" s="130"/>
      <c r="B13" s="269">
        <f t="shared" si="1"/>
        <v>0</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row>
    <row r="14" spans="1:28" ht="15" customHeight="1">
      <c r="A14" s="128"/>
      <c r="B14" s="269">
        <f t="shared" si="1"/>
        <v>0</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row>
    <row r="15" spans="1:28" ht="15" customHeight="1">
      <c r="A15" s="130"/>
      <c r="B15" s="269">
        <f t="shared" si="1"/>
        <v>0</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row>
    <row r="16" spans="1:28" ht="15" customHeight="1">
      <c r="A16" s="128"/>
      <c r="B16" s="269">
        <f t="shared" si="1"/>
        <v>0</v>
      </c>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row>
    <row r="17" spans="1:26" ht="15" customHeight="1">
      <c r="A17" s="130"/>
      <c r="B17" s="269">
        <f t="shared" si="1"/>
        <v>0</v>
      </c>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row>
    <row r="18" spans="1:26" ht="15" customHeight="1">
      <c r="A18" s="128"/>
      <c r="B18" s="269">
        <f t="shared" si="1"/>
        <v>0</v>
      </c>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row>
    <row r="19" spans="1:26" ht="15" customHeight="1">
      <c r="A19" s="130"/>
      <c r="B19" s="269">
        <f t="shared" si="1"/>
        <v>0</v>
      </c>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row>
    <row r="20" spans="1:26" ht="15" customHeight="1">
      <c r="A20" s="128"/>
      <c r="B20" s="269">
        <f t="shared" si="1"/>
        <v>0</v>
      </c>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row>
    <row r="21" spans="1:26" ht="15" customHeight="1">
      <c r="A21" s="130"/>
      <c r="B21" s="269">
        <f t="shared" si="1"/>
        <v>0</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row>
    <row r="22" spans="1:26" ht="15" customHeight="1">
      <c r="A22" s="128"/>
      <c r="B22" s="269">
        <f t="shared" si="1"/>
        <v>0</v>
      </c>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row>
    <row r="23" spans="1:26" ht="15" customHeight="1">
      <c r="A23" s="130"/>
      <c r="B23" s="269">
        <f t="shared" si="1"/>
        <v>0</v>
      </c>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row>
    <row r="24" spans="1:26" ht="15" customHeight="1">
      <c r="A24" s="128"/>
      <c r="B24" s="269">
        <f t="shared" si="1"/>
        <v>0</v>
      </c>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row>
    <row r="25" spans="1:26" ht="15" customHeight="1">
      <c r="A25" s="130"/>
      <c r="B25" s="269">
        <f t="shared" si="1"/>
        <v>0</v>
      </c>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row>
    <row r="26" spans="1:26" ht="15" customHeight="1">
      <c r="A26" s="128"/>
      <c r="B26" s="269">
        <f t="shared" si="1"/>
        <v>0</v>
      </c>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row>
    <row r="27" spans="1:26" ht="15" customHeight="1">
      <c r="A27" s="130"/>
      <c r="B27" s="269">
        <f t="shared" si="1"/>
        <v>0</v>
      </c>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row>
    <row r="28" spans="1:26" ht="15" customHeight="1">
      <c r="A28" s="128"/>
      <c r="B28" s="269">
        <f t="shared" si="1"/>
        <v>0</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row>
    <row r="29" spans="1:26" ht="15" customHeight="1">
      <c r="A29" s="130"/>
      <c r="B29" s="269">
        <f t="shared" si="1"/>
        <v>0</v>
      </c>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row>
    <row r="30" spans="1:26" ht="15" customHeight="1">
      <c r="A30" s="128"/>
      <c r="B30" s="269">
        <f t="shared" si="1"/>
        <v>0</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row>
    <row r="31" spans="1:26" ht="15" customHeight="1">
      <c r="A31" s="130"/>
      <c r="B31" s="269">
        <f t="shared" si="1"/>
        <v>0</v>
      </c>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row>
    <row r="32" spans="1:26" ht="15" customHeight="1">
      <c r="A32" s="128"/>
      <c r="B32" s="269">
        <f t="shared" si="1"/>
        <v>0</v>
      </c>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row>
    <row r="33" spans="1:26" ht="15" customHeight="1">
      <c r="A33" s="130"/>
      <c r="B33" s="269">
        <f t="shared" si="1"/>
        <v>0</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row>
    <row r="34" spans="1:26" ht="15" customHeight="1">
      <c r="A34" s="128"/>
      <c r="B34" s="269">
        <f t="shared" si="1"/>
        <v>0</v>
      </c>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row>
    <row r="35" spans="1:26" ht="15" customHeight="1">
      <c r="A35" s="130"/>
      <c r="B35" s="269">
        <f t="shared" si="1"/>
        <v>0</v>
      </c>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row>
    <row r="36" spans="1:26" ht="15" customHeight="1">
      <c r="A36" s="128"/>
      <c r="B36" s="269">
        <f t="shared" si="1"/>
        <v>0</v>
      </c>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row>
    <row r="37" spans="1:26" ht="15" customHeight="1">
      <c r="A37" s="130"/>
      <c r="B37" s="269">
        <f t="shared" si="1"/>
        <v>0</v>
      </c>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row>
    <row r="38" spans="1:26" ht="15" customHeight="1">
      <c r="A38" s="128"/>
      <c r="B38" s="269">
        <f t="shared" si="1"/>
        <v>0</v>
      </c>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row>
    <row r="39" spans="1:26" ht="15" customHeight="1">
      <c r="A39" s="130"/>
      <c r="B39" s="269">
        <f t="shared" si="1"/>
        <v>0</v>
      </c>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row>
    <row r="40" spans="1:26" ht="15" customHeight="1">
      <c r="A40" s="128"/>
      <c r="B40" s="269">
        <f t="shared" si="1"/>
        <v>0</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row>
    <row r="41" spans="1:26" ht="15" customHeight="1">
      <c r="A41" s="130"/>
      <c r="B41" s="269">
        <f t="shared" si="1"/>
        <v>0</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row>
    <row r="42" spans="1:26" ht="15" customHeight="1">
      <c r="A42" s="128"/>
      <c r="B42" s="269">
        <f t="shared" si="1"/>
        <v>0</v>
      </c>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row>
    <row r="43" spans="1:26" ht="15" customHeight="1">
      <c r="A43" s="130"/>
      <c r="B43" s="269">
        <f t="shared" si="1"/>
        <v>0</v>
      </c>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row>
    <row r="44" spans="1:26" ht="15" customHeight="1">
      <c r="A44" s="128"/>
      <c r="B44" s="269">
        <f t="shared" si="1"/>
        <v>0</v>
      </c>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row>
    <row r="45" spans="1:26" ht="15" customHeight="1">
      <c r="A45" s="130"/>
      <c r="B45" s="269">
        <f t="shared" si="1"/>
        <v>0</v>
      </c>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row>
    <row r="46" spans="1:26" ht="15" customHeight="1">
      <c r="A46" s="128"/>
      <c r="B46" s="269">
        <f t="shared" si="1"/>
        <v>0</v>
      </c>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row>
    <row r="47" spans="1:26" ht="15" customHeight="1">
      <c r="A47" s="130"/>
      <c r="B47" s="269">
        <f t="shared" si="1"/>
        <v>0</v>
      </c>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row>
    <row r="48" spans="1:26" ht="15" customHeight="1">
      <c r="A48" s="128"/>
      <c r="B48" s="269">
        <f t="shared" si="1"/>
        <v>0</v>
      </c>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row>
    <row r="49" spans="1:26" ht="15" customHeight="1">
      <c r="A49" s="130"/>
      <c r="B49" s="269">
        <f t="shared" si="1"/>
        <v>0</v>
      </c>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row>
    <row r="50" spans="1:26" ht="15" customHeight="1">
      <c r="A50" s="128"/>
      <c r="B50" s="269">
        <f t="shared" si="1"/>
        <v>0</v>
      </c>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row>
    <row r="51" spans="1:26" ht="15" customHeight="1">
      <c r="A51" s="130"/>
      <c r="B51" s="269">
        <f t="shared" si="1"/>
        <v>0</v>
      </c>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row>
    <row r="52" spans="1:26" ht="15" customHeight="1">
      <c r="A52" s="128"/>
      <c r="B52" s="269">
        <f t="shared" si="1"/>
        <v>0</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row>
    <row r="53" spans="1:26" ht="15" customHeight="1">
      <c r="A53" s="130"/>
      <c r="B53" s="269">
        <f t="shared" si="1"/>
        <v>0</v>
      </c>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row>
    <row r="54" spans="1:26" ht="15" customHeight="1">
      <c r="A54" s="128"/>
      <c r="B54" s="269">
        <f t="shared" si="1"/>
        <v>0</v>
      </c>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row>
    <row r="55" spans="1:26" ht="15" customHeight="1">
      <c r="A55" s="130"/>
      <c r="B55" s="269">
        <f t="shared" si="1"/>
        <v>0</v>
      </c>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row>
    <row r="56" spans="1:26" ht="15" customHeight="1">
      <c r="A56" s="128"/>
      <c r="B56" s="269">
        <f t="shared" si="1"/>
        <v>0</v>
      </c>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row>
    <row r="57" spans="1:26" ht="15" customHeight="1">
      <c r="A57" s="130"/>
      <c r="B57" s="269">
        <f t="shared" si="1"/>
        <v>0</v>
      </c>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row>
    <row r="58" spans="1:26" ht="15" customHeight="1">
      <c r="A58" s="128"/>
      <c r="B58" s="269">
        <f t="shared" si="1"/>
        <v>0</v>
      </c>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row>
    <row r="59" spans="1:26" ht="15" customHeight="1">
      <c r="A59" s="130"/>
      <c r="B59" s="269">
        <f t="shared" si="1"/>
        <v>0</v>
      </c>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row>
    <row r="60" spans="1:26" ht="15" customHeight="1">
      <c r="A60" s="128"/>
      <c r="B60" s="269">
        <f t="shared" si="1"/>
        <v>0</v>
      </c>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row>
    <row r="61" spans="1:26" ht="15" customHeight="1">
      <c r="A61" s="130"/>
      <c r="B61" s="269">
        <f t="shared" si="1"/>
        <v>0</v>
      </c>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row>
    <row r="62" spans="1:26" ht="15" customHeight="1">
      <c r="A62" s="128"/>
      <c r="B62" s="269">
        <f t="shared" si="1"/>
        <v>0</v>
      </c>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row>
    <row r="63" spans="1:26" ht="15" customHeight="1">
      <c r="A63" s="130"/>
      <c r="B63" s="269">
        <f t="shared" si="1"/>
        <v>0</v>
      </c>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row>
    <row r="64" spans="1:26" ht="15" customHeight="1">
      <c r="A64" s="128"/>
      <c r="B64" s="269">
        <f t="shared" si="1"/>
        <v>0</v>
      </c>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row>
    <row r="65" spans="1:26" ht="15" customHeight="1">
      <c r="A65" s="130"/>
      <c r="B65" s="269">
        <f t="shared" si="1"/>
        <v>0</v>
      </c>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row>
    <row r="66" spans="1:26" ht="15" customHeight="1">
      <c r="A66" s="128"/>
      <c r="B66" s="269">
        <f t="shared" si="1"/>
        <v>0</v>
      </c>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row>
    <row r="67" spans="1:26" ht="15" customHeight="1">
      <c r="A67" s="130"/>
      <c r="B67" s="269">
        <f t="shared" si="1"/>
        <v>0</v>
      </c>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row>
    <row r="68" spans="1:26" ht="15" customHeight="1">
      <c r="A68" s="128"/>
      <c r="B68" s="269">
        <f t="shared" si="1"/>
        <v>0</v>
      </c>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row>
    <row r="69" spans="1:26" ht="15" customHeight="1">
      <c r="A69" s="130"/>
      <c r="B69" s="269">
        <f t="shared" si="1"/>
        <v>0</v>
      </c>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row>
    <row r="70" spans="1:26" ht="15" customHeight="1">
      <c r="A70" s="128"/>
      <c r="B70" s="269">
        <f t="shared" si="1"/>
        <v>0</v>
      </c>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row>
    <row r="71" spans="1:26" ht="15" customHeight="1">
      <c r="A71" s="130"/>
      <c r="B71" s="269">
        <f t="shared" si="1"/>
        <v>0</v>
      </c>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row>
    <row r="72" spans="1:26" ht="15" customHeight="1">
      <c r="A72" s="128"/>
      <c r="B72" s="269">
        <f t="shared" si="1"/>
        <v>0</v>
      </c>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row>
    <row r="73" spans="1:26" ht="15" customHeight="1">
      <c r="A73" s="130"/>
      <c r="B73" s="269">
        <f t="shared" si="1"/>
        <v>0</v>
      </c>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row>
    <row r="74" spans="1:26" ht="15" customHeight="1">
      <c r="A74" s="128"/>
      <c r="B74" s="269">
        <f t="shared" ref="B74:B109" si="2">IF(A74="",0,SUM(C74:Z74))</f>
        <v>0</v>
      </c>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row>
    <row r="75" spans="1:26" ht="15" customHeight="1">
      <c r="A75" s="130"/>
      <c r="B75" s="269">
        <f t="shared" si="2"/>
        <v>0</v>
      </c>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row>
    <row r="76" spans="1:26" ht="15" customHeight="1">
      <c r="A76" s="128"/>
      <c r="B76" s="269">
        <f t="shared" si="2"/>
        <v>0</v>
      </c>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row>
    <row r="77" spans="1:26" ht="15" customHeight="1">
      <c r="A77" s="130"/>
      <c r="B77" s="269">
        <f t="shared" si="2"/>
        <v>0</v>
      </c>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row>
    <row r="78" spans="1:26" ht="15" customHeight="1">
      <c r="A78" s="128"/>
      <c r="B78" s="269">
        <f t="shared" si="2"/>
        <v>0</v>
      </c>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row>
    <row r="79" spans="1:26" ht="15" customHeight="1">
      <c r="A79" s="130"/>
      <c r="B79" s="269">
        <f t="shared" si="2"/>
        <v>0</v>
      </c>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row>
    <row r="80" spans="1:26" ht="15" customHeight="1">
      <c r="A80" s="128"/>
      <c r="B80" s="269">
        <f t="shared" si="2"/>
        <v>0</v>
      </c>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row>
    <row r="81" spans="1:26" ht="15" customHeight="1">
      <c r="A81" s="130"/>
      <c r="B81" s="269">
        <f t="shared" si="2"/>
        <v>0</v>
      </c>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row>
    <row r="82" spans="1:26" ht="15" customHeight="1">
      <c r="A82" s="128"/>
      <c r="B82" s="269">
        <f t="shared" si="2"/>
        <v>0</v>
      </c>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row>
    <row r="83" spans="1:26" ht="15" customHeight="1">
      <c r="A83" s="130"/>
      <c r="B83" s="269">
        <f t="shared" si="2"/>
        <v>0</v>
      </c>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row>
    <row r="84" spans="1:26" ht="15" customHeight="1">
      <c r="A84" s="128"/>
      <c r="B84" s="269">
        <f t="shared" si="2"/>
        <v>0</v>
      </c>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row>
    <row r="85" spans="1:26" ht="15" customHeight="1">
      <c r="A85" s="130"/>
      <c r="B85" s="269">
        <f t="shared" si="2"/>
        <v>0</v>
      </c>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row>
    <row r="86" spans="1:26" ht="15" customHeight="1">
      <c r="A86" s="128"/>
      <c r="B86" s="269">
        <f t="shared" si="2"/>
        <v>0</v>
      </c>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row>
    <row r="87" spans="1:26" ht="15" customHeight="1">
      <c r="A87" s="130"/>
      <c r="B87" s="269">
        <f t="shared" si="2"/>
        <v>0</v>
      </c>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row>
    <row r="88" spans="1:26" ht="15" customHeight="1">
      <c r="A88" s="128"/>
      <c r="B88" s="269">
        <f t="shared" si="2"/>
        <v>0</v>
      </c>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row>
    <row r="89" spans="1:26" ht="15" customHeight="1">
      <c r="A89" s="130"/>
      <c r="B89" s="269">
        <f t="shared" si="2"/>
        <v>0</v>
      </c>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row>
    <row r="90" spans="1:26" ht="15" customHeight="1">
      <c r="A90" s="128"/>
      <c r="B90" s="269">
        <f t="shared" si="2"/>
        <v>0</v>
      </c>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row>
    <row r="91" spans="1:26" ht="15" customHeight="1">
      <c r="A91" s="130"/>
      <c r="B91" s="269">
        <f t="shared" si="2"/>
        <v>0</v>
      </c>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row>
    <row r="92" spans="1:26" ht="15" customHeight="1">
      <c r="A92" s="128"/>
      <c r="B92" s="269">
        <f t="shared" si="2"/>
        <v>0</v>
      </c>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row>
    <row r="93" spans="1:26" ht="15" customHeight="1">
      <c r="A93" s="130"/>
      <c r="B93" s="269">
        <f t="shared" si="2"/>
        <v>0</v>
      </c>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row>
    <row r="94" spans="1:26" ht="15" customHeight="1">
      <c r="A94" s="128"/>
      <c r="B94" s="269">
        <f t="shared" si="2"/>
        <v>0</v>
      </c>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row>
    <row r="95" spans="1:26" ht="15" customHeight="1">
      <c r="A95" s="130"/>
      <c r="B95" s="269">
        <f t="shared" si="2"/>
        <v>0</v>
      </c>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row>
    <row r="96" spans="1:26" ht="15" customHeight="1">
      <c r="A96" s="128"/>
      <c r="B96" s="269">
        <f t="shared" si="2"/>
        <v>0</v>
      </c>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row>
    <row r="97" spans="1:26" ht="15" customHeight="1">
      <c r="A97" s="130"/>
      <c r="B97" s="269">
        <f t="shared" si="2"/>
        <v>0</v>
      </c>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row>
    <row r="98" spans="1:26" ht="15" customHeight="1">
      <c r="A98" s="128"/>
      <c r="B98" s="269">
        <f t="shared" si="2"/>
        <v>0</v>
      </c>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row>
    <row r="99" spans="1:26" ht="15" customHeight="1">
      <c r="A99" s="130"/>
      <c r="B99" s="269">
        <f t="shared" si="2"/>
        <v>0</v>
      </c>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row>
    <row r="100" spans="1:26" ht="15" customHeight="1">
      <c r="A100" s="128"/>
      <c r="B100" s="269">
        <f t="shared" si="2"/>
        <v>0</v>
      </c>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row>
    <row r="101" spans="1:26" ht="15" customHeight="1">
      <c r="A101" s="130"/>
      <c r="B101" s="269">
        <f t="shared" si="2"/>
        <v>0</v>
      </c>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row>
    <row r="102" spans="1:26" ht="15" customHeight="1">
      <c r="A102" s="128"/>
      <c r="B102" s="269">
        <f t="shared" si="2"/>
        <v>0</v>
      </c>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row>
    <row r="103" spans="1:26" ht="15" customHeight="1">
      <c r="A103" s="130"/>
      <c r="B103" s="269">
        <f t="shared" si="2"/>
        <v>0</v>
      </c>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row>
    <row r="104" spans="1:26" ht="15" customHeight="1">
      <c r="A104" s="128"/>
      <c r="B104" s="269">
        <f t="shared" si="2"/>
        <v>0</v>
      </c>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row>
    <row r="105" spans="1:26" ht="15" customHeight="1">
      <c r="A105" s="130"/>
      <c r="B105" s="269">
        <f t="shared" si="2"/>
        <v>0</v>
      </c>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row>
    <row r="106" spans="1:26" ht="15" customHeight="1">
      <c r="A106" s="128"/>
      <c r="B106" s="269">
        <f t="shared" si="2"/>
        <v>0</v>
      </c>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row>
    <row r="107" spans="1:26" ht="15" customHeight="1">
      <c r="A107" s="130"/>
      <c r="B107" s="269">
        <f t="shared" si="2"/>
        <v>0</v>
      </c>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row>
    <row r="108" spans="1:26" ht="15" customHeight="1">
      <c r="A108" s="128"/>
      <c r="B108" s="269">
        <f t="shared" si="2"/>
        <v>0</v>
      </c>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row>
    <row r="109" spans="1:26" ht="15" customHeight="1">
      <c r="A109" s="130"/>
      <c r="B109" s="269">
        <f t="shared" si="2"/>
        <v>0</v>
      </c>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row>
  </sheetData>
  <sheetProtection algorithmName="SHA-512" hashValue="kHm81fpF8Xq+BODcqHu9DhkryOcv7LpI8MK+umtlLShLhDzWWwGM/Yxo4NzWDqf+2nbQrfO/edmJGv7Ue2vCJQ==" saltValue="VK0ykuQoKZ/Je+F70FLDxQ==" spinCount="100000" sheet="1" objects="1" scenarios="1"/>
  <mergeCells count="2">
    <mergeCell ref="L2:M2"/>
    <mergeCell ref="C2:D2"/>
  </mergeCells>
  <conditionalFormatting sqref="B5:Y5 C10:Y109">
    <cfRule type="containsText" dxfId="21" priority="12" operator="containsText" text="Please fill in data">
      <formula>NOT(ISERROR(SEARCH("Please fill in data",B5)))</formula>
    </cfRule>
  </conditionalFormatting>
  <conditionalFormatting sqref="N2 L2">
    <cfRule type="expression" dxfId="20" priority="10">
      <formula>$N$2=1</formula>
    </cfRule>
  </conditionalFormatting>
  <conditionalFormatting sqref="B10:B109">
    <cfRule type="containsText" dxfId="19" priority="8" operator="containsText" text="Please fill in data">
      <formula>NOT(ISERROR(SEARCH("Please fill in data",B10)))</formula>
    </cfRule>
  </conditionalFormatting>
  <conditionalFormatting sqref="B5">
    <cfRule type="expression" dxfId="18" priority="7">
      <formula>B5&lt;&gt;1</formula>
    </cfRule>
  </conditionalFormatting>
  <conditionalFormatting sqref="Z5 Z10:Z109">
    <cfRule type="containsText" dxfId="17" priority="3" operator="containsText" text="Please fill in data">
      <formula>NOT(ISERROR(SEARCH("Please fill in data",Z5)))</formula>
    </cfRule>
  </conditionalFormatting>
  <conditionalFormatting sqref="B7:B8">
    <cfRule type="containsText" dxfId="16" priority="1" operator="containsText" text="Please fill in data">
      <formula>NOT(ISERROR(SEARCH("Please fill in data",B7)))</formula>
    </cfRule>
  </conditionalFormatting>
  <dataValidations count="1">
    <dataValidation type="decimal" operator="greaterThanOrEqual" allowBlank="1" showInputMessage="1" showErrorMessage="1" errorTitle="Percentage" error="Only positive percentages are allowed." sqref="C10:Z109">
      <formula1>0</formula1>
    </dataValidation>
  </dataValidations>
  <pageMargins left="0.19685039370078741" right="0.15748031496062992" top="0.47244094488188981" bottom="0.55118110236220474" header="0.31496062992125984" footer="0.19685039370078741"/>
  <pageSetup paperSize="9" fitToHeight="0" orientation="landscape" r:id="rId1"/>
  <headerFooter>
    <oddFooter>&amp;LINREV&amp;CPage &amp;P of &amp;N&amp;RDate &amp;D</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Tables!$AI$2:$AI$241</xm:f>
          </x14:formula1>
          <xm:sqref>A10:A109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pageSetUpPr fitToPage="1"/>
  </sheetPr>
  <dimension ref="A1:CI111"/>
  <sheetViews>
    <sheetView showRowColHeaders="0" zoomScaleNormal="100" workbookViewId="0">
      <pane ySplit="2" topLeftCell="A3" activePane="bottomLeft" state="frozen"/>
      <selection activeCell="K62" sqref="K62"/>
      <selection pane="bottomLeft" activeCell="D93" sqref="D93"/>
    </sheetView>
  </sheetViews>
  <sheetFormatPr defaultColWidth="9.140625" defaultRowHeight="12.75"/>
  <cols>
    <col min="1" max="1" width="9.85546875" style="251" customWidth="1"/>
    <col min="2" max="2" width="62.5703125" style="249" customWidth="1"/>
    <col min="3" max="3" width="32.5703125" style="250" customWidth="1"/>
    <col min="4" max="4" width="47.7109375" style="234" customWidth="1"/>
    <col min="5" max="5" width="66.85546875" style="234" customWidth="1"/>
    <col min="6" max="13" width="9.140625" style="234" customWidth="1"/>
    <col min="14" max="16384" width="9.140625" style="234"/>
  </cols>
  <sheetData>
    <row r="1" spans="1:21" s="224" customFormat="1" ht="65.25" customHeight="1">
      <c r="A1" s="207" t="s">
        <v>439</v>
      </c>
      <c r="B1" s="208"/>
      <c r="C1" s="210"/>
      <c r="D1" s="202"/>
      <c r="E1" s="211"/>
      <c r="G1" s="225" t="s">
        <v>1635</v>
      </c>
      <c r="U1" s="227"/>
    </row>
    <row r="2" spans="1:21" s="245" customFormat="1" ht="24.95" customHeight="1" thickBot="1">
      <c r="A2" s="204" t="str">
        <f>Tables!L2</f>
        <v>Version 3.1 / Currency: Not specified</v>
      </c>
      <c r="B2" s="212"/>
      <c r="C2" s="214"/>
      <c r="D2" s="213"/>
      <c r="E2" s="215"/>
    </row>
    <row r="3" spans="1:21" s="247" customFormat="1" ht="24.95" customHeight="1">
      <c r="A3" s="149" t="s">
        <v>904</v>
      </c>
      <c r="B3" s="192" t="s">
        <v>438</v>
      </c>
      <c r="C3" s="150" t="str">
        <f>CONCATENATE("Data"," ",C11," ",C10)</f>
        <v xml:space="preserve">Data  </v>
      </c>
      <c r="D3" s="150" t="s">
        <v>1305</v>
      </c>
      <c r="E3" s="151" t="s">
        <v>437</v>
      </c>
      <c r="F3" s="246"/>
    </row>
    <row r="4" spans="1:21" s="247" customFormat="1" ht="11.1" customHeight="1">
      <c r="A4" s="112"/>
      <c r="B4" s="193"/>
      <c r="C4" s="162"/>
      <c r="D4" s="133"/>
      <c r="E4" s="134"/>
      <c r="F4" s="246"/>
    </row>
    <row r="5" spans="1:21" s="248" customFormat="1" ht="24.95" customHeight="1">
      <c r="A5" s="105" t="s">
        <v>2</v>
      </c>
      <c r="B5" s="194" t="str">
        <f>INDEX(Overview!B:B,MATCH(A5,Overview!A:A,0))</f>
        <v>Vehicle Name</v>
      </c>
      <c r="C5" s="277" t="str">
        <f>INDEX(Overview!C:C,MATCH(A5,Overview!A:A,0))</f>
        <v/>
      </c>
      <c r="D5" s="119"/>
      <c r="E5" s="100" t="s">
        <v>2105</v>
      </c>
      <c r="F5" s="246"/>
    </row>
    <row r="6" spans="1:21" s="248" customFormat="1" ht="24.95" customHeight="1">
      <c r="A6" s="102" t="s">
        <v>6</v>
      </c>
      <c r="B6" s="198" t="str">
        <f>INDEX(Overview!B:B,MATCH(A6,Overview!A:A,0))</f>
        <v>Contact Person Name</v>
      </c>
      <c r="C6" s="336" t="str">
        <f>INDEX(Overview!C:C,MATCH(A6,Overview!A:A,0))</f>
        <v/>
      </c>
      <c r="D6" s="119"/>
      <c r="E6" s="104"/>
      <c r="F6" s="246"/>
    </row>
    <row r="7" spans="1:21" s="248" customFormat="1" ht="24.95" customHeight="1">
      <c r="A7" s="105" t="s">
        <v>1809</v>
      </c>
      <c r="B7" s="194" t="str">
        <f>INDEX(Overview!B:B,MATCH(A7,Overview!A:A,0))</f>
        <v>Contact Person Telephone</v>
      </c>
      <c r="C7" s="278" t="str">
        <f>INDEX(Overview!C:C,MATCH(A7,Overview!A:A,0))</f>
        <v/>
      </c>
      <c r="D7" s="119"/>
      <c r="E7" s="100"/>
      <c r="F7" s="246"/>
    </row>
    <row r="8" spans="1:21" s="248" customFormat="1" ht="24.95" customHeight="1">
      <c r="A8" s="102" t="s">
        <v>1687</v>
      </c>
      <c r="B8" s="198" t="str">
        <f>INDEX(Overview!B:B,MATCH(A8,Overview!A:A,0))</f>
        <v>Contact Person Email</v>
      </c>
      <c r="C8" s="336" t="str">
        <f>INDEX(Overview!C:C,MATCH(A8,Overview!A:A,0))</f>
        <v/>
      </c>
      <c r="D8" s="119"/>
      <c r="E8" s="104"/>
      <c r="F8" s="246"/>
    </row>
    <row r="9" spans="1:21" s="248" customFormat="1" ht="24.95" customHeight="1">
      <c r="A9" s="105" t="s">
        <v>38</v>
      </c>
      <c r="B9" s="194" t="str">
        <f>INDEX(Overview!B:B,MATCH(A9,Overview!A:A,0))</f>
        <v xml:space="preserve">Security Identification Number (SI number)/ISIN code </v>
      </c>
      <c r="C9" s="277" t="str">
        <f>INDEX(Overview!C:C,MATCH(A9,Overview!A:A,0))</f>
        <v/>
      </c>
      <c r="D9" s="119"/>
      <c r="E9" s="100" t="s">
        <v>1634</v>
      </c>
      <c r="F9" s="246"/>
    </row>
    <row r="10" spans="1:21" s="248" customFormat="1" ht="24.95" customHeight="1">
      <c r="A10" s="102" t="s">
        <v>9</v>
      </c>
      <c r="B10" s="198" t="str">
        <f>INDEX(Overview!B:B,MATCH(A10,Overview!A:A,0))</f>
        <v>Data as of Reporting Year</v>
      </c>
      <c r="C10" s="336" t="str">
        <f>INDEX(Overview!C:C,MATCH(A10,Overview!A:A,0))</f>
        <v/>
      </c>
      <c r="D10" s="119"/>
      <c r="E10" s="104" t="s">
        <v>436</v>
      </c>
      <c r="F10" s="246"/>
    </row>
    <row r="11" spans="1:21" s="248" customFormat="1" ht="24.95" customHeight="1">
      <c r="A11" s="105" t="s">
        <v>11</v>
      </c>
      <c r="B11" s="194" t="str">
        <f>INDEX(Overview!B:B,MATCH(A11,Overview!A:A,0))</f>
        <v>Reporting Period</v>
      </c>
      <c r="C11" s="277" t="str">
        <f>INDEX(Overview!C:C,MATCH(A11,Overview!A:A,0))</f>
        <v/>
      </c>
      <c r="D11" s="119"/>
      <c r="E11" s="100" t="s">
        <v>435</v>
      </c>
      <c r="F11" s="246"/>
    </row>
    <row r="12" spans="1:21" s="248" customFormat="1" ht="24.95" customHeight="1">
      <c r="A12" s="102" t="s">
        <v>13</v>
      </c>
      <c r="B12" s="198" t="str">
        <f>INDEX(Overview!B:B,MATCH(A12,Overview!A:A,0))</f>
        <v>Data, Preliminary, Final, Audited</v>
      </c>
      <c r="C12" s="336" t="str">
        <f>INDEX(Overview!C:C,MATCH(A12,Overview!A:A,0))</f>
        <v/>
      </c>
      <c r="D12" s="119"/>
      <c r="E12" s="104" t="s">
        <v>434</v>
      </c>
      <c r="F12" s="246"/>
    </row>
    <row r="13" spans="1:21" s="248" customFormat="1" ht="24.95" customHeight="1">
      <c r="A13" s="105" t="s">
        <v>51</v>
      </c>
      <c r="B13" s="194" t="str">
        <f>INDEX(Overview!B:B,MATCH(A13,Overview!A:A,0))</f>
        <v xml:space="preserve">Type of Valuation </v>
      </c>
      <c r="C13" s="277" t="str">
        <f>INDEX(Overview!C:C,MATCH(A13,Overview!A:A,0))</f>
        <v/>
      </c>
      <c r="D13" s="119"/>
      <c r="E13" s="100" t="s">
        <v>433</v>
      </c>
      <c r="F13" s="246"/>
    </row>
    <row r="14" spans="1:21" s="248" customFormat="1" ht="24.95" customHeight="1">
      <c r="A14" s="102" t="s">
        <v>53</v>
      </c>
      <c r="B14" s="198" t="str">
        <f>INDEX(Overview!B:B,MATCH(A14,Overview!A:A,0))</f>
        <v>Number of Investors</v>
      </c>
      <c r="C14" s="336" t="str">
        <f>INDEX(Overview!C:C,MATCH(A14,Overview!A:A,0))</f>
        <v/>
      </c>
      <c r="D14" s="119"/>
      <c r="E14" s="104" t="s">
        <v>2104</v>
      </c>
      <c r="F14" s="246"/>
    </row>
    <row r="15" spans="1:21" s="248" customFormat="1" ht="24.95" customHeight="1">
      <c r="A15" s="105" t="s">
        <v>233</v>
      </c>
      <c r="B15" s="194" t="str">
        <f>INDEX(Overview!B:B,MATCH(A15,Overview!A:A,0))</f>
        <v>Total Number of Properties</v>
      </c>
      <c r="C15" s="277" t="str">
        <f>INDEX(Overview!C:C,MATCH(A15,Overview!A:A,0))</f>
        <v/>
      </c>
      <c r="D15" s="119"/>
      <c r="E15" s="100" t="s">
        <v>2103</v>
      </c>
      <c r="F15" s="246"/>
    </row>
    <row r="16" spans="1:21" s="248" customFormat="1" ht="24.95" customHeight="1">
      <c r="A16" s="102" t="s">
        <v>76</v>
      </c>
      <c r="B16" s="198" t="str">
        <f>INDEX(Overview!B:B,MATCH(A16,Overview!A:A,0))</f>
        <v>Gross Asset Value of Vehicle (GAV)</v>
      </c>
      <c r="C16" s="429" t="str">
        <f>INDEX(Overview!C:C,MATCH(A16,Overview!A:A,0))</f>
        <v/>
      </c>
      <c r="D16" s="119"/>
      <c r="E16" s="104" t="s">
        <v>432</v>
      </c>
      <c r="F16" s="246"/>
    </row>
    <row r="17" spans="1:6" s="248" customFormat="1" ht="24.95" customHeight="1">
      <c r="A17" s="105" t="s">
        <v>78</v>
      </c>
      <c r="B17" s="194" t="str">
        <f>INDEX(Overview!B:B,MATCH(A17,Overview!A:A,0))</f>
        <v>Net Asset Value of Vehicle (NAV)</v>
      </c>
      <c r="C17" s="430" t="str">
        <f>INDEX(Overview!C:C,MATCH(A17,Overview!A:A,0))</f>
        <v/>
      </c>
      <c r="D17" s="119"/>
      <c r="E17" s="100" t="s">
        <v>431</v>
      </c>
      <c r="F17" s="246"/>
    </row>
    <row r="18" spans="1:6" s="248" customFormat="1" ht="24.95" customHeight="1">
      <c r="A18" s="102" t="s">
        <v>160</v>
      </c>
      <c r="B18" s="198" t="str">
        <f>INDEX(Overview!B:B,MATCH(A18,Overview!A:A,0))</f>
        <v>Vehicle Level LTV</v>
      </c>
      <c r="C18" s="267">
        <f>INDEX(Overview!C:C,MATCH(A18,Overview!A:A,0))</f>
        <v>0</v>
      </c>
      <c r="D18" s="119"/>
      <c r="E18" s="104" t="s">
        <v>430</v>
      </c>
      <c r="F18" s="246"/>
    </row>
    <row r="19" spans="1:6" s="248" customFormat="1" ht="24.95" customHeight="1">
      <c r="A19" s="105"/>
      <c r="B19" s="194" t="s">
        <v>403</v>
      </c>
      <c r="C19" s="277" t="str">
        <f>IF(AND(ISNUMBER(INDEX(Overview!C:C,MATCH(A20,Overview!A:A,0))),INDEX(Overview!C:C,MATCH(A20,Overview!A:A,0))&lt;&gt;0),"Yes","No")</f>
        <v>No</v>
      </c>
      <c r="D19" s="119"/>
      <c r="E19" s="100" t="s">
        <v>402</v>
      </c>
      <c r="F19" s="246"/>
    </row>
    <row r="20" spans="1:6" s="248" customFormat="1" ht="24.95" customHeight="1">
      <c r="A20" s="102" t="s">
        <v>1811</v>
      </c>
      <c r="B20" s="198" t="str">
        <f>INDEX(Overview!B:B,MATCH(A20,Overview!A:A,0))</f>
        <v>% of Equity Traded on Secondary Markets - During the Reporting Period</v>
      </c>
      <c r="C20" s="267" t="str">
        <f>INDEX(Overview!C:C,MATCH(A20,Overview!A:A,0))</f>
        <v/>
      </c>
      <c r="D20" s="119"/>
      <c r="E20" s="104" t="s">
        <v>2106</v>
      </c>
      <c r="F20" s="246"/>
    </row>
    <row r="21" spans="1:6" s="248" customFormat="1" ht="24.95" customHeight="1">
      <c r="A21" s="105" t="s">
        <v>1813</v>
      </c>
      <c r="B21" s="194" t="str">
        <f>INDEX(Overview!B:B,MATCH(A21,Overview!A:A,0))</f>
        <v>Facilitator of Secondary Market Transactions - During the Reporting Period</v>
      </c>
      <c r="C21" s="277" t="str">
        <f>INDEX(Overview!C:C,MATCH(A21,Overview!A:A,0))</f>
        <v/>
      </c>
      <c r="D21" s="119"/>
      <c r="E21" s="100" t="s">
        <v>2107</v>
      </c>
      <c r="F21" s="246"/>
    </row>
    <row r="22" spans="1:6" s="248" customFormat="1" ht="24.95" customHeight="1">
      <c r="A22" s="102"/>
      <c r="B22" s="198" t="s">
        <v>401</v>
      </c>
      <c r="C22" s="336" t="str">
        <f>IF(AND(ISTEXT(INDEX(Overview!C:C,MATCH(A23,Overview!A:A,0))),INDEX(Overview!C:C,MATCH(A23,Overview!A:A,0))&lt;&gt;"Not applicable"),"Yes","No")</f>
        <v>Yes</v>
      </c>
      <c r="D22" s="119"/>
      <c r="E22" s="104" t="s">
        <v>400</v>
      </c>
      <c r="F22" s="246"/>
    </row>
    <row r="23" spans="1:6" s="248" customFormat="1" ht="24.95" customHeight="1">
      <c r="A23" s="105" t="s">
        <v>1810</v>
      </c>
      <c r="B23" s="194" t="str">
        <f>INDEX(Overview!B:B,MATCH(A23,Overview!A:A,0))</f>
        <v>Current Capital Closing Period</v>
      </c>
      <c r="C23" s="277" t="str">
        <f>INDEX(Overview!C:C,MATCH(A23,Overview!A:A,0))</f>
        <v/>
      </c>
      <c r="D23" s="119"/>
      <c r="E23" s="100" t="s">
        <v>2108</v>
      </c>
      <c r="F23" s="246"/>
    </row>
    <row r="24" spans="1:6" s="248" customFormat="1" ht="24.95" customHeight="1">
      <c r="A24" s="102" t="s">
        <v>294</v>
      </c>
      <c r="B24" s="198" t="str">
        <f>INDEX(Overview!B:B,MATCH(A24,Overview!A:A,0))</f>
        <v>Capital Commitments - During the Reporting Period</v>
      </c>
      <c r="C24" s="429" t="str">
        <f>INDEX(Overview!C:C,MATCH(A24,Overview!A:A,0))</f>
        <v/>
      </c>
      <c r="D24" s="119"/>
      <c r="E24" s="104" t="s">
        <v>2109</v>
      </c>
      <c r="F24" s="246"/>
    </row>
    <row r="25" spans="1:6" s="248" customFormat="1" ht="24.95" customHeight="1">
      <c r="A25" s="105" t="s">
        <v>295</v>
      </c>
      <c r="B25" s="194" t="str">
        <f>INDEX(Overview!B:B,MATCH(A25,Overview!A:A,0))</f>
        <v>Total Capital Commitments</v>
      </c>
      <c r="C25" s="430" t="str">
        <f>INDEX(Overview!C:C,MATCH(A25,Overview!A:A,0))</f>
        <v/>
      </c>
      <c r="D25" s="119"/>
      <c r="E25" s="100" t="s">
        <v>2110</v>
      </c>
      <c r="F25" s="246"/>
    </row>
    <row r="26" spans="1:6" s="248" customFormat="1" ht="24.95" customHeight="1">
      <c r="A26" s="102" t="s">
        <v>296</v>
      </c>
      <c r="B26" s="198" t="str">
        <f>INDEX(Overview!B:B,MATCH(A26,Overview!A:A,0))</f>
        <v>Remaining Capital Commitments</v>
      </c>
      <c r="C26" s="429" t="str">
        <f>INDEX(Overview!C:C,MATCH(A26,Overview!A:A,0))</f>
        <v/>
      </c>
      <c r="D26" s="119"/>
      <c r="E26" s="104" t="s">
        <v>2110</v>
      </c>
      <c r="F26" s="246"/>
    </row>
    <row r="27" spans="1:6" s="248" customFormat="1" ht="24.95" customHeight="1">
      <c r="A27" s="105" t="s">
        <v>297</v>
      </c>
      <c r="B27" s="194" t="str">
        <f>INDEX(Overview!B:B,MATCH(A27,Overview!A:A,0))</f>
        <v>(Equity) Capital Contributed -  During the Reporting period</v>
      </c>
      <c r="C27" s="430" t="str">
        <f>INDEX(Overview!C:C,MATCH(A27,Overview!A:A,0))</f>
        <v/>
      </c>
      <c r="D27" s="119"/>
      <c r="E27" s="100" t="s">
        <v>429</v>
      </c>
      <c r="F27" s="246"/>
    </row>
    <row r="28" spans="1:6" s="248" customFormat="1" ht="24.95" customHeight="1">
      <c r="A28" s="102" t="s">
        <v>300</v>
      </c>
      <c r="B28" s="198" t="str">
        <f>INDEX(Overview!B:B,MATCH(A28,Overview!A:A,0))</f>
        <v>Shareholders' Loans Contributed - During Reporting Period</v>
      </c>
      <c r="C28" s="429" t="str">
        <f>INDEX(Overview!C:C,MATCH(A28,Overview!A:A,0))</f>
        <v/>
      </c>
      <c r="D28" s="119"/>
      <c r="E28" s="104" t="s">
        <v>429</v>
      </c>
      <c r="F28" s="246"/>
    </row>
    <row r="29" spans="1:6" s="248" customFormat="1" ht="24.95" customHeight="1">
      <c r="A29" s="105" t="s">
        <v>302</v>
      </c>
      <c r="B29" s="194" t="str">
        <f>INDEX(Overview!B:B,MATCH(A29,Overview!A:A,0))</f>
        <v>Net Capital Contributed - During the Reporting Period</v>
      </c>
      <c r="C29" s="430">
        <f>INDEX(Overview!C:C,MATCH(A29,Overview!A:A,0))</f>
        <v>0</v>
      </c>
      <c r="D29" s="119"/>
      <c r="E29" s="100" t="s">
        <v>429</v>
      </c>
      <c r="F29" s="246"/>
    </row>
    <row r="30" spans="1:6" s="248" customFormat="1" ht="24.95" customHeight="1">
      <c r="A30" s="102" t="s">
        <v>1509</v>
      </c>
      <c r="B30" s="198" t="str">
        <f>INDEX(Overview!B:B,MATCH(A30,Overview!A:A,0))</f>
        <v xml:space="preserve">Total (Equity) Capital Contributed - Since Inception </v>
      </c>
      <c r="C30" s="429" t="str">
        <f>INDEX(Overview!C:C,MATCH(A30,Overview!A:A,0))</f>
        <v/>
      </c>
      <c r="D30" s="119"/>
      <c r="E30" s="104" t="s">
        <v>429</v>
      </c>
      <c r="F30" s="246"/>
    </row>
    <row r="31" spans="1:6" s="248" customFormat="1" ht="24.95" customHeight="1">
      <c r="A31" s="105" t="s">
        <v>1465</v>
      </c>
      <c r="B31" s="194" t="str">
        <f>INDEX(Overview!B:B,MATCH(A31,Overview!A:A,0))</f>
        <v>Total Shareholders' Loans Contributed - Since Inception</v>
      </c>
      <c r="C31" s="430" t="str">
        <f>INDEX(Overview!C:C,MATCH(A31,Overview!A:A,0))</f>
        <v/>
      </c>
      <c r="D31" s="119"/>
      <c r="E31" s="100" t="s">
        <v>429</v>
      </c>
      <c r="F31" s="246"/>
    </row>
    <row r="32" spans="1:6" s="248" customFormat="1" ht="24.95" customHeight="1">
      <c r="A32" s="102" t="s">
        <v>1467</v>
      </c>
      <c r="B32" s="198" t="str">
        <f>INDEX(Overview!B:B,MATCH(A32,Overview!A:A,0))</f>
        <v>Total Net Capital Contributed - Since Inception</v>
      </c>
      <c r="C32" s="429">
        <f>INDEX(Overview!C:C,MATCH(A32,Overview!A:A,0))</f>
        <v>0</v>
      </c>
      <c r="D32" s="119"/>
      <c r="E32" s="104" t="s">
        <v>429</v>
      </c>
      <c r="F32" s="246"/>
    </row>
    <row r="33" spans="1:6" s="248" customFormat="1" ht="24.95" customHeight="1">
      <c r="A33" s="105" t="s">
        <v>192</v>
      </c>
      <c r="B33" s="194" t="str">
        <f>INDEX(Overview!B:B,MATCH(A33,Overview!A:A,0))</f>
        <v>Net Investment Income - Quarter</v>
      </c>
      <c r="C33" s="430" t="str">
        <f>INDEX(Overview!C:C,MATCH(A33,Overview!A:A,0))</f>
        <v/>
      </c>
      <c r="D33" s="119"/>
      <c r="E33" s="100" t="s">
        <v>428</v>
      </c>
      <c r="F33" s="246"/>
    </row>
    <row r="34" spans="1:6" s="248" customFormat="1" ht="24.95" customHeight="1">
      <c r="A34" s="102"/>
      <c r="B34" s="198" t="s">
        <v>427</v>
      </c>
      <c r="C34" s="336" t="str">
        <f>IF(ISNUMBER(INDEX(Overview!C:C,MATCH(A35,Overview!A:A,0))),"Yes","No")</f>
        <v>No</v>
      </c>
      <c r="D34" s="119"/>
      <c r="E34" s="104" t="s">
        <v>426</v>
      </c>
      <c r="F34" s="246"/>
    </row>
    <row r="35" spans="1:6" s="248" customFormat="1" ht="24.95" customHeight="1">
      <c r="A35" s="105" t="s">
        <v>312</v>
      </c>
      <c r="B35" s="194" t="str">
        <f>INDEX(Overview!B:B,MATCH(A35,Overview!A:A,0))</f>
        <v xml:space="preserve"> Contribution 1 Amount</v>
      </c>
      <c r="C35" s="430" t="str">
        <f>INDEX(Overview!C:C,MATCH(A35,Overview!A:A,0))</f>
        <v/>
      </c>
      <c r="D35" s="119"/>
      <c r="E35" s="100" t="s">
        <v>425</v>
      </c>
      <c r="F35" s="246"/>
    </row>
    <row r="36" spans="1:6" s="248" customFormat="1" ht="24.95" customHeight="1">
      <c r="A36" s="102" t="s">
        <v>313</v>
      </c>
      <c r="B36" s="198" t="str">
        <f>INDEX(Overview!B:B,MATCH(A36,Overview!A:A,0))</f>
        <v xml:space="preserve"> Contribution 1 Date</v>
      </c>
      <c r="C36" s="338" t="str">
        <f>INDEX(Overview!C:C,MATCH(A36,Overview!A:A,0))</f>
        <v/>
      </c>
      <c r="D36" s="119"/>
      <c r="E36" s="104" t="s">
        <v>424</v>
      </c>
      <c r="F36" s="246"/>
    </row>
    <row r="37" spans="1:6" s="248" customFormat="1" ht="24.95" customHeight="1">
      <c r="A37" s="105" t="s">
        <v>314</v>
      </c>
      <c r="B37" s="194" t="str">
        <f>INDEX(Overview!B:B,MATCH(A37,Overview!A:A,0))</f>
        <v xml:space="preserve"> Contribution 2 Amount</v>
      </c>
      <c r="C37" s="430" t="str">
        <f>INDEX(Overview!C:C,MATCH(A37,Overview!A:A,0))</f>
        <v/>
      </c>
      <c r="D37" s="119"/>
      <c r="E37" s="100" t="s">
        <v>423</v>
      </c>
      <c r="F37" s="246"/>
    </row>
    <row r="38" spans="1:6" s="248" customFormat="1" ht="24.95" customHeight="1">
      <c r="A38" s="102" t="s">
        <v>315</v>
      </c>
      <c r="B38" s="198" t="str">
        <f>INDEX(Overview!B:B,MATCH(A38,Overview!A:A,0))</f>
        <v xml:space="preserve"> Contribution 2 Date</v>
      </c>
      <c r="C38" s="338" t="str">
        <f>INDEX(Overview!C:C,MATCH(A38,Overview!A:A,0))</f>
        <v/>
      </c>
      <c r="D38" s="119"/>
      <c r="E38" s="104" t="s">
        <v>422</v>
      </c>
      <c r="F38" s="246"/>
    </row>
    <row r="39" spans="1:6" s="248" customFormat="1" ht="24.95" customHeight="1">
      <c r="A39" s="105" t="s">
        <v>316</v>
      </c>
      <c r="B39" s="194" t="str">
        <f>INDEX(Overview!B:B,MATCH(A39,Overview!A:A,0))</f>
        <v xml:space="preserve"> Contribution 3 Amount</v>
      </c>
      <c r="C39" s="430" t="str">
        <f>INDEX(Overview!C:C,MATCH(A39,Overview!A:A,0))</f>
        <v/>
      </c>
      <c r="D39" s="119"/>
      <c r="E39" s="100" t="s">
        <v>421</v>
      </c>
      <c r="F39" s="246"/>
    </row>
    <row r="40" spans="1:6" s="248" customFormat="1" ht="24.95" customHeight="1">
      <c r="A40" s="102" t="s">
        <v>317</v>
      </c>
      <c r="B40" s="198" t="str">
        <f>INDEX(Overview!B:B,MATCH(A40,Overview!A:A,0))</f>
        <v xml:space="preserve"> Contribution 3 Date</v>
      </c>
      <c r="C40" s="338" t="str">
        <f>INDEX(Overview!C:C,MATCH(A40,Overview!A:A,0))</f>
        <v/>
      </c>
      <c r="D40" s="119"/>
      <c r="E40" s="104" t="s">
        <v>420</v>
      </c>
      <c r="F40" s="246"/>
    </row>
    <row r="41" spans="1:6" s="248" customFormat="1" ht="24.95" customHeight="1">
      <c r="A41" s="105" t="s">
        <v>318</v>
      </c>
      <c r="B41" s="194" t="str">
        <f>INDEX(Overview!B:B,MATCH(A41,Overview!A:A,0))</f>
        <v xml:space="preserve"> Contribution 4 Amount</v>
      </c>
      <c r="C41" s="430" t="str">
        <f>INDEX(Overview!C:C,MATCH(A41,Overview!A:A,0))</f>
        <v/>
      </c>
      <c r="D41" s="119"/>
      <c r="E41" s="100" t="s">
        <v>419</v>
      </c>
      <c r="F41" s="246"/>
    </row>
    <row r="42" spans="1:6" s="248" customFormat="1" ht="24.95" customHeight="1">
      <c r="A42" s="102" t="s">
        <v>319</v>
      </c>
      <c r="B42" s="198" t="str">
        <f>INDEX(Overview!B:B,MATCH(A42,Overview!A:A,0))</f>
        <v xml:space="preserve"> Contribution 4 Date</v>
      </c>
      <c r="C42" s="338" t="str">
        <f>INDEX(Overview!C:C,MATCH(A42,Overview!A:A,0))</f>
        <v/>
      </c>
      <c r="D42" s="119"/>
      <c r="E42" s="104" t="s">
        <v>418</v>
      </c>
      <c r="F42" s="246"/>
    </row>
    <row r="43" spans="1:6" s="248" customFormat="1" ht="24.95" customHeight="1">
      <c r="A43" s="105" t="s">
        <v>320</v>
      </c>
      <c r="B43" s="194" t="str">
        <f>INDEX(Overview!B:B,MATCH(A43,Overview!A:A,0))</f>
        <v xml:space="preserve"> Contribution 5 Amount</v>
      </c>
      <c r="C43" s="430" t="str">
        <f>INDEX(Overview!C:C,MATCH(A43,Overview!A:A,0))</f>
        <v/>
      </c>
      <c r="D43" s="119"/>
      <c r="E43" s="100" t="s">
        <v>417</v>
      </c>
      <c r="F43" s="246"/>
    </row>
    <row r="44" spans="1:6" s="248" customFormat="1" ht="24.95" customHeight="1">
      <c r="A44" s="102" t="s">
        <v>1394</v>
      </c>
      <c r="B44" s="198" t="str">
        <f>INDEX(Overview!B:B,MATCH(A44,Overview!A:A,0))</f>
        <v xml:space="preserve"> Contribution 5 Date</v>
      </c>
      <c r="C44" s="338" t="str">
        <f>INDEX(Overview!C:C,MATCH(A44,Overview!A:A,0))</f>
        <v/>
      </c>
      <c r="D44" s="119"/>
      <c r="E44" s="104" t="s">
        <v>416</v>
      </c>
      <c r="F44" s="246"/>
    </row>
    <row r="45" spans="1:6" s="248" customFormat="1" ht="24.95" customHeight="1">
      <c r="A45" s="105"/>
      <c r="B45" s="194" t="s">
        <v>415</v>
      </c>
      <c r="C45" s="277" t="str">
        <f>IF(ISNUMBER(INDEX(Overview!C:C,MATCH(A46,Overview!A:A,0))),"Yes","No")</f>
        <v>No</v>
      </c>
      <c r="D45" s="119"/>
      <c r="E45" s="100" t="s">
        <v>2112</v>
      </c>
      <c r="F45" s="246"/>
    </row>
    <row r="46" spans="1:6" s="248" customFormat="1" ht="24.95" customHeight="1">
      <c r="A46" s="102" t="s">
        <v>321</v>
      </c>
      <c r="B46" s="198" t="str">
        <f>INDEX(Overview!B:B,MATCH(A46,Overview!A:A,0))</f>
        <v>Redemption 1 Amount</v>
      </c>
      <c r="C46" s="429" t="str">
        <f>INDEX(Overview!C:C,MATCH(A46,Overview!A:A,0))</f>
        <v/>
      </c>
      <c r="D46" s="119"/>
      <c r="E46" s="104" t="s">
        <v>414</v>
      </c>
      <c r="F46" s="246"/>
    </row>
    <row r="47" spans="1:6" s="248" customFormat="1" ht="24.95" customHeight="1">
      <c r="A47" s="105" t="s">
        <v>323</v>
      </c>
      <c r="B47" s="194" t="str">
        <f>INDEX(Overview!B:B,MATCH(A47,Overview!A:A,0))</f>
        <v>Redemption 1 Date</v>
      </c>
      <c r="C47" s="281" t="str">
        <f>INDEX(Overview!C:C,MATCH(A47,Overview!A:A,0))</f>
        <v/>
      </c>
      <c r="D47" s="119"/>
      <c r="E47" s="100" t="s">
        <v>324</v>
      </c>
      <c r="F47" s="246"/>
    </row>
    <row r="48" spans="1:6" s="248" customFormat="1" ht="24.95" customHeight="1">
      <c r="A48" s="102" t="s">
        <v>325</v>
      </c>
      <c r="B48" s="198" t="str">
        <f>INDEX(Overview!B:B,MATCH(A48,Overview!A:A,0))</f>
        <v>Redemption 2 Amount</v>
      </c>
      <c r="C48" s="429" t="str">
        <f>INDEX(Overview!C:C,MATCH(A48,Overview!A:A,0))</f>
        <v/>
      </c>
      <c r="D48" s="119"/>
      <c r="E48" s="104" t="s">
        <v>413</v>
      </c>
      <c r="F48" s="246"/>
    </row>
    <row r="49" spans="1:6" s="248" customFormat="1" ht="24.95" customHeight="1">
      <c r="A49" s="105" t="s">
        <v>327</v>
      </c>
      <c r="B49" s="194" t="str">
        <f>INDEX(Overview!B:B,MATCH(A49,Overview!A:A,0))</f>
        <v>Redemption 2 Date</v>
      </c>
      <c r="C49" s="281" t="str">
        <f>INDEX(Overview!C:C,MATCH(A49,Overview!A:A,0))</f>
        <v/>
      </c>
      <c r="D49" s="119"/>
      <c r="E49" s="100" t="s">
        <v>328</v>
      </c>
      <c r="F49" s="246"/>
    </row>
    <row r="50" spans="1:6" s="248" customFormat="1" ht="24.95" customHeight="1">
      <c r="A50" s="102" t="s">
        <v>329</v>
      </c>
      <c r="B50" s="198" t="str">
        <f>INDEX(Overview!B:B,MATCH(A50,Overview!A:A,0))</f>
        <v>Redemption 3 Amount</v>
      </c>
      <c r="C50" s="429" t="str">
        <f>INDEX(Overview!C:C,MATCH(A50,Overview!A:A,0))</f>
        <v/>
      </c>
      <c r="D50" s="119"/>
      <c r="E50" s="104" t="s">
        <v>412</v>
      </c>
      <c r="F50" s="246"/>
    </row>
    <row r="51" spans="1:6" s="248" customFormat="1" ht="24.95" customHeight="1">
      <c r="A51" s="105" t="s">
        <v>331</v>
      </c>
      <c r="B51" s="194" t="str">
        <f>INDEX(Overview!B:B,MATCH(A51,Overview!A:A,0))</f>
        <v>Redemption 3 Date</v>
      </c>
      <c r="C51" s="281" t="str">
        <f>INDEX(Overview!C:C,MATCH(A51,Overview!A:A,0))</f>
        <v/>
      </c>
      <c r="D51" s="119"/>
      <c r="E51" s="100" t="s">
        <v>332</v>
      </c>
      <c r="F51" s="246"/>
    </row>
    <row r="52" spans="1:6" s="248" customFormat="1" ht="24.95" customHeight="1">
      <c r="A52" s="102" t="s">
        <v>333</v>
      </c>
      <c r="B52" s="198" t="str">
        <f>INDEX(Overview!B:B,MATCH(A52,Overview!A:A,0))</f>
        <v>Redemption 4 Amount</v>
      </c>
      <c r="C52" s="429" t="str">
        <f>INDEX(Overview!C:C,MATCH(A52,Overview!A:A,0))</f>
        <v/>
      </c>
      <c r="D52" s="119"/>
      <c r="E52" s="104" t="s">
        <v>411</v>
      </c>
      <c r="F52" s="246"/>
    </row>
    <row r="53" spans="1:6" s="248" customFormat="1" ht="24.95" customHeight="1">
      <c r="A53" s="105" t="s">
        <v>1395</v>
      </c>
      <c r="B53" s="194" t="str">
        <f>INDEX(Overview!B:B,MATCH(A53,Overview!A:A,0))</f>
        <v>Redemption 4 Date</v>
      </c>
      <c r="C53" s="281" t="str">
        <f>INDEX(Overview!C:C,MATCH(A53,Overview!A:A,0))</f>
        <v/>
      </c>
      <c r="D53" s="119"/>
      <c r="E53" s="100" t="s">
        <v>335</v>
      </c>
      <c r="F53" s="246"/>
    </row>
    <row r="54" spans="1:6" s="248" customFormat="1" ht="24.95" customHeight="1">
      <c r="A54" s="102" t="s">
        <v>336</v>
      </c>
      <c r="B54" s="198" t="str">
        <f>INDEX(Overview!B:B,MATCH(A54,Overview!A:A,0))</f>
        <v>Redemption 5 Amount</v>
      </c>
      <c r="C54" s="429" t="str">
        <f>INDEX(Overview!C:C,MATCH(A54,Overview!A:A,0))</f>
        <v/>
      </c>
      <c r="D54" s="119"/>
      <c r="E54" s="104" t="s">
        <v>410</v>
      </c>
      <c r="F54" s="246"/>
    </row>
    <row r="55" spans="1:6" s="248" customFormat="1" ht="24.95" customHeight="1">
      <c r="A55" s="105" t="s">
        <v>1396</v>
      </c>
      <c r="B55" s="194" t="str">
        <f>INDEX(Overview!B:B,MATCH(A55,Overview!A:A,0))</f>
        <v>Redemption 5 Date</v>
      </c>
      <c r="C55" s="281" t="str">
        <f>INDEX(Overview!C:C,MATCH(A55,Overview!A:A,0))</f>
        <v/>
      </c>
      <c r="D55" s="119"/>
      <c r="E55" s="100" t="s">
        <v>338</v>
      </c>
      <c r="F55" s="246"/>
    </row>
    <row r="56" spans="1:6" s="248" customFormat="1" ht="24.95" customHeight="1">
      <c r="A56" s="102"/>
      <c r="B56" s="198" t="s">
        <v>409</v>
      </c>
      <c r="C56" s="336" t="str">
        <f>IF(ISNUMBER(VLOOKUP(A57,'Vehicle Level Data'!A:D,4,0)),"Yes","No")</f>
        <v>No</v>
      </c>
      <c r="D56" s="119"/>
      <c r="E56" s="104" t="s">
        <v>2111</v>
      </c>
      <c r="F56" s="246"/>
    </row>
    <row r="57" spans="1:6" s="248" customFormat="1" ht="24.95" customHeight="1">
      <c r="A57" s="105" t="s">
        <v>339</v>
      </c>
      <c r="B57" s="194" t="str">
        <f>INDEX(Overview!B:B,MATCH(A57,Overview!A:A,0))</f>
        <v xml:space="preserve">Distribution 1 Amount </v>
      </c>
      <c r="C57" s="430" t="str">
        <f>INDEX(Overview!C:C,MATCH(A57,Overview!A:A,0))</f>
        <v/>
      </c>
      <c r="D57" s="119"/>
      <c r="E57" s="100" t="s">
        <v>408</v>
      </c>
      <c r="F57" s="246"/>
    </row>
    <row r="58" spans="1:6" s="248" customFormat="1" ht="24.95" customHeight="1">
      <c r="A58" s="102" t="s">
        <v>341</v>
      </c>
      <c r="B58" s="198" t="str">
        <f>INDEX(Overview!B:B,MATCH(A58,Overview!A:A,0))</f>
        <v>Distribution 1 Date</v>
      </c>
      <c r="C58" s="338" t="str">
        <f>INDEX(Overview!C:C,MATCH(A58,Overview!A:A,0))</f>
        <v/>
      </c>
      <c r="D58" s="119"/>
      <c r="E58" s="104" t="s">
        <v>342</v>
      </c>
      <c r="F58" s="246"/>
    </row>
    <row r="59" spans="1:6" s="248" customFormat="1" ht="24.95" customHeight="1">
      <c r="A59" s="105" t="s">
        <v>343</v>
      </c>
      <c r="B59" s="194" t="str">
        <f>INDEX(Overview!B:B,MATCH(A59,Overview!A:A,0))</f>
        <v>Distribution 2 Amount</v>
      </c>
      <c r="C59" s="430" t="str">
        <f>INDEX(Overview!C:C,MATCH(A59,Overview!A:A,0))</f>
        <v/>
      </c>
      <c r="D59" s="119"/>
      <c r="E59" s="100" t="s">
        <v>407</v>
      </c>
      <c r="F59" s="246"/>
    </row>
    <row r="60" spans="1:6" s="248" customFormat="1" ht="24.95" customHeight="1">
      <c r="A60" s="102" t="s">
        <v>345</v>
      </c>
      <c r="B60" s="198" t="str">
        <f>INDEX(Overview!B:B,MATCH(A60,Overview!A:A,0))</f>
        <v>Distribution 2 Date</v>
      </c>
      <c r="C60" s="338" t="str">
        <f>INDEX(Overview!C:C,MATCH(A60,Overview!A:A,0))</f>
        <v/>
      </c>
      <c r="D60" s="119"/>
      <c r="E60" s="104" t="s">
        <v>346</v>
      </c>
      <c r="F60" s="246"/>
    </row>
    <row r="61" spans="1:6" s="248" customFormat="1" ht="24.95" customHeight="1">
      <c r="A61" s="105" t="s">
        <v>347</v>
      </c>
      <c r="B61" s="194" t="str">
        <f>INDEX(Overview!B:B,MATCH(A61,Overview!A:A,0))</f>
        <v>Distribution 3 Amount</v>
      </c>
      <c r="C61" s="430" t="str">
        <f>INDEX(Overview!C:C,MATCH(A61,Overview!A:A,0))</f>
        <v/>
      </c>
      <c r="D61" s="119"/>
      <c r="E61" s="100" t="s">
        <v>406</v>
      </c>
      <c r="F61" s="246"/>
    </row>
    <row r="62" spans="1:6" s="248" customFormat="1" ht="24.95" customHeight="1">
      <c r="A62" s="102" t="s">
        <v>349</v>
      </c>
      <c r="B62" s="198" t="str">
        <f>INDEX(Overview!B:B,MATCH(A62,Overview!A:A,0))</f>
        <v>Distribution 3 Date</v>
      </c>
      <c r="C62" s="338" t="str">
        <f>INDEX(Overview!C:C,MATCH(A62,Overview!A:A,0))</f>
        <v/>
      </c>
      <c r="D62" s="119"/>
      <c r="E62" s="104" t="s">
        <v>350</v>
      </c>
      <c r="F62" s="246"/>
    </row>
    <row r="63" spans="1:6" s="248" customFormat="1" ht="24.95" customHeight="1">
      <c r="A63" s="105" t="s">
        <v>351</v>
      </c>
      <c r="B63" s="194" t="str">
        <f>INDEX(Overview!B:B,MATCH(A63,Overview!A:A,0))</f>
        <v>Distribution 4 Amount</v>
      </c>
      <c r="C63" s="430" t="str">
        <f>INDEX(Overview!C:C,MATCH(A63,Overview!A:A,0))</f>
        <v/>
      </c>
      <c r="D63" s="119"/>
      <c r="E63" s="100" t="s">
        <v>405</v>
      </c>
      <c r="F63" s="246"/>
    </row>
    <row r="64" spans="1:6" s="248" customFormat="1" ht="24.95" customHeight="1">
      <c r="A64" s="102" t="s">
        <v>353</v>
      </c>
      <c r="B64" s="198" t="str">
        <f>INDEX(Overview!B:B,MATCH(A64,Overview!A:A,0))</f>
        <v>Distribution 4 Date</v>
      </c>
      <c r="C64" s="338" t="str">
        <f>INDEX(Overview!C:C,MATCH(A64,Overview!A:A,0))</f>
        <v/>
      </c>
      <c r="D64" s="119"/>
      <c r="E64" s="104" t="s">
        <v>354</v>
      </c>
      <c r="F64" s="246"/>
    </row>
    <row r="65" spans="1:87" s="248" customFormat="1" ht="24.95" customHeight="1">
      <c r="A65" s="105" t="s">
        <v>355</v>
      </c>
      <c r="B65" s="194" t="str">
        <f>INDEX(Overview!B:B,MATCH(A65,Overview!A:A,0))</f>
        <v>Distribution 5 Amount</v>
      </c>
      <c r="C65" s="430" t="str">
        <f>INDEX(Overview!C:C,MATCH(A65,Overview!A:A,0))</f>
        <v/>
      </c>
      <c r="D65" s="119"/>
      <c r="E65" s="100" t="s">
        <v>404</v>
      </c>
      <c r="F65" s="246"/>
    </row>
    <row r="66" spans="1:87" s="248" customFormat="1" ht="24.95" customHeight="1">
      <c r="A66" s="102" t="s">
        <v>1397</v>
      </c>
      <c r="B66" s="198" t="str">
        <f>INDEX(Overview!B:B,MATCH(A66,Overview!A:A,0))</f>
        <v>Distribution 5 Date</v>
      </c>
      <c r="C66" s="338" t="str">
        <f>INDEX(Overview!C:C,MATCH(A66,Overview!A:A,0))</f>
        <v/>
      </c>
      <c r="D66" s="119"/>
      <c r="E66" s="104" t="s">
        <v>357</v>
      </c>
      <c r="F66" s="246"/>
    </row>
    <row r="67" spans="1:87" ht="12.6" customHeight="1">
      <c r="A67" s="145"/>
      <c r="B67" s="196"/>
      <c r="C67" s="295"/>
      <c r="D67" s="296"/>
      <c r="E67" s="152"/>
      <c r="F67" s="246"/>
    </row>
    <row r="68" spans="1:87" s="228" customFormat="1" ht="24.95" customHeight="1">
      <c r="A68" s="84"/>
      <c r="B68" s="99" t="s">
        <v>1851</v>
      </c>
      <c r="C68" s="86"/>
      <c r="D68" s="87"/>
      <c r="E68" s="88"/>
      <c r="F68" s="226"/>
      <c r="G68" s="226"/>
      <c r="H68" s="226"/>
      <c r="I68" s="226"/>
      <c r="J68" s="226"/>
      <c r="K68" s="226"/>
      <c r="L68" s="226"/>
    </row>
    <row r="69" spans="1:87" ht="12.6" customHeight="1">
      <c r="A69" s="145"/>
      <c r="B69" s="196"/>
      <c r="C69" s="295"/>
      <c r="D69" s="296"/>
      <c r="E69" s="152"/>
      <c r="F69" s="246"/>
    </row>
    <row r="70" spans="1:87" ht="24.95" customHeight="1">
      <c r="A70" s="105" t="s">
        <v>358</v>
      </c>
      <c r="B70" s="194" t="str">
        <f>INDEX(Overview!B:B,MATCH(A70,Overview!A:A,0))</f>
        <v>Placeholder Amount</v>
      </c>
      <c r="C70" s="430" t="str">
        <f>INDEX(Overview!C:C,MATCH(A70,Overview!A:A,0))</f>
        <v/>
      </c>
      <c r="D70" s="119"/>
      <c r="E70" s="100" t="s">
        <v>1575</v>
      </c>
      <c r="F70" s="246"/>
      <c r="G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c r="BN70" s="248"/>
      <c r="BO70" s="248"/>
      <c r="BP70" s="248"/>
      <c r="BQ70" s="248"/>
      <c r="BR70" s="248"/>
      <c r="BS70" s="248"/>
      <c r="BT70" s="248"/>
      <c r="BU70" s="248"/>
      <c r="BV70" s="248"/>
      <c r="BW70" s="248"/>
      <c r="BX70" s="248"/>
      <c r="BY70" s="248"/>
      <c r="BZ70" s="248"/>
      <c r="CA70" s="248"/>
      <c r="CB70" s="248"/>
      <c r="CC70" s="248"/>
      <c r="CD70" s="248"/>
      <c r="CE70" s="248"/>
      <c r="CF70" s="248"/>
      <c r="CG70" s="248"/>
      <c r="CH70" s="248"/>
      <c r="CI70" s="248"/>
    </row>
    <row r="71" spans="1:87" s="248" customFormat="1" ht="24.95" customHeight="1">
      <c r="A71" s="102" t="s">
        <v>359</v>
      </c>
      <c r="B71" s="198" t="str">
        <f>INDEX(Overview!B:B,MATCH(A71,Overview!A:A,0))</f>
        <v>Placeholder Date</v>
      </c>
      <c r="C71" s="338" t="str">
        <f>INDEX(Overview!C:C,MATCH(A71,Overview!A:A,0))</f>
        <v/>
      </c>
      <c r="D71" s="119"/>
      <c r="E71" s="104" t="s">
        <v>1575</v>
      </c>
      <c r="F71" s="246"/>
    </row>
    <row r="72" spans="1:87" ht="24.95" customHeight="1">
      <c r="A72" s="105" t="s">
        <v>1611</v>
      </c>
      <c r="B72" s="194" t="str">
        <f>INDEX(Overview!B:B,MATCH(A72,Overview!A:A,0))</f>
        <v>Placeholder Amount</v>
      </c>
      <c r="C72" s="430" t="str">
        <f>INDEX(Overview!C:C,MATCH(A72,Overview!A:A,0))</f>
        <v/>
      </c>
      <c r="D72" s="119"/>
      <c r="E72" s="100" t="s">
        <v>1575</v>
      </c>
      <c r="F72" s="246"/>
    </row>
    <row r="73" spans="1:87" s="248" customFormat="1" ht="24.95" customHeight="1">
      <c r="A73" s="102" t="s">
        <v>1612</v>
      </c>
      <c r="B73" s="198" t="str">
        <f>INDEX(Overview!B:B,MATCH(A73,Overview!A:A,0))</f>
        <v>Placeholder Date</v>
      </c>
      <c r="C73" s="338" t="str">
        <f>INDEX(Overview!C:C,MATCH(A73,Overview!A:A,0))</f>
        <v/>
      </c>
      <c r="D73" s="119"/>
      <c r="E73" s="104" t="s">
        <v>1575</v>
      </c>
      <c r="F73" s="246"/>
    </row>
    <row r="74" spans="1:87" ht="24.95" customHeight="1">
      <c r="A74" s="105" t="s">
        <v>1613</v>
      </c>
      <c r="B74" s="194" t="str">
        <f>INDEX(Overview!B:B,MATCH(A74,Overview!A:A,0))</f>
        <v>Placeholder Amount</v>
      </c>
      <c r="C74" s="430" t="str">
        <f>INDEX(Overview!C:C,MATCH(A74,Overview!A:A,0))</f>
        <v/>
      </c>
      <c r="D74" s="119"/>
      <c r="E74" s="100" t="s">
        <v>1575</v>
      </c>
      <c r="F74" s="246"/>
    </row>
    <row r="75" spans="1:87" s="248" customFormat="1" ht="24.95" customHeight="1">
      <c r="A75" s="102" t="s">
        <v>1614</v>
      </c>
      <c r="B75" s="198" t="str">
        <f>INDEX(Overview!B:B,MATCH(A75,Overview!A:A,0))</f>
        <v>Placeholder Date</v>
      </c>
      <c r="C75" s="338" t="str">
        <f>INDEX(Overview!C:C,MATCH(A75,Overview!A:A,0))</f>
        <v/>
      </c>
      <c r="D75" s="119"/>
      <c r="E75" s="104" t="s">
        <v>1575</v>
      </c>
      <c r="F75" s="246"/>
    </row>
    <row r="76" spans="1:87" ht="24.95" customHeight="1">
      <c r="A76" s="105" t="s">
        <v>1615</v>
      </c>
      <c r="B76" s="194" t="str">
        <f>INDEX(Overview!B:B,MATCH(A76,Overview!A:A,0))</f>
        <v>Placeholder Amount</v>
      </c>
      <c r="C76" s="430" t="str">
        <f>INDEX(Overview!C:C,MATCH(A76,Overview!A:A,0))</f>
        <v/>
      </c>
      <c r="D76" s="119"/>
      <c r="E76" s="100" t="s">
        <v>1575</v>
      </c>
      <c r="F76" s="246"/>
    </row>
    <row r="77" spans="1:87" s="248" customFormat="1" ht="24.95" customHeight="1">
      <c r="A77" s="102" t="s">
        <v>1616</v>
      </c>
      <c r="B77" s="198" t="str">
        <f>INDEX(Overview!B:B,MATCH(A77,Overview!A:A,0))</f>
        <v>Placeholder Date</v>
      </c>
      <c r="C77" s="338" t="str">
        <f>INDEX(Overview!C:C,MATCH(A77,Overview!A:A,0))</f>
        <v/>
      </c>
      <c r="D77" s="119"/>
      <c r="E77" s="104" t="s">
        <v>1575</v>
      </c>
      <c r="F77" s="246"/>
    </row>
    <row r="78" spans="1:87" ht="24.95" customHeight="1">
      <c r="A78" s="105" t="s">
        <v>1672</v>
      </c>
      <c r="B78" s="194" t="str">
        <f>INDEX(Overview!B:B,MATCH(A78,Overview!A:A,0))</f>
        <v>Placeholder Amount</v>
      </c>
      <c r="C78" s="430" t="str">
        <f>INDEX(Overview!C:C,MATCH(A78,Overview!A:A,0))</f>
        <v/>
      </c>
      <c r="D78" s="119"/>
      <c r="E78" s="100" t="s">
        <v>1575</v>
      </c>
      <c r="F78" s="246"/>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L78" s="248"/>
      <c r="AM78" s="248"/>
      <c r="AN78" s="248"/>
      <c r="AO78" s="248"/>
      <c r="AP78" s="248"/>
      <c r="AQ78" s="248"/>
      <c r="AR78" s="248"/>
      <c r="AS78" s="248"/>
      <c r="AT78" s="248"/>
      <c r="AU78" s="248"/>
      <c r="AV78" s="248"/>
      <c r="AW78" s="248"/>
      <c r="AX78" s="248"/>
      <c r="AY78" s="248"/>
      <c r="AZ78" s="248"/>
      <c r="BA78" s="248"/>
      <c r="BB78" s="248"/>
      <c r="BC78" s="248"/>
      <c r="BD78" s="248"/>
      <c r="BE78" s="248"/>
      <c r="BF78" s="248"/>
      <c r="BG78" s="248"/>
      <c r="BH78" s="248"/>
      <c r="BI78" s="248"/>
      <c r="BJ78" s="248"/>
      <c r="BK78" s="248"/>
      <c r="BL78" s="248"/>
      <c r="BM78" s="248"/>
      <c r="BN78" s="248"/>
      <c r="BO78" s="248"/>
      <c r="BP78" s="248"/>
      <c r="BQ78" s="248"/>
      <c r="BR78" s="248"/>
      <c r="BS78" s="248"/>
      <c r="BT78" s="248"/>
      <c r="BU78" s="248"/>
      <c r="BV78" s="248"/>
      <c r="BW78" s="248"/>
      <c r="BX78" s="248"/>
      <c r="BY78" s="248"/>
      <c r="BZ78" s="248"/>
      <c r="CA78" s="248"/>
      <c r="CB78" s="248"/>
      <c r="CC78" s="248"/>
      <c r="CD78" s="248"/>
      <c r="CE78" s="248"/>
      <c r="CF78" s="248"/>
      <c r="CG78" s="248"/>
      <c r="CH78" s="248"/>
      <c r="CI78" s="248"/>
    </row>
    <row r="79" spans="1:87" s="248" customFormat="1" ht="24.95" customHeight="1">
      <c r="A79" s="102" t="s">
        <v>1673</v>
      </c>
      <c r="B79" s="198" t="str">
        <f>INDEX(Overview!B:B,MATCH(A79,Overview!A:A,0))</f>
        <v>Placeholder Date</v>
      </c>
      <c r="C79" s="338" t="str">
        <f>INDEX(Overview!C:C,MATCH(A79,Overview!A:A,0))</f>
        <v/>
      </c>
      <c r="D79" s="119"/>
      <c r="E79" s="104" t="s">
        <v>1575</v>
      </c>
      <c r="F79" s="246"/>
    </row>
    <row r="80" spans="1:87" ht="24.95" customHeight="1">
      <c r="A80" s="105" t="s">
        <v>1674</v>
      </c>
      <c r="B80" s="194" t="str">
        <f>INDEX(Overview!B:B,MATCH(A80,Overview!A:A,0))</f>
        <v>Placeholder Amount</v>
      </c>
      <c r="C80" s="430" t="str">
        <f>INDEX(Overview!C:C,MATCH(A80,Overview!A:A,0))</f>
        <v/>
      </c>
      <c r="D80" s="119"/>
      <c r="E80" s="100" t="s">
        <v>1575</v>
      </c>
      <c r="F80" s="246"/>
    </row>
    <row r="81" spans="1:87" s="248" customFormat="1" ht="24.95" customHeight="1">
      <c r="A81" s="102" t="s">
        <v>1675</v>
      </c>
      <c r="B81" s="198" t="str">
        <f>INDEX(Overview!B:B,MATCH(A81,Overview!A:A,0))</f>
        <v>Placeholder Date</v>
      </c>
      <c r="C81" s="338" t="str">
        <f>INDEX(Overview!C:C,MATCH(A81,Overview!A:A,0))</f>
        <v/>
      </c>
      <c r="D81" s="119"/>
      <c r="E81" s="104" t="s">
        <v>1575</v>
      </c>
      <c r="F81" s="246"/>
    </row>
    <row r="82" spans="1:87" ht="24.95" customHeight="1">
      <c r="A82" s="105" t="s">
        <v>1676</v>
      </c>
      <c r="B82" s="194" t="str">
        <f>INDEX(Overview!B:B,MATCH(A82,Overview!A:A,0))</f>
        <v>Placeholder Amount</v>
      </c>
      <c r="C82" s="430" t="str">
        <f>INDEX(Overview!C:C,MATCH(A82,Overview!A:A,0))</f>
        <v/>
      </c>
      <c r="D82" s="119"/>
      <c r="E82" s="100" t="s">
        <v>1575</v>
      </c>
      <c r="F82" s="246"/>
    </row>
    <row r="83" spans="1:87" s="248" customFormat="1" ht="24.95" customHeight="1">
      <c r="A83" s="102" t="s">
        <v>1677</v>
      </c>
      <c r="B83" s="198" t="str">
        <f>INDEX(Overview!B:B,MATCH(A83,Overview!A:A,0))</f>
        <v>Placeholder Date</v>
      </c>
      <c r="C83" s="338" t="str">
        <f>INDEX(Overview!C:C,MATCH(A83,Overview!A:A,0))</f>
        <v/>
      </c>
      <c r="D83" s="119"/>
      <c r="E83" s="104" t="s">
        <v>1575</v>
      </c>
      <c r="F83" s="246"/>
    </row>
    <row r="84" spans="1:87" ht="24.95" customHeight="1">
      <c r="A84" s="105" t="s">
        <v>1678</v>
      </c>
      <c r="B84" s="194" t="str">
        <f>INDEX(Overview!B:B,MATCH(A84,Overview!A:A,0))</f>
        <v>Placeholder Amount</v>
      </c>
      <c r="C84" s="430" t="str">
        <f>INDEX(Overview!C:C,MATCH(A84,Overview!A:A,0))</f>
        <v/>
      </c>
      <c r="D84" s="119"/>
      <c r="E84" s="100" t="s">
        <v>1575</v>
      </c>
      <c r="F84" s="246"/>
    </row>
    <row r="85" spans="1:87" s="248" customFormat="1" ht="24.95" customHeight="1">
      <c r="A85" s="102" t="s">
        <v>1679</v>
      </c>
      <c r="B85" s="198" t="str">
        <f>INDEX(Overview!B:B,MATCH(A85,Overview!A:A,0))</f>
        <v>Placeholder Date</v>
      </c>
      <c r="C85" s="338" t="str">
        <f>INDEX(Overview!C:C,MATCH(A85,Overview!A:A,0))</f>
        <v/>
      </c>
      <c r="D85" s="119"/>
      <c r="E85" s="104" t="s">
        <v>1575</v>
      </c>
      <c r="F85" s="246"/>
    </row>
    <row r="86" spans="1:87" ht="24.95" customHeight="1">
      <c r="A86" s="105" t="s">
        <v>1680</v>
      </c>
      <c r="B86" s="194" t="str">
        <f>INDEX(Overview!B:B,MATCH(A86,Overview!A:A,0))</f>
        <v>Placeholder Amount</v>
      </c>
      <c r="C86" s="430" t="str">
        <f>INDEX(Overview!C:C,MATCH(A86,Overview!A:A,0))</f>
        <v/>
      </c>
      <c r="D86" s="119"/>
      <c r="E86" s="100" t="s">
        <v>1575</v>
      </c>
      <c r="F86" s="246"/>
      <c r="G86" s="248"/>
      <c r="H86" s="248"/>
      <c r="I86" s="248"/>
      <c r="J86" s="248"/>
      <c r="K86" s="248"/>
      <c r="L86" s="248"/>
      <c r="M86" s="248"/>
      <c r="N86" s="248"/>
      <c r="O86" s="248"/>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c r="AQ86" s="248"/>
      <c r="AR86" s="248"/>
      <c r="AS86" s="248"/>
      <c r="AT86" s="248"/>
      <c r="AU86" s="248"/>
      <c r="AV86" s="248"/>
      <c r="AW86" s="248"/>
      <c r="AX86" s="248"/>
      <c r="AY86" s="248"/>
      <c r="AZ86" s="248"/>
      <c r="BA86" s="248"/>
      <c r="BB86" s="248"/>
      <c r="BC86" s="248"/>
      <c r="BD86" s="248"/>
      <c r="BE86" s="248"/>
      <c r="BF86" s="248"/>
      <c r="BG86" s="248"/>
      <c r="BH86" s="248"/>
      <c r="BI86" s="248"/>
      <c r="BJ86" s="248"/>
      <c r="BK86" s="248"/>
      <c r="BL86" s="248"/>
      <c r="BM86" s="248"/>
      <c r="BN86" s="248"/>
      <c r="BO86" s="248"/>
      <c r="BP86" s="248"/>
      <c r="BQ86" s="248"/>
      <c r="BR86" s="248"/>
      <c r="BS86" s="248"/>
      <c r="BT86" s="248"/>
      <c r="BU86" s="248"/>
      <c r="BV86" s="248"/>
      <c r="BW86" s="248"/>
      <c r="BX86" s="248"/>
      <c r="BY86" s="248"/>
      <c r="BZ86" s="248"/>
      <c r="CA86" s="248"/>
      <c r="CB86" s="248"/>
      <c r="CC86" s="248"/>
      <c r="CD86" s="248"/>
      <c r="CE86" s="248"/>
      <c r="CF86" s="248"/>
      <c r="CG86" s="248"/>
      <c r="CH86" s="248"/>
      <c r="CI86" s="248"/>
    </row>
    <row r="87" spans="1:87" s="248" customFormat="1" ht="24.95" customHeight="1">
      <c r="A87" s="102" t="s">
        <v>1681</v>
      </c>
      <c r="B87" s="198" t="str">
        <f>INDEX(Overview!B:B,MATCH(A87,Overview!A:A,0))</f>
        <v>Placeholder Date</v>
      </c>
      <c r="C87" s="338" t="str">
        <f>INDEX(Overview!C:C,MATCH(A87,Overview!A:A,0))</f>
        <v/>
      </c>
      <c r="D87" s="119"/>
      <c r="E87" s="104" t="s">
        <v>1575</v>
      </c>
      <c r="F87" s="246"/>
    </row>
    <row r="88" spans="1:87" ht="24.95" customHeight="1">
      <c r="A88" s="105" t="s">
        <v>1682</v>
      </c>
      <c r="B88" s="194" t="str">
        <f>INDEX(Overview!B:B,MATCH(A88,Overview!A:A,0))</f>
        <v>Placeholder Amount</v>
      </c>
      <c r="C88" s="430" t="str">
        <f>INDEX(Overview!C:C,MATCH(A88,Overview!A:A,0))</f>
        <v/>
      </c>
      <c r="D88" s="119"/>
      <c r="E88" s="100" t="s">
        <v>1575</v>
      </c>
      <c r="F88" s="246"/>
    </row>
    <row r="89" spans="1:87" s="248" customFormat="1" ht="24.95" customHeight="1">
      <c r="A89" s="102" t="s">
        <v>1683</v>
      </c>
      <c r="B89" s="198" t="str">
        <f>INDEX(Overview!B:B,MATCH(A89,Overview!A:A,0))</f>
        <v>Placeholder Date</v>
      </c>
      <c r="C89" s="338" t="str">
        <f>INDEX(Overview!C:C,MATCH(A89,Overview!A:A,0))</f>
        <v/>
      </c>
      <c r="D89" s="119"/>
      <c r="E89" s="104" t="s">
        <v>1575</v>
      </c>
      <c r="F89" s="246"/>
    </row>
    <row r="90" spans="1:87" ht="12.6" customHeight="1">
      <c r="A90" s="145"/>
      <c r="B90" s="196"/>
      <c r="C90" s="295"/>
      <c r="D90" s="296"/>
      <c r="E90" s="152"/>
      <c r="F90" s="246"/>
    </row>
    <row r="91" spans="1:87" s="228" customFormat="1" ht="23.25">
      <c r="A91" s="84"/>
      <c r="B91" s="99" t="s">
        <v>1852</v>
      </c>
      <c r="C91" s="161" t="str">
        <f>C3</f>
        <v xml:space="preserve">Data  </v>
      </c>
      <c r="D91" s="150" t="s">
        <v>1515</v>
      </c>
      <c r="E91" s="151" t="s">
        <v>437</v>
      </c>
      <c r="F91" s="246"/>
      <c r="G91" s="226"/>
      <c r="H91" s="226"/>
      <c r="I91" s="226"/>
      <c r="J91" s="226"/>
      <c r="K91" s="226"/>
      <c r="L91" s="226"/>
      <c r="M91" s="226"/>
    </row>
    <row r="92" spans="1:87" ht="12.6" customHeight="1">
      <c r="A92" s="102"/>
      <c r="B92" s="195"/>
      <c r="C92" s="295"/>
      <c r="D92" s="296"/>
      <c r="E92" s="135"/>
      <c r="F92" s="246"/>
    </row>
    <row r="93" spans="1:87" ht="23.25">
      <c r="A93" s="102" t="s">
        <v>1684</v>
      </c>
      <c r="B93" s="198" t="s">
        <v>1621</v>
      </c>
      <c r="C93" s="336"/>
      <c r="D93" s="119"/>
      <c r="E93" s="104" t="s">
        <v>1853</v>
      </c>
      <c r="F93" s="246"/>
    </row>
    <row r="94" spans="1:87" s="248" customFormat="1" ht="23.25">
      <c r="A94" s="105" t="s">
        <v>1685</v>
      </c>
      <c r="B94" s="194" t="s">
        <v>1820</v>
      </c>
      <c r="C94" s="277" t="str">
        <f>C34</f>
        <v>No</v>
      </c>
      <c r="D94" s="119"/>
      <c r="E94" s="100" t="s">
        <v>399</v>
      </c>
      <c r="F94" s="246"/>
    </row>
    <row r="95" spans="1:87" ht="24">
      <c r="A95" s="102" t="s">
        <v>1686</v>
      </c>
      <c r="B95" s="199" t="s">
        <v>1622</v>
      </c>
      <c r="C95" s="429"/>
      <c r="D95" s="119"/>
      <c r="E95" s="104" t="s">
        <v>1854</v>
      </c>
      <c r="F95" s="246"/>
    </row>
    <row r="96" spans="1:87">
      <c r="A96" s="122"/>
      <c r="B96" s="137"/>
      <c r="C96" s="163"/>
      <c r="D96" s="122"/>
      <c r="E96" s="122"/>
    </row>
    <row r="97" spans="1:1">
      <c r="A97" s="234"/>
    </row>
    <row r="98" spans="1:1">
      <c r="A98" s="234"/>
    </row>
    <row r="99" spans="1:1">
      <c r="A99" s="234"/>
    </row>
    <row r="100" spans="1:1">
      <c r="A100" s="234"/>
    </row>
    <row r="101" spans="1:1">
      <c r="A101" s="234"/>
    </row>
    <row r="102" spans="1:1">
      <c r="A102" s="234"/>
    </row>
    <row r="103" spans="1:1">
      <c r="A103" s="234"/>
    </row>
    <row r="104" spans="1:1">
      <c r="A104" s="234"/>
    </row>
    <row r="105" spans="1:1">
      <c r="A105" s="234"/>
    </row>
    <row r="106" spans="1:1">
      <c r="A106" s="234"/>
    </row>
    <row r="107" spans="1:1">
      <c r="A107" s="234"/>
    </row>
    <row r="108" spans="1:1">
      <c r="A108" s="234"/>
    </row>
    <row r="109" spans="1:1">
      <c r="A109" s="234"/>
    </row>
    <row r="110" spans="1:1">
      <c r="A110" s="234"/>
    </row>
    <row r="111" spans="1:1">
      <c r="A111" s="234"/>
    </row>
  </sheetData>
  <sheetProtection algorithmName="SHA-512" hashValue="b5nu2tpIrIlA8ABeUrwpBznRzOy5MsHJPjLcO0+ZNgTLs356F3J9LfwcSKFbbhhlwQWiactcXXhMKQf4t+QTRA==" saltValue="a42kMikvZ99dd8X9CeAT/g==" spinCount="100000" sheet="1" objects="1" scenarios="1"/>
  <conditionalFormatting sqref="C90:D90 D93:D95">
    <cfRule type="containsText" dxfId="15" priority="98" operator="containsText" text="Please fill in data">
      <formula>NOT(ISERROR(SEARCH("Please fill in data",C90)))</formula>
    </cfRule>
  </conditionalFormatting>
  <conditionalFormatting sqref="C92:D92">
    <cfRule type="containsText" dxfId="14" priority="96" operator="containsText" text="Please fill in data">
      <formula>NOT(ISERROR(SEARCH("Please fill in data",C92)))</formula>
    </cfRule>
  </conditionalFormatting>
  <conditionalFormatting sqref="D5:D6">
    <cfRule type="containsText" dxfId="13" priority="86" operator="containsText" text="Please fill in data">
      <formula>NOT(ISERROR(SEARCH("Please fill in data",D5)))</formula>
    </cfRule>
  </conditionalFormatting>
  <conditionalFormatting sqref="B95 B93">
    <cfRule type="iconSet" priority="81">
      <iconSet iconSet="3Symbols2" showValue="0">
        <cfvo type="percent" val="0"/>
        <cfvo type="num" val="1"/>
        <cfvo type="num" val="2"/>
      </iconSet>
    </cfRule>
  </conditionalFormatting>
  <conditionalFormatting sqref="D70:D77">
    <cfRule type="containsText" dxfId="12" priority="74" operator="containsText" text="Please fill in data">
      <formula>NOT(ISERROR(SEARCH("Please fill in data",D70)))</formula>
    </cfRule>
  </conditionalFormatting>
  <conditionalFormatting sqref="B72 B74 B76">
    <cfRule type="iconSet" priority="73">
      <iconSet iconSet="3Symbols2" showValue="0">
        <cfvo type="percent" val="0"/>
        <cfvo type="num" val="1"/>
        <cfvo type="num" val="2"/>
      </iconSet>
    </cfRule>
  </conditionalFormatting>
  <conditionalFormatting sqref="B70">
    <cfRule type="iconSet" priority="70">
      <iconSet iconSet="3Symbols2" showValue="0">
        <cfvo type="percent" val="0"/>
        <cfvo type="num" val="1"/>
        <cfvo type="num" val="2"/>
      </iconSet>
    </cfRule>
  </conditionalFormatting>
  <conditionalFormatting sqref="D78:D85">
    <cfRule type="containsText" dxfId="11" priority="67" operator="containsText" text="Please fill in data">
      <formula>NOT(ISERROR(SEARCH("Please fill in data",D78)))</formula>
    </cfRule>
  </conditionalFormatting>
  <conditionalFormatting sqref="B80 B82 B84">
    <cfRule type="iconSet" priority="66">
      <iconSet iconSet="3Symbols2" showValue="0">
        <cfvo type="percent" val="0"/>
        <cfvo type="num" val="1"/>
        <cfvo type="num" val="2"/>
      </iconSet>
    </cfRule>
  </conditionalFormatting>
  <conditionalFormatting sqref="B78">
    <cfRule type="iconSet" priority="63">
      <iconSet iconSet="3Symbols2" showValue="0">
        <cfvo type="percent" val="0"/>
        <cfvo type="num" val="1"/>
        <cfvo type="num" val="2"/>
      </iconSet>
    </cfRule>
  </conditionalFormatting>
  <conditionalFormatting sqref="D86:D89">
    <cfRule type="containsText" dxfId="10" priority="61" operator="containsText" text="Please fill in data">
      <formula>NOT(ISERROR(SEARCH("Please fill in data",D86)))</formula>
    </cfRule>
  </conditionalFormatting>
  <conditionalFormatting sqref="B86">
    <cfRule type="iconSet" priority="57">
      <iconSet iconSet="3Symbols2" showValue="0">
        <cfvo type="percent" val="0"/>
        <cfvo type="num" val="1"/>
        <cfvo type="num" val="2"/>
      </iconSet>
    </cfRule>
  </conditionalFormatting>
  <conditionalFormatting sqref="B88">
    <cfRule type="iconSet" priority="484">
      <iconSet iconSet="3Symbols2" showValue="0">
        <cfvo type="percent" val="0"/>
        <cfvo type="num" val="1"/>
        <cfvo type="num" val="2"/>
      </iconSet>
    </cfRule>
  </conditionalFormatting>
  <conditionalFormatting sqref="B6">
    <cfRule type="iconSet" priority="53">
      <iconSet iconSet="3Symbols2" showValue="0">
        <cfvo type="percent" val="0"/>
        <cfvo type="num" val="1"/>
        <cfvo type="num" val="2"/>
      </iconSet>
    </cfRule>
  </conditionalFormatting>
  <conditionalFormatting sqref="B71 B73 B75">
    <cfRule type="iconSet" priority="47">
      <iconSet iconSet="3Symbols2" showValue="0">
        <cfvo type="percent" val="0"/>
        <cfvo type="num" val="1"/>
        <cfvo type="num" val="2"/>
      </iconSet>
    </cfRule>
  </conditionalFormatting>
  <conditionalFormatting sqref="B79 B81 B83">
    <cfRule type="iconSet" priority="43">
      <iconSet iconSet="3Symbols2" showValue="0">
        <cfvo type="percent" val="0"/>
        <cfvo type="num" val="1"/>
        <cfvo type="num" val="2"/>
      </iconSet>
    </cfRule>
  </conditionalFormatting>
  <conditionalFormatting sqref="B77">
    <cfRule type="iconSet" priority="40">
      <iconSet iconSet="3Symbols2" showValue="0">
        <cfvo type="percent" val="0"/>
        <cfvo type="num" val="1"/>
        <cfvo type="num" val="2"/>
      </iconSet>
    </cfRule>
  </conditionalFormatting>
  <conditionalFormatting sqref="B85">
    <cfRule type="iconSet" priority="37">
      <iconSet iconSet="3Symbols2" showValue="0">
        <cfvo type="percent" val="0"/>
        <cfvo type="num" val="1"/>
        <cfvo type="num" val="2"/>
      </iconSet>
    </cfRule>
  </conditionalFormatting>
  <conditionalFormatting sqref="B87">
    <cfRule type="iconSet" priority="48">
      <iconSet iconSet="3Symbols2" showValue="0">
        <cfvo type="percent" val="0"/>
        <cfvo type="num" val="1"/>
        <cfvo type="num" val="2"/>
      </iconSet>
    </cfRule>
  </conditionalFormatting>
  <conditionalFormatting sqref="B89">
    <cfRule type="iconSet" priority="34">
      <iconSet iconSet="3Symbols2" showValue="0">
        <cfvo type="percent" val="0"/>
        <cfvo type="num" val="1"/>
        <cfvo type="num" val="2"/>
      </iconSet>
    </cfRule>
  </conditionalFormatting>
  <conditionalFormatting sqref="D7:D26 C27:D35 C37:D37 D36 C39:D39 D38 C41:D41 D40 C43:D43 D42 C45:D46 D44 C48:D48 D47 C50:D50 D49 C52:D52 D51 C54:D54 D53 C56:D57 D55 C59:D59 D58 C61:D61 D60 C63:D63 D62 C65:D65 D64 D66">
    <cfRule type="containsText" dxfId="9" priority="22" operator="containsText" text="Please fill in data">
      <formula>NOT(ISERROR(SEARCH("Please fill in data",C7)))</formula>
    </cfRule>
  </conditionalFormatting>
  <conditionalFormatting sqref="B8 B10 B12 B14 B16 B18 B20 B22 B24 B26 B28 B30 B32 B34 B36 B38 B40 B42 B44 B46 B48 B50 B52 B54 B56 B58 B60 B62 B64 B66">
    <cfRule type="iconSet" priority="19">
      <iconSet iconSet="3Symbols2" showValue="0">
        <cfvo type="percent" val="0"/>
        <cfvo type="num" val="1"/>
        <cfvo type="num" val="2"/>
      </iconSet>
    </cfRule>
  </conditionalFormatting>
  <conditionalFormatting sqref="C67:D67">
    <cfRule type="containsText" dxfId="8" priority="16" operator="containsText" text="Please fill in data">
      <formula>NOT(ISERROR(SEARCH("Please fill in data",C67)))</formula>
    </cfRule>
  </conditionalFormatting>
  <conditionalFormatting sqref="C69:D69">
    <cfRule type="containsText" dxfId="7" priority="14" operator="containsText" text="Please fill in data">
      <formula>NOT(ISERROR(SEARCH("Please fill in data",C69)))</formula>
    </cfRule>
  </conditionalFormatting>
  <conditionalFormatting sqref="C5:C35 C37 C39 C41 C43 C45:C46">
    <cfRule type="containsText" dxfId="6" priority="13" operator="containsText" text="Please fill in data">
      <formula>NOT(ISERROR(SEARCH("Please fill in data",C5)))</formula>
    </cfRule>
  </conditionalFormatting>
  <conditionalFormatting sqref="C48 C50 C52 C54 C56:C57 C59 C61 C63 C65">
    <cfRule type="containsText" dxfId="5" priority="12" operator="containsText" text="Please fill in data">
      <formula>NOT(ISERROR(SEARCH("Please fill in data",C48)))</formula>
    </cfRule>
  </conditionalFormatting>
  <conditionalFormatting sqref="C70 C72 C74 C76 C78 C80 C82 C84 C86 C88">
    <cfRule type="containsText" dxfId="4" priority="11" operator="containsText" text="Please fill in data">
      <formula>NOT(ISERROR(SEARCH("Please fill in data",C70)))</formula>
    </cfRule>
  </conditionalFormatting>
  <conditionalFormatting sqref="C70 C72 C74 C76 C78 C80 C82 C84 C86 C88">
    <cfRule type="containsText" dxfId="3" priority="10" operator="containsText" text="Please fill in data">
      <formula>NOT(ISERROR(SEARCH("Please fill in data",C70)))</formula>
    </cfRule>
  </conditionalFormatting>
  <conditionalFormatting sqref="C93:C95">
    <cfRule type="containsText" dxfId="2" priority="7" operator="containsText" text="Please fill in data">
      <formula>NOT(ISERROR(SEARCH("Please fill in data",C93)))</formula>
    </cfRule>
  </conditionalFormatting>
  <conditionalFormatting sqref="C93:C95">
    <cfRule type="containsText" dxfId="1" priority="6" operator="containsText" text="Please fill in data">
      <formula>NOT(ISERROR(SEARCH("Please fill in data",C93)))</formula>
    </cfRule>
  </conditionalFormatting>
  <conditionalFormatting sqref="C89 C87 C85 C83 C81 C79 C77 C75 C73 C71 C66 C64 C62 C60 C58 C55 C53 C51 C49 C47 C44 C42 C40 C38 C36">
    <cfRule type="containsText" dxfId="0" priority="1" operator="containsText" text="Please fill in data">
      <formula>NOT(ISERROR(SEARCH("Please fill in data",C36)))</formula>
    </cfRule>
  </conditionalFormatting>
  <dataValidations count="2">
    <dataValidation type="whole" allowBlank="1" showInputMessage="1" showErrorMessage="1" errorTitle="Data validation" error="Please enter numeric data." sqref="C95">
      <formula1>-9.99999999999999E+29</formula1>
      <formula2>9.9999999999999E+30</formula2>
    </dataValidation>
    <dataValidation allowBlank="1" showInputMessage="1" showErrorMessage="1" errorTitle="Data validation" error="Please select one of the options from the dropdown box." sqref="C94"/>
  </dataValidations>
  <pageMargins left="0.31496062992125984" right="0.35433070866141736" top="0.35433070866141736" bottom="0.39370078740157483" header="0.31496062992125984" footer="0.15748031496062992"/>
  <pageSetup scale="66" fitToHeight="0" orientation="portrait" r:id="rId1"/>
  <headerFooter>
    <oddFooter>&amp;LINREV&amp;CPage &amp;P of &amp;N&amp;RDate &amp;D</oddFooter>
  </headerFooter>
  <ignoredErrors>
    <ignoredError sqref="A9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38</vt:i4>
      </vt:variant>
    </vt:vector>
  </HeadingPairs>
  <TitlesOfParts>
    <vt:vector size="47" baseType="lpstr">
      <vt:lpstr>Disclaimer</vt:lpstr>
      <vt:lpstr>Vehicle Dashboard</vt:lpstr>
      <vt:lpstr>Portfolio Dashboard</vt:lpstr>
      <vt:lpstr>Key Vehicle Terms</vt:lpstr>
      <vt:lpstr>Vehicle Level Data</vt:lpstr>
      <vt:lpstr>Investor Level Data</vt:lpstr>
      <vt:lpstr>Overview</vt:lpstr>
      <vt:lpstr>Portfolio Allocation</vt:lpstr>
      <vt:lpstr>INREV INDEX Submission</vt:lpstr>
      <vt:lpstr>Countries</vt:lpstr>
      <vt:lpstr>CountrySelTitle</vt:lpstr>
      <vt:lpstr>Currency</vt:lpstr>
      <vt:lpstr>Divide</vt:lpstr>
      <vt:lpstr>PA</vt:lpstr>
      <vt:lpstr>Period</vt:lpstr>
      <vt:lpstr>PeriodNr</vt:lpstr>
      <vt:lpstr>Port</vt:lpstr>
      <vt:lpstr>'INREV INDEX Submission'!Print_Area</vt:lpstr>
      <vt:lpstr>'Investor Level Data'!Print_Area</vt:lpstr>
      <vt:lpstr>'Key Vehicle Terms'!Print_Area</vt:lpstr>
      <vt:lpstr>Overview!Print_Area</vt:lpstr>
      <vt:lpstr>'Portfolio Allocation'!Print_Area</vt:lpstr>
      <vt:lpstr>'Portfolio Dashboard'!Print_Area</vt:lpstr>
      <vt:lpstr>Tables!Print_Area</vt:lpstr>
      <vt:lpstr>'Vehicle Dashboard'!Print_Area</vt:lpstr>
      <vt:lpstr>'Vehicle Level Data'!Print_Area</vt:lpstr>
      <vt:lpstr>'INREV INDEX Submission'!Print_Titles</vt:lpstr>
      <vt:lpstr>'Investor Level Data'!Print_Titles</vt:lpstr>
      <vt:lpstr>'Key Vehicle Terms'!Print_Titles</vt:lpstr>
      <vt:lpstr>Overview!Print_Titles</vt:lpstr>
      <vt:lpstr>'Portfolio Allocation'!Print_Titles</vt:lpstr>
      <vt:lpstr>'Vehicle Level Data'!Print_Titles</vt:lpstr>
      <vt:lpstr>Ranking1</vt:lpstr>
      <vt:lpstr>Ranking2</vt:lpstr>
      <vt:lpstr>Ranking3</vt:lpstr>
      <vt:lpstr>Ranking4</vt:lpstr>
      <vt:lpstr>Ranking5</vt:lpstr>
      <vt:lpstr>Ranking6</vt:lpstr>
      <vt:lpstr>Ranking7</vt:lpstr>
      <vt:lpstr>SCP</vt:lpstr>
      <vt:lpstr>SCPa</vt:lpstr>
      <vt:lpstr>SCPb</vt:lpstr>
      <vt:lpstr>SCPc</vt:lpstr>
      <vt:lpstr>SCPd</vt:lpstr>
      <vt:lpstr>Sectorperc</vt:lpstr>
      <vt:lpstr>SectorSelTitle</vt:lpstr>
      <vt:lpstr>Tenants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Maurits</dc:creator>
  <cp:lastModifiedBy>Constantin</cp:lastModifiedBy>
  <cp:lastPrinted>2017-01-30T19:43:02Z</cp:lastPrinted>
  <dcterms:created xsi:type="dcterms:W3CDTF">2016-11-10T18:30:12Z</dcterms:created>
  <dcterms:modified xsi:type="dcterms:W3CDTF">2017-02-06T08:51:38Z</dcterms:modified>
</cp:coreProperties>
</file>